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8.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f65d3af34537d4d7/Documents/Pushti/Study Material/Financial Models/"/>
    </mc:Choice>
  </mc:AlternateContent>
  <xr:revisionPtr revIDLastSave="923" documentId="8_{080272BD-997C-4A45-B166-C3F3A3719B2D}" xr6:coauthVersionLast="47" xr6:coauthVersionMax="47" xr10:uidLastSave="{D70D529D-491E-48B9-8E74-95145CD283DC}"/>
  <bookViews>
    <workbookView xWindow="-110" yWindow="-110" windowWidth="19420" windowHeight="11500" tabRatio="816" firstSheet="1" activeTab="5" xr2:uid="{07E5C015-B9FB-4660-9777-0FD41053E716}"/>
  </bookViews>
  <sheets>
    <sheet name="Title" sheetId="1" state="hidden" r:id="rId1"/>
    <sheet name="Data Sheet" sheetId="3" r:id="rId2"/>
    <sheet name="Profit &amp; Loss" sheetId="4" r:id="rId3"/>
    <sheet name="Balance Sheet" sheetId="5" r:id="rId4"/>
    <sheet name="Cash Flow" sheetId="6" r:id="rId5"/>
    <sheet name="Raw FS" sheetId="7" r:id="rId6"/>
    <sheet name="One Page Profile" sheetId="29" r:id="rId7"/>
    <sheet name="Britannia 5 Yrs data" sheetId="30" state="hidden" r:id="rId8"/>
    <sheet name="Historical FS" sheetId="9" r:id="rId9"/>
    <sheet name="Ratio Analysis" sheetId="10" r:id="rId10"/>
    <sheet name="Forecasting" sheetId="11" r:id="rId11"/>
    <sheet name="Common Size Statement" sheetId="12" r:id="rId12"/>
    <sheet name="WACC Modelling" sheetId="13" r:id="rId13"/>
    <sheet name="Beta" sheetId="14" r:id="rId14"/>
    <sheet name="Market Return (Rm)" sheetId="18" r:id="rId15"/>
    <sheet name="Intrinsic Growth" sheetId="19" r:id="rId16"/>
    <sheet name="DCF Model" sheetId="20" r:id="rId17"/>
    <sheet name="Comps Valuation" sheetId="21" r:id="rId18"/>
    <sheet name="VAR - Historical &amp; Monte Carlo" sheetId="22" r:id="rId19"/>
    <sheet name="Football Field Analysis" sheetId="24" r:id="rId20"/>
    <sheet name="Dupont Analysis" sheetId="25" r:id="rId21"/>
    <sheet name="Financial Summary" sheetId="28" r:id="rId22"/>
    <sheet name="Altman's Z Score Analysis" sheetId="27" r:id="rId23"/>
    <sheet name="Altman Z-Score Analysis Calc" sheetId="26" r:id="rId24"/>
    <sheet name="Sheet2" sheetId="23" state="hidden" r:id="rId25"/>
    <sheet name="Cash Flow Data" sheetId="8" state="hidden" r:id="rId26"/>
    <sheet name="Britannia" sheetId="16" state="hidden" r:id="rId27"/>
    <sheet name="Nifty" sheetId="17" state="hidden" r:id="rId28"/>
    <sheet name="Beta Comps" sheetId="15" state="hidden" r:id="rId29"/>
  </sheets>
  <externalReferences>
    <externalReference r:id="rId30"/>
  </externalReferences>
  <definedNames>
    <definedName name="_xlnm._FilterDatabase" localSheetId="13" hidden="1">Beta!$B$12:$D$12</definedName>
    <definedName name="_xlnm._FilterDatabase" localSheetId="26" hidden="1">Britannia!$A$3:$B$109</definedName>
    <definedName name="_xlnm._FilterDatabase" localSheetId="7" hidden="1">'Britannia 5 Yrs data'!$A$4:$C$4</definedName>
    <definedName name="_xlnm._FilterDatabase" localSheetId="27" hidden="1">Nifty!$A$3:$B$3</definedName>
    <definedName name="_xlnm._FilterDatabase" localSheetId="24" hidden="1">Sheet2!$B$2:$C$2</definedName>
    <definedName name="_xlnm._FilterDatabase" localSheetId="18" hidden="1">'VAR - Historical &amp; Monte Carlo'!$B$8:$G$7722</definedName>
    <definedName name="_xlchart.v1.0" hidden="1">'VAR - Historical &amp; Monte Carlo'!$G$9:$G$7722</definedName>
    <definedName name="UPDATE" localSheetId="3">'[1]Data Sheet'!$E$1</definedName>
    <definedName name="UPDATE" localSheetId="4">'[1]Data Sheet'!$E$1</definedName>
    <definedName name="UPDATE" localSheetId="2">'[1]Data Sheet'!$E$1</definedName>
    <definedName name="UPDATE">'Data Sheet'!$E$1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0" i="29" l="1"/>
  <c r="N49" i="29"/>
  <c r="N46" i="29"/>
  <c r="L8" i="30"/>
  <c r="L9" i="30"/>
  <c r="L10" i="30"/>
  <c r="L11" i="30"/>
  <c r="L12" i="30"/>
  <c r="L13" i="30"/>
  <c r="L14" i="30"/>
  <c r="L15" i="30"/>
  <c r="L16" i="30"/>
  <c r="L7" i="30"/>
  <c r="K31" i="4"/>
  <c r="J31" i="4"/>
  <c r="I31" i="4"/>
  <c r="H31" i="4"/>
  <c r="G31" i="4"/>
  <c r="F31" i="4"/>
  <c r="E31" i="4"/>
  <c r="D31" i="4"/>
  <c r="C31" i="4"/>
  <c r="B31" i="4"/>
  <c r="K30" i="4"/>
  <c r="J30" i="4"/>
  <c r="I30" i="4"/>
  <c r="H30" i="4"/>
  <c r="H32" i="4" s="1"/>
  <c r="G30" i="4"/>
  <c r="F30" i="4"/>
  <c r="E30" i="4"/>
  <c r="D30" i="4"/>
  <c r="C30" i="4"/>
  <c r="B30" i="4"/>
  <c r="K29" i="4"/>
  <c r="J29" i="4"/>
  <c r="I29" i="4"/>
  <c r="H29" i="4"/>
  <c r="G29" i="4"/>
  <c r="F29" i="4"/>
  <c r="E29" i="4"/>
  <c r="D29" i="4"/>
  <c r="C29" i="4"/>
  <c r="B29" i="4"/>
  <c r="B32" i="4" s="1"/>
  <c r="C32" i="4" l="1"/>
  <c r="I32" i="4"/>
  <c r="D32" i="4"/>
  <c r="K32" i="4"/>
  <c r="F32" i="4"/>
  <c r="G32" i="4"/>
  <c r="J32" i="4"/>
  <c r="E32" i="4"/>
  <c r="G15" i="29"/>
  <c r="G28" i="29" s="1"/>
  <c r="F15" i="29"/>
  <c r="F28" i="29" s="1"/>
  <c r="E15" i="29"/>
  <c r="E28" i="29" s="1"/>
  <c r="D15" i="29"/>
  <c r="D28" i="29" s="1"/>
  <c r="C15" i="29"/>
  <c r="C28" i="29" s="1"/>
  <c r="B2" i="29"/>
  <c r="B2" i="28"/>
  <c r="B2" i="27"/>
  <c r="J36" i="26"/>
  <c r="I36" i="26"/>
  <c r="H36" i="26"/>
  <c r="G36" i="26"/>
  <c r="F36" i="26"/>
  <c r="E36" i="26"/>
  <c r="D36" i="26"/>
  <c r="C36" i="26"/>
  <c r="J31" i="26"/>
  <c r="I31" i="26"/>
  <c r="H31" i="26"/>
  <c r="G31" i="26"/>
  <c r="F31" i="26"/>
  <c r="E31" i="26"/>
  <c r="D31" i="26"/>
  <c r="C31" i="26"/>
  <c r="J30" i="26"/>
  <c r="I30" i="26"/>
  <c r="H30" i="26"/>
  <c r="G30" i="26"/>
  <c r="F30" i="26"/>
  <c r="E30" i="26"/>
  <c r="D30" i="26"/>
  <c r="C30" i="26"/>
  <c r="J13" i="26"/>
  <c r="J37" i="26" s="1"/>
  <c r="I13" i="26"/>
  <c r="I37" i="26" s="1"/>
  <c r="H13" i="26"/>
  <c r="H37" i="26" s="1"/>
  <c r="G13" i="26"/>
  <c r="G37" i="26" s="1"/>
  <c r="F13" i="26"/>
  <c r="F37" i="26" s="1"/>
  <c r="E13" i="26"/>
  <c r="E37" i="26" s="1"/>
  <c r="D13" i="26"/>
  <c r="D37" i="26" s="1"/>
  <c r="C13" i="26"/>
  <c r="C37" i="26" s="1"/>
  <c r="J12" i="26"/>
  <c r="I12" i="26"/>
  <c r="H12" i="26"/>
  <c r="G12" i="26"/>
  <c r="F12" i="26"/>
  <c r="E12" i="26"/>
  <c r="D12" i="26"/>
  <c r="C12" i="26"/>
  <c r="B2" i="26"/>
  <c r="C38" i="26" l="1"/>
  <c r="H19" i="26"/>
  <c r="D38" i="26"/>
  <c r="F14" i="26"/>
  <c r="G19" i="26"/>
  <c r="H25" i="26"/>
  <c r="D32" i="26"/>
  <c r="G14" i="26"/>
  <c r="E32" i="26"/>
  <c r="G38" i="26"/>
  <c r="G25" i="26"/>
  <c r="C32" i="26"/>
  <c r="H14" i="26"/>
  <c r="I14" i="26"/>
  <c r="E38" i="26"/>
  <c r="J14" i="26"/>
  <c r="F32" i="26"/>
  <c r="F38" i="26"/>
  <c r="H32" i="26"/>
  <c r="H38" i="26"/>
  <c r="J32" i="26"/>
  <c r="G32" i="26"/>
  <c r="I38" i="26"/>
  <c r="I32" i="26"/>
  <c r="J38" i="26"/>
  <c r="D19" i="26"/>
  <c r="D25" i="26"/>
  <c r="C25" i="26"/>
  <c r="E19" i="26"/>
  <c r="E25" i="26"/>
  <c r="C19" i="26"/>
  <c r="F19" i="26"/>
  <c r="F25" i="26"/>
  <c r="C14" i="26"/>
  <c r="I19" i="26"/>
  <c r="I25" i="26"/>
  <c r="D14" i="26"/>
  <c r="J19" i="26"/>
  <c r="J25" i="26"/>
  <c r="E14" i="26"/>
  <c r="I23" i="25"/>
  <c r="I45" i="25" s="1"/>
  <c r="H23" i="25"/>
  <c r="H45" i="25" s="1"/>
  <c r="G23" i="25"/>
  <c r="G45" i="25" s="1"/>
  <c r="F23" i="25"/>
  <c r="F45" i="25" s="1"/>
  <c r="E23" i="25"/>
  <c r="E45" i="25" s="1"/>
  <c r="D23" i="25"/>
  <c r="D45" i="25" s="1"/>
  <c r="C23" i="25"/>
  <c r="C26" i="25" s="1"/>
  <c r="J23" i="25"/>
  <c r="J35" i="25" s="1"/>
  <c r="E26" i="25" l="1"/>
  <c r="J26" i="25"/>
  <c r="E35" i="25"/>
  <c r="F35" i="25"/>
  <c r="F26" i="25"/>
  <c r="D35" i="25"/>
  <c r="J45" i="25"/>
  <c r="C35" i="25"/>
  <c r="C45" i="25"/>
  <c r="D26" i="25"/>
  <c r="G26" i="25"/>
  <c r="G35" i="25"/>
  <c r="H26" i="25"/>
  <c r="H28" i="25" s="1"/>
  <c r="H35" i="25"/>
  <c r="I26" i="25"/>
  <c r="I28" i="25" s="1"/>
  <c r="I35" i="25"/>
  <c r="J19" i="25"/>
  <c r="I19" i="25"/>
  <c r="H19" i="25"/>
  <c r="G19" i="25"/>
  <c r="F19" i="25"/>
  <c r="E19" i="25"/>
  <c r="D19" i="25"/>
  <c r="C19" i="25"/>
  <c r="I13" i="25"/>
  <c r="I27" i="25" s="1"/>
  <c r="H13" i="25"/>
  <c r="H27" i="25" s="1"/>
  <c r="G13" i="25"/>
  <c r="G27" i="25" s="1"/>
  <c r="F13" i="25"/>
  <c r="F27" i="25" s="1"/>
  <c r="F28" i="25" s="1"/>
  <c r="E13" i="25"/>
  <c r="E27" i="25" s="1"/>
  <c r="E28" i="25" s="1"/>
  <c r="D13" i="25"/>
  <c r="D27" i="25" s="1"/>
  <c r="D28" i="25" s="1"/>
  <c r="C13" i="25"/>
  <c r="C27" i="25" s="1"/>
  <c r="C28" i="25" s="1"/>
  <c r="J13" i="25"/>
  <c r="J27" i="25" s="1"/>
  <c r="J28" i="25" s="1"/>
  <c r="J12" i="25"/>
  <c r="J18" i="25" s="1"/>
  <c r="I12" i="25"/>
  <c r="I18" i="25" s="1"/>
  <c r="H12" i="25"/>
  <c r="H18" i="25" s="1"/>
  <c r="G12" i="25"/>
  <c r="G18" i="25" s="1"/>
  <c r="F12" i="25"/>
  <c r="F18" i="25" s="1"/>
  <c r="E12" i="25"/>
  <c r="E18" i="25" s="1"/>
  <c r="D12" i="25"/>
  <c r="D18" i="25" s="1"/>
  <c r="C12" i="25"/>
  <c r="C18" i="25" s="1"/>
  <c r="B2" i="25"/>
  <c r="G28" i="25" l="1"/>
  <c r="J22" i="25"/>
  <c r="J24" i="25" s="1"/>
  <c r="J44" i="25"/>
  <c r="J46" i="25" s="1"/>
  <c r="J41" i="25"/>
  <c r="F20" i="25"/>
  <c r="F34" i="25"/>
  <c r="G20" i="25"/>
  <c r="G34" i="25"/>
  <c r="G22" i="25"/>
  <c r="G24" i="25" s="1"/>
  <c r="G44" i="25"/>
  <c r="G46" i="25" s="1"/>
  <c r="G41" i="25"/>
  <c r="H22" i="25"/>
  <c r="H24" i="25" s="1"/>
  <c r="H44" i="25"/>
  <c r="H46" i="25" s="1"/>
  <c r="H41" i="25"/>
  <c r="I22" i="25"/>
  <c r="I24" i="25" s="1"/>
  <c r="I44" i="25"/>
  <c r="I46" i="25" s="1"/>
  <c r="I41" i="25"/>
  <c r="J20" i="25"/>
  <c r="J30" i="25" s="1"/>
  <c r="J34" i="25"/>
  <c r="C22" i="25"/>
  <c r="C24" i="25" s="1"/>
  <c r="C41" i="25"/>
  <c r="C44" i="25"/>
  <c r="C46" i="25" s="1"/>
  <c r="D20" i="25"/>
  <c r="D34" i="25"/>
  <c r="D22" i="25"/>
  <c r="D24" i="25" s="1"/>
  <c r="D44" i="25"/>
  <c r="D46" i="25" s="1"/>
  <c r="D41" i="25"/>
  <c r="F22" i="25"/>
  <c r="F24" i="25" s="1"/>
  <c r="F44" i="25"/>
  <c r="F46" i="25" s="1"/>
  <c r="F41" i="25"/>
  <c r="H20" i="25"/>
  <c r="H30" i="25" s="1"/>
  <c r="H34" i="25"/>
  <c r="I20" i="25"/>
  <c r="I34" i="25"/>
  <c r="C20" i="25"/>
  <c r="C34" i="25"/>
  <c r="E20" i="25"/>
  <c r="E34" i="25"/>
  <c r="E22" i="25"/>
  <c r="E24" i="25" s="1"/>
  <c r="E41" i="25"/>
  <c r="E44" i="25"/>
  <c r="E46" i="25" s="1"/>
  <c r="G14" i="25"/>
  <c r="H14" i="25"/>
  <c r="I14" i="25"/>
  <c r="C14" i="25"/>
  <c r="D14" i="25"/>
  <c r="E14" i="25"/>
  <c r="F14" i="25"/>
  <c r="J14" i="25"/>
  <c r="B2" i="24"/>
  <c r="I30" i="25" l="1"/>
  <c r="G30" i="25"/>
  <c r="D30" i="25"/>
  <c r="E40" i="25"/>
  <c r="E42" i="25" s="1"/>
  <c r="E48" i="25" s="1"/>
  <c r="E36" i="25"/>
  <c r="F40" i="25"/>
  <c r="F42" i="25" s="1"/>
  <c r="F48" i="25" s="1"/>
  <c r="F36" i="25"/>
  <c r="H40" i="25"/>
  <c r="H42" i="25" s="1"/>
  <c r="H48" i="25" s="1"/>
  <c r="H36" i="25"/>
  <c r="D40" i="25"/>
  <c r="D42" i="25" s="1"/>
  <c r="D48" i="25" s="1"/>
  <c r="D36" i="25"/>
  <c r="G40" i="25"/>
  <c r="G42" i="25" s="1"/>
  <c r="G48" i="25" s="1"/>
  <c r="G36" i="25"/>
  <c r="E30" i="25"/>
  <c r="F30" i="25"/>
  <c r="C40" i="25"/>
  <c r="C42" i="25" s="1"/>
  <c r="C48" i="25" s="1"/>
  <c r="C36" i="25"/>
  <c r="C30" i="25"/>
  <c r="J36" i="25"/>
  <c r="J40" i="25"/>
  <c r="J42" i="25" s="1"/>
  <c r="J48" i="25" s="1"/>
  <c r="I40" i="25"/>
  <c r="I42" i="25" s="1"/>
  <c r="I48" i="25" s="1"/>
  <c r="I36" i="25"/>
  <c r="J27" i="22"/>
  <c r="J28" i="22"/>
  <c r="J29" i="22"/>
  <c r="J26" i="22"/>
  <c r="M14" i="22" l="1"/>
  <c r="M13" i="22"/>
  <c r="M12" i="22"/>
  <c r="M11" i="22"/>
  <c r="D6650" i="22"/>
  <c r="D3982" i="22"/>
  <c r="D3375" i="22"/>
  <c r="D2449" i="22"/>
  <c r="D3981" i="22"/>
  <c r="D7648" i="22"/>
  <c r="D3980" i="22"/>
  <c r="D3979" i="22"/>
  <c r="D3978" i="22"/>
  <c r="D7617" i="22"/>
  <c r="D3977" i="22"/>
  <c r="D7203" i="22"/>
  <c r="D170" i="22"/>
  <c r="D3976" i="22"/>
  <c r="D3975" i="22"/>
  <c r="D3974" i="22"/>
  <c r="D1153" i="22"/>
  <c r="D3973" i="22"/>
  <c r="D7562" i="22"/>
  <c r="D3972" i="22"/>
  <c r="D1005" i="22"/>
  <c r="D64" i="22"/>
  <c r="D19" i="22"/>
  <c r="D652" i="22"/>
  <c r="D2082" i="22"/>
  <c r="D7258" i="22"/>
  <c r="D2556" i="22"/>
  <c r="D23" i="22"/>
  <c r="D488" i="22"/>
  <c r="D7396" i="22"/>
  <c r="D276" i="22"/>
  <c r="D4879" i="22"/>
  <c r="D7457" i="22"/>
  <c r="D4606" i="22"/>
  <c r="D1665" i="22"/>
  <c r="D3971" i="22"/>
  <c r="D2418" i="22"/>
  <c r="D2659" i="22"/>
  <c r="D4598" i="22"/>
  <c r="D285" i="22"/>
  <c r="D1207" i="22"/>
  <c r="D7574" i="22"/>
  <c r="D674" i="22"/>
  <c r="D7495" i="22"/>
  <c r="D3970" i="22"/>
  <c r="D95" i="22"/>
  <c r="D1245" i="22"/>
  <c r="D6917" i="22"/>
  <c r="D3969" i="22"/>
  <c r="D4573" i="22"/>
  <c r="D3968" i="22"/>
  <c r="D6124" i="22"/>
  <c r="D3967" i="22"/>
  <c r="D7280" i="22"/>
  <c r="D2041" i="22"/>
  <c r="D3966" i="22"/>
  <c r="D1739" i="22"/>
  <c r="D3965" i="22"/>
  <c r="D5147" i="22"/>
  <c r="D6151" i="22"/>
  <c r="D1733" i="22"/>
  <c r="D2701" i="22"/>
  <c r="D2473" i="22"/>
  <c r="D1759" i="22"/>
  <c r="D5126" i="22"/>
  <c r="D574" i="22"/>
  <c r="D6091" i="22"/>
  <c r="D3964" i="22"/>
  <c r="D812" i="22"/>
  <c r="D3478" i="22"/>
  <c r="D831" i="22"/>
  <c r="D3963" i="22"/>
  <c r="D7109" i="22"/>
  <c r="D5089" i="22"/>
  <c r="D3962" i="22"/>
  <c r="D160" i="22"/>
  <c r="D1223" i="22"/>
  <c r="D1349" i="22"/>
  <c r="D2587" i="22"/>
  <c r="D2818" i="22"/>
  <c r="D201" i="22"/>
  <c r="D7480" i="22"/>
  <c r="D3961" i="22"/>
  <c r="D1912" i="22"/>
  <c r="D2835" i="22"/>
  <c r="D3960" i="22"/>
  <c r="D4743" i="22"/>
  <c r="D3063" i="22"/>
  <c r="D6496" i="22"/>
  <c r="D2824" i="22"/>
  <c r="D4247" i="22"/>
  <c r="D3959" i="22"/>
  <c r="D7642" i="22"/>
  <c r="D1333" i="22"/>
  <c r="D6440" i="22"/>
  <c r="D1337" i="22"/>
  <c r="D34" i="22"/>
  <c r="D7654" i="22"/>
  <c r="D7337" i="22"/>
  <c r="D7419" i="22"/>
  <c r="D5683" i="22"/>
  <c r="D7467" i="22"/>
  <c r="D5904" i="22"/>
  <c r="D6242" i="22"/>
  <c r="D5111" i="22"/>
  <c r="D805" i="22"/>
  <c r="D7465" i="22"/>
  <c r="D1231" i="22"/>
  <c r="D7091" i="22"/>
  <c r="D402" i="22"/>
  <c r="D5104" i="22"/>
  <c r="D7566" i="22"/>
  <c r="D2700" i="22"/>
  <c r="D2472" i="22"/>
  <c r="D5140" i="22"/>
  <c r="D288" i="22"/>
  <c r="D122" i="22"/>
  <c r="D152" i="22"/>
  <c r="D6398" i="22"/>
  <c r="D7704" i="22"/>
  <c r="D5088" i="22"/>
  <c r="D6086" i="22"/>
  <c r="D7498" i="22"/>
  <c r="D7577" i="22"/>
  <c r="D470" i="22"/>
  <c r="D836" i="22"/>
  <c r="D2718" i="22"/>
  <c r="D6668" i="22"/>
  <c r="D5146" i="22"/>
  <c r="D7184" i="22"/>
  <c r="D6614" i="22"/>
  <c r="D6935" i="22"/>
  <c r="D7179" i="22"/>
  <c r="D679" i="22"/>
  <c r="D6219" i="22"/>
  <c r="D339" i="22"/>
  <c r="D6184" i="22"/>
  <c r="D56" i="22"/>
  <c r="D127" i="22"/>
  <c r="D3958" i="22"/>
  <c r="D2548" i="22"/>
  <c r="D6033" i="22"/>
  <c r="D1301" i="22"/>
  <c r="D4549" i="22"/>
  <c r="D101" i="22"/>
  <c r="D7638" i="22"/>
  <c r="D384" i="22"/>
  <c r="D7611" i="22"/>
  <c r="D495" i="22"/>
  <c r="D6301" i="22"/>
  <c r="D2177" i="22"/>
  <c r="D907" i="22"/>
  <c r="D7508" i="22"/>
  <c r="D1461" i="22"/>
  <c r="D5037" i="22"/>
  <c r="D2572" i="22"/>
  <c r="D1875" i="22"/>
  <c r="D6646" i="22"/>
  <c r="D2571" i="22"/>
  <c r="D3238" i="22"/>
  <c r="D7499" i="22"/>
  <c r="D3957" i="22"/>
  <c r="D6593" i="22"/>
  <c r="D7332" i="22"/>
  <c r="D591" i="22"/>
  <c r="D3956" i="22"/>
  <c r="D6064" i="22"/>
  <c r="D5087" i="22"/>
  <c r="D5097" i="22"/>
  <c r="D24" i="22"/>
  <c r="D7682" i="22"/>
  <c r="D588" i="22"/>
  <c r="D5284" i="22"/>
  <c r="D5506" i="22"/>
  <c r="D1575" i="22"/>
  <c r="D2570" i="22"/>
  <c r="D3237" i="22"/>
  <c r="D5664" i="22"/>
  <c r="D3955" i="22"/>
  <c r="D1591" i="22"/>
  <c r="D6297" i="22"/>
  <c r="D5673" i="22"/>
  <c r="D2167" i="22"/>
  <c r="D3954" i="22"/>
  <c r="D4540" i="22"/>
  <c r="D1341" i="22"/>
  <c r="D6549" i="22"/>
  <c r="D5289" i="22"/>
  <c r="D1462" i="22"/>
  <c r="D5278" i="22"/>
  <c r="D6009" i="22"/>
  <c r="D1851" i="22"/>
  <c r="D3953" i="22"/>
  <c r="D5046" i="22"/>
  <c r="D2791" i="22"/>
  <c r="D3952" i="22"/>
  <c r="D3951" i="22"/>
  <c r="D6664" i="22"/>
  <c r="D6027" i="22"/>
  <c r="D587" i="22"/>
  <c r="D3950" i="22"/>
  <c r="D3949" i="22"/>
  <c r="D3948" i="22"/>
  <c r="D6315" i="22"/>
  <c r="D1222" i="22"/>
  <c r="D479" i="22"/>
  <c r="D5635" i="22"/>
  <c r="D3947" i="22"/>
  <c r="D3946" i="22"/>
  <c r="D6136" i="22"/>
  <c r="D5023" i="22"/>
  <c r="D5991" i="22"/>
  <c r="D896" i="22"/>
  <c r="D4528" i="22"/>
  <c r="D5652" i="22"/>
  <c r="D3945" i="22"/>
  <c r="D576" i="22"/>
  <c r="D6883" i="22"/>
  <c r="D5651" i="22"/>
  <c r="D2183" i="22"/>
  <c r="D4777" i="22"/>
  <c r="D5022" i="22"/>
  <c r="D2375" i="22"/>
  <c r="D1886" i="22"/>
  <c r="D3944" i="22"/>
  <c r="D6531" i="22"/>
  <c r="D174" i="22"/>
  <c r="D4741" i="22"/>
  <c r="D2619" i="22"/>
  <c r="D6588" i="22"/>
  <c r="D3943" i="22"/>
  <c r="D7619" i="22"/>
  <c r="D1867" i="22"/>
  <c r="D3240" i="22"/>
  <c r="D2189" i="22"/>
  <c r="D2813" i="22"/>
  <c r="D6275" i="22"/>
  <c r="D1746" i="22"/>
  <c r="D4526" i="22"/>
  <c r="D3245" i="22"/>
  <c r="D5645" i="22"/>
  <c r="D343" i="22"/>
  <c r="D2616" i="22"/>
  <c r="D189" i="22"/>
  <c r="D7326" i="22"/>
  <c r="D3942" i="22"/>
  <c r="D7632" i="22"/>
  <c r="D7263" i="22"/>
  <c r="D252" i="22"/>
  <c r="D5795" i="22"/>
  <c r="D2043" i="22"/>
  <c r="D5246" i="22"/>
  <c r="D2399" i="22"/>
  <c r="D4249" i="22"/>
  <c r="D3941" i="22"/>
  <c r="D3940" i="22"/>
  <c r="D685" i="22"/>
  <c r="D3939" i="22"/>
  <c r="D3938" i="22"/>
  <c r="D7176" i="22"/>
  <c r="D277" i="22"/>
  <c r="D5206" i="22"/>
  <c r="D3937" i="22"/>
  <c r="D6201" i="22"/>
  <c r="D2430" i="22"/>
  <c r="D773" i="22"/>
  <c r="D5725" i="22"/>
  <c r="D502" i="22"/>
  <c r="D334" i="22"/>
  <c r="D2332" i="22"/>
  <c r="D1013" i="22"/>
  <c r="D7169" i="22"/>
  <c r="D3290" i="22"/>
  <c r="D3936" i="22"/>
  <c r="D4226" i="22"/>
  <c r="D3104" i="22"/>
  <c r="D3935" i="22"/>
  <c r="D4919" i="22"/>
  <c r="D3289" i="22"/>
  <c r="D3523" i="22"/>
  <c r="D3107" i="22"/>
  <c r="D3934" i="22"/>
  <c r="D5340" i="22"/>
  <c r="D2709" i="22"/>
  <c r="D2340" i="22"/>
  <c r="D1914" i="22"/>
  <c r="D4219" i="22"/>
  <c r="D3303" i="22"/>
  <c r="D4902" i="22"/>
  <c r="D4469" i="22"/>
  <c r="D3299" i="22"/>
  <c r="D2045" i="22"/>
  <c r="D2923" i="22"/>
  <c r="D467" i="22"/>
  <c r="D7028" i="22"/>
  <c r="D3933" i="22"/>
  <c r="D5483" i="22"/>
  <c r="D6185" i="22"/>
  <c r="D7122" i="22"/>
  <c r="D1899" i="22"/>
  <c r="D6473" i="22"/>
  <c r="D1648" i="22"/>
  <c r="D156" i="22"/>
  <c r="D31" i="22"/>
  <c r="D5923" i="22"/>
  <c r="D4421" i="22"/>
  <c r="D7520" i="22"/>
  <c r="D3932" i="22"/>
  <c r="D6700" i="22"/>
  <c r="D6721" i="22"/>
  <c r="D1017" i="22"/>
  <c r="D2426" i="22"/>
  <c r="D5710" i="22"/>
  <c r="D6374" i="22"/>
  <c r="D5595" i="22"/>
  <c r="D3931" i="22"/>
  <c r="D7575" i="22"/>
  <c r="D4901" i="22"/>
  <c r="D3930" i="22"/>
  <c r="D7302" i="22"/>
  <c r="D5973" i="22"/>
  <c r="D3282" i="22"/>
  <c r="D3929" i="22"/>
  <c r="D7671" i="22"/>
  <c r="D1328" i="22"/>
  <c r="D399" i="22"/>
  <c r="D3928" i="22"/>
  <c r="D4484" i="22"/>
  <c r="D7307" i="22"/>
  <c r="D3927" i="22"/>
  <c r="D485" i="22"/>
  <c r="D6276" i="22"/>
  <c r="D5561" i="22"/>
  <c r="D3926" i="22"/>
  <c r="D4959" i="22"/>
  <c r="D3925" i="22"/>
  <c r="D3924" i="22"/>
  <c r="D3923" i="22"/>
  <c r="D3922" i="22"/>
  <c r="D5572" i="22"/>
  <c r="D740" i="22"/>
  <c r="D4230" i="22"/>
  <c r="D4231" i="22"/>
  <c r="D6421" i="22"/>
  <c r="D2103" i="22"/>
  <c r="D1847" i="22"/>
  <c r="D3921" i="22"/>
  <c r="D6012" i="22"/>
  <c r="D1846" i="22"/>
  <c r="D768" i="22"/>
  <c r="D5833" i="22"/>
  <c r="D6261" i="22"/>
  <c r="D2130" i="22"/>
  <c r="D2009" i="22"/>
  <c r="D6502" i="22"/>
  <c r="D1398" i="22"/>
  <c r="D725" i="22"/>
  <c r="D2037" i="22"/>
  <c r="D1919" i="22"/>
  <c r="D7163" i="22"/>
  <c r="D3920" i="22"/>
  <c r="D3919" i="22"/>
  <c r="D1657" i="22"/>
  <c r="D7076" i="22"/>
  <c r="D315" i="22"/>
  <c r="D974" i="22"/>
  <c r="D6687" i="22"/>
  <c r="D1114" i="22"/>
  <c r="D6417" i="22"/>
  <c r="D6062" i="22"/>
  <c r="D2543" i="22"/>
  <c r="D2554" i="22"/>
  <c r="D3306" i="22"/>
  <c r="D6846" i="22"/>
  <c r="D4467" i="22"/>
  <c r="D1793" i="22"/>
  <c r="D3918" i="22"/>
  <c r="D5640" i="22"/>
  <c r="D2202" i="22"/>
  <c r="D5786" i="22"/>
  <c r="D3917" i="22"/>
  <c r="D5323" i="22"/>
  <c r="D7264" i="22"/>
  <c r="D456" i="22"/>
  <c r="D5946" i="22"/>
  <c r="D1666" i="22"/>
  <c r="D2919" i="22"/>
  <c r="D5794" i="22"/>
  <c r="D2196" i="22"/>
  <c r="D5940" i="22"/>
  <c r="D948" i="22"/>
  <c r="D6780" i="22"/>
  <c r="D594" i="22"/>
  <c r="D51" i="22"/>
  <c r="D52" i="22"/>
  <c r="D54" i="22"/>
  <c r="D5767" i="22"/>
  <c r="D1179" i="22"/>
  <c r="D5869" i="22"/>
  <c r="D2913" i="22"/>
  <c r="D4900" i="22"/>
  <c r="D2762" i="22"/>
  <c r="D3916" i="22"/>
  <c r="D3578" i="22"/>
  <c r="D7204" i="22"/>
  <c r="D53" i="22"/>
  <c r="D737" i="22"/>
  <c r="D6006" i="22"/>
  <c r="D3250" i="22"/>
  <c r="D2047" i="22"/>
  <c r="D4661" i="22"/>
  <c r="D3596" i="22"/>
  <c r="D6007" i="22"/>
  <c r="D2273" i="22"/>
  <c r="D1683" i="22"/>
  <c r="D2834" i="22"/>
  <c r="D6661" i="22"/>
  <c r="D4842" i="22"/>
  <c r="D3595" i="22"/>
  <c r="D2970" i="22"/>
  <c r="D5798" i="22"/>
  <c r="D4850" i="22"/>
  <c r="D3915" i="22"/>
  <c r="D1945" i="22"/>
  <c r="D7674" i="22"/>
  <c r="D1601" i="22"/>
  <c r="D6465" i="22"/>
  <c r="D6931" i="22"/>
  <c r="D3576" i="22"/>
  <c r="D2597" i="22"/>
  <c r="D1677" i="22"/>
  <c r="D7161" i="22"/>
  <c r="D7107" i="22"/>
  <c r="D1936" i="22"/>
  <c r="D2439" i="22"/>
  <c r="D654" i="22"/>
  <c r="D720" i="22"/>
  <c r="D342" i="22"/>
  <c r="D5579" i="22"/>
  <c r="D6226" i="22"/>
  <c r="D6517" i="22"/>
  <c r="D6674" i="22"/>
  <c r="D2620" i="22"/>
  <c r="D702" i="22"/>
  <c r="D3589" i="22"/>
  <c r="D2951" i="22"/>
  <c r="D7391" i="22"/>
  <c r="D3390" i="22"/>
  <c r="D2931" i="22"/>
  <c r="D5965" i="22"/>
  <c r="D2479" i="22"/>
  <c r="D2930" i="22"/>
  <c r="D3914" i="22"/>
  <c r="D660" i="22"/>
  <c r="D7464" i="22"/>
  <c r="D4368" i="22"/>
  <c r="D3913" i="22"/>
  <c r="D3912" i="22"/>
  <c r="D3911" i="22"/>
  <c r="D3910" i="22"/>
  <c r="D3909" i="22"/>
  <c r="D441" i="22"/>
  <c r="D688" i="22"/>
  <c r="D4521" i="22"/>
  <c r="D5808" i="22"/>
  <c r="D1137" i="22"/>
  <c r="D144" i="22"/>
  <c r="D1278" i="22"/>
  <c r="D3016" i="22"/>
  <c r="D7468" i="22"/>
  <c r="D2201" i="22"/>
  <c r="D5276" i="22"/>
  <c r="D4144" i="22"/>
  <c r="D3426" i="22"/>
  <c r="D7324" i="22"/>
  <c r="D290" i="22"/>
  <c r="D2582" i="22"/>
  <c r="D3908" i="22"/>
  <c r="D6325" i="22"/>
  <c r="D3267" i="22"/>
  <c r="D3601" i="22"/>
  <c r="D2580" i="22"/>
  <c r="D57" i="22"/>
  <c r="D7146" i="22"/>
  <c r="D2506" i="22"/>
  <c r="D4313" i="22"/>
  <c r="D3286" i="22"/>
  <c r="D3907" i="22"/>
  <c r="D138" i="22"/>
  <c r="D7614" i="22"/>
  <c r="D7627" i="22"/>
  <c r="D4492" i="22"/>
  <c r="D128" i="22"/>
  <c r="D6322" i="22"/>
  <c r="D227" i="22"/>
  <c r="D4737" i="22"/>
  <c r="D219" i="22"/>
  <c r="D7312" i="22"/>
  <c r="D681" i="22"/>
  <c r="D4445" i="22"/>
  <c r="D386" i="22"/>
  <c r="D3906" i="22"/>
  <c r="D445" i="22"/>
  <c r="D421" i="22"/>
  <c r="D7569" i="22"/>
  <c r="D6943" i="22"/>
  <c r="D5240" i="22"/>
  <c r="D4121" i="22"/>
  <c r="D2087" i="22"/>
  <c r="D2397" i="22"/>
  <c r="D4280" i="22"/>
  <c r="D4119" i="22"/>
  <c r="D4970" i="22"/>
  <c r="D5731" i="22"/>
  <c r="D6793" i="22"/>
  <c r="D1986" i="22"/>
  <c r="D3905" i="22"/>
  <c r="D7323" i="22"/>
  <c r="D3462" i="22"/>
  <c r="D1589" i="22"/>
  <c r="D2161" i="22"/>
  <c r="D6127" i="22"/>
  <c r="D5501" i="22"/>
  <c r="D813" i="22"/>
  <c r="D6711" i="22"/>
  <c r="D1597" i="22"/>
  <c r="D6769" i="22"/>
  <c r="D7319" i="22"/>
  <c r="D7117" i="22"/>
  <c r="D714" i="22"/>
  <c r="D1632" i="22"/>
  <c r="D5286" i="22"/>
  <c r="D3311" i="22"/>
  <c r="D462" i="22"/>
  <c r="D6445" i="22"/>
  <c r="D4868" i="22"/>
  <c r="D5399" i="22"/>
  <c r="D5006" i="22"/>
  <c r="D3904" i="22"/>
  <c r="D6805" i="22"/>
  <c r="D6779" i="22"/>
  <c r="D4750" i="22"/>
  <c r="D1317" i="22"/>
  <c r="D1074" i="22"/>
  <c r="D3623" i="22"/>
  <c r="D5707" i="22"/>
  <c r="D3071" i="22"/>
  <c r="D5300" i="22"/>
  <c r="D5180" i="22"/>
  <c r="D5430" i="22"/>
  <c r="D5552" i="22"/>
  <c r="D5438" i="22"/>
  <c r="D3451" i="22"/>
  <c r="D3903" i="22"/>
  <c r="D446" i="22"/>
  <c r="D2444" i="22"/>
  <c r="D5619" i="22"/>
  <c r="D392" i="22"/>
  <c r="D820" i="22"/>
  <c r="D1186" i="22"/>
  <c r="D264" i="22"/>
  <c r="D5777" i="22"/>
  <c r="D251" i="22"/>
  <c r="D7507" i="22"/>
  <c r="D7663" i="22"/>
  <c r="D116" i="22"/>
  <c r="D2337" i="22"/>
  <c r="D5305" i="22"/>
  <c r="D4415" i="22"/>
  <c r="D3120" i="22"/>
  <c r="D3219" i="22"/>
  <c r="D6035" i="22"/>
  <c r="D3902" i="22"/>
  <c r="D1150" i="22"/>
  <c r="D7120" i="22"/>
  <c r="D178" i="22"/>
  <c r="D32" i="22"/>
  <c r="D1835" i="22"/>
  <c r="D4834" i="22"/>
  <c r="D7586" i="22"/>
  <c r="D598" i="22"/>
  <c r="D6554" i="22"/>
  <c r="D5099" i="22"/>
  <c r="D2741" i="22"/>
  <c r="D5216" i="22"/>
  <c r="D18" i="22"/>
  <c r="D7273" i="22"/>
  <c r="D4094" i="22"/>
  <c r="D645" i="22"/>
  <c r="D6548" i="22"/>
  <c r="D3901" i="22"/>
  <c r="D223" i="22"/>
  <c r="D7092" i="22"/>
  <c r="D4890" i="22"/>
  <c r="D3900" i="22"/>
  <c r="D26" i="22"/>
  <c r="D7410" i="22"/>
  <c r="D919" i="22"/>
  <c r="D2296" i="22"/>
  <c r="D58" i="22"/>
  <c r="D7485" i="22"/>
  <c r="D6936" i="22"/>
  <c r="D802" i="22"/>
  <c r="D1906" i="22"/>
  <c r="D7637" i="22"/>
  <c r="D751" i="22"/>
  <c r="D921" i="22"/>
  <c r="D3899" i="22"/>
  <c r="D169" i="22"/>
  <c r="D3192" i="22"/>
  <c r="D2558" i="22"/>
  <c r="D3898" i="22"/>
  <c r="D6921" i="22"/>
  <c r="D3897" i="22"/>
  <c r="D7683" i="22"/>
  <c r="D7698" i="22"/>
  <c r="D111" i="22"/>
  <c r="D6598" i="22"/>
  <c r="D94" i="22"/>
  <c r="D279" i="22"/>
  <c r="D971" i="22"/>
  <c r="D7428" i="22"/>
  <c r="D6547" i="22"/>
  <c r="D1667" i="22"/>
  <c r="D2615" i="22"/>
  <c r="D4170" i="22"/>
  <c r="D5667" i="22"/>
  <c r="D4075" i="22"/>
  <c r="D6422" i="22"/>
  <c r="D7207" i="22"/>
  <c r="D197" i="22"/>
  <c r="D1319" i="22"/>
  <c r="D7657" i="22"/>
  <c r="D7705" i="22"/>
  <c r="D17" i="22"/>
  <c r="D7714" i="22"/>
  <c r="D5161" i="22"/>
  <c r="D325" i="22"/>
  <c r="D7598" i="22"/>
  <c r="D5584" i="22"/>
  <c r="D115" i="22"/>
  <c r="D6974" i="22"/>
  <c r="D7676" i="22"/>
  <c r="D5760" i="22"/>
  <c r="D6949" i="22"/>
  <c r="D241" i="22"/>
  <c r="D155" i="22"/>
  <c r="D1101" i="22"/>
  <c r="D123" i="22"/>
  <c r="D7640" i="22"/>
  <c r="D1315" i="22"/>
  <c r="D5920" i="22"/>
  <c r="D4817" i="22"/>
  <c r="D33" i="22"/>
  <c r="D6280" i="22"/>
  <c r="D220" i="22"/>
  <c r="D4732" i="22"/>
  <c r="D484" i="22"/>
  <c r="D6306" i="22"/>
  <c r="D3081" i="22"/>
  <c r="D6004" i="22"/>
  <c r="D1143" i="22"/>
  <c r="D2685" i="22"/>
  <c r="D5533" i="22"/>
  <c r="D2395" i="22"/>
  <c r="D4896" i="22"/>
  <c r="D6637" i="22"/>
  <c r="D2670" i="22"/>
  <c r="D5333" i="22"/>
  <c r="D2010" i="22"/>
  <c r="D1327" i="22"/>
  <c r="D108" i="22"/>
  <c r="D140" i="22"/>
  <c r="D1952" i="22"/>
  <c r="D6490" i="22"/>
  <c r="D2575" i="22"/>
  <c r="D6530" i="22"/>
  <c r="D119" i="22"/>
  <c r="D4062" i="22"/>
  <c r="D166" i="22"/>
  <c r="D7717" i="22"/>
  <c r="D7514" i="22"/>
  <c r="D825" i="22"/>
  <c r="D7379" i="22"/>
  <c r="D1995" i="22"/>
  <c r="D6732" i="22"/>
  <c r="D513" i="22"/>
  <c r="D391" i="22"/>
  <c r="D428" i="22"/>
  <c r="D700" i="22"/>
  <c r="D3896" i="22"/>
  <c r="D7299" i="22"/>
  <c r="D5659" i="22"/>
  <c r="D5019" i="22"/>
  <c r="D3606" i="22"/>
  <c r="D7630" i="22"/>
  <c r="D442" i="22"/>
  <c r="D1705" i="22"/>
  <c r="D505" i="22"/>
  <c r="D2370" i="22"/>
  <c r="D7478" i="22"/>
  <c r="D4566" i="22"/>
  <c r="D6400" i="22"/>
  <c r="D2929" i="22"/>
  <c r="D5995" i="22"/>
  <c r="D2863" i="22"/>
  <c r="D6230" i="22"/>
  <c r="D5285" i="22"/>
  <c r="D4908" i="22"/>
  <c r="D1715" i="22"/>
  <c r="D425" i="22"/>
  <c r="D1103" i="22"/>
  <c r="D5307" i="22"/>
  <c r="D1318" i="22"/>
  <c r="D5947" i="22"/>
  <c r="D7304" i="22"/>
  <c r="D3895" i="22"/>
  <c r="D3894" i="22"/>
  <c r="D7679" i="22"/>
  <c r="D884" i="22"/>
  <c r="D780" i="22"/>
  <c r="D4337" i="22"/>
  <c r="D4423" i="22"/>
  <c r="D2085" i="22"/>
  <c r="D6904" i="22"/>
  <c r="D2241" i="22"/>
  <c r="D2434" i="22"/>
  <c r="D6349" i="22"/>
  <c r="D3511" i="22"/>
  <c r="D6487" i="22"/>
  <c r="D3893" i="22"/>
  <c r="D2899" i="22"/>
  <c r="D781" i="22"/>
  <c r="D1095" i="22"/>
  <c r="D1475" i="22"/>
  <c r="D5564" i="22"/>
  <c r="D5330" i="22"/>
  <c r="D5118" i="22"/>
  <c r="D7018" i="22"/>
  <c r="D1848" i="22"/>
  <c r="D3892" i="22"/>
  <c r="D539" i="22"/>
  <c r="D5567" i="22"/>
  <c r="D1764" i="22"/>
  <c r="D611" i="22"/>
  <c r="D1488" i="22"/>
  <c r="D4397" i="22"/>
  <c r="D2841" i="22"/>
  <c r="D3220" i="22"/>
  <c r="D5861" i="22"/>
  <c r="D2024" i="22"/>
  <c r="D6277" i="22"/>
  <c r="D5877" i="22"/>
  <c r="D6708" i="22"/>
  <c r="D2036" i="22"/>
  <c r="D3891" i="22"/>
  <c r="D3890" i="22"/>
  <c r="D1079" i="22"/>
  <c r="D199" i="22"/>
  <c r="D6432" i="22"/>
  <c r="D204" i="22"/>
  <c r="D2826" i="22"/>
  <c r="D2523" i="22"/>
  <c r="D1400" i="22"/>
  <c r="D3472" i="22"/>
  <c r="D6123" i="22"/>
  <c r="D231" i="22"/>
  <c r="D267" i="22"/>
  <c r="D4930" i="22"/>
  <c r="D4346" i="22"/>
  <c r="D6412" i="22"/>
  <c r="D6774" i="22"/>
  <c r="D472" i="22"/>
  <c r="D168" i="22"/>
  <c r="D7341" i="22"/>
  <c r="D2410" i="22"/>
  <c r="D2903" i="22"/>
  <c r="D3889" i="22"/>
  <c r="D3888" i="22"/>
  <c r="D6830" i="22"/>
  <c r="D1543" i="22"/>
  <c r="D4848" i="22"/>
  <c r="D3643" i="22"/>
  <c r="D3496" i="22"/>
  <c r="D4409" i="22"/>
  <c r="D3495" i="22"/>
  <c r="D1825" i="22"/>
  <c r="D36" i="22"/>
  <c r="D40" i="22"/>
  <c r="D7645" i="22"/>
  <c r="D7081" i="22"/>
  <c r="D6808" i="22"/>
  <c r="D5768" i="22"/>
  <c r="D188" i="22"/>
  <c r="D6391" i="22"/>
  <c r="D3887" i="22"/>
  <c r="D41" i="22"/>
  <c r="D103" i="22"/>
  <c r="D409" i="22"/>
  <c r="D3886" i="22"/>
  <c r="D5978" i="22"/>
  <c r="D6995" i="22"/>
  <c r="D5854" i="22"/>
  <c r="D1373" i="22"/>
  <c r="D1320" i="22"/>
  <c r="D4918" i="22"/>
  <c r="D5303" i="22"/>
  <c r="D5549" i="22"/>
  <c r="D1073" i="22"/>
  <c r="D5056" i="22"/>
  <c r="D99" i="22"/>
  <c r="D984" i="22"/>
  <c r="D2664" i="22"/>
  <c r="D7070" i="22"/>
  <c r="D5477" i="22"/>
  <c r="D6699" i="22"/>
  <c r="D6109" i="22"/>
  <c r="D3885" i="22"/>
  <c r="D6886" i="22"/>
  <c r="D2146" i="22"/>
  <c r="D5846" i="22"/>
  <c r="D6778" i="22"/>
  <c r="D6393" i="22"/>
  <c r="D16" i="22"/>
  <c r="D3884" i="22"/>
  <c r="D511" i="22"/>
  <c r="D7518" i="22"/>
  <c r="D6401" i="22"/>
  <c r="D6418" i="22"/>
  <c r="D2203" i="22"/>
  <c r="D5361" i="22"/>
  <c r="D3457" i="22"/>
  <c r="D7061" i="22"/>
  <c r="D5135" i="22"/>
  <c r="D759" i="22"/>
  <c r="D43" i="22"/>
  <c r="D82" i="22"/>
  <c r="D7678" i="22"/>
  <c r="D6199" i="22"/>
  <c r="D716" i="22"/>
  <c r="D5105" i="22"/>
  <c r="D1982" i="22"/>
  <c r="D7288" i="22"/>
  <c r="D3883" i="22"/>
  <c r="D50" i="22"/>
  <c r="D37" i="22"/>
  <c r="D519" i="22"/>
  <c r="D3882" i="22"/>
  <c r="D7538" i="22"/>
  <c r="D5381" i="22"/>
  <c r="D6908" i="22"/>
  <c r="D7711" i="22"/>
  <c r="D365" i="22"/>
  <c r="D185" i="22"/>
  <c r="D424" i="22"/>
  <c r="D3881" i="22"/>
  <c r="D6776" i="22"/>
  <c r="D42" i="22"/>
  <c r="D7352" i="22"/>
  <c r="D458" i="22"/>
  <c r="D289" i="22"/>
  <c r="D7145" i="22"/>
  <c r="D6188" i="22"/>
  <c r="D7716" i="22"/>
  <c r="D3880" i="22"/>
  <c r="D2245" i="22"/>
  <c r="D1049" i="22"/>
  <c r="D380" i="22"/>
  <c r="D4646" i="22"/>
  <c r="D157" i="22"/>
  <c r="D6988" i="22"/>
  <c r="D7697" i="22"/>
  <c r="D5668" i="22"/>
  <c r="D2729" i="22"/>
  <c r="D7673" i="22"/>
  <c r="D1052" i="22"/>
  <c r="D899" i="22"/>
  <c r="D6686" i="22"/>
  <c r="D7542" i="22"/>
  <c r="D5739" i="22"/>
  <c r="D3539" i="22"/>
  <c r="D109" i="22"/>
  <c r="D509" i="22"/>
  <c r="D7020" i="22"/>
  <c r="D7610" i="22"/>
  <c r="D7250" i="22"/>
  <c r="D6365" i="22"/>
  <c r="D1760" i="22"/>
  <c r="D1343" i="22"/>
  <c r="D7620" i="22"/>
  <c r="D1738" i="22"/>
  <c r="D1699" i="22"/>
  <c r="D5553" i="22"/>
  <c r="D5781" i="22"/>
  <c r="D35" i="22"/>
  <c r="D7713" i="22"/>
  <c r="D536" i="22"/>
  <c r="D5850" i="22"/>
  <c r="D7027" i="22"/>
  <c r="D6384" i="22"/>
  <c r="D2967" i="22"/>
  <c r="D1646" i="22"/>
  <c r="D5855" i="22"/>
  <c r="D5453" i="22"/>
  <c r="D6683" i="22"/>
  <c r="D7282" i="22"/>
  <c r="D5241" i="22"/>
  <c r="D3634" i="22"/>
  <c r="D69" i="22"/>
  <c r="D6977" i="22"/>
  <c r="D6102" i="22"/>
  <c r="D6371" i="22"/>
  <c r="D967" i="22"/>
  <c r="D794" i="22"/>
  <c r="D3640" i="22"/>
  <c r="D5093" i="22"/>
  <c r="D5967" i="22"/>
  <c r="D3055" i="22"/>
  <c r="D877" i="22"/>
  <c r="D5397" i="22"/>
  <c r="D2895" i="22"/>
  <c r="D1151" i="22"/>
  <c r="D5906" i="22"/>
  <c r="D4407" i="22"/>
  <c r="D5426" i="22"/>
  <c r="D100" i="22"/>
  <c r="D1242" i="22"/>
  <c r="D6685" i="22"/>
  <c r="D405" i="22"/>
  <c r="D7703" i="22"/>
  <c r="D1037" i="22"/>
  <c r="D4935" i="22"/>
  <c r="D6441" i="22"/>
  <c r="D7222" i="22"/>
  <c r="D6310" i="22"/>
  <c r="D107" i="22"/>
  <c r="D310" i="22"/>
  <c r="D97" i="22"/>
  <c r="D181" i="22"/>
  <c r="D2480" i="22"/>
  <c r="D5727" i="22"/>
  <c r="D6108" i="22"/>
  <c r="D4756" i="22"/>
  <c r="D1199" i="22"/>
  <c r="D614" i="22"/>
  <c r="D5588" i="22"/>
  <c r="D5823" i="22"/>
  <c r="D2704" i="22"/>
  <c r="D1156" i="22"/>
  <c r="D1517" i="22"/>
  <c r="D7429" i="22"/>
  <c r="D2165" i="22"/>
  <c r="D3621" i="22"/>
  <c r="D5860" i="22"/>
  <c r="D7202" i="22"/>
  <c r="D7404" i="22"/>
  <c r="D5073" i="22"/>
  <c r="D5363" i="22"/>
  <c r="D1248" i="22"/>
  <c r="D1638" i="22"/>
  <c r="D295" i="22"/>
  <c r="D5424" i="22"/>
  <c r="D4463" i="22"/>
  <c r="D3879" i="22"/>
  <c r="D6025" i="22"/>
  <c r="D6957" i="22"/>
  <c r="D2937" i="22"/>
  <c r="D3878" i="22"/>
  <c r="D5209" i="22"/>
  <c r="D413" i="22"/>
  <c r="D7722" i="22"/>
  <c r="D38" i="22"/>
  <c r="D9" i="22"/>
  <c r="D7658" i="22"/>
  <c r="D7605" i="22"/>
  <c r="D5365" i="22"/>
  <c r="D6785" i="22"/>
  <c r="D6872" i="22"/>
  <c r="D2693" i="22"/>
  <c r="D2830" i="22"/>
  <c r="D4702" i="22"/>
  <c r="D1351" i="22"/>
  <c r="D6481" i="22"/>
  <c r="D7516" i="22"/>
  <c r="D7233" i="22"/>
  <c r="D6613" i="22"/>
  <c r="D7707" i="22"/>
  <c r="D7559" i="22"/>
  <c r="D1552" i="22"/>
  <c r="D3877" i="22"/>
  <c r="D7501" i="22"/>
  <c r="D1761" i="22"/>
  <c r="D5691" i="22"/>
  <c r="D2611" i="22"/>
  <c r="D5015" i="22"/>
  <c r="D694" i="22"/>
  <c r="D7141" i="22"/>
  <c r="D6920" i="22"/>
  <c r="D6307" i="22"/>
  <c r="D7472" i="22"/>
  <c r="D7686" i="22"/>
  <c r="D85" i="22"/>
  <c r="D1453" i="22"/>
  <c r="D3876" i="22"/>
  <c r="D2645" i="22"/>
  <c r="D194" i="22"/>
  <c r="D2920" i="22"/>
  <c r="D2438" i="22"/>
  <c r="D4886" i="22"/>
  <c r="D4889" i="22"/>
  <c r="D5113" i="22"/>
  <c r="D3875" i="22"/>
  <c r="D5537" i="22"/>
  <c r="D2351" i="22"/>
  <c r="D3874" i="22"/>
  <c r="D4020" i="22"/>
  <c r="D5799" i="22"/>
  <c r="D7167" i="22"/>
  <c r="D6760" i="22"/>
  <c r="D4166" i="22"/>
  <c r="D5756" i="22"/>
  <c r="D1415" i="22"/>
  <c r="D6056" i="22"/>
  <c r="D711" i="22"/>
  <c r="D1526" i="22"/>
  <c r="D6589" i="22"/>
  <c r="D1716" i="22"/>
  <c r="D7430" i="22"/>
  <c r="D7004" i="22"/>
  <c r="D7603" i="22"/>
  <c r="D7503" i="22"/>
  <c r="D1730" i="22"/>
  <c r="D4312" i="22"/>
  <c r="D5342" i="22"/>
  <c r="D7463" i="22"/>
  <c r="D1885" i="22"/>
  <c r="D897" i="22"/>
  <c r="D7549" i="22"/>
  <c r="D4905" i="22"/>
  <c r="D3488" i="22"/>
  <c r="D6212" i="22"/>
  <c r="D4642" i="22"/>
  <c r="D3873" i="22"/>
  <c r="D45" i="22"/>
  <c r="D4856" i="22"/>
  <c r="D7389" i="22"/>
  <c r="D55" i="22"/>
  <c r="D39" i="22"/>
  <c r="D48" i="22"/>
  <c r="D7700" i="22"/>
  <c r="D287" i="22"/>
  <c r="D4404" i="22"/>
  <c r="D6596" i="22"/>
  <c r="D2139" i="22"/>
  <c r="D2367" i="22"/>
  <c r="D619" i="22"/>
  <c r="D5454" i="22"/>
  <c r="D5880" i="22"/>
  <c r="D5058" i="22"/>
  <c r="D5017" i="22"/>
  <c r="D3872" i="22"/>
  <c r="D7692" i="22"/>
  <c r="D7653" i="22"/>
  <c r="D7691" i="22"/>
  <c r="D7155" i="22"/>
  <c r="D4192" i="22"/>
  <c r="D7296" i="22"/>
  <c r="D4201" i="22"/>
  <c r="D6897" i="22"/>
  <c r="D7294" i="22"/>
  <c r="D322" i="22"/>
  <c r="D2257" i="22"/>
  <c r="D6345" i="22"/>
  <c r="D7098" i="22"/>
  <c r="D7684" i="22"/>
  <c r="D308" i="22"/>
  <c r="D2918" i="22"/>
  <c r="D6730" i="22"/>
  <c r="D4524" i="22"/>
  <c r="D6522" i="22"/>
  <c r="D1399" i="22"/>
  <c r="D5339" i="22"/>
  <c r="D7517" i="22"/>
  <c r="D6050" i="22"/>
  <c r="D7601" i="22"/>
  <c r="D7718" i="22"/>
  <c r="D7719" i="22"/>
  <c r="D7376" i="22"/>
  <c r="D7694" i="22"/>
  <c r="D6508" i="22"/>
  <c r="D163" i="22"/>
  <c r="D697" i="22"/>
  <c r="D7436" i="22"/>
  <c r="D102" i="22"/>
  <c r="D1096" i="22"/>
  <c r="D209" i="22"/>
  <c r="D2229" i="22"/>
  <c r="D3871" i="22"/>
  <c r="D3870" i="22"/>
  <c r="D3203" i="22"/>
  <c r="D106" i="22"/>
  <c r="D1603" i="22"/>
  <c r="D281" i="22"/>
  <c r="D71" i="22"/>
  <c r="D6339" i="22"/>
  <c r="D390" i="22"/>
  <c r="D7579" i="22"/>
  <c r="D4607" i="22"/>
  <c r="D7496" i="22"/>
  <c r="D7687" i="22"/>
  <c r="D809" i="22"/>
  <c r="D728" i="22"/>
  <c r="D1502" i="22"/>
  <c r="D7426" i="22"/>
  <c r="D5538" i="22"/>
  <c r="D6410" i="22"/>
  <c r="D3424" i="22"/>
  <c r="D3869" i="22"/>
  <c r="D7715" i="22"/>
  <c r="D7618" i="22"/>
  <c r="D358" i="22"/>
  <c r="D940" i="22"/>
  <c r="D3868" i="22"/>
  <c r="D7655" i="22"/>
  <c r="D2364" i="22"/>
  <c r="D597" i="22"/>
  <c r="D7160" i="22"/>
  <c r="D6059" i="22"/>
  <c r="D3867" i="22"/>
  <c r="D3866" i="22"/>
  <c r="D7079" i="22"/>
  <c r="D47" i="22"/>
  <c r="D30" i="22"/>
  <c r="D727" i="22"/>
  <c r="D4253" i="22"/>
  <c r="D3569" i="22"/>
  <c r="D2341" i="22"/>
  <c r="D7624" i="22"/>
  <c r="D7680" i="22"/>
  <c r="D7651" i="22"/>
  <c r="D5750" i="22"/>
  <c r="D4658" i="22"/>
  <c r="D6962" i="22"/>
  <c r="D5386" i="22"/>
  <c r="D3452" i="22"/>
  <c r="D2719" i="22"/>
  <c r="D1062" i="22"/>
  <c r="D44" i="22"/>
  <c r="D68" i="22"/>
  <c r="D549" i="22"/>
  <c r="D239" i="22"/>
  <c r="D7208" i="22"/>
  <c r="D675" i="22"/>
  <c r="D6399" i="22"/>
  <c r="D3725" i="22"/>
  <c r="D6992" i="22"/>
  <c r="D6961" i="22"/>
  <c r="D5145" i="22"/>
  <c r="D5258" i="22"/>
  <c r="D4585" i="22"/>
  <c r="D81" i="22"/>
  <c r="D6257" i="22"/>
  <c r="D5471" i="22"/>
  <c r="D6039" i="22"/>
  <c r="D5692" i="22"/>
  <c r="D6946" i="22"/>
  <c r="D2494" i="22"/>
  <c r="D7171" i="22"/>
  <c r="D6628" i="22"/>
  <c r="D2109" i="22"/>
  <c r="D514" i="22"/>
  <c r="D389" i="22"/>
  <c r="D7139" i="22"/>
  <c r="D483" i="22"/>
  <c r="D1679" i="22"/>
  <c r="D4503" i="22"/>
  <c r="D6696" i="22"/>
  <c r="D1741" i="22"/>
  <c r="D2856" i="22"/>
  <c r="D864" i="22"/>
  <c r="D556" i="22"/>
  <c r="D1781" i="22"/>
  <c r="D329" i="22"/>
  <c r="D1514" i="22"/>
  <c r="D4884" i="22"/>
  <c r="D5217" i="22"/>
  <c r="D6195" i="22"/>
  <c r="D7221" i="22"/>
  <c r="D7269" i="22"/>
  <c r="D437" i="22"/>
  <c r="D490" i="22"/>
  <c r="D4035" i="22"/>
  <c r="D2541" i="22"/>
  <c r="D87" i="22"/>
  <c r="D7225" i="22"/>
  <c r="D7459" i="22"/>
  <c r="D5526" i="22"/>
  <c r="D2635" i="22"/>
  <c r="D6351" i="22"/>
  <c r="D608" i="22"/>
  <c r="D1055" i="22"/>
  <c r="D6684" i="22"/>
  <c r="D3359" i="22"/>
  <c r="D706" i="22"/>
  <c r="D3865" i="22"/>
  <c r="D4334" i="22"/>
  <c r="D6991" i="22"/>
  <c r="D3665" i="22"/>
  <c r="D4276" i="22"/>
  <c r="D6251" i="22"/>
  <c r="D5101" i="22"/>
  <c r="D5818" i="22"/>
  <c r="D2880" i="22"/>
  <c r="D4837" i="22"/>
  <c r="D1931" i="22"/>
  <c r="D5670" i="22"/>
  <c r="D6142" i="22"/>
  <c r="D3864" i="22"/>
  <c r="D6152" i="22"/>
  <c r="D4806" i="22"/>
  <c r="D2132" i="22"/>
  <c r="D5334" i="22"/>
  <c r="D6922" i="22"/>
  <c r="D5493" i="22"/>
  <c r="D7521" i="22"/>
  <c r="D1777" i="22"/>
  <c r="D990" i="22"/>
  <c r="D6117" i="22"/>
  <c r="D1445" i="22"/>
  <c r="D686" i="22"/>
  <c r="D132" i="22"/>
  <c r="D2157" i="22"/>
  <c r="D7252" i="22"/>
  <c r="D4032" i="22"/>
  <c r="D6433" i="22"/>
  <c r="D5002" i="22"/>
  <c r="D6239" i="22"/>
  <c r="D4357" i="22"/>
  <c r="D3863" i="22"/>
  <c r="D6193" i="22"/>
  <c r="D1105" i="22"/>
  <c r="D463" i="22"/>
  <c r="D2222" i="22"/>
  <c r="D589" i="22"/>
  <c r="D5357" i="22"/>
  <c r="D3482" i="22"/>
  <c r="D1599" i="22"/>
  <c r="D92" i="22"/>
  <c r="D401" i="22"/>
  <c r="D5874" i="22"/>
  <c r="D6581" i="22"/>
  <c r="D5776" i="22"/>
  <c r="D4417" i="22"/>
  <c r="D4418" i="22"/>
  <c r="D778" i="22"/>
  <c r="D6466" i="22"/>
  <c r="D2877" i="22"/>
  <c r="D4413" i="22"/>
  <c r="D1678" i="22"/>
  <c r="D5077" i="22"/>
  <c r="D489" i="22"/>
  <c r="D254" i="22"/>
  <c r="D4228" i="22"/>
  <c r="D4939" i="22"/>
  <c r="D2722" i="22"/>
  <c r="D2214" i="22"/>
  <c r="D6290" i="22"/>
  <c r="D3014" i="22"/>
  <c r="D5601" i="22"/>
  <c r="D1993" i="22"/>
  <c r="D6608" i="22"/>
  <c r="D2164" i="22"/>
  <c r="D788" i="22"/>
  <c r="D3429" i="22"/>
  <c r="D3683" i="22"/>
  <c r="D7002" i="22"/>
  <c r="D2135" i="22"/>
  <c r="D2816" i="22"/>
  <c r="D1518" i="22"/>
  <c r="D2030" i="22"/>
  <c r="D5372" i="22"/>
  <c r="D1587" i="22"/>
  <c r="D6541" i="22"/>
  <c r="D7599" i="22"/>
  <c r="D2324" i="22"/>
  <c r="D5536" i="22"/>
  <c r="D4396" i="22"/>
  <c r="D2289" i="22"/>
  <c r="D5081" i="22"/>
  <c r="D3862" i="22"/>
  <c r="D3052" i="22"/>
  <c r="D5308" i="22"/>
  <c r="D6770" i="22"/>
  <c r="D5679" i="22"/>
  <c r="D6394" i="22"/>
  <c r="D1356" i="22"/>
  <c r="D6816" i="22"/>
  <c r="D5078" i="22"/>
  <c r="D3861" i="22"/>
  <c r="D3064" i="22"/>
  <c r="D634" i="22"/>
  <c r="D853" i="22"/>
  <c r="D1014" i="22"/>
  <c r="D5207" i="22"/>
  <c r="D3323" i="22"/>
  <c r="D1868" i="22"/>
  <c r="D6963" i="22"/>
  <c r="D1406" i="22"/>
  <c r="D1273" i="22"/>
  <c r="D6424" i="22"/>
  <c r="D6353" i="22"/>
  <c r="D3194" i="22"/>
  <c r="D6622" i="22"/>
  <c r="D3229" i="22"/>
  <c r="D6617" i="22"/>
  <c r="D2307" i="22"/>
  <c r="D6509" i="22"/>
  <c r="D259" i="22"/>
  <c r="D7297" i="22"/>
  <c r="D6877" i="22"/>
  <c r="D4239" i="22"/>
  <c r="D5382" i="22"/>
  <c r="D3860" i="22"/>
  <c r="D4735" i="22"/>
  <c r="D941" i="22"/>
  <c r="D395" i="22"/>
  <c r="D4810" i="22"/>
  <c r="D3277" i="22"/>
  <c r="D7433" i="22"/>
  <c r="D4454" i="22"/>
  <c r="D5617" i="22"/>
  <c r="D1112" i="22"/>
  <c r="D6013" i="22"/>
  <c r="D332" i="22"/>
  <c r="D4577" i="22"/>
  <c r="D1187" i="22"/>
  <c r="D2349" i="22"/>
  <c r="D5624" i="22"/>
  <c r="D2815" i="22"/>
  <c r="D6387" i="22"/>
  <c r="D5797" i="22"/>
  <c r="D5455" i="22"/>
  <c r="D6303" i="22"/>
  <c r="D6134" i="22"/>
  <c r="D2232" i="22"/>
  <c r="D7696" i="22"/>
  <c r="D7581" i="22"/>
  <c r="D1216" i="22"/>
  <c r="D4141" i="22"/>
  <c r="D3859" i="22"/>
  <c r="D6629" i="22"/>
  <c r="D6397" i="22"/>
  <c r="D5568" i="22"/>
  <c r="D6723" i="22"/>
  <c r="D7563" i="22"/>
  <c r="D1177" i="22"/>
  <c r="D821" i="22"/>
  <c r="D7295" i="22"/>
  <c r="D4092" i="22"/>
  <c r="D4672" i="22"/>
  <c r="D2720" i="22"/>
  <c r="D466" i="22"/>
  <c r="D7322" i="22"/>
  <c r="D5942" i="22"/>
  <c r="D1097" i="22"/>
  <c r="D447" i="22"/>
  <c r="D3600" i="22"/>
  <c r="D2359" i="22"/>
  <c r="D7333" i="22"/>
  <c r="D2259" i="22"/>
  <c r="D4400" i="22"/>
  <c r="D3858" i="22"/>
  <c r="D7232" i="22"/>
  <c r="D592" i="22"/>
  <c r="D6259" i="22"/>
  <c r="D7311" i="22"/>
  <c r="D1127" i="22"/>
  <c r="D3857" i="22"/>
  <c r="D5001" i="22"/>
  <c r="D1003" i="22"/>
  <c r="D2692" i="22"/>
  <c r="D1268" i="22"/>
  <c r="D4451" i="22"/>
  <c r="D3427" i="22"/>
  <c r="D3856" i="22"/>
  <c r="D6208" i="22"/>
  <c r="D823" i="22"/>
  <c r="D5591" i="22"/>
  <c r="D4210" i="22"/>
  <c r="D3855" i="22"/>
  <c r="D6453" i="22"/>
  <c r="D2889" i="22"/>
  <c r="D6356" i="22"/>
  <c r="D4405" i="22"/>
  <c r="D5879" i="22"/>
  <c r="D4218" i="22"/>
  <c r="D4034" i="22"/>
  <c r="D5741" i="22"/>
  <c r="D5865" i="22"/>
  <c r="D7271" i="22"/>
  <c r="D2944" i="22"/>
  <c r="D5200" i="22"/>
  <c r="D6797" i="22"/>
  <c r="D827" i="22"/>
  <c r="D3588" i="22"/>
  <c r="D2326" i="22"/>
  <c r="D3465" i="22"/>
  <c r="D7071" i="22"/>
  <c r="D5693" i="22"/>
  <c r="D3225" i="22"/>
  <c r="D2934" i="22"/>
  <c r="D3394" i="22"/>
  <c r="D4364" i="22"/>
  <c r="D5368" i="22"/>
  <c r="D7474" i="22"/>
  <c r="D5458" i="22"/>
  <c r="D6725" i="22"/>
  <c r="D268" i="22"/>
  <c r="D6825" i="22"/>
  <c r="D1732" i="22"/>
  <c r="D366" i="22"/>
  <c r="D1296" i="22"/>
  <c r="D6088" i="22"/>
  <c r="D7490" i="22"/>
  <c r="D4839" i="22"/>
  <c r="D2564" i="22"/>
  <c r="D5138" i="22"/>
  <c r="D4605" i="22"/>
  <c r="D3854" i="22"/>
  <c r="D4102" i="22"/>
  <c r="D6707" i="22"/>
  <c r="D4667" i="22"/>
  <c r="D3572" i="22"/>
  <c r="D662" i="22"/>
  <c r="D3384" i="22"/>
  <c r="D6278" i="22"/>
  <c r="D4560" i="22"/>
  <c r="D5257" i="22"/>
  <c r="D4858" i="22"/>
  <c r="D2854" i="22"/>
  <c r="D5364" i="22"/>
  <c r="D6382" i="22"/>
  <c r="D4991" i="22"/>
  <c r="D6818" i="22"/>
  <c r="D302" i="22"/>
  <c r="D7154" i="22"/>
  <c r="D3853" i="22"/>
  <c r="D7242" i="22"/>
  <c r="D4772" i="22"/>
  <c r="D1651" i="22"/>
  <c r="D7370" i="22"/>
  <c r="D5703" i="22"/>
  <c r="D833" i="22"/>
  <c r="D2917" i="22"/>
  <c r="D4402" i="22"/>
  <c r="D5721" i="22"/>
  <c r="D2191" i="22"/>
  <c r="D1810" i="22"/>
  <c r="D5069" i="22"/>
  <c r="D3358" i="22"/>
  <c r="D3150" i="22"/>
  <c r="D7416" i="22"/>
  <c r="D5393" i="22"/>
  <c r="D6170" i="22"/>
  <c r="D4932" i="22"/>
  <c r="D3852" i="22"/>
  <c r="D7369" i="22"/>
  <c r="D2072" i="22"/>
  <c r="D4047" i="22"/>
  <c r="D4610" i="22"/>
  <c r="D3851" i="22"/>
  <c r="D2527" i="22"/>
  <c r="D3718" i="22"/>
  <c r="D5005" i="22"/>
  <c r="D4676" i="22"/>
  <c r="D2419" i="22"/>
  <c r="D1574" i="22"/>
  <c r="D1495" i="22"/>
  <c r="D4179" i="22"/>
  <c r="D5407" i="22"/>
  <c r="D4046" i="22"/>
  <c r="D4550" i="22"/>
  <c r="D4349" i="22"/>
  <c r="D2949" i="22"/>
  <c r="D2392" i="22"/>
  <c r="D3422" i="22"/>
  <c r="D6659" i="22"/>
  <c r="D7339" i="22"/>
  <c r="D7550" i="22"/>
  <c r="D7544" i="22"/>
  <c r="D3705" i="22"/>
  <c r="D6838" i="22"/>
  <c r="D5792" i="22"/>
  <c r="D443" i="22"/>
  <c r="D5473" i="22"/>
  <c r="D4298" i="22"/>
  <c r="D2380" i="22"/>
  <c r="D6000" i="22"/>
  <c r="D5543" i="22"/>
  <c r="D3850" i="22"/>
  <c r="D4536" i="22"/>
  <c r="D4136" i="22"/>
  <c r="D1843" i="22"/>
  <c r="D3370" i="22"/>
  <c r="D3530" i="22"/>
  <c r="D2808" i="22"/>
  <c r="D3620" i="22"/>
  <c r="D5175" i="22"/>
  <c r="D2559" i="22"/>
  <c r="D2936" i="22"/>
  <c r="D5172" i="22"/>
  <c r="D4957" i="22"/>
  <c r="D5630" i="22"/>
  <c r="D1895" i="22"/>
  <c r="D2498" i="22"/>
  <c r="D4726" i="22"/>
  <c r="D1154" i="22"/>
  <c r="D3849" i="22"/>
  <c r="D3140" i="22"/>
  <c r="D2517" i="22"/>
  <c r="D930" i="22"/>
  <c r="D1549" i="22"/>
  <c r="D133" i="22"/>
  <c r="D7199" i="22"/>
  <c r="D2475" i="22"/>
  <c r="D2322" i="22"/>
  <c r="D987" i="22"/>
  <c r="D3346" i="22"/>
  <c r="D418" i="22"/>
  <c r="D7113" i="22"/>
  <c r="D934" i="22"/>
  <c r="D5373" i="22"/>
  <c r="D3848" i="22"/>
  <c r="D4840" i="22"/>
  <c r="D7677" i="22"/>
  <c r="D246" i="22"/>
  <c r="D3561" i="22"/>
  <c r="D2507" i="22"/>
  <c r="D3349" i="22"/>
  <c r="D5288" i="22"/>
  <c r="D3847" i="22"/>
  <c r="D1093" i="22"/>
  <c r="D3846" i="22"/>
  <c r="D80" i="22"/>
  <c r="D388" i="22"/>
  <c r="D3134" i="22"/>
  <c r="D6552" i="22"/>
  <c r="D5958" i="22"/>
  <c r="D5075" i="22"/>
  <c r="D4310" i="22"/>
  <c r="D6766" i="22"/>
  <c r="D6457" i="22"/>
  <c r="D4748" i="22"/>
  <c r="D3845" i="22"/>
  <c r="D5445" i="22"/>
  <c r="D6210" i="22"/>
  <c r="D5763" i="22"/>
  <c r="D1342" i="22"/>
  <c r="D6647" i="22"/>
  <c r="D3844" i="22"/>
  <c r="D1613" i="22"/>
  <c r="D7062" i="22"/>
  <c r="D4258" i="22"/>
  <c r="D75" i="22"/>
  <c r="D6968" i="22"/>
  <c r="D6167" i="22"/>
  <c r="D1584" i="22"/>
  <c r="D6263" i="22"/>
  <c r="D1842" i="22"/>
  <c r="D5891" i="22"/>
  <c r="D5907" i="22"/>
  <c r="D5067" i="22"/>
  <c r="D796" i="22"/>
  <c r="D4570" i="22"/>
  <c r="D7241" i="22"/>
  <c r="D3648" i="22"/>
  <c r="D1221" i="22"/>
  <c r="D2122" i="22"/>
  <c r="D4941" i="22"/>
  <c r="D4516" i="22"/>
  <c r="D6612" i="22"/>
  <c r="D4831" i="22"/>
  <c r="D2924" i="22"/>
  <c r="D5071" i="22"/>
  <c r="D5203" i="22"/>
  <c r="D5266" i="22"/>
  <c r="D6402" i="22"/>
  <c r="D1069" i="22"/>
  <c r="D5427" i="22"/>
  <c r="D3723" i="22"/>
  <c r="D5830" i="22"/>
  <c r="D7022" i="22"/>
  <c r="D834" i="22"/>
  <c r="D1124" i="22"/>
  <c r="D5820" i="22"/>
  <c r="D5573" i="22"/>
  <c r="D1566" i="22"/>
  <c r="D6624" i="22"/>
  <c r="D3721" i="22"/>
  <c r="D6270" i="22"/>
  <c r="D4045" i="22"/>
  <c r="D5298" i="22"/>
  <c r="D4603" i="22"/>
  <c r="D1776" i="22"/>
  <c r="D1109" i="22"/>
  <c r="D801" i="22"/>
  <c r="D7561" i="22"/>
  <c r="D7361" i="22"/>
  <c r="D4814" i="22"/>
  <c r="D5969" i="22"/>
  <c r="D2468" i="22"/>
  <c r="D2697" i="22"/>
  <c r="D3213" i="22"/>
  <c r="D7401" i="22"/>
  <c r="D6476" i="22"/>
  <c r="D2181" i="22"/>
  <c r="D2450" i="22"/>
  <c r="D1004" i="22"/>
  <c r="D5335" i="22"/>
  <c r="D6860" i="22"/>
  <c r="D3843" i="22"/>
  <c r="D5041" i="22"/>
  <c r="D1271" i="22"/>
  <c r="D3842" i="22"/>
  <c r="D6237" i="22"/>
  <c r="D1336" i="22"/>
  <c r="D2925" i="22"/>
  <c r="D3841" i="22"/>
  <c r="D2462" i="22"/>
  <c r="D5162" i="22"/>
  <c r="D4752" i="22"/>
  <c r="D4426" i="22"/>
  <c r="D4051" i="22"/>
  <c r="D4430" i="22"/>
  <c r="D5287" i="22"/>
  <c r="D7213" i="22"/>
  <c r="D2171" i="22"/>
  <c r="D2723" i="22"/>
  <c r="D1559" i="22"/>
  <c r="D3156" i="22"/>
  <c r="D4500" i="22"/>
  <c r="D5783" i="22"/>
  <c r="D1751" i="22"/>
  <c r="D3269" i="22"/>
  <c r="D5024" i="22"/>
  <c r="D5028" i="22"/>
  <c r="D1673" i="22"/>
  <c r="D4828" i="22"/>
  <c r="D3407" i="22"/>
  <c r="D5344" i="22"/>
  <c r="D3840" i="22"/>
  <c r="D2803" i="22"/>
  <c r="D3208" i="22"/>
  <c r="D4967" i="22"/>
  <c r="D4561" i="22"/>
  <c r="D3839" i="22"/>
  <c r="D3715" i="22"/>
  <c r="D4973" i="22"/>
  <c r="D2137" i="22"/>
  <c r="D3716" i="22"/>
  <c r="D6236" i="22"/>
  <c r="D4195" i="22"/>
  <c r="D5702" i="22"/>
  <c r="D6316" i="22"/>
  <c r="D230" i="22"/>
  <c r="D7481" i="22"/>
  <c r="D1999" i="22"/>
  <c r="D2793" i="22"/>
  <c r="D3266" i="22"/>
  <c r="D6507" i="22"/>
  <c r="D4052" i="22"/>
  <c r="D3546" i="22"/>
  <c r="D6321" i="22"/>
  <c r="D1643" i="22"/>
  <c r="D4285" i="22"/>
  <c r="D723" i="22"/>
  <c r="D2568" i="22"/>
  <c r="D6996" i="22"/>
  <c r="D2975" i="22"/>
  <c r="D6020" i="22"/>
  <c r="D4630" i="22"/>
  <c r="D4053" i="22"/>
  <c r="D3393" i="22"/>
  <c r="D5051" i="22"/>
  <c r="D3196" i="22"/>
  <c r="D5764" i="22"/>
  <c r="D3320" i="22"/>
  <c r="D7353" i="22"/>
  <c r="D2080" i="22"/>
  <c r="D2882" i="22"/>
  <c r="D6225" i="22"/>
  <c r="D4950" i="22"/>
  <c r="D1724" i="22"/>
  <c r="D4377" i="22"/>
  <c r="D2342" i="22"/>
  <c r="D3537" i="22"/>
  <c r="D5558" i="22"/>
  <c r="D4875" i="22"/>
  <c r="D3133" i="22"/>
  <c r="D1449" i="22"/>
  <c r="D2585" i="22"/>
  <c r="D2776" i="22"/>
  <c r="D4055" i="22"/>
  <c r="D4441" i="22"/>
  <c r="D6047" i="22"/>
  <c r="D1898" i="22"/>
  <c r="D2592" i="22"/>
  <c r="D4439" i="22"/>
  <c r="D2596" i="22"/>
  <c r="D1736" i="22"/>
  <c r="D5109" i="22"/>
  <c r="D3091" i="22"/>
  <c r="D6824" i="22"/>
  <c r="D6822" i="22"/>
  <c r="D3315" i="22"/>
  <c r="D2198" i="22"/>
  <c r="D1860" i="22"/>
  <c r="D6560" i="22"/>
  <c r="D5791" i="22"/>
  <c r="D1927" i="22"/>
  <c r="D3708" i="22"/>
  <c r="D3147" i="22"/>
  <c r="D1785" i="22"/>
  <c r="D5322" i="22"/>
  <c r="D5141" i="22"/>
  <c r="D5871" i="22"/>
  <c r="D3838" i="22"/>
  <c r="D903" i="22"/>
  <c r="D5054" i="22"/>
  <c r="D6174" i="22"/>
  <c r="D4372" i="22"/>
  <c r="D2884" i="22"/>
  <c r="D1352" i="22"/>
  <c r="D2105" i="22"/>
  <c r="D5894" i="22"/>
  <c r="D3257" i="22"/>
  <c r="D848" i="22"/>
  <c r="D4766" i="22"/>
  <c r="D2500" i="22"/>
  <c r="D2238" i="22"/>
  <c r="D1513" i="22"/>
  <c r="D2173" i="22"/>
  <c r="D5804" i="22"/>
  <c r="D5895" i="22"/>
  <c r="D3837" i="22"/>
  <c r="D6521" i="22"/>
  <c r="D2796" i="22"/>
  <c r="D4360" i="22"/>
  <c r="D3713" i="22"/>
  <c r="D3403" i="22"/>
  <c r="D4283" i="22"/>
  <c r="D6375" i="22"/>
  <c r="D1962" i="22"/>
  <c r="D6302" i="22"/>
  <c r="D1922" i="22"/>
  <c r="D6539" i="22"/>
  <c r="D1201" i="22"/>
  <c r="D6344" i="22"/>
  <c r="D4704" i="22"/>
  <c r="D3152" i="22"/>
  <c r="D3836" i="22"/>
  <c r="D1133" i="22"/>
  <c r="D5238" i="22"/>
  <c r="D4197" i="22"/>
  <c r="D4120" i="22"/>
  <c r="D4568" i="22"/>
  <c r="D3710" i="22"/>
  <c r="D2974" i="22"/>
  <c r="D2859" i="22"/>
  <c r="D3835" i="22"/>
  <c r="D5656" i="22"/>
  <c r="D2726" i="22"/>
  <c r="D4910" i="22"/>
  <c r="D3711" i="22"/>
  <c r="D1891" i="22"/>
  <c r="D5353" i="22"/>
  <c r="D5182" i="22"/>
  <c r="D5245" i="22"/>
  <c r="D4780" i="22"/>
  <c r="D3834" i="22"/>
  <c r="D4632" i="22"/>
  <c r="D2654" i="22"/>
  <c r="D3833" i="22"/>
  <c r="D5672" i="22"/>
  <c r="D5193" i="22"/>
  <c r="D3832" i="22"/>
  <c r="D2066" i="22"/>
  <c r="D2898" i="22"/>
  <c r="D2549" i="22"/>
  <c r="D6024" i="22"/>
  <c r="D4635" i="22"/>
  <c r="D4637" i="22"/>
  <c r="D2533" i="22"/>
  <c r="D2897" i="22"/>
  <c r="D3831" i="22"/>
  <c r="D4703" i="22"/>
  <c r="D4123" i="22"/>
  <c r="D3261" i="22"/>
  <c r="D4706" i="22"/>
  <c r="D3469" i="22"/>
  <c r="D4707" i="22"/>
  <c r="D3034" i="22"/>
  <c r="D3392" i="22"/>
  <c r="D3544" i="22"/>
  <c r="D4122" i="22"/>
  <c r="D2546" i="22"/>
  <c r="D5669" i="22"/>
  <c r="D3089" i="22"/>
  <c r="D5626" i="22"/>
  <c r="D2963" i="22"/>
  <c r="D3630" i="22"/>
  <c r="D5712" i="22"/>
  <c r="D2422" i="22"/>
  <c r="D4202" i="22"/>
  <c r="D6648" i="22"/>
  <c r="D3021" i="22"/>
  <c r="D4056" i="22"/>
  <c r="D951" i="22"/>
  <c r="D5249" i="22"/>
  <c r="D4125" i="22"/>
  <c r="D3830" i="22"/>
  <c r="D4854" i="22"/>
  <c r="D4788" i="22"/>
  <c r="D5637" i="22"/>
  <c r="D3829" i="22"/>
  <c r="D2303" i="22"/>
  <c r="D3389" i="22"/>
  <c r="D4790" i="22"/>
  <c r="D2890" i="22"/>
  <c r="D4127" i="22"/>
  <c r="D2837" i="22"/>
  <c r="D3540" i="22"/>
  <c r="D4126" i="22"/>
  <c r="D4054" i="22"/>
  <c r="D4203" i="22"/>
  <c r="D4994" i="22"/>
  <c r="D2310" i="22"/>
  <c r="D5631" i="22"/>
  <c r="D4793" i="22"/>
  <c r="D5439" i="22"/>
  <c r="D2014" i="22"/>
  <c r="D4129" i="22"/>
  <c r="D4206" i="22"/>
  <c r="D4514" i="22"/>
  <c r="D2959" i="22"/>
  <c r="D4205" i="22"/>
  <c r="D6147" i="22"/>
  <c r="D3626" i="22"/>
  <c r="D4375" i="22"/>
  <c r="D4648" i="22"/>
  <c r="D4518" i="22"/>
  <c r="D4519" i="22"/>
  <c r="D3707" i="22"/>
  <c r="D4133" i="22"/>
  <c r="D6034" i="22"/>
  <c r="D3706" i="22"/>
  <c r="D3828" i="22"/>
  <c r="D4135" i="22"/>
  <c r="D3622" i="22"/>
  <c r="D3376" i="22"/>
  <c r="D1950" i="22"/>
  <c r="D3533" i="22"/>
  <c r="D2688" i="22"/>
  <c r="D5654" i="22"/>
  <c r="D3013" i="22"/>
  <c r="D5281" i="22"/>
  <c r="D3378" i="22"/>
  <c r="D444" i="22"/>
  <c r="D7015" i="22"/>
  <c r="D3254" i="22"/>
  <c r="D4584" i="22"/>
  <c r="D4804" i="22"/>
  <c r="D6590" i="22"/>
  <c r="D1265" i="22"/>
  <c r="D5563" i="22"/>
  <c r="D5467" i="22"/>
  <c r="D2939" i="22"/>
  <c r="D3827" i="22"/>
  <c r="D5168" i="22"/>
  <c r="D3826" i="22"/>
  <c r="D4731" i="22"/>
  <c r="D4529" i="22"/>
  <c r="D4382" i="22"/>
  <c r="D3070" i="22"/>
  <c r="D3704" i="22"/>
  <c r="D3309" i="22"/>
  <c r="D6097" i="22"/>
  <c r="D1978" i="22"/>
  <c r="D5479" i="22"/>
  <c r="D4736" i="22"/>
  <c r="D2062" i="22"/>
  <c r="D4213" i="22"/>
  <c r="D3455" i="22"/>
  <c r="D205" i="22"/>
  <c r="D6130" i="22"/>
  <c r="D4208" i="22"/>
  <c r="D1298" i="22"/>
  <c r="D1235" i="22"/>
  <c r="D3825" i="22"/>
  <c r="D5658" i="22"/>
  <c r="D7365" i="22"/>
  <c r="D1208" i="22"/>
  <c r="D3824" i="22"/>
  <c r="D6863" i="22"/>
  <c r="D2518" i="22"/>
  <c r="D5270" i="22"/>
  <c r="D5398" i="22"/>
  <c r="D1448" i="22"/>
  <c r="D2412" i="22"/>
  <c r="D4204" i="22"/>
  <c r="D4789" i="22"/>
  <c r="D3823" i="22"/>
  <c r="D4207" i="22"/>
  <c r="D755" i="22"/>
  <c r="D5115" i="22"/>
  <c r="D124" i="22"/>
  <c r="D7588" i="22"/>
  <c r="D175" i="22"/>
  <c r="D7216" i="22"/>
  <c r="D4050" i="22"/>
  <c r="D715" i="22"/>
  <c r="D5696" i="22"/>
  <c r="D6971" i="22"/>
  <c r="D5225" i="22"/>
  <c r="D3474" i="22"/>
  <c r="D4118" i="22"/>
  <c r="D3207" i="22"/>
  <c r="D2064" i="22"/>
  <c r="D4189" i="22"/>
  <c r="D5819" i="22"/>
  <c r="D6326" i="22"/>
  <c r="D1225" i="22"/>
  <c r="D6082" i="22"/>
  <c r="D3822" i="22"/>
  <c r="D6054" i="22"/>
  <c r="D1219" i="22"/>
  <c r="D2984" i="22"/>
  <c r="D3550" i="22"/>
  <c r="D754" i="22"/>
  <c r="D4112" i="22"/>
  <c r="D5964" i="22"/>
  <c r="D5889" i="22"/>
  <c r="D783" i="22"/>
  <c r="D6857" i="22"/>
  <c r="D6268" i="22"/>
  <c r="D4193" i="22"/>
  <c r="D2094" i="22"/>
  <c r="D4827" i="22"/>
  <c r="D6366" i="22"/>
  <c r="D5045" i="22"/>
  <c r="D5304" i="22"/>
  <c r="D5621" i="22"/>
  <c r="D5997" i="22"/>
  <c r="D1672" i="22"/>
  <c r="D5488" i="22"/>
  <c r="D3149" i="22"/>
  <c r="D412" i="22"/>
  <c r="D2207" i="22"/>
  <c r="D4279" i="22"/>
  <c r="D2068" i="22"/>
  <c r="D4747" i="22"/>
  <c r="D6714" i="22"/>
  <c r="D249" i="22"/>
  <c r="D3821" i="22"/>
  <c r="D6739" i="22"/>
  <c r="D3638" i="22"/>
  <c r="D4881" i="22"/>
  <c r="D4048" i="22"/>
  <c r="D5977" i="22"/>
  <c r="D4114" i="22"/>
  <c r="D450" i="22"/>
  <c r="D5953" i="22"/>
  <c r="D360" i="22"/>
  <c r="D4982" i="22"/>
  <c r="D3642" i="22"/>
  <c r="D2175" i="22"/>
  <c r="D7090" i="22"/>
  <c r="D1989" i="22"/>
  <c r="D4108" i="22"/>
  <c r="D5183" i="22"/>
  <c r="D5593" i="22"/>
  <c r="D2598" i="22"/>
  <c r="D1536" i="22"/>
  <c r="D3564" i="22"/>
  <c r="D1340" i="22"/>
  <c r="D5026" i="22"/>
  <c r="D2017" i="22"/>
  <c r="D3820" i="22"/>
  <c r="D2636" i="22"/>
  <c r="D5079" i="22"/>
  <c r="D3431" i="22"/>
  <c r="D3500" i="22"/>
  <c r="D5689" i="22"/>
  <c r="D6567" i="22"/>
  <c r="D1063" i="22"/>
  <c r="D4972" i="22"/>
  <c r="D3722" i="22"/>
  <c r="D2278" i="22"/>
  <c r="D1082" i="22"/>
  <c r="D7000" i="22"/>
  <c r="D3724" i="22"/>
  <c r="D4173" i="22"/>
  <c r="D3243" i="22"/>
  <c r="D1675" i="22"/>
  <c r="D4398" i="22"/>
  <c r="D4333" i="22"/>
  <c r="D2756" i="22"/>
  <c r="D6189" i="22"/>
  <c r="D5822" i="22"/>
  <c r="D1540" i="22"/>
  <c r="D7476" i="22"/>
  <c r="D2211" i="22"/>
  <c r="D551" i="22"/>
  <c r="D7528" i="22"/>
  <c r="D400" i="22"/>
  <c r="D2486" i="22"/>
  <c r="D7384" i="22"/>
  <c r="D2311" i="22"/>
  <c r="D1531" i="22"/>
  <c r="D6759" i="22"/>
  <c r="D4716" i="22"/>
  <c r="D3819" i="22"/>
  <c r="D1617" i="22"/>
  <c r="D5701" i="22"/>
  <c r="D377" i="22"/>
  <c r="D5143" i="22"/>
  <c r="D6655" i="22"/>
  <c r="D4532" i="22"/>
  <c r="D1228" i="22"/>
  <c r="D6746" i="22"/>
  <c r="D4841" i="22"/>
  <c r="D1703" i="22"/>
  <c r="D5085" i="22"/>
  <c r="D527" i="22"/>
  <c r="D7318" i="22"/>
  <c r="D2481" i="22"/>
  <c r="D2240" i="22"/>
  <c r="D5844" i="22"/>
  <c r="D5899" i="22"/>
  <c r="D5223" i="22"/>
  <c r="D3236" i="22"/>
  <c r="D584" i="22"/>
  <c r="D3362" i="22"/>
  <c r="D4885" i="22"/>
  <c r="D6343" i="22"/>
  <c r="D5602" i="22"/>
  <c r="D5615" i="22"/>
  <c r="D1442" i="22"/>
  <c r="D3818" i="22"/>
  <c r="D5571" i="22"/>
  <c r="D5489" i="22"/>
  <c r="D1500" i="22"/>
  <c r="D7045" i="22"/>
  <c r="D5236" i="22"/>
  <c r="D5816" i="22"/>
  <c r="D6868" i="22"/>
  <c r="D870" i="22"/>
  <c r="D5858" i="22"/>
  <c r="D6041" i="22"/>
  <c r="D1721" i="22"/>
  <c r="D3817" i="22"/>
  <c r="D5911" i="22"/>
  <c r="D5539" i="22"/>
  <c r="D753" i="22"/>
  <c r="D1286" i="22"/>
  <c r="D6361" i="22"/>
  <c r="D266" i="22"/>
  <c r="D238" i="22"/>
  <c r="D408" i="22"/>
  <c r="D3271" i="22"/>
  <c r="D2073" i="22"/>
  <c r="D628" i="22"/>
  <c r="D2316" i="22"/>
  <c r="D3339" i="22"/>
  <c r="D908" i="22"/>
  <c r="D208" i="22"/>
  <c r="D6114" i="22"/>
  <c r="D1852" i="22"/>
  <c r="D3129" i="22"/>
  <c r="D4031" i="22"/>
  <c r="D2436" i="22"/>
  <c r="D3816" i="22"/>
  <c r="D3534" i="22"/>
  <c r="D1081" i="22"/>
  <c r="D1206" i="22"/>
  <c r="D3673" i="22"/>
  <c r="D4198" i="22"/>
  <c r="D1308" i="22"/>
  <c r="D1767" i="22"/>
  <c r="D6798" i="22"/>
  <c r="D6856" i="22"/>
  <c r="D4030" i="22"/>
  <c r="D4907" i="22"/>
  <c r="D4264" i="22"/>
  <c r="D3099" i="22"/>
  <c r="D6244" i="22"/>
  <c r="D1141" i="22"/>
  <c r="D4200" i="22"/>
  <c r="D3542" i="22"/>
  <c r="D3815" i="22"/>
  <c r="D5686" i="22"/>
  <c r="D7641" i="22"/>
  <c r="D190" i="22"/>
  <c r="D3814" i="22"/>
  <c r="D4267" i="22"/>
  <c r="D7432" i="22"/>
  <c r="D5390" i="22"/>
  <c r="D1704" i="22"/>
  <c r="D3813" i="22"/>
  <c r="D4776" i="22"/>
  <c r="D2011" i="22"/>
  <c r="D4455" i="22"/>
  <c r="D5292" i="22"/>
  <c r="D911" i="22"/>
  <c r="D6702" i="22"/>
  <c r="D1185" i="22"/>
  <c r="D4558" i="22"/>
  <c r="D642" i="22"/>
  <c r="D6735" i="22"/>
  <c r="D1370" i="22"/>
  <c r="D5346" i="22"/>
  <c r="D2504" i="22"/>
  <c r="D5171" i="22"/>
  <c r="D7100" i="22"/>
  <c r="D1611" i="22"/>
  <c r="D6812" i="22"/>
  <c r="D1140" i="22"/>
  <c r="D6228" i="22"/>
  <c r="D7064" i="22"/>
  <c r="D3812" i="22"/>
  <c r="D6026" i="22"/>
  <c r="D4517" i="22"/>
  <c r="D2725" i="22"/>
  <c r="D6657" i="22"/>
  <c r="D2185" i="22"/>
  <c r="D5227" i="22"/>
  <c r="D2820" i="22"/>
  <c r="D2079" i="22"/>
  <c r="D7056" i="22"/>
  <c r="D7596" i="22"/>
  <c r="D7585" i="22"/>
  <c r="D638" i="22"/>
  <c r="D65" i="22"/>
  <c r="D7607" i="22"/>
  <c r="D2736" i="22"/>
  <c r="D1375" i="22"/>
  <c r="D7524" i="22"/>
  <c r="D1656" i="22"/>
  <c r="D6937" i="22"/>
  <c r="D1239" i="22"/>
  <c r="D274" i="22"/>
  <c r="D7398" i="22"/>
  <c r="D1871" i="22"/>
  <c r="D7135" i="22"/>
  <c r="D440" i="22"/>
  <c r="D7441" i="22"/>
  <c r="D5864" i="22"/>
  <c r="D3811" i="22"/>
  <c r="D4555" i="22"/>
  <c r="D610" i="22"/>
  <c r="D3810" i="22"/>
  <c r="D4424" i="22"/>
  <c r="D5963" i="22"/>
  <c r="D5234" i="22"/>
  <c r="D1226" i="22"/>
  <c r="D2446" i="22"/>
  <c r="D1972" i="22"/>
  <c r="D2893" i="22"/>
  <c r="D3809" i="22"/>
  <c r="D7425" i="22"/>
  <c r="D3136" i="22"/>
  <c r="D732" i="22"/>
  <c r="D7606" i="22"/>
  <c r="D2408" i="22"/>
  <c r="D526" i="22"/>
  <c r="D6728" i="22"/>
  <c r="D4887" i="22"/>
  <c r="D5064" i="22"/>
  <c r="D6434" i="22"/>
  <c r="D2276" i="22"/>
  <c r="D3808" i="22"/>
  <c r="D7455" i="22"/>
  <c r="D2291" i="22"/>
  <c r="D6958" i="22"/>
  <c r="D2464" i="22"/>
  <c r="D2000" i="22"/>
  <c r="D5379" i="22"/>
  <c r="D5718" i="22"/>
  <c r="D1691" i="22"/>
  <c r="D471" i="22"/>
  <c r="D5144" i="22"/>
  <c r="D7262" i="22"/>
  <c r="D5929" i="22"/>
  <c r="D3441" i="22"/>
  <c r="D1119" i="22"/>
  <c r="D5520" i="22"/>
  <c r="D6333" i="22"/>
  <c r="D3368" i="22"/>
  <c r="D5575" i="22"/>
  <c r="D2023" i="22"/>
  <c r="D2281" i="22"/>
  <c r="D327" i="22"/>
  <c r="D347" i="22"/>
  <c r="D7336" i="22"/>
  <c r="D3579" i="22"/>
  <c r="D5531" i="22"/>
  <c r="D1335" i="22"/>
  <c r="D6599" i="22"/>
  <c r="D2976" i="22"/>
  <c r="D3215" i="22"/>
  <c r="D4602" i="22"/>
  <c r="D5136" i="22"/>
  <c r="D130" i="22"/>
  <c r="D5482" i="22"/>
  <c r="D5970" i="22"/>
  <c r="D2402" i="22"/>
  <c r="D4096" i="22"/>
  <c r="D5034" i="22"/>
  <c r="D481" i="22"/>
  <c r="D2769" i="22"/>
  <c r="D6348" i="22"/>
  <c r="D6299" i="22"/>
  <c r="D5301" i="22"/>
  <c r="D6289" i="22"/>
  <c r="D3807" i="22"/>
  <c r="D6427" i="22"/>
  <c r="D2252" i="22"/>
  <c r="D3521" i="22"/>
  <c r="D1900" i="22"/>
  <c r="D3183" i="22"/>
  <c r="D929" i="22"/>
  <c r="D2609" i="22"/>
  <c r="D6101" i="22"/>
  <c r="D2651" i="22"/>
  <c r="D5887" i="22"/>
  <c r="D2954" i="22"/>
  <c r="D2603" i="22"/>
  <c r="D5294" i="22"/>
  <c r="D3660" i="22"/>
  <c r="D5565" i="22"/>
  <c r="D1707" i="22"/>
  <c r="D2384" i="22"/>
  <c r="D5336" i="22"/>
  <c r="D2607" i="22"/>
  <c r="D2182" i="22"/>
  <c r="D4576" i="22"/>
  <c r="D4966" i="22"/>
  <c r="D2304" i="22"/>
  <c r="D2013" i="22"/>
  <c r="D2879" i="22"/>
  <c r="D2733" i="22"/>
  <c r="D3037" i="22"/>
  <c r="D4565" i="22"/>
  <c r="D1943" i="22"/>
  <c r="D1571" i="22"/>
  <c r="D1244" i="22"/>
  <c r="D2069" i="22"/>
  <c r="D5260" i="22"/>
  <c r="D1011" i="22"/>
  <c r="D4085" i="22"/>
  <c r="D5736" i="22"/>
  <c r="D2637" i="22"/>
  <c r="D4491" i="22"/>
  <c r="D3490" i="22"/>
  <c r="D4329" i="22"/>
  <c r="D3102" i="22"/>
  <c r="D3545" i="22"/>
  <c r="D4631" i="22"/>
  <c r="D3543" i="22"/>
  <c r="D695" i="22"/>
  <c r="D6358" i="22"/>
  <c r="D4995" i="22"/>
  <c r="D4084" i="22"/>
  <c r="D3609" i="22"/>
  <c r="D1606" i="22"/>
  <c r="D4379" i="22"/>
  <c r="D3497" i="22"/>
  <c r="D6444" i="22"/>
  <c r="D6408" i="22"/>
  <c r="D5753" i="22"/>
  <c r="D1858" i="22"/>
  <c r="D4494" i="22"/>
  <c r="D6703" i="22"/>
  <c r="D4815" i="22"/>
  <c r="D2236" i="22"/>
  <c r="D6665" i="22"/>
  <c r="D7198" i="22"/>
  <c r="D501" i="22"/>
  <c r="D6138" i="22"/>
  <c r="D6200" i="22"/>
  <c r="D3806" i="22"/>
  <c r="D7417" i="22"/>
  <c r="D4223" i="22"/>
  <c r="D1281" i="22"/>
  <c r="D4574" i="22"/>
  <c r="D1918" i="22"/>
  <c r="D1044" i="22"/>
  <c r="D3805" i="22"/>
  <c r="D6271" i="22"/>
  <c r="D680" i="22"/>
  <c r="D2235" i="22"/>
  <c r="D1290" i="22"/>
  <c r="D4809" i="22"/>
  <c r="D1428" i="22"/>
  <c r="D3153" i="22"/>
  <c r="D866" i="22"/>
  <c r="D5074" i="22"/>
  <c r="D2883" i="22"/>
  <c r="D5629" i="22"/>
  <c r="D1048" i="22"/>
  <c r="D1180" i="22"/>
  <c r="D5722" i="22"/>
  <c r="D4770" i="22"/>
  <c r="D3804" i="22"/>
  <c r="D4077" i="22"/>
  <c r="D2467" i="22"/>
  <c r="D2282" i="22"/>
  <c r="D4916" i="22"/>
  <c r="D1240" i="22"/>
  <c r="D2376" i="22"/>
  <c r="D1585" i="22"/>
  <c r="D1828" i="22"/>
  <c r="D3803" i="22"/>
  <c r="D1090" i="22"/>
  <c r="D1033" i="22"/>
  <c r="D1710" i="22"/>
  <c r="D575" i="22"/>
  <c r="D2033" i="22"/>
  <c r="D1214" i="22"/>
  <c r="D4588" i="22"/>
  <c r="D1161" i="22"/>
  <c r="D2379" i="22"/>
  <c r="D5092" i="22"/>
  <c r="D173" i="22"/>
  <c r="D1311" i="22"/>
  <c r="D7226" i="22"/>
  <c r="D2561" i="22"/>
  <c r="D2210" i="22"/>
  <c r="D656" i="22"/>
  <c r="D649" i="22"/>
  <c r="D232" i="22"/>
  <c r="D4787" i="22"/>
  <c r="D6078" i="22"/>
  <c r="D1293" i="22"/>
  <c r="D811" i="22"/>
  <c r="D4552" i="22"/>
  <c r="D3137" i="22"/>
  <c r="D6283" i="22"/>
  <c r="D1072" i="22"/>
  <c r="D4138" i="22"/>
  <c r="D7446" i="22"/>
  <c r="D5137" i="22"/>
  <c r="D3742" i="22"/>
  <c r="D3520" i="22"/>
  <c r="D5655" i="22"/>
  <c r="D5417" i="22"/>
  <c r="D2902" i="22"/>
  <c r="D7134" i="22"/>
  <c r="D4186" i="22"/>
  <c r="D542" i="22"/>
  <c r="D7181" i="22"/>
  <c r="D7506" i="22"/>
  <c r="D216" i="22"/>
  <c r="D7096" i="22"/>
  <c r="D4696" i="22"/>
  <c r="D2369" i="22"/>
  <c r="D2088" i="22"/>
  <c r="D460" i="22"/>
  <c r="D4099" i="22"/>
  <c r="D3741" i="22"/>
  <c r="D3209" i="22"/>
  <c r="D4595" i="22"/>
  <c r="D3563" i="22"/>
  <c r="D6288" i="22"/>
  <c r="D1676" i="22"/>
  <c r="D3656" i="22"/>
  <c r="D229" i="22"/>
  <c r="D6029" i="22"/>
  <c r="D1758" i="22"/>
  <c r="D5456" i="22"/>
  <c r="D4920" i="22"/>
  <c r="D2706" i="22"/>
  <c r="D6037" i="22"/>
  <c r="D3483" i="22"/>
  <c r="D2933" i="22"/>
  <c r="D3743" i="22"/>
  <c r="D2634" i="22"/>
  <c r="D5491" i="22"/>
  <c r="D2599" i="22"/>
  <c r="D3448" i="22"/>
  <c r="D3702" i="22"/>
  <c r="D4059" i="22"/>
  <c r="D3802" i="22"/>
  <c r="D3801" i="22"/>
  <c r="D4955" i="22"/>
  <c r="D2875" i="22"/>
  <c r="D3800" i="22"/>
  <c r="D5370" i="22"/>
  <c r="D2482" i="22"/>
  <c r="D3799" i="22"/>
  <c r="D3613" i="22"/>
  <c r="D7502" i="22"/>
  <c r="D7512" i="22"/>
  <c r="D7471" i="22"/>
  <c r="D1477" i="22"/>
  <c r="D7285" i="22"/>
  <c r="D1376" i="22"/>
  <c r="D4146" i="22"/>
  <c r="D4559" i="22"/>
  <c r="D1491" i="22"/>
  <c r="D5498" i="22"/>
  <c r="D5639" i="22"/>
  <c r="D6342" i="22"/>
  <c r="D1007" i="22"/>
  <c r="D6072" i="22"/>
  <c r="D3650" i="22"/>
  <c r="D2508" i="22"/>
  <c r="D3651" i="22"/>
  <c r="D6207" i="22"/>
  <c r="D6305" i="22"/>
  <c r="D4564" i="22"/>
  <c r="D3798" i="22"/>
  <c r="D2520" i="22"/>
  <c r="D5052" i="22"/>
  <c r="D1558" i="22"/>
  <c r="D891" i="22"/>
  <c r="D4244" i="22"/>
  <c r="D5191" i="22"/>
  <c r="D3124" i="22"/>
  <c r="D3420" i="22"/>
  <c r="D6632" i="22"/>
  <c r="D1756" i="22"/>
  <c r="D2800" i="22"/>
  <c r="D1907" i="22"/>
  <c r="D4291" i="22"/>
  <c r="D3262" i="22"/>
  <c r="D2993" i="22"/>
  <c r="D3552" i="22"/>
  <c r="D5719" i="22"/>
  <c r="D1813" i="22"/>
  <c r="D2998" i="22"/>
  <c r="D5832" i="22"/>
  <c r="D6840" i="22"/>
  <c r="D5273" i="22"/>
  <c r="D4106" i="22"/>
  <c r="D5841" i="22"/>
  <c r="D1089" i="22"/>
  <c r="D2512" i="22"/>
  <c r="D4105" i="22"/>
  <c r="D2355" i="22"/>
  <c r="D2220" i="22"/>
  <c r="D3554" i="22"/>
  <c r="D3693" i="22"/>
  <c r="D2633" i="22"/>
  <c r="D2641" i="22"/>
  <c r="D4578" i="22"/>
  <c r="D2717" i="22"/>
  <c r="D3797" i="22"/>
  <c r="D1115" i="22"/>
  <c r="D5389" i="22"/>
  <c r="D4143" i="22"/>
  <c r="D578" i="22"/>
  <c r="D5134" i="22"/>
  <c r="D4324" i="22"/>
  <c r="D2642" i="22"/>
  <c r="D4448" i="22"/>
  <c r="D4594" i="22"/>
  <c r="D4098" i="22"/>
  <c r="D2850" i="22"/>
  <c r="D2957" i="22"/>
  <c r="D5197" i="22"/>
  <c r="D2680" i="22"/>
  <c r="D4319" i="22"/>
  <c r="D3796" i="22"/>
  <c r="D1274" i="22"/>
  <c r="D2159" i="22"/>
  <c r="D2423" i="22"/>
  <c r="D2286" i="22"/>
  <c r="D1250" i="22"/>
  <c r="D3795" i="22"/>
  <c r="D2335" i="22"/>
  <c r="D2766" i="22"/>
  <c r="D1194" i="22"/>
  <c r="D1780" i="22"/>
  <c r="D1844" i="22"/>
  <c r="D3027" i="22"/>
  <c r="D712" i="22"/>
  <c r="D143" i="22"/>
  <c r="D7073" i="22"/>
  <c r="D7564" i="22"/>
  <c r="D1653" i="22"/>
  <c r="D2734" i="22"/>
  <c r="D3794" i="22"/>
  <c r="D3793" i="22"/>
  <c r="D2950" i="22"/>
  <c r="D4194" i="22"/>
  <c r="D5762" i="22"/>
  <c r="D672" i="22"/>
  <c r="D1402" i="22"/>
  <c r="D1056" i="22"/>
  <c r="D2982" i="22"/>
  <c r="D1365" i="22"/>
  <c r="D2152" i="22"/>
  <c r="D7278" i="22"/>
  <c r="D93" i="22"/>
  <c r="D4852" i="22"/>
  <c r="D6096" i="22"/>
  <c r="D3528" i="22"/>
  <c r="D3189" i="22"/>
  <c r="D7664" i="22"/>
  <c r="D2655" i="22"/>
  <c r="D359" i="22"/>
  <c r="D240" i="22"/>
  <c r="D627" i="22"/>
  <c r="D4161" i="22"/>
  <c r="D2881" i="22"/>
  <c r="D300" i="22"/>
  <c r="D739" i="22"/>
  <c r="D7349" i="22"/>
  <c r="D459" i="22"/>
  <c r="D6519" i="22"/>
  <c r="D3522" i="22"/>
  <c r="D4480" i="22"/>
  <c r="D3556" i="22"/>
  <c r="D4422" i="22"/>
  <c r="D3688" i="22"/>
  <c r="D1957" i="22"/>
  <c r="D7650" i="22"/>
  <c r="D215" i="22"/>
  <c r="D3234" i="22"/>
  <c r="D4390" i="22"/>
  <c r="D4296" i="22"/>
  <c r="D1454" i="22"/>
  <c r="D2781" i="22"/>
  <c r="D5108" i="22"/>
  <c r="D29" i="22"/>
  <c r="D7660" i="22"/>
  <c r="D6285" i="22"/>
  <c r="D538" i="22"/>
  <c r="D7180" i="22"/>
  <c r="D4068" i="22"/>
  <c r="D6930" i="22"/>
  <c r="D523" i="22"/>
  <c r="D5802" i="22"/>
  <c r="D7193" i="22"/>
  <c r="D6945" i="22"/>
  <c r="D3689" i="22"/>
  <c r="D571" i="22"/>
  <c r="D7643" i="22"/>
  <c r="D7519" i="22"/>
  <c r="D361" i="22"/>
  <c r="D1528" i="22"/>
  <c r="D6562" i="22"/>
  <c r="D7422" i="22"/>
  <c r="D1032" i="22"/>
  <c r="D4342" i="22"/>
  <c r="D183" i="22"/>
  <c r="D1378" i="22"/>
  <c r="D3792" i="22"/>
  <c r="D1388" i="22"/>
  <c r="D1083" i="22"/>
  <c r="D6202" i="22"/>
  <c r="D5224" i="22"/>
  <c r="D1189" i="22"/>
  <c r="D7156" i="22"/>
  <c r="D3296" i="22"/>
  <c r="D885" i="22"/>
  <c r="D6454" i="22"/>
  <c r="D6901" i="22"/>
  <c r="D2121" i="22"/>
  <c r="D5014" i="22"/>
  <c r="D6810" i="22"/>
  <c r="D1996" i="22"/>
  <c r="D293" i="22"/>
  <c r="D2502" i="22"/>
  <c r="D6149" i="22"/>
  <c r="D1814" i="22"/>
  <c r="D2763" i="22"/>
  <c r="D4343" i="22"/>
  <c r="D3101" i="22"/>
  <c r="D2358" i="22"/>
  <c r="D1344" i="22"/>
  <c r="D270" i="22"/>
  <c r="D7355" i="22"/>
  <c r="D1363" i="22"/>
  <c r="D6546" i="22"/>
  <c r="D6726" i="22"/>
  <c r="D1614" i="22"/>
  <c r="D2067" i="22"/>
  <c r="D5902" i="22"/>
  <c r="D3399" i="22"/>
  <c r="D2199" i="22"/>
  <c r="D3297" i="22"/>
  <c r="D4807" i="22"/>
  <c r="D1532" i="22"/>
  <c r="D3228" i="22"/>
  <c r="D1272" i="22"/>
  <c r="D1215" i="22"/>
  <c r="D1494" i="22"/>
  <c r="D880" i="22"/>
  <c r="D4152" i="22"/>
  <c r="D3994" i="22"/>
  <c r="D165" i="22"/>
  <c r="D233" i="22"/>
  <c r="D2525" i="22"/>
  <c r="D6506" i="22"/>
  <c r="D2631" i="22"/>
  <c r="D4764" i="22"/>
  <c r="D5892" i="22"/>
  <c r="D983" i="22"/>
  <c r="D6906" i="22"/>
  <c r="D640" i="22"/>
  <c r="D6067" i="22"/>
  <c r="D6826" i="22"/>
  <c r="D5100" i="22"/>
  <c r="D2452" i="22"/>
  <c r="D6911" i="22"/>
  <c r="D2325" i="22"/>
  <c r="D1838" i="22"/>
  <c r="D2256" i="22"/>
  <c r="D1544" i="22"/>
  <c r="D2104" i="22"/>
  <c r="D4638" i="22"/>
  <c r="D3684" i="22"/>
  <c r="D1330" i="22"/>
  <c r="D6611" i="22"/>
  <c r="D3009" i="22"/>
  <c r="D4709" i="22"/>
  <c r="D4116" i="22"/>
  <c r="D2348" i="22"/>
  <c r="D7437" i="22"/>
  <c r="D709" i="22"/>
  <c r="D4453" i="22"/>
  <c r="D3031" i="22"/>
  <c r="D6426" i="22"/>
  <c r="D473" i="22"/>
  <c r="D6799" i="22"/>
  <c r="D89" i="22"/>
  <c r="D184" i="22"/>
  <c r="D3000" i="22"/>
  <c r="D273" i="22"/>
  <c r="D6095" i="22"/>
  <c r="D7595" i="22"/>
  <c r="D500" i="22"/>
  <c r="D3653" i="22"/>
  <c r="D427" i="22"/>
  <c r="D2528" i="22"/>
  <c r="D4993" i="22"/>
  <c r="D7338" i="22"/>
  <c r="D621" i="22"/>
  <c r="D1334" i="22"/>
  <c r="D7594" i="22"/>
  <c r="D963" i="22"/>
  <c r="D1865" i="22"/>
  <c r="D3604" i="22"/>
  <c r="D6222" i="22"/>
  <c r="D6249" i="22"/>
  <c r="D570" i="22"/>
  <c r="D1034" i="22"/>
  <c r="D62" i="22"/>
  <c r="D6309" i="22"/>
  <c r="D6926" i="22"/>
  <c r="D776" i="22"/>
  <c r="D6641" i="22"/>
  <c r="D7444" i="22"/>
  <c r="D7314" i="22"/>
  <c r="D564" i="22"/>
  <c r="D4151" i="22"/>
  <c r="D6084" i="22"/>
  <c r="D1719" i="22"/>
  <c r="D5243" i="22"/>
  <c r="D7456" i="22"/>
  <c r="D7649" i="22"/>
  <c r="D296" i="22"/>
  <c r="D2627" i="22"/>
  <c r="D5148" i="22"/>
  <c r="D164" i="22"/>
  <c r="D7317" i="22"/>
  <c r="D2790" i="22"/>
  <c r="D2721" i="22"/>
  <c r="D1979" i="22"/>
  <c r="D6204" i="22"/>
  <c r="D6296" i="22"/>
  <c r="D7414" i="22"/>
  <c r="D7008" i="22"/>
  <c r="D6520" i="22"/>
  <c r="D7666" i="22"/>
  <c r="D525" i="22"/>
  <c r="D7681" i="22"/>
  <c r="D6801" i="22"/>
  <c r="D7159" i="22"/>
  <c r="D1418" i="22"/>
  <c r="D5268" i="22"/>
  <c r="D7357" i="22"/>
  <c r="D1088" i="22"/>
  <c r="D2077" i="22"/>
  <c r="D6966" i="22"/>
  <c r="D3317" i="22"/>
  <c r="D5681" i="22"/>
  <c r="D2610" i="22"/>
  <c r="D7669" i="22"/>
  <c r="D7567" i="22"/>
  <c r="D7652" i="22"/>
  <c r="D6990" i="22"/>
  <c r="D4176" i="22"/>
  <c r="D6569" i="22"/>
  <c r="D6075" i="22"/>
  <c r="D7035" i="22"/>
  <c r="D506" i="22"/>
  <c r="D147" i="22"/>
  <c r="D385" i="22"/>
  <c r="D7382" i="22"/>
  <c r="D1232" i="22"/>
  <c r="D7325" i="22"/>
  <c r="D3692" i="22"/>
  <c r="D7402" i="22"/>
  <c r="D4876" i="22"/>
  <c r="D7374" i="22"/>
  <c r="D5796" i="22"/>
  <c r="D4510" i="22"/>
  <c r="D3400" i="22"/>
  <c r="D2477" i="22"/>
  <c r="D4987" i="22"/>
  <c r="D5937" i="22"/>
  <c r="D6462" i="22"/>
  <c r="D7327" i="22"/>
  <c r="D6853" i="22"/>
  <c r="D6497" i="22"/>
  <c r="D333" i="22"/>
  <c r="D5918" i="22"/>
  <c r="D7305" i="22"/>
  <c r="D3532" i="22"/>
  <c r="D2465" i="22"/>
  <c r="D6090" i="22"/>
  <c r="D7174" i="22"/>
  <c r="D7321" i="22"/>
  <c r="D3598" i="22"/>
  <c r="D6575" i="22"/>
  <c r="D1726" i="22"/>
  <c r="D1757" i="22"/>
  <c r="D242" i="22"/>
  <c r="D4286" i="22"/>
  <c r="D3611" i="22"/>
  <c r="D3438" i="22"/>
  <c r="D4073" i="22"/>
  <c r="D2209" i="22"/>
  <c r="D282" i="22"/>
  <c r="D297" i="22"/>
  <c r="D3586" i="22"/>
  <c r="D3182" i="22"/>
  <c r="D2794" i="22"/>
  <c r="D2745" i="22"/>
  <c r="D6196" i="22"/>
  <c r="D6794" i="22"/>
  <c r="D6379" i="22"/>
  <c r="D6518" i="22"/>
  <c r="D6074" i="22"/>
  <c r="D6729" i="22"/>
  <c r="D1960" i="22"/>
  <c r="D2076" i="22"/>
  <c r="D7191" i="22"/>
  <c r="D3033" i="22"/>
  <c r="D7420" i="22"/>
  <c r="D2953" i="22"/>
  <c r="D5468" i="22"/>
  <c r="D5211" i="22"/>
  <c r="D6131" i="22"/>
  <c r="D5623" i="22"/>
  <c r="D5708" i="22"/>
  <c r="D6065" i="22"/>
  <c r="D1563" i="22"/>
  <c r="D137" i="22"/>
  <c r="D2224" i="22"/>
  <c r="D4457" i="22"/>
  <c r="D1162" i="22"/>
  <c r="D6443" i="22"/>
  <c r="D1888" i="22"/>
  <c r="D3110" i="22"/>
  <c r="D6083" i="22"/>
  <c r="D6214" i="22"/>
  <c r="D6790" i="22"/>
  <c r="D2271" i="22"/>
  <c r="D1503" i="22"/>
  <c r="D914" i="22"/>
  <c r="D6558" i="22"/>
  <c r="D580" i="22"/>
  <c r="D172" i="22"/>
  <c r="D1300" i="22"/>
  <c r="D602" i="22"/>
  <c r="D67" i="22"/>
  <c r="D5352" i="22"/>
  <c r="D7034" i="22"/>
  <c r="D703" i="22"/>
  <c r="D6789" i="22"/>
  <c r="D6771" i="22"/>
  <c r="D1480" i="22"/>
  <c r="D2942" i="22"/>
  <c r="D4237" i="22"/>
  <c r="D4238" i="22"/>
  <c r="D6448" i="22"/>
  <c r="D3310" i="22"/>
  <c r="D7670" i="22"/>
  <c r="D7608" i="22"/>
  <c r="D1731" i="22"/>
  <c r="D2514" i="22"/>
  <c r="D5452" i="22"/>
  <c r="D7006" i="22"/>
  <c r="D3614" i="22"/>
  <c r="D7214" i="22"/>
  <c r="D4678" i="22"/>
  <c r="D1471" i="22"/>
  <c r="D1570" i="22"/>
  <c r="D1615" i="22"/>
  <c r="D5272" i="22"/>
  <c r="D4437" i="22"/>
  <c r="D6470" i="22"/>
  <c r="D6775" i="22"/>
  <c r="D3682" i="22"/>
  <c r="D2552" i="22"/>
  <c r="D4592" i="22"/>
  <c r="D2758" i="22"/>
  <c r="D4039" i="22"/>
  <c r="D4450" i="22"/>
  <c r="D3111" i="22"/>
  <c r="D1850" i="22"/>
  <c r="D1983" i="22"/>
  <c r="D2573" i="22"/>
  <c r="D846" i="22"/>
  <c r="D5676" i="22"/>
  <c r="D7438" i="22"/>
  <c r="D1841" i="22"/>
  <c r="D7580" i="22"/>
  <c r="D2239" i="22"/>
  <c r="D6528" i="22"/>
  <c r="D73" i="22"/>
  <c r="D6813" i="22"/>
  <c r="D4278" i="22"/>
  <c r="D4978" i="22"/>
  <c r="D6820" i="22"/>
  <c r="D5508" i="22"/>
  <c r="D2910" i="22"/>
  <c r="D3473" i="22"/>
  <c r="D5048" i="22"/>
  <c r="D5201" i="22"/>
  <c r="D5470" i="22"/>
  <c r="D2457" i="22"/>
  <c r="D5086" i="22"/>
  <c r="D1612" i="22"/>
  <c r="D5114" i="22"/>
  <c r="D5420" i="22"/>
  <c r="D4323" i="22"/>
  <c r="D1302" i="22"/>
  <c r="D1823" i="22"/>
  <c r="D6429" i="22"/>
  <c r="D1411" i="22"/>
  <c r="D4643" i="22"/>
  <c r="D2562" i="22"/>
  <c r="D4705" i="22"/>
  <c r="D5170" i="22"/>
  <c r="D1921" i="22"/>
  <c r="D2855" i="22"/>
  <c r="D2306" i="22"/>
  <c r="D4009" i="22"/>
  <c r="D3024" i="22"/>
  <c r="D1310" i="22"/>
  <c r="D5665" i="22"/>
  <c r="D3355" i="22"/>
  <c r="D7527" i="22"/>
  <c r="D153" i="22"/>
  <c r="D1779" i="22"/>
  <c r="D1455" i="22"/>
  <c r="D3728" i="22"/>
  <c r="D5888" i="22"/>
  <c r="D1474" i="22"/>
  <c r="D77" i="22"/>
  <c r="D2108" i="22"/>
  <c r="D4273" i="22"/>
  <c r="D6751" i="22"/>
  <c r="D683" i="22"/>
  <c r="D6245" i="22"/>
  <c r="D7668" i="22"/>
  <c r="D4687" i="22"/>
  <c r="D74" i="22"/>
  <c r="D7473" i="22"/>
  <c r="D2591" i="22"/>
  <c r="D151" i="22"/>
  <c r="D2231" i="22"/>
  <c r="D7316" i="22"/>
  <c r="D7626" i="22"/>
  <c r="D1466" i="22"/>
  <c r="D5838" i="22"/>
  <c r="D146" i="22"/>
  <c r="D4362" i="22"/>
  <c r="D6985" i="22"/>
  <c r="D2874" i="22"/>
  <c r="D5356" i="22"/>
  <c r="D498" i="22"/>
  <c r="D5966" i="22"/>
  <c r="D6265" i="22"/>
  <c r="D7190" i="22"/>
  <c r="D4002" i="22"/>
  <c r="D664" i="22"/>
  <c r="D7340" i="22"/>
  <c r="D7530" i="22"/>
  <c r="D117" i="22"/>
  <c r="D7546" i="22"/>
  <c r="D1292" i="22"/>
  <c r="D5745" i="22"/>
  <c r="D1576" i="22"/>
  <c r="D3003" i="22"/>
  <c r="D2956" i="22"/>
  <c r="D6431" i="22"/>
  <c r="D1809" i="22"/>
  <c r="D3204" i="22"/>
  <c r="D477" i="22"/>
  <c r="D4419" i="22"/>
  <c r="D6934" i="22"/>
  <c r="D4242" i="22"/>
  <c r="D4117" i="22"/>
  <c r="D4001" i="22"/>
  <c r="D985" i="22"/>
  <c r="D2141" i="22"/>
  <c r="D4645" i="22"/>
  <c r="D6089" i="22"/>
  <c r="D3241" i="22"/>
  <c r="D275" i="22"/>
  <c r="D4028" i="22"/>
  <c r="D2019" i="22"/>
  <c r="D150" i="22"/>
  <c r="D46" i="22"/>
  <c r="D79" i="22"/>
  <c r="D7548" i="22"/>
  <c r="D6677" i="22"/>
  <c r="D7415" i="22"/>
  <c r="D7104" i="22"/>
  <c r="D3440" i="22"/>
  <c r="D6126" i="22"/>
  <c r="D4628" i="22"/>
  <c r="D1121" i="22"/>
  <c r="D2545" i="22"/>
  <c r="D512" i="22"/>
  <c r="D1195" i="22"/>
  <c r="D186" i="22"/>
  <c r="D379" i="22"/>
  <c r="D7553" i="22"/>
  <c r="D7046" i="22"/>
  <c r="D3026" i="22"/>
  <c r="D7470" i="22"/>
  <c r="D222" i="22"/>
  <c r="D6667" i="22"/>
  <c r="D7268" i="22"/>
  <c r="D1381" i="22"/>
  <c r="D6523" i="22"/>
  <c r="D2940" i="22"/>
  <c r="D6491" i="22"/>
  <c r="D4385" i="22"/>
  <c r="D6125" i="22"/>
  <c r="D4365" i="22"/>
  <c r="D4097" i="22"/>
  <c r="D2172" i="22"/>
  <c r="D260" i="22"/>
  <c r="D4158" i="22"/>
  <c r="D1965" i="22"/>
  <c r="D5878" i="22"/>
  <c r="D1197" i="22"/>
  <c r="D5511" i="22"/>
  <c r="D457" i="22"/>
  <c r="D4768" i="22"/>
  <c r="D579" i="22"/>
  <c r="D1313" i="22"/>
  <c r="D126" i="22"/>
  <c r="D3430" i="22"/>
  <c r="D2557" i="22"/>
  <c r="D7185" i="22"/>
  <c r="D2153" i="22"/>
  <c r="D6854" i="22"/>
  <c r="D1182" i="22"/>
  <c r="D363" i="22"/>
  <c r="D5729" i="22"/>
  <c r="D2091" i="22"/>
  <c r="D6252" i="22"/>
  <c r="D5475" i="22"/>
  <c r="D5167" i="22"/>
  <c r="D3408" i="22"/>
  <c r="D3739" i="22"/>
  <c r="D5125" i="22"/>
  <c r="D5132" i="22"/>
  <c r="D7086" i="22"/>
  <c r="D464" i="22"/>
  <c r="D7623" i="22"/>
  <c r="D6538" i="22"/>
  <c r="D2268" i="22"/>
  <c r="D6806" i="22"/>
  <c r="D2381" i="22"/>
  <c r="D4019" i="22"/>
  <c r="D5770" i="22"/>
  <c r="D4284" i="22"/>
  <c r="D1249" i="22"/>
  <c r="D1372" i="22"/>
  <c r="D7622" i="22"/>
  <c r="D1434" i="22"/>
  <c r="D5431" i="22"/>
  <c r="D5403" i="22"/>
  <c r="D7367" i="22"/>
  <c r="D6336" i="22"/>
  <c r="D3662" i="22"/>
  <c r="D141" i="22"/>
  <c r="D5296" i="22"/>
  <c r="D3098" i="22"/>
  <c r="D1435" i="22"/>
  <c r="D6749" i="22"/>
  <c r="D355" i="22"/>
  <c r="D5644" i="22"/>
  <c r="D6248" i="22"/>
  <c r="D4863" i="22"/>
  <c r="D5815" i="22"/>
  <c r="D5459" i="22"/>
  <c r="D5926" i="22"/>
  <c r="D6354" i="22"/>
  <c r="D2754" i="22"/>
  <c r="D6274" i="22"/>
  <c r="D6381" i="22"/>
  <c r="D1303" i="22"/>
  <c r="D5982" i="22"/>
  <c r="D1077" i="22"/>
  <c r="D7631" i="22"/>
  <c r="D1974" i="22"/>
  <c r="D4812" i="22"/>
  <c r="D5127" i="22"/>
  <c r="D6645" i="22"/>
  <c r="D2414" i="22"/>
  <c r="D6145" i="22"/>
  <c r="D6733" i="22"/>
  <c r="D1925" i="22"/>
  <c r="D7143" i="22"/>
  <c r="D957" i="22"/>
  <c r="D1164" i="22"/>
  <c r="D6900" i="22"/>
  <c r="D2905" i="22"/>
  <c r="D5462" i="22"/>
  <c r="D7053" i="22"/>
  <c r="D4076" i="22"/>
  <c r="D6537" i="22"/>
  <c r="D7114" i="22"/>
  <c r="D604" i="22"/>
  <c r="D1783" i="22"/>
  <c r="D5392" i="22"/>
  <c r="D66" i="22"/>
  <c r="D1166" i="22"/>
  <c r="D1045" i="22"/>
  <c r="D3143" i="22"/>
  <c r="D7165" i="22"/>
  <c r="D439" i="22"/>
  <c r="D6717" i="22"/>
  <c r="D6385" i="22"/>
  <c r="D5633" i="22"/>
  <c r="D2253" i="22"/>
  <c r="D3991" i="22"/>
  <c r="D3605" i="22"/>
  <c r="D2383" i="22"/>
  <c r="D2802" i="22"/>
  <c r="D4156" i="22"/>
  <c r="D847" i="22"/>
  <c r="D7230" i="22"/>
  <c r="D1688" i="22"/>
  <c r="D4878" i="22"/>
  <c r="D3735" i="22"/>
  <c r="D6742" i="22"/>
  <c r="D3176" i="22"/>
  <c r="D4188" i="22"/>
  <c r="D1586" i="22"/>
  <c r="D7253" i="22"/>
  <c r="D1519" i="22"/>
  <c r="D5317" i="22"/>
  <c r="D6862" i="22"/>
  <c r="D2735" i="22"/>
  <c r="D455" i="22"/>
  <c r="D6535" i="22"/>
  <c r="D4823" i="22"/>
  <c r="D7235" i="22"/>
  <c r="D3501" i="22"/>
  <c r="D1025" i="22"/>
  <c r="D935" i="22"/>
  <c r="D5385" i="22"/>
  <c r="D4277" i="22"/>
  <c r="D3791" i="22"/>
  <c r="D5968" i="22"/>
  <c r="D6635" i="22"/>
  <c r="D3635" i="22"/>
  <c r="D2958" i="22"/>
  <c r="D4336" i="22"/>
  <c r="D4797" i="22"/>
  <c r="D2499" i="22"/>
  <c r="D3602" i="22"/>
  <c r="D1718" i="22"/>
  <c r="D1106" i="22"/>
  <c r="D5267" i="22"/>
  <c r="D1440" i="22"/>
  <c r="D2266" i="22"/>
  <c r="D1548" i="22"/>
  <c r="D3252" i="22"/>
  <c r="D243" i="22"/>
  <c r="D5512" i="22"/>
  <c r="D6221" i="22"/>
  <c r="D7087" i="22"/>
  <c r="D4459" i="22"/>
  <c r="D3790" i="22"/>
  <c r="D7661" i="22"/>
  <c r="D2431" i="22"/>
  <c r="D7572" i="22"/>
  <c r="D1086" i="22"/>
  <c r="D1160" i="22"/>
  <c r="D7200" i="22"/>
  <c r="D5556" i="22"/>
  <c r="D3342" i="22"/>
  <c r="D2819" i="22"/>
  <c r="D6835" i="22"/>
  <c r="D167" i="22"/>
  <c r="D5900" i="22"/>
  <c r="D7111" i="22"/>
  <c r="D6605" i="22"/>
  <c r="D6545" i="22"/>
  <c r="D1866" i="22"/>
  <c r="D7604" i="22"/>
  <c r="D4979" i="22"/>
  <c r="D980" i="22"/>
  <c r="D2115" i="22"/>
  <c r="D4149" i="22"/>
  <c r="D404" i="22"/>
  <c r="D6187" i="22"/>
  <c r="D6308" i="22"/>
  <c r="D5205" i="22"/>
  <c r="D3751" i="22"/>
  <c r="D3374" i="22"/>
  <c r="D5375" i="22"/>
  <c r="D1387" i="22"/>
  <c r="D7106" i="22"/>
  <c r="D6572" i="22"/>
  <c r="D4304" i="22"/>
  <c r="D1560" i="22"/>
  <c r="D5110" i="22"/>
  <c r="D2639" i="22"/>
  <c r="D286" i="22"/>
  <c r="D7421" i="22"/>
  <c r="D2690" i="22"/>
  <c r="D6817" i="22"/>
  <c r="D7690" i="22"/>
  <c r="D2163" i="22"/>
  <c r="D6861" i="22"/>
  <c r="D7461" i="22"/>
  <c r="D1598" i="22"/>
  <c r="D149" i="22"/>
  <c r="D6534" i="22"/>
  <c r="D1102" i="22"/>
  <c r="D2411" i="22"/>
  <c r="D2212" i="22"/>
  <c r="D6295" i="22"/>
  <c r="D7215" i="22"/>
  <c r="D3273" i="22"/>
  <c r="D3127" i="22"/>
  <c r="D2333" i="22"/>
  <c r="D5500" i="22"/>
  <c r="D4233" i="22"/>
  <c r="D4765" i="22"/>
  <c r="D3672" i="22"/>
  <c r="D1565" i="22"/>
  <c r="D5121" i="22"/>
  <c r="D3573" i="22"/>
  <c r="D1155" i="22"/>
  <c r="D3645" i="22"/>
  <c r="D3382" i="22"/>
  <c r="D171" i="22"/>
  <c r="D7395" i="22"/>
  <c r="D3449" i="22"/>
  <c r="D2044" i="22"/>
  <c r="D2806" i="22"/>
  <c r="D4220" i="22"/>
  <c r="D4184" i="22"/>
  <c r="D1247" i="22"/>
  <c r="D3652" i="22"/>
  <c r="D4217" i="22"/>
  <c r="D3326" i="22"/>
  <c r="D3789" i="22"/>
  <c r="D4512" i="22"/>
  <c r="D777" i="22"/>
  <c r="D947" i="22"/>
  <c r="D5066" i="22"/>
  <c r="D1588" i="22"/>
  <c r="D5734" i="22"/>
  <c r="D3752" i="22"/>
  <c r="D313" i="22"/>
  <c r="D7393" i="22"/>
  <c r="D7413" i="22"/>
  <c r="D195" i="22"/>
  <c r="D4891" i="22"/>
  <c r="D5027" i="22"/>
  <c r="D2843" i="22"/>
  <c r="D5469" i="22"/>
  <c r="D1520" i="22"/>
  <c r="D956" i="22"/>
  <c r="D2294" i="22"/>
  <c r="D5094" i="22"/>
  <c r="D4968" i="22"/>
  <c r="D1890" i="22"/>
  <c r="D4542" i="22"/>
  <c r="D5758" i="22"/>
  <c r="D1171" i="22"/>
  <c r="D7220" i="22"/>
  <c r="D6150" i="22"/>
  <c r="D4892" i="22"/>
  <c r="D7334" i="22"/>
  <c r="D5642" i="22"/>
  <c r="D1390" i="22"/>
  <c r="D1395" i="22"/>
  <c r="D1869" i="22"/>
  <c r="D5852" i="22"/>
  <c r="D6762" i="22"/>
  <c r="D7364" i="22"/>
  <c r="D7584" i="22"/>
  <c r="D1018" i="22"/>
  <c r="D2106" i="22"/>
  <c r="D3995" i="22"/>
  <c r="D2354" i="22"/>
  <c r="D4947" i="22"/>
  <c r="D3750" i="22"/>
  <c r="D2990" i="22"/>
  <c r="D7351" i="22"/>
  <c r="D4252" i="22"/>
  <c r="D4227" i="22"/>
  <c r="D1910" i="22"/>
  <c r="D3224" i="22"/>
  <c r="D6267" i="22"/>
  <c r="D1129" i="22"/>
  <c r="D5050" i="22"/>
  <c r="D633" i="22"/>
  <c r="D1326" i="22"/>
  <c r="D7219" i="22"/>
  <c r="D1967" i="22"/>
  <c r="D1230" i="22"/>
  <c r="D5532" i="22"/>
  <c r="D5401" i="22"/>
  <c r="D2353" i="22"/>
  <c r="D4761" i="22"/>
  <c r="D2807" i="22"/>
  <c r="D6983" i="22"/>
  <c r="D876" i="22"/>
  <c r="D6051" i="22"/>
  <c r="D1131" i="22"/>
  <c r="D2487" i="22"/>
  <c r="D4057" i="22"/>
  <c r="D2529" i="22"/>
  <c r="D1029" i="22"/>
  <c r="D2865" i="22"/>
  <c r="D4074" i="22"/>
  <c r="D3709" i="22"/>
  <c r="D3498" i="22"/>
  <c r="D3680" i="22"/>
  <c r="D4287" i="22"/>
  <c r="D1608" i="22"/>
  <c r="D3599" i="22"/>
  <c r="D2710" i="22"/>
  <c r="D1932" i="22"/>
  <c r="D7583" i="22"/>
  <c r="D1211" i="22"/>
  <c r="D7209" i="22"/>
  <c r="D4944" i="22"/>
  <c r="D6811" i="22"/>
  <c r="D7093" i="22"/>
  <c r="D7362" i="22"/>
  <c r="D655" i="22"/>
  <c r="D2907" i="22"/>
  <c r="D673" i="22"/>
  <c r="D2851" i="22"/>
  <c r="D6927" i="22"/>
  <c r="D7051" i="22"/>
  <c r="D1116" i="22"/>
  <c r="D7005" i="22"/>
  <c r="D5186" i="22"/>
  <c r="D1525" i="22"/>
  <c r="D1567" i="22"/>
  <c r="D6955" i="22"/>
  <c r="D5618" i="22"/>
  <c r="D7597" i="22"/>
  <c r="D491" i="22"/>
  <c r="D7636" i="22"/>
  <c r="D7615" i="22"/>
  <c r="D2675" i="22"/>
  <c r="D2389" i="22"/>
  <c r="D6876" i="22"/>
  <c r="D7390" i="22"/>
  <c r="D6347" i="22"/>
  <c r="D4670" i="22"/>
  <c r="D2732" i="22"/>
  <c r="D7144" i="22"/>
  <c r="D2267" i="22"/>
  <c r="D7489" i="22"/>
  <c r="D2116" i="22"/>
  <c r="D537" i="22"/>
  <c r="D319" i="22"/>
  <c r="D1789" i="22"/>
  <c r="D2343" i="22"/>
  <c r="D5840" i="22"/>
  <c r="D6767" i="22"/>
  <c r="D6161" i="22"/>
  <c r="D2996" i="22"/>
  <c r="D1863" i="22"/>
  <c r="D6409" i="22"/>
  <c r="D7196" i="22"/>
  <c r="D6482" i="22"/>
  <c r="D5936" i="22"/>
  <c r="D4725" i="22"/>
  <c r="D3788" i="22"/>
  <c r="D3654" i="22"/>
  <c r="D414" i="22"/>
  <c r="D6485" i="22"/>
  <c r="D6679" i="22"/>
  <c r="D3787" i="22"/>
  <c r="D2991" i="22"/>
  <c r="D5534" i="22"/>
  <c r="D2003" i="22"/>
  <c r="D1489" i="22"/>
  <c r="D12" i="22"/>
  <c r="D7701" i="22"/>
  <c r="D1360" i="22"/>
  <c r="D1640" i="22"/>
  <c r="D112" i="22"/>
  <c r="D7439" i="22"/>
  <c r="D5513" i="22"/>
  <c r="D7119" i="22"/>
  <c r="D4728" i="22"/>
  <c r="D4178" i="22"/>
  <c r="D25" i="22"/>
  <c r="D5859" i="22"/>
  <c r="D6359" i="22"/>
  <c r="D7475" i="22"/>
  <c r="D1383" i="22"/>
  <c r="D1324" i="22"/>
  <c r="D1811" i="22"/>
  <c r="D320" i="22"/>
  <c r="D3049" i="22"/>
  <c r="D1438" i="22"/>
  <c r="D4470" i="22"/>
  <c r="D7590" i="22"/>
  <c r="D7164" i="22"/>
  <c r="D1482" i="22"/>
  <c r="D2864" i="22"/>
  <c r="D1468" i="22"/>
  <c r="D3467" i="22"/>
  <c r="D4079" i="22"/>
  <c r="D1964" i="22"/>
  <c r="D4314" i="22"/>
  <c r="D1322" i="22"/>
  <c r="D5107" i="22"/>
  <c r="D5772" i="22"/>
  <c r="D376" i="22"/>
  <c r="D7021" i="22"/>
  <c r="D1717" i="22"/>
  <c r="D228" i="22"/>
  <c r="D2208" i="22"/>
  <c r="D6383" i="22"/>
  <c r="D5528" i="22"/>
  <c r="D6364" i="22"/>
  <c r="D454" i="22"/>
  <c r="D6551" i="22"/>
  <c r="D1346" i="22"/>
  <c r="D4147" i="22"/>
  <c r="D6377" i="22"/>
  <c r="D2463" i="22"/>
  <c r="D6447" i="22"/>
  <c r="D6610" i="22"/>
  <c r="D625" i="22"/>
  <c r="D6919" i="22"/>
  <c r="D4486" i="22"/>
  <c r="D6510" i="22"/>
  <c r="D6166" i="22"/>
  <c r="D6042" i="22"/>
  <c r="D3749" i="22"/>
  <c r="D3996" i="22"/>
  <c r="D3163" i="22"/>
  <c r="D7247" i="22"/>
  <c r="D6923" i="22"/>
  <c r="D3322" i="22"/>
  <c r="D7578" i="22"/>
  <c r="D1122" i="22"/>
  <c r="D5185" i="22"/>
  <c r="D159" i="22"/>
  <c r="D3077" i="22"/>
  <c r="D247" i="22"/>
  <c r="D7497" i="22"/>
  <c r="D182" i="22"/>
  <c r="D4243" i="22"/>
  <c r="D6450" i="22"/>
  <c r="D7633" i="22"/>
  <c r="D263" i="22"/>
  <c r="D2050" i="22"/>
  <c r="D234" i="22"/>
  <c r="D1832" i="22"/>
  <c r="D4024" i="22"/>
  <c r="D782" i="22"/>
  <c r="D245" i="22"/>
  <c r="D5139" i="22"/>
  <c r="D6964" i="22"/>
  <c r="D775" i="22"/>
  <c r="D387" i="22"/>
  <c r="D3560" i="22"/>
  <c r="D1696" i="22"/>
  <c r="D211" i="22"/>
  <c r="D7345" i="22"/>
  <c r="D7329" i="22"/>
  <c r="D3106" i="22"/>
  <c r="D791" i="22"/>
  <c r="D5806" i="22"/>
  <c r="D1254" i="22"/>
  <c r="D548" i="22"/>
  <c r="D3786" i="22"/>
  <c r="D6550" i="22"/>
  <c r="D7182" i="22"/>
  <c r="D2038" i="22"/>
  <c r="D3591" i="22"/>
  <c r="D3989" i="22"/>
  <c r="D2403" i="22"/>
  <c r="D3647" i="22"/>
  <c r="D3616" i="22"/>
  <c r="D828" i="22"/>
  <c r="D639" i="22"/>
  <c r="D3785" i="22"/>
  <c r="D429" i="22"/>
  <c r="D338" i="22"/>
  <c r="D3480" i="22"/>
  <c r="D7129" i="22"/>
  <c r="D4388" i="22"/>
  <c r="D4235" i="22"/>
  <c r="D560" i="22"/>
  <c r="D7310" i="22"/>
  <c r="D1803" i="22"/>
  <c r="D7044" i="22"/>
  <c r="D5834" i="22"/>
  <c r="D7014" i="22"/>
  <c r="D5198" i="22"/>
  <c r="D2156" i="22"/>
  <c r="D4712" i="22"/>
  <c r="D1501" i="22"/>
  <c r="D5996" i="22"/>
  <c r="D3628" i="22"/>
  <c r="D7348" i="22"/>
  <c r="D1224" i="22"/>
  <c r="D5432" i="22"/>
  <c r="D1256" i="22"/>
  <c r="D3675" i="22"/>
  <c r="D7236" i="22"/>
  <c r="D3784" i="22"/>
  <c r="D4946" i="22"/>
  <c r="D2366" i="22"/>
  <c r="D6419" i="22"/>
  <c r="D2461" i="22"/>
  <c r="D312" i="22"/>
  <c r="D6038" i="22"/>
  <c r="D6828" i="22"/>
  <c r="D2154" i="22"/>
  <c r="D3509" i="22"/>
  <c r="D4165" i="22"/>
  <c r="D435" i="22"/>
  <c r="D6591" i="22"/>
  <c r="D5625" i="22"/>
  <c r="D6073" i="22"/>
  <c r="D785" i="22"/>
  <c r="D5697" i="22"/>
  <c r="D4824" i="22"/>
  <c r="D5481" i="22"/>
  <c r="D3525" i="22"/>
  <c r="D139" i="22"/>
  <c r="D3244" i="22"/>
  <c r="D335" i="22"/>
  <c r="D202" i="22"/>
  <c r="D657" i="22"/>
  <c r="D1359" i="22"/>
  <c r="D7223" i="22"/>
  <c r="D1535" i="22"/>
  <c r="D5042" i="22"/>
  <c r="D420" i="22"/>
  <c r="D6953" i="22"/>
  <c r="D7462" i="22"/>
  <c r="D1483" i="22"/>
  <c r="D7557" i="22"/>
  <c r="D7335" i="22"/>
  <c r="D5835" i="22"/>
  <c r="D7142" i="22"/>
  <c r="D5583" i="22"/>
  <c r="D878" i="22"/>
  <c r="D419" i="22"/>
  <c r="D7380" i="22"/>
  <c r="D6203" i="22"/>
  <c r="D3276" i="22"/>
  <c r="D6340" i="22"/>
  <c r="D5620" i="22"/>
  <c r="D2007" i="22"/>
  <c r="D726" i="22"/>
  <c r="D6616" i="22"/>
  <c r="D6642" i="22"/>
  <c r="D1362" i="22"/>
  <c r="D3018" i="22"/>
  <c r="D1580" i="22"/>
  <c r="D4482" i="22"/>
  <c r="D4347" i="22"/>
  <c r="D6587" i="22"/>
  <c r="D4781" i="22"/>
  <c r="D2424" i="22"/>
  <c r="D5700" i="22"/>
  <c r="D4257" i="22"/>
  <c r="D3386" i="22"/>
  <c r="D4675" i="22"/>
  <c r="D3328" i="22"/>
  <c r="D7484" i="22"/>
  <c r="D7058" i="22"/>
  <c r="D6895" i="22"/>
  <c r="D7118" i="22"/>
  <c r="D3402" i="22"/>
  <c r="D1642" i="22"/>
  <c r="D4554" i="22"/>
  <c r="D1397" i="22"/>
  <c r="D1496" i="22"/>
  <c r="D4948" i="22"/>
  <c r="D5265" i="22"/>
  <c r="D6140" i="22"/>
  <c r="D2022" i="22"/>
  <c r="D1128" i="22"/>
  <c r="D196" i="22"/>
  <c r="D2909" i="22"/>
  <c r="D3783" i="22"/>
  <c r="D5415" i="22"/>
  <c r="D2404" i="22"/>
  <c r="D3726" i="22"/>
  <c r="D49" i="22"/>
  <c r="D4689" i="22"/>
  <c r="D7558" i="22"/>
  <c r="D902" i="22"/>
  <c r="D5993" i="22"/>
  <c r="D7409" i="22"/>
  <c r="D3350" i="22"/>
  <c r="D2728" i="22"/>
  <c r="D6118" i="22"/>
  <c r="D5215" i="22"/>
  <c r="D3453" i="22"/>
  <c r="D5778" i="22"/>
  <c r="D4820" i="22"/>
  <c r="D799" i="22"/>
  <c r="D4350" i="22"/>
  <c r="D1299" i="22"/>
  <c r="D6015" i="22"/>
  <c r="D4826" i="22"/>
  <c r="D3636" i="22"/>
  <c r="D7197" i="22"/>
  <c r="D658" i="22"/>
  <c r="D2260" i="22"/>
  <c r="D3012" i="22"/>
  <c r="D7298" i="22"/>
  <c r="D1203" i="22"/>
  <c r="D4927" i="22"/>
  <c r="D6205" i="22"/>
  <c r="D6852" i="22"/>
  <c r="D6511" i="22"/>
  <c r="D1227" i="22"/>
  <c r="D4744" i="22"/>
  <c r="D2128" i="22"/>
  <c r="D2814" i="22"/>
  <c r="D970" i="22"/>
  <c r="D3006" i="22"/>
  <c r="D5893" i="22"/>
  <c r="D4990" i="22"/>
  <c r="D2532" i="22"/>
  <c r="D6513" i="22"/>
  <c r="D6227" i="22"/>
  <c r="D1709" i="22"/>
  <c r="D6335" i="22"/>
  <c r="D2035" i="22"/>
  <c r="D4460" i="22"/>
  <c r="D5775" i="22"/>
  <c r="D1354" i="22"/>
  <c r="D5826" i="22"/>
  <c r="D1524" i="22"/>
  <c r="D1275" i="22"/>
  <c r="D2004" i="22"/>
  <c r="D5687" i="22"/>
  <c r="D3348" i="22"/>
  <c r="D6022" i="22"/>
  <c r="D5063" i="22"/>
  <c r="D3186" i="22"/>
  <c r="D4038" i="22"/>
  <c r="D1938" i="22"/>
  <c r="D4951" i="22"/>
  <c r="D1467" i="22"/>
  <c r="D2001" i="22"/>
  <c r="D5546" i="22"/>
  <c r="D2771" i="22"/>
  <c r="D6890" i="22"/>
  <c r="D5975" i="22"/>
  <c r="D4940" i="22"/>
  <c r="D5414" i="22"/>
  <c r="D7589" i="22"/>
  <c r="D1233" i="22"/>
  <c r="D7026" i="22"/>
  <c r="D838" i="22"/>
  <c r="D3128" i="22"/>
  <c r="D4078" i="22"/>
  <c r="D4551" i="22"/>
  <c r="D3512" i="22"/>
  <c r="D2319" i="22"/>
  <c r="D3489" i="22"/>
  <c r="D1607" i="22"/>
  <c r="D3146" i="22"/>
  <c r="D1470" i="22"/>
  <c r="D6464" i="22"/>
  <c r="D3529" i="22"/>
  <c r="D3046" i="22"/>
  <c r="D4639" i="22"/>
  <c r="D4335" i="22"/>
  <c r="D4159" i="22"/>
  <c r="D2216" i="22"/>
  <c r="D2870" i="22"/>
  <c r="D998" i="22"/>
  <c r="D1664" i="22"/>
  <c r="D364" i="22"/>
  <c r="D3249" i="22"/>
  <c r="D1427" i="22"/>
  <c r="D7708" i="22"/>
  <c r="D7042" i="22"/>
  <c r="D5944" i="22"/>
  <c r="D6479" i="22"/>
  <c r="D4017" i="22"/>
  <c r="D1991" i="22"/>
  <c r="D2133" i="22"/>
  <c r="D4882" i="22"/>
  <c r="D5443" i="22"/>
  <c r="D4723" i="22"/>
  <c r="D4245" i="22"/>
  <c r="D5194" i="22"/>
  <c r="D1196" i="22"/>
  <c r="D5856" i="22"/>
  <c r="D6002" i="22"/>
  <c r="D2916" i="22"/>
  <c r="D1064" i="22"/>
  <c r="D3627" i="22"/>
  <c r="D3526" i="22"/>
  <c r="D1564" i="22"/>
  <c r="D698" i="22"/>
  <c r="D4613" i="22"/>
  <c r="D2581" i="22"/>
  <c r="D5020" i="22"/>
  <c r="D3434" i="22"/>
  <c r="D4456" i="22"/>
  <c r="D2804" i="22"/>
  <c r="D6503" i="22"/>
  <c r="D2911" i="22"/>
  <c r="D2269" i="22"/>
  <c r="D3187" i="22"/>
  <c r="D2445" i="22"/>
  <c r="D4142" i="22"/>
  <c r="D6669" i="22"/>
  <c r="D3633" i="22"/>
  <c r="D5461" i="22"/>
  <c r="D1255" i="22"/>
  <c r="D4754" i="22"/>
  <c r="D3988" i="22"/>
  <c r="D3782" i="22"/>
  <c r="D2961" i="22"/>
  <c r="D6563" i="22"/>
  <c r="D1734" i="22"/>
  <c r="D3781" i="22"/>
  <c r="D3697" i="22"/>
  <c r="D3780" i="22"/>
  <c r="D3740" i="22"/>
  <c r="D3056" i="22"/>
  <c r="D1010" i="22"/>
  <c r="D5490" i="22"/>
  <c r="D3351" i="22"/>
  <c r="D4348" i="22"/>
  <c r="D3456" i="22"/>
  <c r="D4545" i="22"/>
  <c r="D4548" i="22"/>
  <c r="D3191" i="22"/>
  <c r="D949" i="22"/>
  <c r="D2624" i="22"/>
  <c r="D6884" i="22"/>
  <c r="D2429" i="22"/>
  <c r="D1234" i="22"/>
  <c r="D3379" i="22"/>
  <c r="D5845" i="22"/>
  <c r="D5177" i="22"/>
  <c r="D950" i="22"/>
  <c r="D3345" i="22"/>
  <c r="D969" i="22"/>
  <c r="D2178" i="22"/>
  <c r="D2315" i="22"/>
  <c r="D816" i="22"/>
  <c r="D3332" i="22"/>
  <c r="D800" i="22"/>
  <c r="D2537" i="22"/>
  <c r="D5204" i="22"/>
  <c r="D3580" i="22"/>
  <c r="D1924" i="22"/>
  <c r="D5354" i="22"/>
  <c r="D5251" i="22"/>
  <c r="D2747" i="22"/>
  <c r="D4199" i="22"/>
  <c r="D2702" i="22"/>
  <c r="D4616" i="22"/>
  <c r="D4013" i="22"/>
  <c r="D3053" i="22"/>
  <c r="D368" i="22"/>
  <c r="D6215" i="22"/>
  <c r="D4340" i="22"/>
  <c r="D1693" i="22"/>
  <c r="D2149" i="22"/>
  <c r="D1917" i="22"/>
  <c r="D5003" i="22"/>
  <c r="D3294" i="22"/>
  <c r="D5486" i="22"/>
  <c r="D7609" i="22"/>
  <c r="D1202" i="22"/>
  <c r="D453" i="22"/>
  <c r="D550" i="22"/>
  <c r="D6999" i="22"/>
  <c r="D4623" i="22"/>
  <c r="D5474" i="22"/>
  <c r="D6435" i="22"/>
  <c r="D154" i="22"/>
  <c r="D72" i="22"/>
  <c r="D1181" i="22"/>
  <c r="D534" i="22"/>
  <c r="D90" i="22"/>
  <c r="D5585" i="22"/>
  <c r="D7693" i="22"/>
  <c r="D7662" i="22"/>
  <c r="D1139" i="22"/>
  <c r="D1819" i="22"/>
  <c r="D3284" i="22"/>
  <c r="D7363" i="22"/>
  <c r="D6814" i="22"/>
  <c r="D5723" i="22"/>
  <c r="D4025" i="22"/>
  <c r="D765" i="22"/>
  <c r="D4938" i="22"/>
  <c r="D4976" i="22"/>
  <c r="D5910" i="22"/>
  <c r="D2553" i="22"/>
  <c r="D5884" i="22"/>
  <c r="D1977" i="22"/>
  <c r="D1266" i="22"/>
  <c r="D3019" i="22"/>
  <c r="D4344" i="22"/>
  <c r="D3308" i="22"/>
  <c r="D1437" i="22"/>
  <c r="D752" i="22"/>
  <c r="D11" i="22"/>
  <c r="D4064" i="22"/>
  <c r="D7218" i="22"/>
  <c r="D7675" i="22"/>
  <c r="D5320" i="22"/>
  <c r="D7452" i="22"/>
  <c r="D6460" i="22"/>
  <c r="D889" i="22"/>
  <c r="D4779" i="22"/>
  <c r="D4386" i="22"/>
  <c r="D6644" i="22"/>
  <c r="D3363" i="22"/>
  <c r="D3779" i="22"/>
  <c r="D1295" i="22"/>
  <c r="D6028" i="22"/>
  <c r="D939" i="22"/>
  <c r="D4794" i="22"/>
  <c r="D6240" i="22"/>
  <c r="D3423" i="22"/>
  <c r="D2417" i="22"/>
  <c r="D1243" i="22"/>
  <c r="D4037" i="22"/>
  <c r="D1797" i="22"/>
  <c r="D3281" i="22"/>
  <c r="D7089" i="22"/>
  <c r="D5190" i="22"/>
  <c r="D6625" i="22"/>
  <c r="D6583" i="22"/>
  <c r="D3475" i="22"/>
  <c r="D2759" i="22"/>
  <c r="D1697" i="22"/>
  <c r="D6287" i="22"/>
  <c r="D4473" i="22"/>
  <c r="D6585" i="22"/>
  <c r="D5928" i="22"/>
  <c r="D1382" i="22"/>
  <c r="D6998" i="22"/>
  <c r="D4320" i="22"/>
  <c r="D3471" i="22"/>
  <c r="D2521" i="22"/>
  <c r="D5247" i="22"/>
  <c r="D1452" i="22"/>
  <c r="D110" i="22"/>
  <c r="D5007" i="22"/>
  <c r="D6839" i="22"/>
  <c r="D7009" i="22"/>
  <c r="D7315" i="22"/>
  <c r="D5913" i="22"/>
  <c r="D4232" i="22"/>
  <c r="D6120" i="22"/>
  <c r="D4495" i="22"/>
  <c r="D6933" i="22"/>
  <c r="D4155" i="22"/>
  <c r="D6580" i="22"/>
  <c r="D4263" i="22"/>
  <c r="D499" i="22"/>
  <c r="D4255" i="22"/>
  <c r="D795" i="22"/>
  <c r="D2503" i="22"/>
  <c r="D7554" i="22"/>
  <c r="D1213" i="22"/>
  <c r="D6181" i="22"/>
  <c r="D482" i="22"/>
  <c r="D7440" i="22"/>
  <c r="D2406" i="22"/>
  <c r="D1987" i="22"/>
  <c r="D4171" i="22"/>
  <c r="D3464" i="22"/>
  <c r="D4773" i="22"/>
  <c r="D6515" i="22"/>
  <c r="D1551" i="22"/>
  <c r="D5699" i="22"/>
  <c r="D5862" i="22"/>
  <c r="D4713" i="22"/>
  <c r="D4933" i="22"/>
  <c r="D1859" i="22"/>
  <c r="D3179" i="22"/>
  <c r="D2789" i="22"/>
  <c r="D381" i="22"/>
  <c r="D6173" i="22"/>
  <c r="D3608" i="22"/>
  <c r="D3506" i="22"/>
  <c r="D7158" i="22"/>
  <c r="D6715" i="22"/>
  <c r="D7371" i="22"/>
  <c r="D7477" i="22"/>
  <c r="D4671" i="22"/>
  <c r="D5277" i="22"/>
  <c r="D6159" i="22"/>
  <c r="D7591" i="22"/>
  <c r="D3043" i="22"/>
  <c r="D5192" i="22"/>
  <c r="D20" i="22"/>
  <c r="D7621" i="22"/>
  <c r="D3516" i="22"/>
  <c r="D3301" i="22"/>
  <c r="D5396" i="22"/>
  <c r="D6052" i="22"/>
  <c r="D475" i="22"/>
  <c r="D5433" i="22"/>
  <c r="D7424" i="22"/>
  <c r="D1904" i="22"/>
  <c r="D6987" i="22"/>
  <c r="D6892" i="22"/>
  <c r="D2300" i="22"/>
  <c r="D6143" i="22"/>
  <c r="D7447" i="22"/>
  <c r="D1641" i="22"/>
  <c r="D224" i="22"/>
  <c r="D3508" i="22"/>
  <c r="D4371" i="22"/>
  <c r="D4498" i="22"/>
  <c r="D924" i="22"/>
  <c r="D7237" i="22"/>
  <c r="D4502" i="22"/>
  <c r="D4942" i="22"/>
  <c r="D5660" i="22"/>
  <c r="D7387" i="22"/>
  <c r="D7494" i="22"/>
  <c r="D745" i="22"/>
  <c r="D1737" i="22"/>
  <c r="D5487" i="22"/>
  <c r="D2857" i="22"/>
  <c r="D2317" i="22"/>
  <c r="D2440" i="22"/>
  <c r="D3082" i="22"/>
  <c r="D1279" i="22"/>
  <c r="D3625" i="22"/>
  <c r="D1808" i="22"/>
  <c r="D2873" i="22"/>
  <c r="D4359" i="22"/>
  <c r="D6512" i="22"/>
  <c r="D5738" i="22"/>
  <c r="D5492" i="22"/>
  <c r="D4981" i="22"/>
  <c r="D2750" i="22"/>
  <c r="D1682" i="22"/>
  <c r="D1053" i="22"/>
  <c r="D6719" i="22"/>
  <c r="D344" i="22"/>
  <c r="D909" i="22"/>
  <c r="D4299" i="22"/>
  <c r="D4236" i="22"/>
  <c r="D6847" i="22"/>
  <c r="D3581" i="22"/>
  <c r="D3132" i="22"/>
  <c r="D531" i="22"/>
  <c r="D2298" i="22"/>
  <c r="D803" i="22"/>
  <c r="D1822" i="22"/>
  <c r="D7525" i="22"/>
  <c r="D5885" i="22"/>
  <c r="D917" i="22"/>
  <c r="D3185" i="22"/>
  <c r="D5062" i="22"/>
  <c r="D3387" i="22"/>
  <c r="D5457" i="22"/>
  <c r="D2782" i="22"/>
  <c r="D7448" i="22"/>
  <c r="D6483" i="22"/>
  <c r="D5366" i="22"/>
  <c r="D4130" i="22"/>
  <c r="D3217" i="22"/>
  <c r="D749" i="22"/>
  <c r="D5195" i="22"/>
  <c r="D4755" i="22"/>
  <c r="D520" i="22"/>
  <c r="D6463" i="22"/>
  <c r="D5016" i="22"/>
  <c r="D1649" i="22"/>
  <c r="D4080" i="22"/>
  <c r="D2284" i="22"/>
  <c r="D1331" i="22"/>
  <c r="D4139" i="22"/>
  <c r="D2025" i="22"/>
  <c r="D586" i="22"/>
  <c r="D2941" i="22"/>
  <c r="D6055" i="22"/>
  <c r="D4478" i="22"/>
  <c r="D129" i="22"/>
  <c r="D497" i="22"/>
  <c r="D3334" i="22"/>
  <c r="D518" i="22"/>
  <c r="D371" i="22"/>
  <c r="D2394" i="22"/>
  <c r="D4998" i="22"/>
  <c r="D4562" i="22"/>
  <c r="D5230" i="22"/>
  <c r="D3397" i="22"/>
  <c r="D2008" i="22"/>
  <c r="D104" i="22"/>
  <c r="D6341" i="22"/>
  <c r="D1314" i="22"/>
  <c r="D4700" i="22"/>
  <c r="D3730" i="22"/>
  <c r="D2921" i="22"/>
  <c r="D7377" i="22"/>
  <c r="D5974" i="22"/>
  <c r="D729" i="22"/>
  <c r="D3417" i="22"/>
  <c r="D2773" i="22"/>
  <c r="D1478" i="22"/>
  <c r="D1446" i="22"/>
  <c r="D927" i="22"/>
  <c r="D4164" i="22"/>
  <c r="D5657" i="22"/>
  <c r="D3162" i="22"/>
  <c r="D4265" i="22"/>
  <c r="D6757" i="22"/>
  <c r="D4090" i="22"/>
  <c r="D6452" i="22"/>
  <c r="D2197" i="22"/>
  <c r="D1702" i="22"/>
  <c r="D4318" i="22"/>
  <c r="D2144" i="22"/>
  <c r="D410" i="22"/>
  <c r="D7170" i="22"/>
  <c r="D2275" i="22"/>
  <c r="D5367" i="22"/>
  <c r="D3028" i="22"/>
  <c r="D6912" i="22"/>
  <c r="D6235" i="22"/>
  <c r="D1041" i="22"/>
  <c r="D1394" i="22"/>
  <c r="D5813" i="22"/>
  <c r="D2797" i="22"/>
  <c r="D4150" i="22"/>
  <c r="D4838" i="22"/>
  <c r="D6960" i="22"/>
  <c r="D1753" i="22"/>
  <c r="D5311" i="22"/>
  <c r="D5444" i="22"/>
  <c r="D6053" i="22"/>
  <c r="D1198" i="22"/>
  <c r="D6153" i="22"/>
  <c r="D1355" i="22"/>
  <c r="D3778" i="22"/>
  <c r="D7407" i="22"/>
  <c r="D4033" i="22"/>
  <c r="D2123" i="22"/>
  <c r="D559" i="22"/>
  <c r="D5128" i="22"/>
  <c r="D3442" i="22"/>
  <c r="D5848" i="22"/>
  <c r="D187" i="22"/>
  <c r="D7084" i="22"/>
  <c r="D4086" i="22"/>
  <c r="D5033" i="22"/>
  <c r="D3639" i="22"/>
  <c r="D5400" i="22"/>
  <c r="D6264" i="22"/>
  <c r="D1287" i="22"/>
  <c r="D6903" i="22"/>
  <c r="D5730" i="22"/>
  <c r="D1807" i="22"/>
  <c r="D6168" i="22"/>
  <c r="D7063" i="22"/>
  <c r="D2526" i="22"/>
  <c r="D1596" i="22"/>
  <c r="D7030" i="22"/>
  <c r="D854" i="22"/>
  <c r="D7003" i="22"/>
  <c r="D607" i="22"/>
  <c r="D7168" i="22"/>
  <c r="D1469" i="22"/>
  <c r="D857" i="22"/>
  <c r="D7011" i="22"/>
  <c r="D4799" i="22"/>
  <c r="D7125" i="22"/>
  <c r="D4005" i="22"/>
  <c r="D6158" i="22"/>
  <c r="D4069" i="22"/>
  <c r="D1915" i="22"/>
  <c r="D4969" i="22"/>
  <c r="D4412" i="22"/>
  <c r="D3524" i="22"/>
  <c r="D5577" i="22"/>
  <c r="D1012" i="22"/>
  <c r="D7201" i="22"/>
  <c r="D3045" i="22"/>
  <c r="D1120" i="22"/>
  <c r="D1727" i="22"/>
  <c r="D326" i="22"/>
  <c r="D4567" i="22"/>
  <c r="D1460" i="22"/>
  <c r="D3731" i="22"/>
  <c r="D5749" i="22"/>
  <c r="D5279" i="22"/>
  <c r="D2226" i="22"/>
  <c r="D1834" i="22"/>
  <c r="D944" i="22"/>
  <c r="D7279" i="22"/>
  <c r="D1928" i="22"/>
  <c r="D912" i="22"/>
  <c r="D4897" i="22"/>
  <c r="D7451" i="22"/>
  <c r="D1168" i="22"/>
  <c r="D5376" i="22"/>
  <c r="D7227" i="22"/>
  <c r="D2060" i="22"/>
  <c r="D1392" i="22"/>
  <c r="D6633" i="22"/>
  <c r="D2707" i="22"/>
  <c r="D4611" i="22"/>
  <c r="D4321" i="22"/>
  <c r="D5720" i="22"/>
  <c r="D3090" i="22"/>
  <c r="D2799" i="22"/>
  <c r="D6630" i="22"/>
  <c r="D6163" i="22"/>
  <c r="D2586" i="22"/>
  <c r="D3433" i="22"/>
  <c r="D7493" i="22"/>
  <c r="D1046" i="22"/>
  <c r="D3505" i="22"/>
  <c r="D7116" i="22"/>
  <c r="D6180" i="22"/>
  <c r="D4600" i="22"/>
  <c r="D2742" i="22"/>
  <c r="D4829" i="22"/>
  <c r="D3777" i="22"/>
  <c r="D1085" i="22"/>
  <c r="D2096" i="22"/>
  <c r="D6939" i="22"/>
  <c r="D1280" i="22"/>
  <c r="D5329" i="22"/>
  <c r="D3178" i="22"/>
  <c r="D3226" i="22"/>
  <c r="D7105" i="22"/>
  <c r="D1955" i="22"/>
  <c r="D1092" i="22"/>
  <c r="D5634" i="22"/>
  <c r="D6223" i="22"/>
  <c r="D6116" i="22"/>
  <c r="D3258" i="22"/>
  <c r="D4261" i="22"/>
  <c r="D1348" i="22"/>
  <c r="D3158" i="22"/>
  <c r="D1070" i="22"/>
  <c r="D1994" i="22"/>
  <c r="D6279" i="22"/>
  <c r="D2086" i="22"/>
  <c r="D2649" i="22"/>
  <c r="D2308" i="22"/>
  <c r="D7487" i="22"/>
  <c r="D965" i="22"/>
  <c r="D572" i="22"/>
  <c r="D4091" i="22"/>
  <c r="D577" i="22"/>
  <c r="D4000" i="22"/>
  <c r="D3557" i="22"/>
  <c r="D1258" i="22"/>
  <c r="D2026" i="22"/>
  <c r="D1028" i="22"/>
  <c r="D118" i="22"/>
  <c r="D3338" i="22"/>
  <c r="D1051" i="22"/>
  <c r="D2661" i="22"/>
  <c r="D5782" i="22"/>
  <c r="D2695" i="22"/>
  <c r="D7500" i="22"/>
  <c r="D2703" i="22"/>
  <c r="D2120" i="22"/>
  <c r="D7128" i="22"/>
  <c r="D2466" i="22"/>
  <c r="D792" i="22"/>
  <c r="D2314" i="22"/>
  <c r="D431" i="22"/>
  <c r="D2099" i="22"/>
  <c r="D6049" i="22"/>
  <c r="D6048" i="22"/>
  <c r="D180" i="22"/>
  <c r="D599" i="22"/>
  <c r="D1444" i="22"/>
  <c r="D6360" i="22"/>
  <c r="D4546" i="22"/>
  <c r="D1690" i="22"/>
  <c r="D6396" i="22"/>
  <c r="D6469" i="22"/>
  <c r="D1285" i="22"/>
  <c r="D2039" i="22"/>
  <c r="D6010" i="22"/>
  <c r="D1305" i="22"/>
  <c r="D3755" i="22"/>
  <c r="D6896" i="22"/>
  <c r="D2174" i="22"/>
  <c r="D148" i="22"/>
  <c r="D4544" i="22"/>
  <c r="D2218" i="22"/>
  <c r="D5072" i="22"/>
  <c r="D3184" i="22"/>
  <c r="D5805" i="22"/>
  <c r="D5999" i="22"/>
  <c r="D4410" i="22"/>
  <c r="D4443" i="22"/>
  <c r="D1545" i="22"/>
  <c r="D7229" i="22"/>
  <c r="D6260" i="22"/>
  <c r="D4168" i="22"/>
  <c r="D5810" i="22"/>
  <c r="D5421" i="22"/>
  <c r="D1663" i="22"/>
  <c r="D3268" i="22"/>
  <c r="D6744" i="22"/>
  <c r="D4288" i="22"/>
  <c r="D3155" i="22"/>
  <c r="D4093" i="22"/>
  <c r="D5976" i="22"/>
  <c r="D6320" i="22"/>
  <c r="D4022" i="22"/>
  <c r="D6834" i="22"/>
  <c r="D6803" i="22"/>
  <c r="D212" i="22"/>
  <c r="D7443" i="22"/>
  <c r="D5337" i="22"/>
  <c r="D6154" i="22"/>
  <c r="D6500" i="22"/>
  <c r="D5345" i="22"/>
  <c r="D1516" i="22"/>
  <c r="D3159" i="22"/>
  <c r="D2542" i="22"/>
  <c r="D3679" i="22"/>
  <c r="D6294" i="22"/>
  <c r="D2350" i="22"/>
  <c r="D1020" i="22"/>
  <c r="D7112" i="22"/>
  <c r="D6910" i="22"/>
  <c r="D324" i="22"/>
  <c r="D6831" i="22"/>
  <c r="D6980" i="22"/>
  <c r="D2901" i="22"/>
  <c r="D1573" i="22"/>
  <c r="D4442" i="22"/>
  <c r="D5047" i="22"/>
  <c r="D4864" i="22"/>
  <c r="D4673" i="22"/>
  <c r="D193" i="22"/>
  <c r="D7224" i="22"/>
  <c r="D5124" i="22"/>
  <c r="D6756" i="22"/>
  <c r="D2360" i="22"/>
  <c r="D2786" i="22"/>
  <c r="D4331" i="22"/>
  <c r="D3372" i="22"/>
  <c r="D1754" i="22"/>
  <c r="D6404" i="22"/>
  <c r="D3255" i="22"/>
  <c r="D2847" i="22"/>
  <c r="D3486" i="22"/>
  <c r="D522" i="22"/>
  <c r="D4674" i="22"/>
  <c r="D3318" i="22"/>
  <c r="D5527" i="22"/>
  <c r="D4506" i="22"/>
  <c r="D7366" i="22"/>
  <c r="D1708" i="22"/>
  <c r="D5581" i="22"/>
  <c r="D4177" i="22"/>
  <c r="D2469" i="22"/>
  <c r="D7075" i="22"/>
  <c r="D1159" i="22"/>
  <c r="D5349" i="22"/>
  <c r="D7251" i="22"/>
  <c r="D5158" i="22"/>
  <c r="D4877" i="22"/>
  <c r="D5992" i="22"/>
  <c r="D7272" i="22"/>
  <c r="D6255" i="22"/>
  <c r="D6016" i="22"/>
  <c r="D5569" i="22"/>
  <c r="D5746" i="22"/>
  <c r="D4830" i="22"/>
  <c r="D2138" i="22"/>
  <c r="D1209" i="22"/>
  <c r="D7411" i="22"/>
  <c r="D6891" i="22"/>
  <c r="D3714" i="22"/>
  <c r="D2900" i="22"/>
  <c r="D5418" i="22"/>
  <c r="D1773" i="22"/>
  <c r="D839" i="22"/>
  <c r="D2396" i="22"/>
  <c r="D2666" i="22"/>
  <c r="D1998" i="22"/>
  <c r="D3527" i="22"/>
  <c r="D1870" i="22"/>
  <c r="D1277" i="22"/>
  <c r="D1768" i="22"/>
  <c r="D4597" i="22"/>
  <c r="D4272" i="22"/>
  <c r="D2977" i="22"/>
  <c r="D585" i="22"/>
  <c r="D2227" i="22"/>
  <c r="D2656" i="22"/>
  <c r="D5735" i="22"/>
  <c r="D2746" i="22"/>
  <c r="D6750" i="22"/>
  <c r="D4719" i="22"/>
  <c r="D6492" i="22"/>
  <c r="D3274" i="22"/>
  <c r="D5523" i="22"/>
  <c r="D3283" i="22"/>
  <c r="D2846" i="22"/>
  <c r="D5321" i="22"/>
  <c r="D5890" i="22"/>
  <c r="D5868" i="22"/>
  <c r="D6544" i="22"/>
  <c r="D5849" i="22"/>
  <c r="D958" i="22"/>
  <c r="D2650" i="22"/>
  <c r="D6144" i="22"/>
  <c r="D3103" i="22"/>
  <c r="D5931" i="22"/>
  <c r="D1722" i="22"/>
  <c r="D898" i="22"/>
  <c r="D1405" i="22"/>
  <c r="D257" i="22"/>
  <c r="D6266" i="22"/>
  <c r="D5744" i="22"/>
  <c r="D6680" i="22"/>
  <c r="D5514" i="22"/>
  <c r="D1686" i="22"/>
  <c r="D6693" i="22"/>
  <c r="D3997" i="22"/>
  <c r="D5510" i="22"/>
  <c r="D2184" i="22"/>
  <c r="D6577" i="22"/>
  <c r="D926" i="22"/>
  <c r="D4965" i="22"/>
  <c r="D6129" i="22"/>
  <c r="D4389" i="22"/>
  <c r="D6649" i="22"/>
  <c r="D5163" i="22"/>
  <c r="D5275" i="22"/>
  <c r="D1084" i="22"/>
  <c r="D7292" i="22"/>
  <c r="D3335" i="22"/>
  <c r="D5867" i="22"/>
  <c r="D6334" i="22"/>
  <c r="D822" i="22"/>
  <c r="D1038" i="22"/>
  <c r="D4767" i="22"/>
  <c r="D1338" i="22"/>
  <c r="D6620" i="22"/>
  <c r="D2420" i="22"/>
  <c r="D1464" i="22"/>
  <c r="D1695" i="22"/>
  <c r="D6057" i="22"/>
  <c r="D849" i="22"/>
  <c r="D1701" i="22"/>
  <c r="D5915" i="22"/>
  <c r="D6211" i="22"/>
  <c r="D4270" i="22"/>
  <c r="D1422" i="22"/>
  <c r="D3092" i="22"/>
  <c r="D4209" i="22"/>
  <c r="D2111" i="22"/>
  <c r="D6148" i="22"/>
  <c r="D2827" i="22"/>
  <c r="D2470" i="22"/>
  <c r="D4547" i="22"/>
  <c r="D5789" i="22"/>
  <c r="D2051" i="22"/>
  <c r="D5053" i="22"/>
  <c r="D6231" i="22"/>
  <c r="D2885" i="22"/>
  <c r="D1125" i="22"/>
  <c r="D6754" i="22"/>
  <c r="D2441" i="22"/>
  <c r="D2052" i="22"/>
  <c r="D2524" i="22"/>
  <c r="D2385" i="22"/>
  <c r="D2219" i="22"/>
  <c r="D2576" i="22"/>
  <c r="D6888" i="22"/>
  <c r="D4888" i="22"/>
  <c r="D1627" i="22"/>
  <c r="D7066" i="22"/>
  <c r="D6423" i="22"/>
  <c r="D6238" i="22"/>
  <c r="D3036" i="22"/>
  <c r="D1104" i="22"/>
  <c r="D5873" i="22"/>
  <c r="D5780" i="22"/>
  <c r="D2187" i="22"/>
  <c r="D3404" i="22"/>
  <c r="D6171" i="22"/>
  <c r="D7231" i="22"/>
  <c r="D763" i="22"/>
  <c r="D6542" i="22"/>
  <c r="D2602" i="22"/>
  <c r="D5988" i="22"/>
  <c r="D1366" i="22"/>
  <c r="D7205" i="22"/>
  <c r="D4893" i="22"/>
  <c r="D5596" i="22"/>
  <c r="D4668" i="22"/>
  <c r="D4408" i="22"/>
  <c r="D4103" i="22"/>
  <c r="D1668" i="22"/>
  <c r="D1118" i="22"/>
  <c r="D1289" i="22"/>
  <c r="D741" i="22"/>
  <c r="D5554" i="22"/>
  <c r="D2049" i="22"/>
  <c r="D1747" i="22"/>
  <c r="D3703" i="22"/>
  <c r="D1621" i="22"/>
  <c r="D5451" i="22"/>
  <c r="D5083" i="22"/>
  <c r="D7078" i="22"/>
  <c r="D3054" i="22"/>
  <c r="D7115" i="22"/>
  <c r="D162" i="22"/>
  <c r="D4980" i="22"/>
  <c r="D3687" i="22"/>
  <c r="D894" i="22"/>
  <c r="D804" i="22"/>
  <c r="D1035" i="22"/>
  <c r="D1147" i="22"/>
  <c r="D2979" i="22"/>
  <c r="D3776" i="22"/>
  <c r="D3632" i="22"/>
  <c r="D2595" i="22"/>
  <c r="D1374" i="22"/>
  <c r="D7483" i="22"/>
  <c r="D4963" i="22"/>
  <c r="D2730" i="22"/>
  <c r="D6899" i="22"/>
  <c r="D5010" i="22"/>
  <c r="D5812" i="22"/>
  <c r="D1031" i="22"/>
  <c r="D2606" i="22"/>
  <c r="D3477" i="22"/>
  <c r="D6781" i="22"/>
  <c r="D6609" i="22"/>
  <c r="D2151" i="22"/>
  <c r="D2658" i="22"/>
  <c r="D3154" i="22"/>
  <c r="D1855" i="22"/>
  <c r="D689" i="22"/>
  <c r="D4710" i="22"/>
  <c r="D6786" i="22"/>
  <c r="D1659" i="22"/>
  <c r="D994" i="22"/>
  <c r="D1714" i="22"/>
  <c r="D291" i="22"/>
  <c r="D6692" i="22"/>
  <c r="D1358" i="22"/>
  <c r="D2667" i="22"/>
  <c r="D5541" i="22"/>
  <c r="D369" i="22"/>
  <c r="D5989" i="22"/>
  <c r="D4925" i="22"/>
  <c r="D2031" i="22"/>
  <c r="D4275" i="22"/>
  <c r="D6311" i="22"/>
  <c r="D1347" i="22"/>
  <c r="D6368" i="22"/>
  <c r="D7074" i="22"/>
  <c r="D2029" i="22"/>
  <c r="D1685" i="22"/>
  <c r="D3990" i="22"/>
  <c r="D3686" i="22"/>
  <c r="D4851" i="22"/>
  <c r="D5622" i="22"/>
  <c r="D3373" i="22"/>
  <c r="D989" i="22"/>
  <c r="D4248" i="22"/>
  <c r="D10" i="22"/>
  <c r="D750" i="22"/>
  <c r="D2247" i="22"/>
  <c r="D547" i="22"/>
  <c r="D278" i="22"/>
  <c r="D7628" i="22"/>
  <c r="D7350" i="22"/>
  <c r="D7102" i="22"/>
  <c r="D179" i="22"/>
  <c r="D4699" i="22"/>
  <c r="D3197" i="22"/>
  <c r="D3360" i="22"/>
  <c r="D6499" i="22"/>
  <c r="D6603" i="22"/>
  <c r="D1562" i="22"/>
  <c r="D6493" i="22"/>
  <c r="D5505" i="22"/>
  <c r="D5009" i="22"/>
  <c r="D2760" i="22"/>
  <c r="D6501" i="22"/>
  <c r="D6956" i="22"/>
  <c r="D5228" i="22"/>
  <c r="D3986" i="22"/>
  <c r="D735" i="22"/>
  <c r="D707" i="22"/>
  <c r="D808" i="22"/>
  <c r="D5586" i="22"/>
  <c r="D5842" i="22"/>
  <c r="D1091" i="22"/>
  <c r="D7356" i="22"/>
  <c r="D4681" i="22"/>
  <c r="D1782" i="22"/>
  <c r="D2416" i="22"/>
  <c r="D4268" i="22"/>
  <c r="D4383" i="22"/>
  <c r="D2927" i="22"/>
  <c r="D4290" i="22"/>
  <c r="D375" i="22"/>
  <c r="D734" i="22"/>
  <c r="D5476" i="22"/>
  <c r="D1238" i="22"/>
  <c r="D632" i="22"/>
  <c r="D4580" i="22"/>
  <c r="D4539" i="22"/>
  <c r="D6724" i="22"/>
  <c r="D2755" i="22"/>
  <c r="D7308" i="22"/>
  <c r="D4256" i="22"/>
  <c r="D2372" i="22"/>
  <c r="D2102" i="22"/>
  <c r="D221" i="22"/>
  <c r="D6867" i="22"/>
  <c r="D7405" i="22"/>
  <c r="D6697" i="22"/>
  <c r="D83" i="22"/>
  <c r="D999" i="22"/>
  <c r="D1930" i="22"/>
  <c r="D6709" i="22"/>
  <c r="D7124" i="22"/>
  <c r="D7602" i="22"/>
  <c r="D7082" i="22"/>
  <c r="D303" i="22"/>
  <c r="D2129" i="22"/>
  <c r="D6406" i="22"/>
  <c r="D7255" i="22"/>
  <c r="D3304" i="22"/>
  <c r="D826" i="22"/>
  <c r="D4922" i="22"/>
  <c r="D690" i="22"/>
  <c r="D928" i="22"/>
  <c r="D508" i="22"/>
  <c r="D3235" i="22"/>
  <c r="D7301" i="22"/>
  <c r="D1981" i="22"/>
  <c r="D1948" i="22"/>
  <c r="D3248" i="22"/>
  <c r="D5159" i="22"/>
  <c r="D6694" i="22"/>
  <c r="D6468" i="22"/>
  <c r="D192" i="22"/>
  <c r="D1067" i="22"/>
  <c r="D5480" i="22"/>
  <c r="D7080" i="22"/>
  <c r="D2012" i="22"/>
  <c r="D3340" i="22"/>
  <c r="D2081" i="22"/>
  <c r="D566" i="22"/>
  <c r="D88" i="22"/>
  <c r="D1158" i="22"/>
  <c r="D6494" i="22"/>
  <c r="D1619" i="22"/>
  <c r="D1098" i="22"/>
  <c r="D718" i="22"/>
  <c r="D1769" i="22"/>
  <c r="D6881" i="22"/>
  <c r="D5519" i="22"/>
  <c r="D915" i="22"/>
  <c r="D7486" i="22"/>
  <c r="D5355" i="22"/>
  <c r="D314" i="22"/>
  <c r="D2858" i="22"/>
  <c r="D1833" i="22"/>
  <c r="D134" i="22"/>
  <c r="D1595" i="22"/>
  <c r="D3165" i="22"/>
  <c r="D5979" i="22"/>
  <c r="D1820" i="22"/>
  <c r="D1009" i="22"/>
  <c r="D5391" i="22"/>
  <c r="D3664" i="22"/>
  <c r="D5825" i="22"/>
  <c r="D1403" i="22"/>
  <c r="D5959" i="22"/>
  <c r="D6950" i="22"/>
  <c r="D7665" i="22"/>
  <c r="D306" i="22"/>
  <c r="D6932" i="22"/>
  <c r="D1674" i="22"/>
  <c r="D4911" i="22"/>
  <c r="D3418" i="22"/>
  <c r="D4262" i="22"/>
  <c r="D7057" i="22"/>
  <c r="D5494" i="22"/>
  <c r="D2301" i="22"/>
  <c r="D1557" i="22"/>
  <c r="D6821" i="22"/>
  <c r="D3214" i="22"/>
  <c r="D4026" i="22"/>
  <c r="D478" i="22"/>
  <c r="D2425" i="22"/>
  <c r="D6948" i="22"/>
  <c r="D6317" i="22"/>
  <c r="D6678" i="22"/>
  <c r="D3151" i="22"/>
  <c r="D4303" i="22"/>
  <c r="D569" i="22"/>
  <c r="D6216" i="22"/>
  <c r="D1583" i="22"/>
  <c r="D6355" i="22"/>
  <c r="D1876" i="22"/>
  <c r="D4471" i="22"/>
  <c r="D6300" i="22"/>
  <c r="D771" i="22"/>
  <c r="D6198" i="22"/>
  <c r="D541" i="22"/>
  <c r="D3288" i="22"/>
  <c r="D1893" i="22"/>
  <c r="D2983" i="22"/>
  <c r="D3177" i="22"/>
  <c r="D4612" i="22"/>
  <c r="D6175" i="22"/>
  <c r="D1947" i="22"/>
  <c r="D5956" i="22"/>
  <c r="D5408" i="22"/>
  <c r="D2915" i="22"/>
  <c r="D6218" i="22"/>
  <c r="D4461" i="22"/>
  <c r="D3050" i="22"/>
  <c r="D2145" i="22"/>
  <c r="D3164" i="22"/>
  <c r="D2761" i="22"/>
  <c r="D6804" i="22"/>
  <c r="D6164" i="22"/>
  <c r="D6040" i="22"/>
  <c r="D5580" i="22"/>
  <c r="D4420" i="22"/>
  <c r="D5943" i="22"/>
  <c r="D6882" i="22"/>
  <c r="D959" i="22"/>
  <c r="D2968" i="22"/>
  <c r="D3324" i="22"/>
  <c r="D1165" i="22"/>
  <c r="D2785" i="22"/>
  <c r="D6553" i="22"/>
  <c r="D5324" i="22"/>
  <c r="D789" i="22"/>
  <c r="D1107" i="22"/>
  <c r="D1658" i="22"/>
  <c r="D6146" i="22"/>
  <c r="D2579" i="22"/>
  <c r="D5678" i="22"/>
  <c r="D2888" i="22"/>
  <c r="D4604" i="22"/>
  <c r="D1246" i="22"/>
  <c r="D3775" i="22"/>
  <c r="D5985" i="22"/>
  <c r="D6213" i="22"/>
  <c r="D5384" i="22"/>
  <c r="D2578" i="22"/>
  <c r="D6107" i="22"/>
  <c r="D3222" i="22"/>
  <c r="D7368" i="22"/>
  <c r="D4504" i="22"/>
  <c r="D370" i="22"/>
  <c r="D5761" i="22"/>
  <c r="D6269" i="22"/>
  <c r="D3671" i="22"/>
  <c r="D4525" i="22"/>
  <c r="D5941" i="22"/>
  <c r="D4974" i="22"/>
  <c r="D5341" i="22"/>
  <c r="D4751" i="22"/>
  <c r="D4515" i="22"/>
  <c r="D3291" i="22"/>
  <c r="D3042" i="22"/>
  <c r="D6712" i="22"/>
  <c r="D5416" i="22"/>
  <c r="D6160" i="22"/>
  <c r="D7101" i="22"/>
  <c r="D1132" i="22"/>
  <c r="D938" i="22"/>
  <c r="D4682" i="22"/>
  <c r="D4557" i="22"/>
  <c r="D2992" i="22"/>
  <c r="D620" i="22"/>
  <c r="D7555" i="22"/>
  <c r="D487" i="22"/>
  <c r="D545" i="22"/>
  <c r="D1169" i="22"/>
  <c r="D5518" i="22"/>
  <c r="D4895" i="22"/>
  <c r="D2544" i="22"/>
  <c r="D1752" i="22"/>
  <c r="D651" i="22"/>
  <c r="D7239" i="22"/>
  <c r="D3774" i="22"/>
  <c r="D4727" i="22"/>
  <c r="D3321" i="22"/>
  <c r="D7539" i="22"/>
  <c r="D3361" i="22"/>
  <c r="D6099" i="22"/>
  <c r="D2454" i="22"/>
  <c r="D6439" i="22"/>
  <c r="D1804" i="22"/>
  <c r="D3667" i="22"/>
  <c r="D5643" i="22"/>
  <c r="D5160" i="22"/>
  <c r="D398" i="22"/>
  <c r="D806" i="22"/>
  <c r="D6234" i="22"/>
  <c r="D7187" i="22"/>
  <c r="D7644" i="22"/>
  <c r="D1479" i="22"/>
  <c r="D2981" i="22"/>
  <c r="D5446" i="22"/>
  <c r="D191" i="22"/>
  <c r="D2997" i="22"/>
  <c r="D3292" i="22"/>
  <c r="D1592" i="22"/>
  <c r="D6566" i="22"/>
  <c r="D1269" i="22"/>
  <c r="D1508" i="22"/>
  <c r="D2046" i="22"/>
  <c r="D3549" i="22"/>
  <c r="D5156" i="22"/>
  <c r="D6372" i="22"/>
  <c r="D5061" i="22"/>
  <c r="D5515" i="22"/>
  <c r="D13" i="22"/>
  <c r="D1413" i="22"/>
  <c r="D7688" i="22"/>
  <c r="D568" i="22"/>
  <c r="D4339" i="22"/>
  <c r="D6601" i="22"/>
  <c r="D6947" i="22"/>
  <c r="D4813" i="22"/>
  <c r="D867" i="22"/>
  <c r="D1706" i="22"/>
  <c r="D86" i="22"/>
  <c r="D7017" i="22"/>
  <c r="D4821" i="22"/>
  <c r="D301" i="22"/>
  <c r="D2042" i="22"/>
  <c r="D1253" i="22"/>
  <c r="D6395" i="22"/>
  <c r="D4860" i="22"/>
  <c r="D6105" i="22"/>
  <c r="D1142" i="22"/>
  <c r="D7259" i="22"/>
  <c r="D4698" i="22"/>
  <c r="D6233" i="22"/>
  <c r="D5112" i="22"/>
  <c r="D2947" i="22"/>
  <c r="D5628" i="22"/>
  <c r="D1523" i="22"/>
  <c r="D2251" i="22"/>
  <c r="D218" i="22"/>
  <c r="D2015" i="22"/>
  <c r="D1040" i="22"/>
  <c r="D861" i="22"/>
  <c r="D1903" i="22"/>
  <c r="D4633" i="22"/>
  <c r="D213" i="22"/>
  <c r="D311" i="22"/>
  <c r="D3507" i="22"/>
  <c r="D7509" i="22"/>
  <c r="D1393" i="22"/>
  <c r="D736" i="22"/>
  <c r="D4904" i="22"/>
  <c r="D6783" i="22"/>
  <c r="D605" i="22"/>
  <c r="D4802" i="22"/>
  <c r="D6875" i="22"/>
  <c r="D113" i="22"/>
  <c r="D60" i="22"/>
  <c r="D1645" i="22"/>
  <c r="D7029" i="22"/>
  <c r="D6329" i="22"/>
  <c r="D3062" i="22"/>
  <c r="D7244" i="22"/>
  <c r="D434" i="22"/>
  <c r="D3113" i="22"/>
  <c r="D6618" i="22"/>
  <c r="D1075" i="22"/>
  <c r="D5133" i="22"/>
  <c r="D790" i="22"/>
  <c r="D7211" i="22"/>
  <c r="D2539" i="22"/>
  <c r="D1990" i="22"/>
  <c r="D2986" i="22"/>
  <c r="D546" i="22"/>
  <c r="D367" i="22"/>
  <c r="D486" i="22"/>
  <c r="D91" i="22"/>
  <c r="D6942" i="22"/>
  <c r="D1499" i="22"/>
  <c r="D7434" i="22"/>
  <c r="D7450" i="22"/>
  <c r="D5102" i="22"/>
  <c r="D1419" i="22"/>
  <c r="D2833" i="22"/>
  <c r="D1881" i="22"/>
  <c r="D3068" i="22"/>
  <c r="D3612" i="22"/>
  <c r="D6442" i="22"/>
  <c r="D2584" i="22"/>
  <c r="D3259" i="22"/>
  <c r="D7210" i="22"/>
  <c r="D6706" i="22"/>
  <c r="D6747" i="22"/>
  <c r="D1935" i="22"/>
  <c r="D4609" i="22"/>
  <c r="D3773" i="22"/>
  <c r="D6467" i="22"/>
  <c r="D1183" i="22"/>
  <c r="D1364" i="22"/>
  <c r="D606" i="22"/>
  <c r="D1742" i="22"/>
  <c r="D533" i="22"/>
  <c r="D2751" i="22"/>
  <c r="D1788" i="22"/>
  <c r="D631" i="22"/>
  <c r="D493" i="22"/>
  <c r="D6737" i="22"/>
  <c r="D403" i="22"/>
  <c r="D7177" i="22"/>
  <c r="D4246" i="22"/>
  <c r="D2126" i="22"/>
  <c r="D142" i="22"/>
  <c r="D4393" i="22"/>
  <c r="D973" i="22"/>
  <c r="D1450" i="22"/>
  <c r="D1380" i="22"/>
  <c r="D719" i="22"/>
  <c r="D6807" i="22"/>
  <c r="D3551" i="22"/>
  <c r="D6536" i="22"/>
  <c r="D7600" i="22"/>
  <c r="D203" i="22"/>
  <c r="D905" i="22"/>
  <c r="D7138" i="22"/>
  <c r="D581" i="22"/>
  <c r="D269" i="22"/>
  <c r="D336" i="22"/>
  <c r="D843" i="22"/>
  <c r="D7206" i="22"/>
  <c r="D4730" i="22"/>
  <c r="D3305" i="22"/>
  <c r="D3172" i="22"/>
  <c r="D7178" i="22"/>
  <c r="D738" i="22"/>
  <c r="D5202" i="22"/>
  <c r="D7453" i="22"/>
  <c r="D7532" i="22"/>
  <c r="D265" i="22"/>
  <c r="D6247" i="22"/>
  <c r="D225" i="22"/>
  <c r="D6631" i="22"/>
  <c r="D5274" i="22"/>
  <c r="D6654" i="22"/>
  <c r="D423" i="22"/>
  <c r="D3200" i="22"/>
  <c r="D340" i="22"/>
  <c r="D5218" i="22"/>
  <c r="D510" i="22"/>
  <c r="D3574" i="22"/>
  <c r="D3468" i="22"/>
  <c r="D76" i="22"/>
  <c r="D6602" i="22"/>
  <c r="D6475" i="22"/>
  <c r="D5648" i="22"/>
  <c r="D3570" i="22"/>
  <c r="D2250" i="22"/>
  <c r="D5530" i="22"/>
  <c r="D4738" i="22"/>
  <c r="D6220" i="22"/>
  <c r="D2292" i="22"/>
  <c r="D4786" i="22"/>
  <c r="D5711" i="22"/>
  <c r="D2148" i="22"/>
  <c r="D4018" i="22"/>
  <c r="D4065" i="22"/>
  <c r="D4734" i="22"/>
  <c r="D6182" i="22"/>
  <c r="D2387" i="22"/>
  <c r="D1368" i="22"/>
  <c r="D6819" i="22"/>
  <c r="D7217" i="22"/>
  <c r="D1251" i="22"/>
  <c r="D3330" i="22"/>
  <c r="D468" i="22"/>
  <c r="D4499" i="22"/>
  <c r="D784" i="22"/>
  <c r="D433" i="22"/>
  <c r="D2448" i="22"/>
  <c r="D1635" i="22"/>
  <c r="D1425" i="22"/>
  <c r="D2020" i="22"/>
  <c r="D6986" i="22"/>
  <c r="D2338" i="22"/>
  <c r="D4472" i="22"/>
  <c r="D5608" i="22"/>
  <c r="D1276" i="22"/>
  <c r="D837" i="22"/>
  <c r="D646" i="22"/>
  <c r="D5743" i="22"/>
  <c r="D474" i="22"/>
  <c r="D5327" i="22"/>
  <c r="D7121" i="22"/>
  <c r="D4107" i="22"/>
  <c r="D797" i="22"/>
  <c r="D7016" i="22"/>
  <c r="D4791" i="22"/>
  <c r="D830" i="22"/>
  <c r="D3109" i="22"/>
  <c r="D2613" i="22"/>
  <c r="D7560" i="22"/>
  <c r="D6704" i="22"/>
  <c r="D641" i="22"/>
  <c r="D2388" i="22"/>
  <c r="D1135" i="22"/>
  <c r="D7023" i="22"/>
  <c r="D2844" i="22"/>
  <c r="D4452" i="22"/>
  <c r="D1889" i="22"/>
  <c r="D892" i="22"/>
  <c r="D815" i="22"/>
  <c r="D4015" i="22"/>
  <c r="D1940" i="22"/>
  <c r="D3772" i="22"/>
  <c r="D1212" i="22"/>
  <c r="D1148" i="22"/>
  <c r="D5594" i="22"/>
  <c r="D6559" i="22"/>
  <c r="D7689" i="22"/>
  <c r="D7659" i="22"/>
  <c r="D4428" i="22"/>
  <c r="D176" i="22"/>
  <c r="D5412" i="22"/>
  <c r="D7536" i="22"/>
  <c r="D1537" i="22"/>
  <c r="D476" i="22"/>
  <c r="D661" i="22"/>
  <c r="D600" i="22"/>
  <c r="D161" i="22"/>
  <c r="D7635" i="22"/>
  <c r="D5261" i="22"/>
  <c r="D6734" i="22"/>
  <c r="D244" i="22"/>
  <c r="D5233" i="22"/>
  <c r="D2676" i="22"/>
  <c r="D6258" i="22"/>
  <c r="D3139" i="22"/>
  <c r="D1312" i="22"/>
  <c r="D1282" i="22"/>
  <c r="D2988" i="22"/>
  <c r="D7077" i="22"/>
  <c r="D70" i="22"/>
  <c r="D345" i="22"/>
  <c r="D3096" i="22"/>
  <c r="D503" i="22"/>
  <c r="D373" i="22"/>
  <c r="D7639" i="22"/>
  <c r="D1839" i="22"/>
  <c r="D7286" i="22"/>
  <c r="D3494" i="22"/>
  <c r="D452" i="22"/>
  <c r="D114" i="22"/>
  <c r="D7344" i="22"/>
  <c r="D6976" i="22"/>
  <c r="D3998" i="22"/>
  <c r="D3216" i="22"/>
  <c r="D3463" i="22"/>
  <c r="D2213" i="22"/>
  <c r="D5154" i="22"/>
  <c r="D96" i="22"/>
  <c r="D7435" i="22"/>
  <c r="D2027" i="22"/>
  <c r="D411" i="22"/>
  <c r="D6858" i="22"/>
  <c r="D6914" i="22"/>
  <c r="D3681" i="22"/>
  <c r="D840" i="22"/>
  <c r="D6832" i="22"/>
  <c r="D595" i="22"/>
  <c r="D6373" i="22"/>
  <c r="D2485" i="22"/>
  <c r="D1879" i="22"/>
  <c r="D2483" i="22"/>
  <c r="D3587" i="22"/>
  <c r="D3336" i="22"/>
  <c r="D1522" i="22"/>
  <c r="D2489" i="22"/>
  <c r="D3169" i="22"/>
  <c r="D5297" i="22"/>
  <c r="D3619" i="22"/>
  <c r="D2962" i="22"/>
  <c r="D1357" i="22"/>
  <c r="D3435" i="22"/>
  <c r="D4615" i="22"/>
  <c r="D5566" i="22"/>
  <c r="D4627" i="22"/>
  <c r="D1078" i="22"/>
  <c r="D862" i="22"/>
  <c r="D1134" i="22"/>
  <c r="D4691" i="22"/>
  <c r="D305" i="22"/>
  <c r="D417" i="22"/>
  <c r="D5360" i="22"/>
  <c r="D1421" i="22"/>
  <c r="D5522" i="22"/>
  <c r="D5343" i="22"/>
  <c r="D744" i="22"/>
  <c r="D272" i="22"/>
  <c r="D1068" i="22"/>
  <c r="D3771" i="22"/>
  <c r="D1790" i="22"/>
  <c r="D6869" i="22"/>
  <c r="D6688" i="22"/>
  <c r="D2330" i="22"/>
  <c r="D5663" i="22"/>
  <c r="D7194" i="22"/>
  <c r="D5807" i="22"/>
  <c r="D7699" i="22"/>
  <c r="D5924" i="22"/>
  <c r="D7540" i="22"/>
  <c r="D665" i="22"/>
  <c r="D1622" i="22"/>
  <c r="D6736" i="22"/>
  <c r="D4816" i="22"/>
  <c r="D667" i="22"/>
  <c r="D1954" i="22"/>
  <c r="D5597" i="22"/>
  <c r="D7513" i="22"/>
  <c r="D7065" i="22"/>
  <c r="D1350" i="22"/>
  <c r="D5374" i="22"/>
  <c r="D349" i="22"/>
  <c r="D1379" i="22"/>
  <c r="D436" i="22"/>
  <c r="D7173" i="22"/>
  <c r="D5181" i="22"/>
  <c r="D4181" i="22"/>
  <c r="D7533" i="22"/>
  <c r="D5315" i="22"/>
  <c r="D3458" i="22"/>
  <c r="D1568" i="22"/>
  <c r="D966" i="22"/>
  <c r="D226" i="22"/>
  <c r="D1309" i="22"/>
  <c r="D407" i="22"/>
  <c r="D1377" i="22"/>
  <c r="D5428" i="22"/>
  <c r="D1791" i="22"/>
  <c r="D6565" i="22"/>
  <c r="D6902" i="22"/>
  <c r="D6970" i="22"/>
  <c r="D669" i="22"/>
  <c r="D4221" i="22"/>
  <c r="D960" i="22"/>
  <c r="D637" i="22"/>
  <c r="D4325" i="22"/>
  <c r="D5059" i="22"/>
  <c r="D6489" i="22"/>
  <c r="D6595" i="22"/>
  <c r="D5503" i="22"/>
  <c r="D3079" i="22"/>
  <c r="D4234" i="22"/>
  <c r="D1325" i="22"/>
  <c r="D6675" i="22"/>
  <c r="D4757" i="22"/>
  <c r="D3432" i="22"/>
  <c r="D4185" i="22"/>
  <c r="D6787" i="22"/>
  <c r="D7445" i="22"/>
  <c r="D4803" i="22"/>
  <c r="D7629" i="22"/>
  <c r="D7270" i="22"/>
  <c r="D1553" i="22"/>
  <c r="D5647" i="22"/>
  <c r="D382" i="22"/>
  <c r="D2054" i="22"/>
  <c r="D2684" i="22"/>
  <c r="D6584" i="22"/>
  <c r="D6639" i="22"/>
  <c r="D1812" i="22"/>
  <c r="D4697" i="22"/>
  <c r="D922" i="22"/>
  <c r="D4999" i="22"/>
  <c r="D6111" i="22"/>
  <c r="D3371" i="22"/>
  <c r="D7050" i="22"/>
  <c r="D4330" i="22"/>
  <c r="D7460" i="22"/>
  <c r="D532" i="22"/>
  <c r="D7505" i="22"/>
  <c r="D975" i="22"/>
  <c r="D859" i="22"/>
  <c r="D7289" i="22"/>
  <c r="D280" i="22"/>
  <c r="D5680" i="22"/>
  <c r="D871" i="22"/>
  <c r="D5986" i="22"/>
  <c r="D5688" i="22"/>
  <c r="D2569" i="22"/>
  <c r="D4582" i="22"/>
  <c r="D521" i="22"/>
  <c r="D4137" i="22"/>
  <c r="D4869" i="22"/>
  <c r="D2215" i="22"/>
  <c r="D5199" i="22"/>
  <c r="D4535" i="22"/>
  <c r="D1486" i="22"/>
  <c r="D7041" i="22"/>
  <c r="D6765" i="22"/>
  <c r="D2390" i="22"/>
  <c r="D2368" i="22"/>
  <c r="D6272" i="22"/>
  <c r="D4683" i="22"/>
  <c r="D6597" i="22"/>
  <c r="D7552" i="22"/>
  <c r="D6416" i="22"/>
  <c r="D7110" i="22"/>
  <c r="D7265" i="22"/>
  <c r="D4392" i="22"/>
  <c r="D5309" i="22"/>
  <c r="D879" i="22"/>
  <c r="D2040" i="22"/>
  <c r="D2124" i="22"/>
  <c r="D177" i="22"/>
  <c r="D4714" i="22"/>
  <c r="D1389" i="22"/>
  <c r="D1728" i="22"/>
  <c r="D3190" i="22"/>
  <c r="D4690" i="22"/>
  <c r="D7381" i="22"/>
  <c r="D7246" i="22"/>
  <c r="D7541" i="22"/>
  <c r="D7266" i="22"/>
  <c r="D262" i="22"/>
  <c r="D6764" i="22"/>
  <c r="D1723" i="22"/>
  <c r="D214" i="22"/>
  <c r="D6243" i="22"/>
  <c r="D449" i="22"/>
  <c r="D3479" i="22"/>
  <c r="D6965" i="22"/>
  <c r="D7359" i="22"/>
  <c r="D1744" i="22"/>
  <c r="D1047" i="22"/>
  <c r="D356" i="22"/>
  <c r="D2089" i="22"/>
  <c r="D5724" i="22"/>
  <c r="D2628" i="22"/>
  <c r="D6532" i="22"/>
  <c r="D2234" i="22"/>
  <c r="D4297" i="22"/>
  <c r="D5590" i="22"/>
  <c r="D3141" i="22"/>
  <c r="D7281" i="22"/>
  <c r="D6663" i="22"/>
  <c r="D5903" i="22"/>
  <c r="D5149" i="22"/>
  <c r="D868" i="22"/>
  <c r="D2345" i="22"/>
  <c r="D6100" i="22"/>
  <c r="D7592" i="22"/>
  <c r="D6859" i="22"/>
  <c r="D663" i="22"/>
  <c r="D873" i="22"/>
  <c r="D4724" i="22"/>
  <c r="D5732" i="22"/>
  <c r="D5627" i="22"/>
  <c r="D528" i="22"/>
  <c r="D4591" i="22"/>
  <c r="D5359" i="22"/>
  <c r="D6338" i="22"/>
  <c r="D863" i="22"/>
  <c r="D722" i="22"/>
  <c r="D316" i="22"/>
  <c r="D4509" i="22"/>
  <c r="D7147" i="22"/>
  <c r="D1407" i="22"/>
  <c r="D4523" i="22"/>
  <c r="D2131" i="22"/>
  <c r="D1934" i="22"/>
  <c r="D6516" i="22"/>
  <c r="D1321" i="22"/>
  <c r="D4401" i="22"/>
  <c r="D5030" i="22"/>
  <c r="D6206" i="22"/>
  <c r="D3406" i="22"/>
  <c r="D4403" i="22"/>
  <c r="D4345" i="22"/>
  <c r="D3122" i="22"/>
  <c r="D1796" i="22"/>
  <c r="D348" i="22"/>
  <c r="D2361" i="22"/>
  <c r="D5551" i="22"/>
  <c r="D567" i="22"/>
  <c r="D6370" i="22"/>
  <c r="D1975" i="22"/>
  <c r="D7234" i="22"/>
  <c r="D7720" i="22"/>
  <c r="D6253" i="22"/>
  <c r="D236" i="22"/>
  <c r="D4665" i="22"/>
  <c r="D6036" i="22"/>
  <c r="D1749" i="22"/>
  <c r="D6713" i="22"/>
  <c r="D648" i="22"/>
  <c r="D1412" i="22"/>
  <c r="D6556" i="22"/>
  <c r="D2836" i="22"/>
  <c r="D2057" i="22"/>
  <c r="D5983" i="22"/>
  <c r="D4872" i="22"/>
  <c r="D6405" i="22"/>
  <c r="D7068" i="22"/>
  <c r="D3460" i="22"/>
  <c r="D3631" i="22"/>
  <c r="D3327" i="22"/>
  <c r="D6981" i="22"/>
  <c r="D5598" i="22"/>
  <c r="D7238" i="22"/>
  <c r="D819" i="22"/>
  <c r="D2678" i="22"/>
  <c r="D3060" i="22"/>
  <c r="D817" i="22"/>
  <c r="D555" i="22"/>
  <c r="D1942" i="22"/>
  <c r="D5179" i="22"/>
  <c r="D901" i="22"/>
  <c r="D1506" i="22"/>
  <c r="D4446" i="22"/>
  <c r="D6110" i="22"/>
  <c r="D4399" i="22"/>
  <c r="D798" i="22"/>
  <c r="D4167" i="22"/>
  <c r="D2876" i="22"/>
  <c r="D4715" i="22"/>
  <c r="D6640" i="22"/>
  <c r="D4411" i="22"/>
  <c r="D7137" i="22"/>
  <c r="D900" i="22"/>
  <c r="D3260" i="22"/>
  <c r="D1353" i="22"/>
  <c r="D4021" i="22"/>
  <c r="D6070" i="22"/>
  <c r="D5013" i="22"/>
  <c r="D842" i="22"/>
  <c r="D352" i="22"/>
  <c r="D6979" i="22"/>
  <c r="D4113" i="22"/>
  <c r="D6967" i="22"/>
  <c r="D910" i="22"/>
  <c r="D3409" i="22"/>
  <c r="D22" i="22"/>
  <c r="D5759" i="22"/>
  <c r="D5847" i="22"/>
  <c r="D158" i="22"/>
  <c r="D1146" i="22"/>
  <c r="D5039" i="22"/>
  <c r="D767" i="22"/>
  <c r="D4571" i="22"/>
  <c r="D2305" i="22"/>
  <c r="D2435" i="22"/>
  <c r="D4614" i="22"/>
  <c r="D670" i="22"/>
  <c r="D1836" i="22"/>
  <c r="D5793" i="22"/>
  <c r="D6032" i="22"/>
  <c r="D1604" i="22"/>
  <c r="D2565" i="22"/>
  <c r="D6743" i="22"/>
  <c r="D6841" i="22"/>
  <c r="D372" i="22"/>
  <c r="D1824" i="22"/>
  <c r="D5250" i="22"/>
  <c r="D5269" i="22"/>
  <c r="D5821" i="22"/>
  <c r="D309" i="22"/>
  <c r="D4618" i="22"/>
  <c r="D6833" i="22"/>
  <c r="D7043" i="22"/>
  <c r="D4066" i="22"/>
  <c r="D4960" i="22"/>
  <c r="D3531" i="22"/>
  <c r="D2373" i="22"/>
  <c r="D4317" i="22"/>
  <c r="D2753" i="22"/>
  <c r="D5829" i="22"/>
  <c r="D7576" i="22"/>
  <c r="D565" i="22"/>
  <c r="D248" i="22"/>
  <c r="D4775" i="22"/>
  <c r="D5119" i="22"/>
  <c r="D3263" i="22"/>
  <c r="D7300" i="22"/>
  <c r="D4769" i="22"/>
  <c r="D6777" i="22"/>
  <c r="D3331" i="22"/>
  <c r="D5716" i="22"/>
  <c r="D6529" i="22"/>
  <c r="D1060" i="22"/>
  <c r="D4300" i="22"/>
  <c r="D4174" i="22"/>
  <c r="D4216" i="22"/>
  <c r="D4996" i="22"/>
  <c r="D6008" i="22"/>
  <c r="D6885" i="22"/>
  <c r="D353" i="22"/>
  <c r="D2433" i="22"/>
  <c r="D5909" i="22"/>
  <c r="D4071" i="22"/>
  <c r="D3738" i="22"/>
  <c r="D3737" i="22"/>
  <c r="D7153" i="22"/>
  <c r="D7571" i="22"/>
  <c r="D515" i="22"/>
  <c r="D7612" i="22"/>
  <c r="D7667" i="22"/>
  <c r="D691" i="22"/>
  <c r="D7069" i="22"/>
  <c r="D6332" i="22"/>
  <c r="D4749" i="22"/>
  <c r="D2777" i="22"/>
  <c r="D678" i="22"/>
  <c r="D5930" i="22"/>
  <c r="D2237" i="22"/>
  <c r="D3059" i="22"/>
  <c r="D1490" i="22"/>
  <c r="D1837" i="22"/>
  <c r="D6137" i="22"/>
  <c r="D5981" i="22"/>
  <c r="D383" i="22"/>
  <c r="D7148" i="22"/>
  <c r="D4847" i="22"/>
  <c r="D1163" i="22"/>
  <c r="D5157" i="22"/>
  <c r="D6842" i="22"/>
  <c r="D6555" i="22"/>
  <c r="D3484" i="22"/>
  <c r="D5713" i="22"/>
  <c r="D5939" i="22"/>
  <c r="D3352" i="22"/>
  <c r="D6093" i="22"/>
  <c r="D5934" i="22"/>
  <c r="D6564" i="22"/>
  <c r="D2100" i="22"/>
  <c r="D5922" i="22"/>
  <c r="D2180" i="22"/>
  <c r="D2669" i="22"/>
  <c r="D1108" i="22"/>
  <c r="D3466" i="22"/>
  <c r="D3757" i="22"/>
  <c r="D5271" i="22"/>
  <c r="D5661" i="22"/>
  <c r="D2629" i="22"/>
  <c r="D1698" i="22"/>
  <c r="D3485" i="22"/>
  <c r="D5484" i="22"/>
  <c r="D253" i="22"/>
  <c r="D6474" i="22"/>
  <c r="D4695" i="22"/>
  <c r="D1894" i="22"/>
  <c r="D1050" i="22"/>
  <c r="D504" i="22"/>
  <c r="D2501" i="22"/>
  <c r="D6106" i="22"/>
  <c r="D2604" i="22"/>
  <c r="D904" i="22"/>
  <c r="D5116" i="22"/>
  <c r="D6191" i="22"/>
  <c r="D1259" i="22"/>
  <c r="D5256" i="22"/>
  <c r="D298" i="22"/>
  <c r="D4311" i="22"/>
  <c r="D3984" i="22"/>
  <c r="D993" i="22"/>
  <c r="D6893" i="22"/>
  <c r="D3567" i="22"/>
  <c r="D4579" i="22"/>
  <c r="D2752" i="22"/>
  <c r="D1729" i="22"/>
  <c r="D6705" i="22"/>
  <c r="D6069" i="22"/>
  <c r="D1533" i="22"/>
  <c r="D2509" i="22"/>
  <c r="D3069" i="22"/>
  <c r="D5394" i="22"/>
  <c r="D4004" i="22"/>
  <c r="D4953" i="22"/>
  <c r="D1735" i="22"/>
  <c r="D6031" i="22"/>
  <c r="D6763" i="22"/>
  <c r="D7195" i="22"/>
  <c r="D5419" i="22"/>
  <c r="D4915" i="22"/>
  <c r="D5960" i="22"/>
  <c r="D1920" i="22"/>
  <c r="D4586" i="22"/>
  <c r="D1204" i="22"/>
  <c r="D937" i="22"/>
  <c r="D2731" i="22"/>
  <c r="D1594" i="22"/>
  <c r="D2179" i="22"/>
  <c r="D3412" i="22"/>
  <c r="D1323" i="22"/>
  <c r="D1787" i="22"/>
  <c r="D6018" i="22"/>
  <c r="D3568" i="22"/>
  <c r="D3275" i="22"/>
  <c r="D1618" i="22"/>
  <c r="D1094" i="22"/>
  <c r="D3459" i="22"/>
  <c r="D5547" i="22"/>
  <c r="D2510" i="22"/>
  <c r="D5214" i="22"/>
  <c r="D5410" i="22"/>
  <c r="D3753" i="22"/>
  <c r="D918" i="22"/>
  <c r="D5068" i="22"/>
  <c r="D1270" i="22"/>
  <c r="D6573" i="22"/>
  <c r="D5388" i="22"/>
  <c r="D5280" i="22"/>
  <c r="D845" i="22"/>
  <c r="D6773" i="22"/>
  <c r="D4211" i="22"/>
  <c r="D2912" i="22"/>
  <c r="D492" i="22"/>
  <c r="D643" i="22"/>
  <c r="D3655" i="22"/>
  <c r="D787" i="22"/>
  <c r="D6666" i="22"/>
  <c r="D3272" i="22"/>
  <c r="D2966" i="22"/>
  <c r="D6969" i="22"/>
  <c r="D2822" i="22"/>
  <c r="D1220" i="22"/>
  <c r="D304" i="22"/>
  <c r="D4196" i="22"/>
  <c r="D4294" i="22"/>
  <c r="D1713" i="22"/>
  <c r="D3017" i="22"/>
  <c r="D7256" i="22"/>
  <c r="D7523" i="22"/>
  <c r="D2058" i="22"/>
  <c r="D1217" i="22"/>
  <c r="D6291" i="22"/>
  <c r="D6929" i="22"/>
  <c r="D5153" i="22"/>
  <c r="D7482" i="22"/>
  <c r="D3565" i="22"/>
  <c r="D3212" i="22"/>
  <c r="D346" i="22"/>
  <c r="D708" i="22"/>
  <c r="D5032" i="22"/>
  <c r="D1188" i="22"/>
  <c r="D5151" i="22"/>
  <c r="D2679" i="22"/>
  <c r="D4316" i="22"/>
  <c r="D1817" i="22"/>
  <c r="D6525" i="22"/>
  <c r="D4014" i="22"/>
  <c r="D4913" i="22"/>
  <c r="D6623" i="22"/>
  <c r="D3445" i="22"/>
  <c r="D2258" i="22"/>
  <c r="D4619" i="22"/>
  <c r="D557" i="22"/>
  <c r="D5811" i="22"/>
  <c r="D3201" i="22"/>
  <c r="D4124" i="22"/>
  <c r="D4822" i="22"/>
  <c r="D3701" i="22"/>
  <c r="D1176" i="22"/>
  <c r="D2862" i="22"/>
  <c r="D1472" i="22"/>
  <c r="D5011" i="22"/>
  <c r="D4131" i="22"/>
  <c r="D6229" i="22"/>
  <c r="D2283" i="22"/>
  <c r="D5313" i="22"/>
  <c r="D3381" i="22"/>
  <c r="D2195" i="22"/>
  <c r="D4596" i="22"/>
  <c r="D5460" i="22"/>
  <c r="D1429" i="22"/>
  <c r="D986" i="22"/>
  <c r="D5036" i="22"/>
  <c r="D1541" i="22"/>
  <c r="D4327" i="22"/>
  <c r="D2460" i="22"/>
  <c r="D3759" i="22"/>
  <c r="D2246" i="22"/>
  <c r="D1264" i="22"/>
  <c r="D2828" i="22"/>
  <c r="D4949" i="22"/>
  <c r="D6337" i="22"/>
  <c r="D3121" i="22"/>
  <c r="D1554" i="22"/>
  <c r="D120" i="22"/>
  <c r="D5952" i="22"/>
  <c r="D4871" i="22"/>
  <c r="D1149" i="22"/>
  <c r="D5096" i="22"/>
  <c r="D1218" i="22"/>
  <c r="D292" i="22"/>
  <c r="D6388" i="22"/>
  <c r="D3727" i="22"/>
  <c r="D5314" i="22"/>
  <c r="D5717" i="22"/>
  <c r="D1515" i="22"/>
  <c r="D5814" i="22"/>
  <c r="D5529" i="22"/>
  <c r="D4988" i="22"/>
  <c r="D1016" i="22"/>
  <c r="D4641" i="22"/>
  <c r="D3008" i="22"/>
  <c r="D5441" i="22"/>
  <c r="D1766" i="22"/>
  <c r="D4795" i="22"/>
  <c r="D2994" i="22"/>
  <c r="D2287" i="22"/>
  <c r="D3205" i="22"/>
  <c r="D2646" i="22"/>
  <c r="D3038" i="22"/>
  <c r="D3144" i="22"/>
  <c r="D2849" i="22"/>
  <c r="D2117" i="22"/>
  <c r="D5082" i="22"/>
  <c r="D5150" i="22"/>
  <c r="D5351" i="22"/>
  <c r="D6607" i="22"/>
  <c r="D3125" i="22"/>
  <c r="D1652" i="22"/>
  <c r="D5423" i="22"/>
  <c r="D1887" i="22"/>
  <c r="D3476" i="22"/>
  <c r="D4251" i="22"/>
  <c r="D3668" i="22"/>
  <c r="D2566" i="22"/>
  <c r="D4088" i="22"/>
  <c r="D5043" i="22"/>
  <c r="D3510" i="22"/>
  <c r="D2302" i="22"/>
  <c r="D210" i="22"/>
  <c r="D1956" i="22"/>
  <c r="D6044" i="22"/>
  <c r="D1008" i="22"/>
  <c r="D1111" i="22"/>
  <c r="D6498" i="22"/>
  <c r="D2386" i="22"/>
  <c r="D5559" i="22"/>
  <c r="D2795" i="22"/>
  <c r="D5938" i="22"/>
  <c r="D4433" i="22"/>
  <c r="D318" i="22"/>
  <c r="D7267" i="22"/>
  <c r="D1410" i="22"/>
  <c r="D5882" i="22"/>
  <c r="D4010" i="22"/>
  <c r="D4849" i="22"/>
  <c r="D3415" i="22"/>
  <c r="D3504" i="22"/>
  <c r="D617" i="22"/>
  <c r="D554" i="22"/>
  <c r="D3256" i="22"/>
  <c r="D7097" i="22"/>
  <c r="D5851" i="22"/>
  <c r="D4720" i="22"/>
  <c r="D3067" i="22"/>
  <c r="D3080" i="22"/>
  <c r="D1547" i="22"/>
  <c r="D5955" i="22"/>
  <c r="D3347" i="22"/>
  <c r="D5921" i="22"/>
  <c r="D1510" i="22"/>
  <c r="D4101" i="22"/>
  <c r="D2914" i="22"/>
  <c r="D3517" i="22"/>
  <c r="D4541" i="22"/>
  <c r="D5990" i="22"/>
  <c r="D4060" i="22"/>
  <c r="D4061" i="22"/>
  <c r="D200" i="22"/>
  <c r="D7083" i="22"/>
  <c r="D3084" i="22"/>
  <c r="D4507" i="22"/>
  <c r="D6066" i="22"/>
  <c r="D7373" i="22"/>
  <c r="D3265" i="22"/>
  <c r="D4225" i="22"/>
  <c r="D1447" i="22"/>
  <c r="D4617" i="22"/>
  <c r="D4701" i="22"/>
  <c r="D3039" i="22"/>
  <c r="D4036" i="22"/>
  <c r="D4587" i="22"/>
  <c r="D6718" i="22"/>
  <c r="D1818" i="22"/>
  <c r="D2327" i="22"/>
  <c r="D6959" i="22"/>
  <c r="D2493" i="22"/>
  <c r="D6411" i="22"/>
  <c r="D2829" i="22"/>
  <c r="D1625" i="22"/>
  <c r="D6330" i="22"/>
  <c r="D2158" i="22"/>
  <c r="D1725" i="22"/>
  <c r="D4733" i="22"/>
  <c r="D3148" i="22"/>
  <c r="D6014" i="22"/>
  <c r="D1099" i="22"/>
  <c r="D7372" i="22"/>
  <c r="D1527" i="22"/>
  <c r="D2588" i="22"/>
  <c r="D2321" i="22"/>
  <c r="D4958" i="22"/>
  <c r="D7127" i="22"/>
  <c r="D1191" i="22"/>
  <c r="D3057" i="22"/>
  <c r="D5187" i="22"/>
  <c r="D1463" i="22"/>
  <c r="D4784" i="22"/>
  <c r="D7303" i="22"/>
  <c r="D7067" i="22"/>
  <c r="D2691" i="22"/>
  <c r="D964" i="22"/>
  <c r="D3065" i="22"/>
  <c r="D426" i="22"/>
  <c r="D4476" i="22"/>
  <c r="D4477" i="22"/>
  <c r="D2459" i="22"/>
  <c r="D6186" i="22"/>
  <c r="D3736" i="22"/>
  <c r="D2075" i="22"/>
  <c r="D882" i="22"/>
  <c r="D644" i="22"/>
  <c r="D3615" i="22"/>
  <c r="D4657" i="22"/>
  <c r="D1939" i="22"/>
  <c r="D6178" i="22"/>
  <c r="D5908" i="22"/>
  <c r="D6827" i="22"/>
  <c r="D1424" i="22"/>
  <c r="D5737" i="22"/>
  <c r="D4370" i="22"/>
  <c r="D2530" i="22"/>
  <c r="D3594" i="22"/>
  <c r="D6092" i="22"/>
  <c r="D1821" i="22"/>
  <c r="D4429" i="22"/>
  <c r="D6058" i="22"/>
  <c r="D3242" i="22"/>
  <c r="D3247" i="22"/>
  <c r="D3553" i="22"/>
  <c r="D3700" i="22"/>
  <c r="D2840" i="22"/>
  <c r="D635" i="22"/>
  <c r="D3446" i="22"/>
  <c r="D451" i="22"/>
  <c r="D4387" i="22"/>
  <c r="D6741" i="22"/>
  <c r="D1911" i="22"/>
  <c r="D647" i="22"/>
  <c r="D4785" i="22"/>
  <c r="D5406" i="22"/>
  <c r="D3729" i="22"/>
  <c r="D2492" i="22"/>
  <c r="D1874" i="22"/>
  <c r="D756" i="22"/>
  <c r="D2442" i="22"/>
  <c r="D2871" i="22"/>
  <c r="D2288" i="22"/>
  <c r="D6634" i="22"/>
  <c r="D4474" i="22"/>
  <c r="D4792" i="22"/>
  <c r="D1157" i="22"/>
  <c r="D4072" i="22"/>
  <c r="D1039" i="22"/>
  <c r="D1778" i="22"/>
  <c r="D6845" i="22"/>
  <c r="D6870" i="22"/>
  <c r="D1882" i="22"/>
  <c r="D1024" i="22"/>
  <c r="D5319" i="22"/>
  <c r="D5836" i="22"/>
  <c r="D4729" i="22"/>
  <c r="D979" i="22"/>
  <c r="D4651" i="22"/>
  <c r="D4464" i="22"/>
  <c r="D1059" i="22"/>
  <c r="D6428" i="22"/>
  <c r="D636" i="22"/>
  <c r="D6621" i="22"/>
  <c r="D1138" i="22"/>
  <c r="D757" i="22"/>
  <c r="D3659" i="22"/>
  <c r="D818" i="22"/>
  <c r="D3097" i="22"/>
  <c r="D5578" i="22"/>
  <c r="D4688" i="22"/>
  <c r="D596" i="22"/>
  <c r="D7072" i="22"/>
  <c r="D5839" i="22"/>
  <c r="D2018" i="22"/>
  <c r="D1556" i="22"/>
  <c r="D762" i="22"/>
  <c r="D6526" i="22"/>
  <c r="D4332" i="22"/>
  <c r="D2334" i="22"/>
  <c r="D1481" i="22"/>
  <c r="D4663" i="22"/>
  <c r="D615" i="22"/>
  <c r="D6192" i="22"/>
  <c r="D6849" i="22"/>
  <c r="D2978" i="22"/>
  <c r="D5395" i="22"/>
  <c r="D4128" i="22"/>
  <c r="D3020" i="22"/>
  <c r="D1443" i="22"/>
  <c r="D2318" i="22"/>
  <c r="D2192" i="22"/>
  <c r="D1261" i="22"/>
  <c r="D3001" i="22"/>
  <c r="D4692" i="22"/>
  <c r="D1294" i="22"/>
  <c r="D3437" i="22"/>
  <c r="D3669" i="22"/>
  <c r="D1512" i="22"/>
  <c r="D3470" i="22"/>
  <c r="D5293" i="22"/>
  <c r="D2074" i="22"/>
  <c r="D1600" i="22"/>
  <c r="D1880" i="22"/>
  <c r="D6865" i="22"/>
  <c r="D6098" i="22"/>
  <c r="D3487" i="22"/>
  <c r="D4589" i="22"/>
  <c r="D1431" i="22"/>
  <c r="D2623" i="22"/>
  <c r="D4917" i="22"/>
  <c r="D3499" i="22"/>
  <c r="D5550" i="22"/>
  <c r="D5916" i="22"/>
  <c r="D299" i="22"/>
  <c r="D5843" i="22"/>
  <c r="D5291" i="22"/>
  <c r="D6172" i="22"/>
  <c r="D6209" i="22"/>
  <c r="D7136" i="22"/>
  <c r="D1036" i="22"/>
  <c r="D2484" i="22"/>
  <c r="D3405" i="22"/>
  <c r="D1263" i="22"/>
  <c r="D2677" i="22"/>
  <c r="D2490" i="22"/>
  <c r="D701" i="22"/>
  <c r="D668" i="22"/>
  <c r="D1369" i="22"/>
  <c r="D2313" i="22"/>
  <c r="D7038" i="22"/>
  <c r="D2640" i="22"/>
  <c r="D2357" i="22"/>
  <c r="D6850" i="22"/>
  <c r="D5641" i="22"/>
  <c r="D2176" i="22"/>
  <c r="D7386" i="22"/>
  <c r="D7565" i="22"/>
  <c r="D7375" i="22"/>
  <c r="D3344" i="22"/>
  <c r="D2443" i="22"/>
  <c r="D7228" i="22"/>
  <c r="D7383" i="22"/>
  <c r="D1371" i="22"/>
  <c r="D1054" i="22"/>
  <c r="D6745" i="22"/>
  <c r="D2092" i="22"/>
  <c r="D6978" i="22"/>
  <c r="D7466" i="22"/>
  <c r="D7547" i="22"/>
  <c r="D362" i="22"/>
  <c r="D6837" i="22"/>
  <c r="D2985" i="22"/>
  <c r="D650" i="22"/>
  <c r="D2908" i="22"/>
  <c r="D6997" i="22"/>
  <c r="D7131" i="22"/>
  <c r="D7529" i="22"/>
  <c r="D925" i="22"/>
  <c r="D5466" i="22"/>
  <c r="D255" i="22"/>
  <c r="D7347" i="22"/>
  <c r="D294" i="22"/>
  <c r="D6755" i="22"/>
  <c r="D2547" i="22"/>
  <c r="D7458" i="22"/>
  <c r="D2780" i="22"/>
  <c r="D3030" i="22"/>
  <c r="D6941" i="22"/>
  <c r="D7275" i="22"/>
  <c r="D6094" i="22"/>
  <c r="D3206" i="22"/>
  <c r="D1170" i="22"/>
  <c r="D1826" i="22"/>
  <c r="D250" i="22"/>
  <c r="D6293" i="22"/>
  <c r="D2971" i="22"/>
  <c r="D733" i="22"/>
  <c r="D3444" i="22"/>
  <c r="D3770" i="22"/>
  <c r="D2696" i="22"/>
  <c r="D3251" i="22"/>
  <c r="D1784" i="22"/>
  <c r="D5705" i="22"/>
  <c r="D1973" i="22"/>
  <c r="D626" i="22"/>
  <c r="D2162" i="22"/>
  <c r="D6915" i="22"/>
  <c r="D772" i="22"/>
  <c r="D3583" i="22"/>
  <c r="D4003" i="22"/>
  <c r="D2674" i="22"/>
  <c r="D6478" i="22"/>
  <c r="D945" i="22"/>
  <c r="D145" i="22"/>
  <c r="D7331" i="22"/>
  <c r="D4100" i="22"/>
  <c r="D3983" i="22"/>
  <c r="D7573" i="22"/>
  <c r="D2290" i="22"/>
  <c r="D5881" i="22"/>
  <c r="D2455" i="22"/>
  <c r="D764" i="22"/>
  <c r="D422" i="22"/>
  <c r="D4621" i="22"/>
  <c r="D1896" i="22"/>
  <c r="D3293" i="22"/>
  <c r="D824" i="22"/>
  <c r="D7007" i="22"/>
  <c r="D6855" i="22"/>
  <c r="D5540" i="22"/>
  <c r="D4984" i="22"/>
  <c r="D5152" i="22"/>
  <c r="D2078" i="22"/>
  <c r="D2471" i="22"/>
  <c r="D5035" i="22"/>
  <c r="D2683" i="22"/>
  <c r="D2339" i="22"/>
  <c r="D5103" i="22"/>
  <c r="D2217" i="22"/>
  <c r="D6951" i="22"/>
  <c r="D3491" i="22"/>
  <c r="D4322" i="22"/>
  <c r="D3119" i="22"/>
  <c r="D2478" i="22"/>
  <c r="D612" i="22"/>
  <c r="D4664" i="22"/>
  <c r="D1743" i="22"/>
  <c r="D6346" i="22"/>
  <c r="D5706" i="22"/>
  <c r="D3312" i="22"/>
  <c r="D1071" i="22"/>
  <c r="D2779" i="22"/>
  <c r="D4835" i="22"/>
  <c r="D4260" i="22"/>
  <c r="D5714" i="22"/>
  <c r="D1853" i="22"/>
  <c r="D4912" i="22"/>
  <c r="D1002" i="22"/>
  <c r="D2648" i="22"/>
  <c r="D7511" i="22"/>
  <c r="D2662" i="22"/>
  <c r="D1681" i="22"/>
  <c r="D7543" i="22"/>
  <c r="D4190" i="22"/>
  <c r="D7535" i="22"/>
  <c r="D7454" i="22"/>
  <c r="D7274" i="22"/>
  <c r="D841" i="22"/>
  <c r="D6574" i="22"/>
  <c r="D977" i="22"/>
  <c r="D469" i="22"/>
  <c r="D2852" i="22"/>
  <c r="D1492" i="22"/>
  <c r="D1959" i="22"/>
  <c r="D5255" i="22"/>
  <c r="D4134" i="22"/>
  <c r="D2233" i="22"/>
  <c r="D4711" i="22"/>
  <c r="D6638" i="22"/>
  <c r="D2432" i="22"/>
  <c r="D1862" i="22"/>
  <c r="D731" i="22"/>
  <c r="D3629" i="22"/>
  <c r="D4684" i="22"/>
  <c r="D2127" i="22"/>
  <c r="D7412" i="22"/>
  <c r="D850" i="22"/>
  <c r="D3590" i="22"/>
  <c r="D6451" i="22"/>
  <c r="D2926" i="22"/>
  <c r="D4659" i="22"/>
  <c r="D3086" i="22"/>
  <c r="D4169" i="22"/>
  <c r="D4006" i="22"/>
  <c r="D6768" i="22"/>
  <c r="D7031" i="22"/>
  <c r="D4374" i="22"/>
  <c r="D942" i="22"/>
  <c r="D6823" i="22"/>
  <c r="D5766" i="22"/>
  <c r="D4759" i="22"/>
  <c r="D4378" i="22"/>
  <c r="D5129" i="22"/>
  <c r="D1339" i="22"/>
  <c r="D2621" i="22"/>
  <c r="D2097" i="22"/>
  <c r="D5765" i="22"/>
  <c r="D3547" i="22"/>
  <c r="D4808" i="22"/>
  <c r="D5120" i="22"/>
  <c r="D4798" i="22"/>
  <c r="D4115" i="22"/>
  <c r="D7343" i="22"/>
  <c r="D7613" i="22"/>
  <c r="D7526" i="22"/>
  <c r="D6350" i="22"/>
  <c r="D5463" i="22"/>
  <c r="D4083" i="22"/>
  <c r="D1913" i="22"/>
  <c r="D2346" i="22"/>
  <c r="D5174" i="22"/>
  <c r="D2028" i="22"/>
  <c r="D4962" i="22"/>
  <c r="D1639" i="22"/>
  <c r="D593" i="22"/>
  <c r="D2021" i="22"/>
  <c r="D978" i="22"/>
  <c r="D3380" i="22"/>
  <c r="D5264" i="22"/>
  <c r="D2713" i="22"/>
  <c r="D1066" i="22"/>
  <c r="D4870" i="22"/>
  <c r="D1662" i="22"/>
  <c r="D6197" i="22"/>
  <c r="D1459" i="22"/>
  <c r="D1015" i="22"/>
  <c r="D4626" i="22"/>
  <c r="D7186" i="22"/>
  <c r="D4162" i="22"/>
  <c r="D307" i="22"/>
  <c r="D5219" i="22"/>
  <c r="D2451" i="22"/>
  <c r="D5070" i="22"/>
  <c r="D5649" i="22"/>
  <c r="D7240" i="22"/>
  <c r="D6327" i="22"/>
  <c r="D3040" i="22"/>
  <c r="D6710" i="22"/>
  <c r="D4677" i="22"/>
  <c r="D6879" i="22"/>
  <c r="D1755" i="22"/>
  <c r="D7427" i="22"/>
  <c r="D4666" i="22"/>
  <c r="D2255" i="22"/>
  <c r="D4593" i="22"/>
  <c r="D1509" i="22"/>
  <c r="D1829" i="22"/>
  <c r="D1001" i="22"/>
  <c r="D5464" i="22"/>
  <c r="D6795" i="22"/>
  <c r="D5612" i="22"/>
  <c r="D3131" i="22"/>
  <c r="D4435" i="22"/>
  <c r="D2447" i="22"/>
  <c r="D4656" i="22"/>
  <c r="D6104" i="22"/>
  <c r="D856" i="22"/>
  <c r="D1970" i="22"/>
  <c r="D7388" i="22"/>
  <c r="D5362" i="22"/>
  <c r="D4427" i="22"/>
  <c r="D7545" i="22"/>
  <c r="D1534" i="22"/>
  <c r="D4309" i="22"/>
  <c r="D3365" i="22"/>
  <c r="D7175" i="22"/>
  <c r="D5196" i="22"/>
  <c r="D2744" i="22"/>
  <c r="D4655" i="22"/>
  <c r="D5544" i="22"/>
  <c r="D6284" i="22"/>
  <c r="D5018" i="22"/>
  <c r="D1172" i="22"/>
  <c r="D2768" i="22"/>
  <c r="D7491" i="22"/>
  <c r="D6579" i="22"/>
  <c r="D1961" i="22"/>
  <c r="D5919" i="22"/>
  <c r="D7570" i="22"/>
  <c r="D4989" i="22"/>
  <c r="D582" i="22"/>
  <c r="D1636" i="22"/>
  <c r="D461" i="22"/>
  <c r="D78" i="22"/>
  <c r="D2280" i="22"/>
  <c r="D6133" i="22"/>
  <c r="D1815" i="22"/>
  <c r="D3173" i="22"/>
  <c r="D7431" i="22"/>
  <c r="D1023" i="22"/>
  <c r="D5040" i="22"/>
  <c r="D2458" i="22"/>
  <c r="D5517" i="22"/>
  <c r="D2798" i="22"/>
  <c r="D4229" i="22"/>
  <c r="D1126" i="22"/>
  <c r="D5901" i="22"/>
  <c r="D7488" i="22"/>
  <c r="D3015" i="22"/>
  <c r="D21" i="22"/>
  <c r="D61" i="22"/>
  <c r="D1905" i="22"/>
  <c r="D6695" i="22"/>
  <c r="D835" i="22"/>
  <c r="D7378" i="22"/>
  <c r="D7320" i="22"/>
  <c r="D5905" i="22"/>
  <c r="D5434" i="22"/>
  <c r="D7132" i="22"/>
  <c r="D217" i="22"/>
  <c r="D256" i="22"/>
  <c r="D5636" i="22"/>
  <c r="D1174" i="22"/>
  <c r="D1861" i="22"/>
  <c r="D601" i="22"/>
  <c r="D4373" i="22"/>
  <c r="D622" i="22"/>
  <c r="D3377" i="22"/>
  <c r="D4361" i="22"/>
  <c r="D1193" i="22"/>
  <c r="D4874" i="22"/>
  <c r="D5312" i="22"/>
  <c r="D4640" i="22"/>
  <c r="D416" i="22"/>
  <c r="D7060" i="22"/>
  <c r="D5695" i="22"/>
  <c r="D3610" i="22"/>
  <c r="D5971" i="22"/>
  <c r="D4654" i="22"/>
  <c r="D4328" i="22"/>
  <c r="D4341" i="22"/>
  <c r="D7162" i="22"/>
  <c r="D6484" i="22"/>
  <c r="D125" i="22"/>
  <c r="D6446" i="22"/>
  <c r="D6304" i="22"/>
  <c r="D6940" i="22"/>
  <c r="D5589" i="22"/>
  <c r="D4356" i="22"/>
  <c r="D6673" i="22"/>
  <c r="D6873" i="22"/>
  <c r="D2365" i="22"/>
  <c r="D2600" i="22"/>
  <c r="D1493" i="22"/>
  <c r="D3167" i="22"/>
  <c r="D6570" i="22"/>
  <c r="D2297" i="22"/>
  <c r="D6068" i="22"/>
  <c r="D3694" i="22"/>
  <c r="D1581" i="22"/>
  <c r="D5130" i="22"/>
  <c r="D4961" i="22"/>
  <c r="D3691" i="22"/>
  <c r="D5504" i="22"/>
  <c r="D1623" i="22"/>
  <c r="D5548" i="22"/>
  <c r="D4305" i="22"/>
  <c r="D2186" i="22"/>
  <c r="D1883" i="22"/>
  <c r="D2708" i="22"/>
  <c r="D3011" i="22"/>
  <c r="D6141" i="22"/>
  <c r="D4042" i="22"/>
  <c r="D6063" i="22"/>
  <c r="D5599" i="22"/>
  <c r="D3298" i="22"/>
  <c r="D5576" i="22"/>
  <c r="D2811" i="22"/>
  <c r="D2663" i="22"/>
  <c r="D5242" i="22"/>
  <c r="D5402" i="22"/>
  <c r="D2601" i="22"/>
  <c r="D5122" i="22"/>
  <c r="D5740" i="22"/>
  <c r="D4992" i="22"/>
  <c r="D852" i="22"/>
  <c r="D769" i="22"/>
  <c r="D3047" i="22"/>
  <c r="D1511" i="22"/>
  <c r="D5872" i="22"/>
  <c r="D5178" i="22"/>
  <c r="D3717" i="22"/>
  <c r="D4431" i="22"/>
  <c r="D3202" i="22"/>
  <c r="D516" i="22"/>
  <c r="D5448" i="22"/>
  <c r="D3181" i="22"/>
  <c r="D1669" i="22"/>
  <c r="D4289" i="22"/>
  <c r="D4819" i="22"/>
  <c r="D1831" i="22"/>
  <c r="D3558" i="22"/>
  <c r="D2112" i="22"/>
  <c r="D4307" i="22"/>
  <c r="D4044" i="22"/>
  <c r="D7492" i="22"/>
  <c r="D5606" i="22"/>
  <c r="D3584" i="22"/>
  <c r="D4111" i="22"/>
  <c r="D6495" i="22"/>
  <c r="D5055" i="22"/>
  <c r="D5440" i="22"/>
  <c r="D2531" i="22"/>
  <c r="D5733" i="22"/>
  <c r="D5774" i="22"/>
  <c r="D4224" i="22"/>
  <c r="D3116" i="22"/>
  <c r="D5299" i="22"/>
  <c r="D7052" i="22"/>
  <c r="D5690" i="22"/>
  <c r="D496" i="22"/>
  <c r="D1456" i="22"/>
  <c r="D699" i="22"/>
  <c r="D6722" i="22"/>
  <c r="D7449" i="22"/>
  <c r="D943" i="22"/>
  <c r="D7712" i="22"/>
  <c r="D6907" i="22"/>
  <c r="D7123" i="22"/>
  <c r="D5932" i="22"/>
  <c r="D7706" i="22"/>
  <c r="D7709" i="22"/>
  <c r="D63" i="22"/>
  <c r="D7721" i="22"/>
  <c r="D14" i="22"/>
  <c r="D237" i="22"/>
  <c r="D98" i="22"/>
  <c r="D7284" i="22"/>
  <c r="D7245" i="22"/>
  <c r="D28" i="22"/>
  <c r="D7656" i="22"/>
  <c r="D4145" i="22"/>
  <c r="D15" i="22"/>
  <c r="D7183" i="22"/>
  <c r="D1794" i="22"/>
  <c r="D7568" i="22"/>
  <c r="D121" i="22"/>
  <c r="D4027" i="22"/>
  <c r="D4449" i="22"/>
  <c r="D3699" i="22"/>
  <c r="D1628" i="22"/>
  <c r="D350" i="22"/>
  <c r="D4481" i="22"/>
  <c r="D206" i="22"/>
  <c r="D84" i="22"/>
  <c r="D6748" i="22"/>
  <c r="D4154" i="22"/>
  <c r="D3066" i="22"/>
  <c r="D7290" i="22"/>
  <c r="D7593" i="22"/>
  <c r="D3022" i="22"/>
  <c r="D7346" i="22"/>
  <c r="D465" i="22"/>
  <c r="D761" i="22"/>
  <c r="D931" i="22"/>
  <c r="D6003" i="22"/>
  <c r="D1367" i="22"/>
  <c r="D3180" i="22"/>
  <c r="D5326" i="22"/>
  <c r="D4483" i="22"/>
  <c r="D2055" i="22"/>
  <c r="D5380" i="22"/>
  <c r="D883" i="22"/>
  <c r="D4269" i="22"/>
  <c r="D906" i="22"/>
  <c r="D323" i="22"/>
  <c r="D997" i="22"/>
  <c r="D1006" i="22"/>
  <c r="D2626" i="22"/>
  <c r="D952" i="22"/>
  <c r="D6938" i="22"/>
  <c r="D2622" i="22"/>
  <c r="D6390" i="22"/>
  <c r="D4855" i="22"/>
  <c r="D6369" i="22"/>
  <c r="D4533" i="22"/>
  <c r="D4351" i="22"/>
  <c r="D4693" i="22"/>
  <c r="D4929" i="22"/>
  <c r="D992" i="22"/>
  <c r="D3536" i="22"/>
  <c r="D1712" i="22"/>
  <c r="D5302" i="22"/>
  <c r="D1291" i="22"/>
  <c r="D5495" i="22"/>
  <c r="D3450" i="22"/>
  <c r="D3295" i="22"/>
  <c r="D874" i="22"/>
  <c r="D562" i="22"/>
  <c r="D6851" i="22"/>
  <c r="D4811" i="22"/>
  <c r="D3518" i="22"/>
  <c r="D544" i="22"/>
  <c r="D1145" i="22"/>
  <c r="D3279" i="22"/>
  <c r="D4818" i="22"/>
  <c r="D1184" i="22"/>
  <c r="D829" i="22"/>
  <c r="D6871" i="22"/>
  <c r="D4844" i="22"/>
  <c r="D261" i="22"/>
  <c r="D7019" i="22"/>
  <c r="D105" i="22"/>
  <c r="D7392" i="22"/>
  <c r="D7108" i="22"/>
  <c r="D2371" i="22"/>
  <c r="D4625" i="22"/>
  <c r="D6281" i="22"/>
  <c r="D4157" i="22"/>
  <c r="D2505" i="22"/>
  <c r="D3035" i="22"/>
  <c r="D2644" i="22"/>
  <c r="D6504" i="22"/>
  <c r="D1590" i="22"/>
  <c r="D1941" i="22"/>
  <c r="D3230" i="22"/>
  <c r="D748" i="22"/>
  <c r="D3218" i="22"/>
  <c r="D6848" i="22"/>
  <c r="D7010" i="22"/>
  <c r="D4082" i="22"/>
  <c r="D4490" i="22"/>
  <c r="D916" i="22"/>
  <c r="D1485" i="22"/>
  <c r="D6165" i="22"/>
  <c r="D4511" i="22"/>
  <c r="D2842" i="22"/>
  <c r="D2242" i="22"/>
  <c r="D4778" i="22"/>
  <c r="D2784" i="22"/>
  <c r="D4873" i="22"/>
  <c r="D5496" i="22"/>
  <c r="D7001" i="22"/>
  <c r="D1458" i="22"/>
  <c r="D2083" i="22"/>
  <c r="D6651" i="22"/>
  <c r="D6313" i="22"/>
  <c r="D2583" i="22"/>
  <c r="D3223" i="22"/>
  <c r="D3278" i="22"/>
  <c r="D5316" i="22"/>
  <c r="D1205" i="22"/>
  <c r="D6671" i="22"/>
  <c r="D2809" i="22"/>
  <c r="D396" i="22"/>
  <c r="D5751" i="22"/>
  <c r="D5237" i="22"/>
  <c r="D7647" i="22"/>
  <c r="D6376" i="22"/>
  <c r="D1680" i="22"/>
  <c r="D4880" i="22"/>
  <c r="D724" i="22"/>
  <c r="D1252" i="22"/>
  <c r="D4012" i="22"/>
  <c r="D1022" i="22"/>
  <c r="D3083" i="22"/>
  <c r="D2409" i="22"/>
  <c r="D6918" i="22"/>
  <c r="D2497" i="22"/>
  <c r="D3168" i="22"/>
  <c r="D6568" i="22"/>
  <c r="D4956" i="22"/>
  <c r="D2839" i="22"/>
  <c r="D1487" i="22"/>
  <c r="D6802" i="22"/>
  <c r="D2715" i="22"/>
  <c r="D2221" i="22"/>
  <c r="D7695" i="22"/>
  <c r="D7646" i="22"/>
  <c r="D890" i="22"/>
  <c r="D2952" i="22"/>
  <c r="D2665" i="22"/>
  <c r="D529" i="22"/>
  <c r="D5945" i="22"/>
  <c r="D4662" i="22"/>
  <c r="D6913" i="22"/>
  <c r="D6782" i="22"/>
  <c r="D5259" i="22"/>
  <c r="D770" i="22"/>
  <c r="D1971" i="22"/>
  <c r="D2772" i="22"/>
  <c r="D1740" i="22"/>
  <c r="D6363" i="22"/>
  <c r="D5169" i="22"/>
  <c r="D2274" i="22"/>
  <c r="D4041" i="22"/>
  <c r="D2869" i="22"/>
  <c r="D5282" i="22"/>
  <c r="D4708" i="22"/>
  <c r="D2989" i="22"/>
  <c r="D1507" i="22"/>
  <c r="D3353" i="22"/>
  <c r="D3388" i="22"/>
  <c r="D4489" i="22"/>
  <c r="D4537" i="22"/>
  <c r="D524" i="22"/>
  <c r="D4620" i="22"/>
  <c r="D5998" i="22"/>
  <c r="D1602" i="22"/>
  <c r="D2932" i="22"/>
  <c r="D5350" i="22"/>
  <c r="D2660" i="22"/>
  <c r="D5295" i="22"/>
  <c r="D354" i="22"/>
  <c r="D4508" i="22"/>
  <c r="D1484" i="22"/>
  <c r="D4800" i="22"/>
  <c r="D4906" i="22"/>
  <c r="D5521" i="22"/>
  <c r="D4650" i="22"/>
  <c r="D7399" i="22"/>
  <c r="D3287" i="22"/>
  <c r="D4380" i="22"/>
  <c r="D4530" i="22"/>
  <c r="D5057" i="22"/>
  <c r="D4742" i="22"/>
  <c r="D4686" i="22"/>
  <c r="D4563" i="22"/>
  <c r="D4624" i="22"/>
  <c r="D5090" i="22"/>
  <c r="D4109" i="22"/>
  <c r="D4843" i="22"/>
  <c r="D2866" i="22"/>
  <c r="D2295" i="22"/>
  <c r="D1647" i="22"/>
  <c r="D2519" i="22"/>
  <c r="D4760" i="22"/>
  <c r="D1430" i="22"/>
  <c r="D6791" i="22"/>
  <c r="D4070" i="22"/>
  <c r="D4496" i="22"/>
  <c r="D4652" i="22"/>
  <c r="D1620" i="22"/>
  <c r="D5555" i="22"/>
  <c r="D3341" i="22"/>
  <c r="D4187" i="22"/>
  <c r="D4520" i="22"/>
  <c r="D7469" i="22"/>
  <c r="D2437" i="22"/>
  <c r="D5404" i="22"/>
  <c r="D2711" i="22"/>
  <c r="D881" i="22"/>
  <c r="D6273" i="22"/>
  <c r="D7094" i="22"/>
  <c r="D4857" i="22"/>
  <c r="D6298" i="22"/>
  <c r="D1577" i="22"/>
  <c r="D6455" i="22"/>
  <c r="D4338" i="22"/>
  <c r="D5853" i="22"/>
  <c r="D5757" i="22"/>
  <c r="D4366" i="22"/>
  <c r="D5912" i="22"/>
  <c r="D3025" i="22"/>
  <c r="D4425" i="22"/>
  <c r="D705" i="22"/>
  <c r="D4016" i="22"/>
  <c r="D6472" i="22"/>
  <c r="D1200" i="22"/>
  <c r="D1637" i="22"/>
  <c r="D1774" i="22"/>
  <c r="D2363" i="22"/>
  <c r="D4762" i="22"/>
  <c r="D5870" i="22"/>
  <c r="D6241" i="22"/>
  <c r="D1087" i="22"/>
  <c r="D6592" i="22"/>
  <c r="D2625" i="22"/>
  <c r="D1555" i="22"/>
  <c r="D5516" i="22"/>
  <c r="D5866" i="22"/>
  <c r="D2034" i="22"/>
  <c r="D430" i="22"/>
  <c r="D3454" i="22"/>
  <c r="D5950" i="22"/>
  <c r="D7423" i="22"/>
  <c r="D920" i="22"/>
  <c r="D328" i="22"/>
  <c r="D3130" i="22"/>
  <c r="D4488" i="22"/>
  <c r="D609" i="22"/>
  <c r="D1980" i="22"/>
  <c r="D704" i="22"/>
  <c r="D832" i="22"/>
  <c r="D5290" i="22"/>
  <c r="D2801" i="22"/>
  <c r="D6973" i="22"/>
  <c r="D6690" i="22"/>
  <c r="D3481" i="22"/>
  <c r="D1396" i="22"/>
  <c r="D4909" i="22"/>
  <c r="D2374" i="22"/>
  <c r="D7442" i="22"/>
  <c r="D7515" i="22"/>
  <c r="D3617" i="22"/>
  <c r="D6984" i="22"/>
  <c r="D4740" i="22"/>
  <c r="D5447" i="22"/>
  <c r="D4739" i="22"/>
  <c r="D4259" i="22"/>
  <c r="D2653" i="22"/>
  <c r="D3746" i="22"/>
  <c r="D3093" i="22"/>
  <c r="D6643" i="22"/>
  <c r="D3391" i="22"/>
  <c r="D2320" i="22"/>
  <c r="D888" i="22"/>
  <c r="D3314" i="22"/>
  <c r="D2522" i="22"/>
  <c r="D3123" i="22"/>
  <c r="D7531" i="22"/>
  <c r="D2823" i="22"/>
  <c r="D6889" i="22"/>
  <c r="D653" i="22"/>
  <c r="D5646" i="22"/>
  <c r="D4081" i="22"/>
  <c r="D3115" i="22"/>
  <c r="D2140" i="22"/>
  <c r="D4067" i="22"/>
  <c r="D1966" i="22"/>
  <c r="D2347" i="22"/>
  <c r="D4538" i="22"/>
  <c r="D1113" i="22"/>
  <c r="D1000" i="22"/>
  <c r="D5754" i="22"/>
  <c r="D3657" i="22"/>
  <c r="D5325" i="22"/>
  <c r="D1800" i="22"/>
  <c r="D1542" i="22"/>
  <c r="D3210" i="22"/>
  <c r="D2535" i="22"/>
  <c r="D6262" i="22"/>
  <c r="D1976" i="22"/>
  <c r="D3618" i="22"/>
  <c r="D3171" i="22"/>
  <c r="D1984" i="22"/>
  <c r="D5331" i="22"/>
  <c r="D4182" i="22"/>
  <c r="D4722" i="22"/>
  <c r="D4556" i="22"/>
  <c r="D6738" i="22"/>
  <c r="D6676" i="22"/>
  <c r="D5535" i="22"/>
  <c r="D4352" i="22"/>
  <c r="D3585" i="22"/>
  <c r="D5935" i="22"/>
  <c r="D5164" i="22"/>
  <c r="D4436" i="22"/>
  <c r="D2714" i="22"/>
  <c r="D3756" i="22"/>
  <c r="D5694" i="22"/>
  <c r="D5449" i="22"/>
  <c r="D3094" i="22"/>
  <c r="D5248" i="22"/>
  <c r="D4629" i="22"/>
  <c r="D2738" i="22"/>
  <c r="D1426" i="22"/>
  <c r="D6011" i="22"/>
  <c r="D5803" i="22"/>
  <c r="D5378" i="22"/>
  <c r="D2513" i="22"/>
  <c r="D573" i="22"/>
  <c r="D786" i="22"/>
  <c r="D3369" i="22"/>
  <c r="D1830" i="22"/>
  <c r="D4534" i="22"/>
  <c r="D1877" i="22"/>
  <c r="D3698" i="22"/>
  <c r="D4845" i="22"/>
  <c r="D4354" i="22"/>
  <c r="D6378" i="22"/>
  <c r="D682" i="22"/>
  <c r="D1550" i="22"/>
  <c r="D2248" i="22"/>
  <c r="D135" i="22"/>
  <c r="D5779" i="22"/>
  <c r="D6670" i="22"/>
  <c r="D2005" i="22"/>
  <c r="D603" i="22"/>
  <c r="D3088" i="22"/>
  <c r="D1539" i="22"/>
  <c r="D3075" i="22"/>
  <c r="D2682" i="22"/>
  <c r="D923" i="22"/>
  <c r="D1806" i="22"/>
  <c r="D6314" i="22"/>
  <c r="D2787" i="22"/>
  <c r="D5898" i="22"/>
  <c r="D3166" i="22"/>
  <c r="D2428" i="22"/>
  <c r="D3264" i="22"/>
  <c r="D4975" i="22"/>
  <c r="D4859" i="22"/>
  <c r="D5338" i="22"/>
  <c r="D1997" i="22"/>
  <c r="D4583" i="22"/>
  <c r="D5091" i="22"/>
  <c r="D5044" i="22"/>
  <c r="D3744" i="22"/>
  <c r="D5883" i="22"/>
  <c r="D4406" i="22"/>
  <c r="D5800" i="22"/>
  <c r="D5502" i="22"/>
  <c r="D5684" i="22"/>
  <c r="D5704" i="22"/>
  <c r="D4721" i="22"/>
  <c r="D1175" i="22"/>
  <c r="D6122" i="22"/>
  <c r="D5165" i="22"/>
  <c r="D6323" i="22"/>
  <c r="D2142" i="22"/>
  <c r="D2775" i="22"/>
  <c r="D3058" i="22"/>
  <c r="D6740" i="22"/>
  <c r="D6292" i="22"/>
  <c r="D6001" i="22"/>
  <c r="D6533" i="22"/>
  <c r="D5592" i="22"/>
  <c r="D6843" i="22"/>
  <c r="D972" i="22"/>
  <c r="D3385" i="22"/>
  <c r="D5131" i="22"/>
  <c r="D4458" i="22"/>
  <c r="D3592" i="22"/>
  <c r="D3414" i="22"/>
  <c r="D6701" i="22"/>
  <c r="D3769" i="22"/>
  <c r="D553" i="22"/>
  <c r="D7397" i="22"/>
  <c r="D677" i="22"/>
  <c r="D6753" i="22"/>
  <c r="D1433" i="22"/>
  <c r="D1152" i="22"/>
  <c r="D6660" i="22"/>
  <c r="D7166" i="22"/>
  <c r="D6459" i="22"/>
  <c r="D3074" i="22"/>
  <c r="D613" i="22"/>
  <c r="D6250" i="22"/>
  <c r="D6652" i="22"/>
  <c r="D5306" i="22"/>
  <c r="D5755" i="22"/>
  <c r="D2608" i="22"/>
  <c r="D4758" i="22"/>
  <c r="D1432" i="22"/>
  <c r="D5662" i="22"/>
  <c r="D6864" i="22"/>
  <c r="D5557" i="22"/>
  <c r="D406" i="22"/>
  <c r="D1283" i="22"/>
  <c r="D3157" i="22"/>
  <c r="D6461" i="22"/>
  <c r="D4660" i="22"/>
  <c r="D6256" i="22"/>
  <c r="D2488" i="22"/>
  <c r="D5653" i="22"/>
  <c r="D7025" i="22"/>
  <c r="D1763" i="22"/>
  <c r="D4653" i="22"/>
  <c r="D1019" i="22"/>
  <c r="D4986" i="22"/>
  <c r="D5837" i="22"/>
  <c r="D1631" i="22"/>
  <c r="D3126" i="22"/>
  <c r="D2788" i="22"/>
  <c r="D1864" i="22"/>
  <c r="D2973" i="22"/>
  <c r="D2400" i="22"/>
  <c r="D2391" i="22"/>
  <c r="D2743" i="22"/>
  <c r="D981" i="22"/>
  <c r="D1963" i="22"/>
  <c r="D5604" i="22"/>
  <c r="D6392" i="22"/>
  <c r="D1316" i="22"/>
  <c r="D6156" i="22"/>
  <c r="D6527" i="22"/>
  <c r="D6425" i="22"/>
  <c r="D6543" i="22"/>
  <c r="D1968" i="22"/>
  <c r="D2872" i="22"/>
  <c r="D7406" i="22"/>
  <c r="D2699" i="22"/>
  <c r="D6540" i="22"/>
  <c r="D2686" i="22"/>
  <c r="D2101" i="22"/>
  <c r="D283" i="22"/>
  <c r="D6135" i="22"/>
  <c r="D6866" i="22"/>
  <c r="D4007" i="22"/>
  <c r="D7534" i="22"/>
  <c r="D2119" i="22"/>
  <c r="D1385" i="22"/>
  <c r="D2589" i="22"/>
  <c r="D6784" i="22"/>
  <c r="D7328" i="22"/>
  <c r="D583" i="22"/>
  <c r="D5189" i="22"/>
  <c r="D3607" i="22"/>
  <c r="D2555" i="22"/>
  <c r="D4497" i="22"/>
  <c r="D2749" i="22"/>
  <c r="D2331" i="22"/>
  <c r="D7059" i="22"/>
  <c r="D5632" i="22"/>
  <c r="D3383" i="22"/>
  <c r="D6224" i="22"/>
  <c r="D5747" i="22"/>
  <c r="D3357" i="22"/>
  <c r="D7702" i="22"/>
  <c r="D6524" i="22"/>
  <c r="D2964" i="22"/>
  <c r="D331" i="22"/>
  <c r="D5698" i="22"/>
  <c r="D5155" i="22"/>
  <c r="D1505" i="22"/>
  <c r="D432" i="22"/>
  <c r="D1361" i="22"/>
  <c r="D7582" i="22"/>
  <c r="D7354" i="22"/>
  <c r="D6994" i="22"/>
  <c r="D3637" i="22"/>
  <c r="D4801" i="22"/>
  <c r="D3748" i="22"/>
  <c r="D3048" i="22"/>
  <c r="D1192" i="22"/>
  <c r="D858" i="22"/>
  <c r="D2071" i="22"/>
  <c r="D1439" i="22"/>
  <c r="D1692" i="22"/>
  <c r="D5562" i="22"/>
  <c r="D2892" i="22"/>
  <c r="D1030" i="22"/>
  <c r="D3538" i="22"/>
  <c r="D4527" i="22"/>
  <c r="D3313" i="22"/>
  <c r="D4468" i="22"/>
  <c r="D7277" i="22"/>
  <c r="D1572" i="22"/>
  <c r="D988" i="22"/>
  <c r="D3425" i="22"/>
  <c r="D7152" i="22"/>
  <c r="D590" i="22"/>
  <c r="D6194" i="22"/>
  <c r="D2382" i="22"/>
  <c r="D7313" i="22"/>
  <c r="D4636" i="22"/>
  <c r="D271" i="22"/>
  <c r="D7537" i="22"/>
  <c r="D1799" i="22"/>
  <c r="D6916" i="22"/>
  <c r="D4462" i="22"/>
  <c r="D2767" i="22"/>
  <c r="D6586" i="22"/>
  <c r="D810" i="22"/>
  <c r="D3246" i="22"/>
  <c r="D517" i="22"/>
  <c r="D2070" i="22"/>
  <c r="D7037" i="22"/>
  <c r="D258" i="22"/>
  <c r="D1629" i="22"/>
  <c r="D5239" i="22"/>
  <c r="D1304" i="22"/>
  <c r="D1386" i="22"/>
  <c r="D4241" i="22"/>
  <c r="D2511" i="22"/>
  <c r="D747" i="22"/>
  <c r="D7418" i="22"/>
  <c r="D2114" i="22"/>
  <c r="D6582" i="22"/>
  <c r="D6282" i="22"/>
  <c r="D7522" i="22"/>
  <c r="D5582" i="22"/>
  <c r="D5106" i="22"/>
  <c r="D2778" i="22"/>
  <c r="D4132" i="22"/>
  <c r="D2150" i="22"/>
  <c r="D3562" i="22"/>
  <c r="D3356" i="22"/>
  <c r="D6944" i="22"/>
  <c r="D341" i="22"/>
  <c r="D1136" i="22"/>
  <c r="D5748" i="22"/>
  <c r="D3175" i="22"/>
  <c r="D976" i="22"/>
  <c r="D4783" i="22"/>
  <c r="D5685" i="22"/>
  <c r="D5994" i="22"/>
  <c r="D869" i="22"/>
  <c r="D284" i="22"/>
  <c r="D317" i="22"/>
  <c r="D6438" i="22"/>
  <c r="D131" i="22"/>
  <c r="D5369" i="22"/>
  <c r="D3285" i="22"/>
  <c r="D5429" i="22"/>
  <c r="D7047" i="22"/>
  <c r="D3745" i="22"/>
  <c r="D1345" i="22"/>
  <c r="D760" i="22"/>
  <c r="D7095" i="22"/>
  <c r="D2946" i="22"/>
  <c r="D1609" i="22"/>
  <c r="D2147" i="22"/>
  <c r="D2757" i="22"/>
  <c r="D2853" i="22"/>
  <c r="D7151" i="22"/>
  <c r="D1409" i="22"/>
  <c r="D2825" i="22"/>
  <c r="D2006" i="22"/>
  <c r="D6386" i="22"/>
  <c r="D6972" i="22"/>
  <c r="D5244" i="22"/>
  <c r="D3398" i="22"/>
  <c r="D7293" i="22"/>
  <c r="D6788" i="22"/>
  <c r="D2672" i="22"/>
  <c r="D4553" i="22"/>
  <c r="D2496" i="22"/>
  <c r="D1949" i="22"/>
  <c r="D2792" i="22"/>
  <c r="D4866" i="22"/>
  <c r="D5886" i="22"/>
  <c r="D2838" i="22"/>
  <c r="D3603" i="22"/>
  <c r="D5358" i="22"/>
  <c r="D4903" i="22"/>
  <c r="D3502" i="22"/>
  <c r="D1080" i="22"/>
  <c r="D1605" i="22"/>
  <c r="D5831" i="22"/>
  <c r="D4983" i="22"/>
  <c r="D6357" i="22"/>
  <c r="D6727" i="22"/>
  <c r="D1026" i="22"/>
  <c r="D3411" i="22"/>
  <c r="D5560" i="22"/>
  <c r="D3768" i="22"/>
  <c r="D393" i="22"/>
  <c r="D4746" i="22"/>
  <c r="D5638" i="22"/>
  <c r="D7249" i="22"/>
  <c r="D6561" i="22"/>
  <c r="D1042" i="22"/>
  <c r="D337" i="22"/>
  <c r="D1061" i="22"/>
  <c r="D5787" i="22"/>
  <c r="D4634" i="22"/>
  <c r="D1770" i="22"/>
  <c r="D2065" i="22"/>
  <c r="D3041" i="22"/>
  <c r="D5409" i="22"/>
  <c r="D7099" i="22"/>
  <c r="D1329" i="22"/>
  <c r="D6594" i="22"/>
  <c r="D2605" i="22"/>
  <c r="D2969" i="22"/>
  <c r="D7048" i="22"/>
  <c r="D1795" i="22"/>
  <c r="D2407" i="22"/>
  <c r="D3004" i="22"/>
  <c r="D5263" i="22"/>
  <c r="D4753" i="22"/>
  <c r="D3661" i="22"/>
  <c r="D2405" i="22"/>
  <c r="D3582" i="22"/>
  <c r="D3767" i="22"/>
  <c r="D7192" i="22"/>
  <c r="D1538" i="22"/>
  <c r="D2362" i="22"/>
  <c r="D4782" i="22"/>
  <c r="D2421" i="22"/>
  <c r="D6924" i="22"/>
  <c r="D1992" i="22"/>
  <c r="D1297" i="22"/>
  <c r="D27" i="22"/>
  <c r="D1902" i="22"/>
  <c r="D6139" i="22"/>
  <c r="D5961" i="22"/>
  <c r="D3413" i="22"/>
  <c r="D1916" i="22"/>
  <c r="D4513" i="22"/>
  <c r="D4414" i="22"/>
  <c r="D5208" i="22"/>
  <c r="D2922" i="22"/>
  <c r="D1840" i="22"/>
  <c r="D4140" i="22"/>
  <c r="D1908" i="22"/>
  <c r="D4485" i="22"/>
  <c r="D2170" i="22"/>
  <c r="D953" i="22"/>
  <c r="D893" i="22"/>
  <c r="D1872" i="22"/>
  <c r="D2125" i="22"/>
  <c r="D5616" i="22"/>
  <c r="D2614" i="22"/>
  <c r="D5671" i="22"/>
  <c r="D3695" i="22"/>
  <c r="D2896" i="22"/>
  <c r="D2563" i="22"/>
  <c r="D4367" i="22"/>
  <c r="D5000" i="22"/>
  <c r="D1384" i="22"/>
  <c r="D5210" i="22"/>
  <c r="D860" i="22"/>
  <c r="D5004" i="22"/>
  <c r="D7140" i="22"/>
  <c r="D5545" i="22"/>
  <c r="D6626" i="22"/>
  <c r="D1720" i="22"/>
  <c r="D4381" i="22"/>
  <c r="D2831" i="22"/>
  <c r="D5949" i="22"/>
  <c r="D6079" i="22"/>
  <c r="D4934" i="22"/>
  <c r="D6420" i="22"/>
  <c r="D4438" i="22"/>
  <c r="D855" i="22"/>
  <c r="D1633" i="22"/>
  <c r="D3436" i="22"/>
  <c r="D5948" i="22"/>
  <c r="D4763" i="22"/>
  <c r="D4921" i="22"/>
  <c r="D1923" i="22"/>
  <c r="D5525" i="22"/>
  <c r="D1441" i="22"/>
  <c r="D2110" i="22"/>
  <c r="D5253" i="22"/>
  <c r="D6488" i="22"/>
  <c r="D2705" i="22"/>
  <c r="D1288" i="22"/>
  <c r="D4487" i="22"/>
  <c r="D4479" i="22"/>
  <c r="D2352" i="22"/>
  <c r="D7150" i="22"/>
  <c r="D1423" i="22"/>
  <c r="D136" i="22"/>
  <c r="D1436" i="22"/>
  <c r="D4160" i="22"/>
  <c r="D5060" i="22"/>
  <c r="D4685" i="22"/>
  <c r="D1816" i="22"/>
  <c r="D4832" i="22"/>
  <c r="D5752" i="22"/>
  <c r="D3114" i="22"/>
  <c r="D4649" i="22"/>
  <c r="D4945" i="22"/>
  <c r="D5927" i="22"/>
  <c r="D6975" i="22"/>
  <c r="D1569" i="22"/>
  <c r="D5095" i="22"/>
  <c r="D5728" i="22"/>
  <c r="D4543" i="22"/>
  <c r="D6486" i="22"/>
  <c r="D995" i="22"/>
  <c r="D7039" i="22"/>
  <c r="D2955" i="22"/>
  <c r="D2783" i="22"/>
  <c r="D7188" i="22"/>
  <c r="D2652" i="22"/>
  <c r="D6331" i="22"/>
  <c r="D2673" i="22"/>
  <c r="D4191" i="22"/>
  <c r="D4894" i="22"/>
  <c r="D6407" i="22"/>
  <c r="D1057" i="22"/>
  <c r="D1476" i="22"/>
  <c r="D5682" i="22"/>
  <c r="D6800" i="22"/>
  <c r="D5235" i="22"/>
  <c r="D4089" i="22"/>
  <c r="D6177" i="22"/>
  <c r="D2891" i="22"/>
  <c r="D4926" i="22"/>
  <c r="D875" i="22"/>
  <c r="D1616" i="22"/>
  <c r="D3658" i="22"/>
  <c r="D3541" i="22"/>
  <c r="D5574" i="22"/>
  <c r="D5809" i="22"/>
  <c r="D3118" i="22"/>
  <c r="D4384" i="22"/>
  <c r="D1100" i="22"/>
  <c r="D933" i="22"/>
  <c r="D5925" i="22"/>
  <c r="D4505" i="22"/>
  <c r="D5962" i="22"/>
  <c r="D991" i="22"/>
  <c r="D5008" i="22"/>
  <c r="D676" i="22"/>
  <c r="D3624" i="22"/>
  <c r="D3145" i="22"/>
  <c r="D351" i="22"/>
  <c r="D6071" i="22"/>
  <c r="D2886" i="22"/>
  <c r="D1306" i="22"/>
  <c r="D1933" i="22"/>
  <c r="D5497" i="22"/>
  <c r="D4163" i="22"/>
  <c r="D3199" i="22"/>
  <c r="D2249" i="22"/>
  <c r="D5049" i="22"/>
  <c r="D2999" i="22"/>
  <c r="D5332" i="22"/>
  <c r="D2476" i="22"/>
  <c r="D6716" i="22"/>
  <c r="D6681" i="22"/>
  <c r="D4029" i="22"/>
  <c r="D2560" i="22"/>
  <c r="D4087" i="22"/>
  <c r="D1775" i="22"/>
  <c r="D2118" i="22"/>
  <c r="D5188" i="22"/>
  <c r="D4095" i="22"/>
  <c r="D865" i="22"/>
  <c r="D5220" i="22"/>
  <c r="D2774" i="22"/>
  <c r="D2336" i="22"/>
  <c r="D2594" i="22"/>
  <c r="D198" i="22"/>
  <c r="D4977" i="22"/>
  <c r="D3559" i="22"/>
  <c r="D2694" i="22"/>
  <c r="D1985" i="22"/>
  <c r="D3690" i="22"/>
  <c r="D2205" i="22"/>
  <c r="D1241" i="22"/>
  <c r="D5222" i="22"/>
  <c r="D2160" i="22"/>
  <c r="D3112" i="22"/>
  <c r="D6874" i="22"/>
  <c r="D4861" i="22"/>
  <c r="D2048" i="22"/>
  <c r="D6318" i="22"/>
  <c r="D2059" i="22"/>
  <c r="D2265" i="22"/>
  <c r="D4853" i="22"/>
  <c r="D3678" i="22"/>
  <c r="D954" i="22"/>
  <c r="D1117" i="22"/>
  <c r="D7291" i="22"/>
  <c r="D5176" i="22"/>
  <c r="D1671" i="22"/>
  <c r="D4531" i="22"/>
  <c r="D2965" i="22"/>
  <c r="D1946" i="22"/>
  <c r="D3232" i="22"/>
  <c r="D6792" i="22"/>
  <c r="D3685" i="22"/>
  <c r="D4694" i="22"/>
  <c r="D4292" i="22"/>
  <c r="D6796" i="22"/>
  <c r="D6909" i="22"/>
  <c r="D743" i="22"/>
  <c r="D7254" i="22"/>
  <c r="D2329" i="22"/>
  <c r="D7260" i="22"/>
  <c r="D2590" i="22"/>
  <c r="D4447" i="22"/>
  <c r="D4581" i="22"/>
  <c r="D3992" i="22"/>
  <c r="D7479" i="22"/>
  <c r="D6415" i="22"/>
  <c r="D4250" i="22"/>
  <c r="D6578" i="22"/>
  <c r="D5610" i="22"/>
  <c r="D4622" i="22"/>
  <c r="D4043" i="22"/>
  <c r="D3577" i="22"/>
  <c r="D2090" i="22"/>
  <c r="D5383" i="22"/>
  <c r="D3719" i="22"/>
  <c r="D3732" i="22"/>
  <c r="D2223" i="22"/>
  <c r="D4985" i="22"/>
  <c r="D4867" i="22"/>
  <c r="D2698" i="22"/>
  <c r="D2687" i="22"/>
  <c r="D7032" i="22"/>
  <c r="D2861" i="22"/>
  <c r="D2551" i="22"/>
  <c r="D3302" i="22"/>
  <c r="D1465" i="22"/>
  <c r="D5914" i="22"/>
  <c r="D3193" i="22"/>
  <c r="D2323" i="22"/>
  <c r="D4063" i="22"/>
  <c r="D1857" i="22"/>
  <c r="D5726" i="22"/>
  <c r="D6023" i="22"/>
  <c r="D1237" i="22"/>
  <c r="D6761" i="22"/>
  <c r="D2194" i="22"/>
  <c r="D3395" i="22"/>
  <c r="D3443" i="22"/>
  <c r="D2243" i="22"/>
  <c r="D2377" i="22"/>
  <c r="D7257" i="22"/>
  <c r="D3076" i="22"/>
  <c r="D6045" i="22"/>
  <c r="D1969" i="22"/>
  <c r="D3696" i="22"/>
  <c r="D3492" i="22"/>
  <c r="D4928" i="22"/>
  <c r="D3316" i="22"/>
  <c r="D2456" i="22"/>
  <c r="D3416" i="22"/>
  <c r="D3010" i="22"/>
  <c r="D3138" i="22"/>
  <c r="D2995" i="22"/>
  <c r="D3329" i="22"/>
  <c r="D4301" i="22"/>
  <c r="D5262" i="22"/>
  <c r="D6286" i="22"/>
  <c r="D3575" i="22"/>
  <c r="D5442" i="22"/>
  <c r="D3364" i="22"/>
  <c r="D6414" i="22"/>
  <c r="D5827" i="22"/>
  <c r="D5600" i="22"/>
  <c r="D397" i="22"/>
  <c r="D3087" i="22"/>
  <c r="D851" i="22"/>
  <c r="D2206" i="22"/>
  <c r="D2948" i="22"/>
  <c r="D5031" i="22"/>
  <c r="D2279" i="22"/>
  <c r="D3005" i="22"/>
  <c r="D3007" i="22"/>
  <c r="D4501" i="22"/>
  <c r="D2906" i="22"/>
  <c r="D4363" i="22"/>
  <c r="D4679" i="22"/>
  <c r="D4315" i="22"/>
  <c r="D3142" i="22"/>
  <c r="D6571" i="22"/>
  <c r="D1144" i="22"/>
  <c r="D814" i="22"/>
  <c r="D1694" i="22"/>
  <c r="D543" i="22"/>
  <c r="D5609" i="22"/>
  <c r="D3195" i="22"/>
  <c r="D1578" i="22"/>
  <c r="D3117" i="22"/>
  <c r="D6731" i="22"/>
  <c r="D3674" i="22"/>
  <c r="D5896" i="22"/>
  <c r="D2945" i="22"/>
  <c r="D2453" i="22"/>
  <c r="D5605" i="22"/>
  <c r="D5677" i="22"/>
  <c r="D2261" i="22"/>
  <c r="D1878" i="22"/>
  <c r="D687" i="22"/>
  <c r="D742" i="22"/>
  <c r="D1178" i="22"/>
  <c r="D4964" i="22"/>
  <c r="D1401" i="22"/>
  <c r="D1626" i="22"/>
  <c r="D4923" i="22"/>
  <c r="D5465" i="22"/>
  <c r="D5607" i="22"/>
  <c r="D721" i="22"/>
  <c r="D6898" i="22"/>
  <c r="D7012" i="22"/>
  <c r="D6254" i="22"/>
  <c r="D5674" i="22"/>
  <c r="D1748" i="22"/>
  <c r="D3072" i="22"/>
  <c r="D2550" i="22"/>
  <c r="D6019" i="22"/>
  <c r="D6615" i="22"/>
  <c r="D6046" i="22"/>
  <c r="D535" i="22"/>
  <c r="D6982" i="22"/>
  <c r="D844" i="22"/>
  <c r="D3985" i="22"/>
  <c r="D4254" i="22"/>
  <c r="D5972" i="22"/>
  <c r="D696" i="22"/>
  <c r="D6113" i="22"/>
  <c r="D3758" i="22"/>
  <c r="D5232" i="22"/>
  <c r="D7287" i="22"/>
  <c r="D1210" i="22"/>
  <c r="D7625" i="22"/>
  <c r="D774" i="22"/>
  <c r="D4049" i="22"/>
  <c r="D3174" i="22"/>
  <c r="D2393" i="22"/>
  <c r="D6456" i="22"/>
  <c r="D5742" i="22"/>
  <c r="D3161" i="22"/>
  <c r="D4212" i="22"/>
  <c r="D3677" i="22"/>
  <c r="D2190" i="22"/>
  <c r="D5080" i="22"/>
  <c r="D5675" i="22"/>
  <c r="D3641" i="22"/>
  <c r="D4883" i="22"/>
  <c r="D1076" i="22"/>
  <c r="D5769" i="22"/>
  <c r="D7013" i="22"/>
  <c r="D4717" i="22"/>
  <c r="D1530" i="22"/>
  <c r="D3300" i="22"/>
  <c r="D1745" i="22"/>
  <c r="D6656" i="22"/>
  <c r="D4669" i="22"/>
  <c r="D982" i="22"/>
  <c r="D2136" i="22"/>
  <c r="D3447" i="22"/>
  <c r="D7551" i="22"/>
  <c r="D4771" i="22"/>
  <c r="D3548" i="22"/>
  <c r="D1451" i="22"/>
  <c r="D758" i="22"/>
  <c r="D5897" i="22"/>
  <c r="D4493" i="22"/>
  <c r="D4862" i="22"/>
  <c r="D3503" i="22"/>
  <c r="D6606" i="22"/>
  <c r="D5142" i="22"/>
  <c r="D4008" i="22"/>
  <c r="D3061" i="22"/>
  <c r="D5611" i="22"/>
  <c r="D3044" i="22"/>
  <c r="D6436" i="22"/>
  <c r="D3198" i="22"/>
  <c r="D5173" i="22"/>
  <c r="D6121" i="22"/>
  <c r="D5435" i="22"/>
  <c r="D872" i="22"/>
  <c r="D1802" i="22"/>
  <c r="D2263" i="22"/>
  <c r="D2987" i="22"/>
  <c r="D6017" i="22"/>
  <c r="D4011" i="22"/>
  <c r="D5283" i="22"/>
  <c r="D4899" i="22"/>
  <c r="D4833" i="22"/>
  <c r="D59" i="22"/>
  <c r="D630" i="22"/>
  <c r="D1644" i="22"/>
  <c r="D7510" i="22"/>
  <c r="D4148" i="22"/>
  <c r="D1391" i="22"/>
  <c r="D3231" i="22"/>
  <c r="D6758" i="22"/>
  <c r="D1173" i="22"/>
  <c r="D6162" i="22"/>
  <c r="D895" i="22"/>
  <c r="D946" i="22"/>
  <c r="D3108" i="22"/>
  <c r="D5790" i="22"/>
  <c r="D5387" i="22"/>
  <c r="D2098" i="22"/>
  <c r="D5029" i="22"/>
  <c r="D5499" i="22"/>
  <c r="D4952" i="22"/>
  <c r="D4608" i="22"/>
  <c r="D374" i="22"/>
  <c r="D378" i="22"/>
  <c r="D5917" i="22"/>
  <c r="D2737" i="22"/>
  <c r="D2657" i="22"/>
  <c r="D2495" i="22"/>
  <c r="D6689" i="22"/>
  <c r="D6324" i="22"/>
  <c r="D3100" i="22"/>
  <c r="D3670" i="22"/>
  <c r="D5587" i="22"/>
  <c r="D2943" i="22"/>
  <c r="D6005" i="22"/>
  <c r="D5524" i="22"/>
  <c r="D1687" i="22"/>
  <c r="D1332" i="22"/>
  <c r="D3333" i="22"/>
  <c r="D1953" i="22"/>
  <c r="D3733" i="22"/>
  <c r="D6636" i="22"/>
  <c r="D1892" i="22"/>
  <c r="D5098" i="22"/>
  <c r="D629" i="22"/>
  <c r="D2810" i="22"/>
  <c r="D886" i="22"/>
  <c r="D1110" i="22"/>
  <c r="D3493" i="22"/>
  <c r="D2681" i="22"/>
  <c r="D2812" i="22"/>
  <c r="D1845" i="22"/>
  <c r="D3337" i="22"/>
  <c r="D3461" i="22"/>
  <c r="D3307" i="22"/>
  <c r="D1772" i="22"/>
  <c r="D7103" i="22"/>
  <c r="D3760" i="22"/>
  <c r="D2093" i="22"/>
  <c r="D2739" i="22"/>
  <c r="D6080" i="22"/>
  <c r="D6157" i="22"/>
  <c r="D6077" i="22"/>
  <c r="D4466" i="22"/>
  <c r="D1854" i="22"/>
  <c r="D448" i="22"/>
  <c r="D4805" i="22"/>
  <c r="D6829" i="22"/>
  <c r="D4180" i="22"/>
  <c r="D6887" i="22"/>
  <c r="D2868" i="22"/>
  <c r="D4355" i="22"/>
  <c r="D1408" i="22"/>
  <c r="D3644" i="22"/>
  <c r="D2398" i="22"/>
  <c r="D1416" i="22"/>
  <c r="D3993" i="22"/>
  <c r="D5771" i="22"/>
  <c r="D3566" i="22"/>
  <c r="D5425" i="22"/>
  <c r="D6246" i="22"/>
  <c r="D616" i="22"/>
  <c r="D2770" i="22"/>
  <c r="D1529" i="22"/>
  <c r="D4271" i="22"/>
  <c r="D3280" i="22"/>
  <c r="D6557" i="22"/>
  <c r="D4293" i="22"/>
  <c r="D1021" i="22"/>
  <c r="D2540" i="22"/>
  <c r="D2264" i="22"/>
  <c r="D996" i="22"/>
  <c r="D2817" i="22"/>
  <c r="D6380" i="22"/>
  <c r="D2016" i="22"/>
  <c r="D3233" i="22"/>
  <c r="D3270" i="22"/>
  <c r="D1417" i="22"/>
  <c r="D3747" i="22"/>
  <c r="D4353" i="22"/>
  <c r="D4971" i="22"/>
  <c r="D1473" i="22"/>
  <c r="D3160" i="22"/>
  <c r="D1579" i="22"/>
  <c r="D968" i="22"/>
  <c r="D6989" i="22"/>
  <c r="D7130" i="22"/>
  <c r="D6653" i="22"/>
  <c r="D1260" i="22"/>
  <c r="D6954" i="22"/>
  <c r="D6815" i="22"/>
  <c r="D5025" i="22"/>
  <c r="D3987" i="22"/>
  <c r="D1123" i="22"/>
  <c r="D2894" i="22"/>
  <c r="D6905" i="22"/>
  <c r="D6925" i="22"/>
  <c r="D7054" i="22"/>
  <c r="D5987" i="22"/>
  <c r="D2832" i="22"/>
  <c r="D7330" i="22"/>
  <c r="D1700" i="22"/>
  <c r="D1805" i="22"/>
  <c r="D6112" i="22"/>
  <c r="D730" i="22"/>
  <c r="D6119" i="22"/>
  <c r="D5485" i="22"/>
  <c r="D6449" i="22"/>
  <c r="D4943" i="22"/>
  <c r="D1058" i="22"/>
  <c r="D4282" i="22"/>
  <c r="D1689" i="22"/>
  <c r="D7685" i="22"/>
  <c r="D7710" i="22"/>
  <c r="D2848" i="22"/>
  <c r="D7400" i="22"/>
  <c r="D4222" i="22"/>
  <c r="D4997" i="22"/>
  <c r="D7033" i="22"/>
  <c r="D1801" i="22"/>
  <c r="D1521" i="22"/>
  <c r="D623" i="22"/>
  <c r="D5478" i="22"/>
  <c r="D6477" i="22"/>
  <c r="D2887" i="22"/>
  <c r="D5650" i="22"/>
  <c r="D3649" i="22"/>
  <c r="D6430" i="22"/>
  <c r="D2740" i="22"/>
  <c r="D4040" i="22"/>
  <c r="D6844" i="22"/>
  <c r="D4326" i="22"/>
  <c r="D666" i="22"/>
  <c r="D6514" i="22"/>
  <c r="D2668" i="22"/>
  <c r="D4175" i="22"/>
  <c r="D6698" i="22"/>
  <c r="D3428" i="22"/>
  <c r="D3593" i="22"/>
  <c r="D7036" i="22"/>
  <c r="D3401" i="22"/>
  <c r="D1944" i="22"/>
  <c r="D2867" i="22"/>
  <c r="D3325" i="22"/>
  <c r="D2293" i="22"/>
  <c r="D5785" i="22"/>
  <c r="D2225" i="22"/>
  <c r="D4394" i="22"/>
  <c r="D1771" i="22"/>
  <c r="D5984" i="22"/>
  <c r="D1926" i="22"/>
  <c r="D2413" i="22"/>
  <c r="D1267" i="22"/>
  <c r="D3105" i="22"/>
  <c r="D4644" i="22"/>
  <c r="D6576" i="22"/>
  <c r="D3023" i="22"/>
  <c r="D5613" i="22"/>
  <c r="D3221" i="22"/>
  <c r="D2285" i="22"/>
  <c r="D2845" i="22"/>
  <c r="D1610" i="22"/>
  <c r="D1546" i="22"/>
  <c r="D913" i="22"/>
  <c r="D1167" i="22"/>
  <c r="D7261" i="22"/>
  <c r="D5221" i="22"/>
  <c r="D2063" i="22"/>
  <c r="D1624" i="22"/>
  <c r="D1236" i="22"/>
  <c r="D7049" i="22"/>
  <c r="D6772" i="22"/>
  <c r="D7085" i="22"/>
  <c r="D2618" i="22"/>
  <c r="D6952" i="22"/>
  <c r="D2002" i="22"/>
  <c r="D4302" i="22"/>
  <c r="D3051" i="22"/>
  <c r="D5509" i="22"/>
  <c r="D1660" i="22"/>
  <c r="D2593" i="22"/>
  <c r="D6720" i="22"/>
  <c r="D6319" i="22"/>
  <c r="D4281" i="22"/>
  <c r="D3999" i="22"/>
  <c r="D5437" i="22"/>
  <c r="D4358" i="22"/>
  <c r="D4836" i="22"/>
  <c r="D7616" i="22"/>
  <c r="D3720" i="22"/>
  <c r="D5212" i="22"/>
  <c r="D321" i="22"/>
  <c r="D5076" i="22"/>
  <c r="D1765" i="22"/>
  <c r="D4590" i="22"/>
  <c r="D2534" i="22"/>
  <c r="D2299" i="22"/>
  <c r="D6604" i="22"/>
  <c r="D6367" i="22"/>
  <c r="D3766" i="22"/>
  <c r="D2193" i="22"/>
  <c r="D494" i="22"/>
  <c r="D4931" i="22"/>
  <c r="D4936" i="22"/>
  <c r="D1711" i="22"/>
  <c r="D3513" i="22"/>
  <c r="D4475" i="22"/>
  <c r="D766" i="22"/>
  <c r="D5715" i="22"/>
  <c r="D438" i="22"/>
  <c r="D2134" i="22"/>
  <c r="D6155" i="22"/>
  <c r="D2272" i="22"/>
  <c r="D540" i="22"/>
  <c r="D357" i="22"/>
  <c r="D3227" i="22"/>
  <c r="D2056" i="22"/>
  <c r="D2647" i="22"/>
  <c r="D2155" i="22"/>
  <c r="D6362" i="22"/>
  <c r="D2032" i="22"/>
  <c r="D746" i="22"/>
  <c r="D6752" i="22"/>
  <c r="D5773" i="22"/>
  <c r="D3343" i="22"/>
  <c r="D2107" i="22"/>
  <c r="D5371" i="22"/>
  <c r="D7385" i="22"/>
  <c r="D1593" i="22"/>
  <c r="D2277" i="22"/>
  <c r="D5828" i="22"/>
  <c r="D2084" i="22"/>
  <c r="D1951" i="22"/>
  <c r="D330" i="22"/>
  <c r="D7248" i="22"/>
  <c r="D4023" i="22"/>
  <c r="D4914" i="22"/>
  <c r="D2230" i="22"/>
  <c r="D2960" i="22"/>
  <c r="D6894" i="22"/>
  <c r="D1457" i="22"/>
  <c r="D6190" i="22"/>
  <c r="D1856" i="22"/>
  <c r="D2169" i="22"/>
  <c r="D5328" i="22"/>
  <c r="D5117" i="22"/>
  <c r="D2764" i="22"/>
  <c r="D3085" i="22"/>
  <c r="D955" i="22"/>
  <c r="D5347" i="22"/>
  <c r="D5507" i="22"/>
  <c r="D1654" i="22"/>
  <c r="D3396" i="22"/>
  <c r="D1065" i="22"/>
  <c r="D5348" i="22"/>
  <c r="D4796" i="22"/>
  <c r="D6691" i="22"/>
  <c r="D3754" i="22"/>
  <c r="D4465" i="22"/>
  <c r="D3366" i="22"/>
  <c r="D3571" i="22"/>
  <c r="D4680" i="22"/>
  <c r="D2516" i="22"/>
  <c r="D4825" i="22"/>
  <c r="D1929" i="22"/>
  <c r="D1043" i="22"/>
  <c r="D692" i="22"/>
  <c r="D5450" i="22"/>
  <c r="D1762" i="22"/>
  <c r="D7040" i="22"/>
  <c r="D1988" i="22"/>
  <c r="D3555" i="22"/>
  <c r="D5038" i="22"/>
  <c r="D793" i="22"/>
  <c r="D5788" i="22"/>
  <c r="D2095" i="22"/>
  <c r="D4153" i="22"/>
  <c r="D7157" i="22"/>
  <c r="D2928" i="22"/>
  <c r="D3410" i="22"/>
  <c r="D3734" i="22"/>
  <c r="D2878" i="22"/>
  <c r="D6505" i="22"/>
  <c r="D6081" i="22"/>
  <c r="D2617" i="22"/>
  <c r="D3253" i="22"/>
  <c r="D5863" i="22"/>
  <c r="D6662" i="22"/>
  <c r="D2474" i="22"/>
  <c r="D3712" i="22"/>
  <c r="D659" i="22"/>
  <c r="D2748" i="22"/>
  <c r="D2632" i="22"/>
  <c r="D1561" i="22"/>
  <c r="D7408" i="22"/>
  <c r="D7634" i="22"/>
  <c r="D1262" i="22"/>
  <c r="D6878" i="22"/>
  <c r="D4266" i="22"/>
  <c r="D5857" i="22"/>
  <c r="D2166" i="22"/>
  <c r="D6627" i="22"/>
  <c r="D507" i="22"/>
  <c r="D1582" i="22"/>
  <c r="D235" i="22"/>
  <c r="D7024" i="22"/>
  <c r="D6061" i="22"/>
  <c r="D3519" i="22"/>
  <c r="D207" i="22"/>
  <c r="D5801" i="22"/>
  <c r="D887" i="22"/>
  <c r="D2821" i="22"/>
  <c r="D2053" i="22"/>
  <c r="D3073" i="22"/>
  <c r="D394" i="22"/>
  <c r="D4306" i="22"/>
  <c r="D2262" i="22"/>
  <c r="D2689" i="22"/>
  <c r="D1827" i="22"/>
  <c r="D1027" i="22"/>
  <c r="D5933" i="22"/>
  <c r="D5422" i="22"/>
  <c r="D4416" i="22"/>
  <c r="D6928" i="22"/>
  <c r="D3646" i="22"/>
  <c r="D5310" i="22"/>
  <c r="D4572" i="22"/>
  <c r="D7149" i="22"/>
  <c r="D2328" i="22"/>
  <c r="D4745" i="22"/>
  <c r="D5405" i="22"/>
  <c r="D3367" i="22"/>
  <c r="D1655" i="22"/>
  <c r="D5065" i="22"/>
  <c r="D2712" i="22"/>
  <c r="D3002" i="22"/>
  <c r="D7172" i="22"/>
  <c r="D5954" i="22"/>
  <c r="D2200" i="22"/>
  <c r="D4183" i="22"/>
  <c r="D4440" i="22"/>
  <c r="D6232" i="22"/>
  <c r="D1750" i="22"/>
  <c r="D415" i="22"/>
  <c r="D1786" i="22"/>
  <c r="D4569" i="22"/>
  <c r="D3535" i="22"/>
  <c r="D4308" i="22"/>
  <c r="D4647" i="22"/>
  <c r="D7306" i="22"/>
  <c r="D5951" i="22"/>
  <c r="D4395" i="22"/>
  <c r="D3439" i="22"/>
  <c r="D5021" i="22"/>
  <c r="D4718" i="22"/>
  <c r="D1420" i="22"/>
  <c r="D717" i="22"/>
  <c r="D563" i="22"/>
  <c r="D5012" i="22"/>
  <c r="D7504" i="22"/>
  <c r="D6437" i="22"/>
  <c r="D5254" i="22"/>
  <c r="D5876" i="22"/>
  <c r="D2638" i="22"/>
  <c r="D3319" i="22"/>
  <c r="D2378" i="22"/>
  <c r="D6087" i="22"/>
  <c r="D4274" i="22"/>
  <c r="D3663" i="22"/>
  <c r="D1884" i="22"/>
  <c r="D3170" i="22"/>
  <c r="D6043" i="22"/>
  <c r="D2938" i="22"/>
  <c r="D5413" i="22"/>
  <c r="D1630" i="22"/>
  <c r="D5957" i="22"/>
  <c r="D1873" i="22"/>
  <c r="D1190" i="22"/>
  <c r="D7088" i="22"/>
  <c r="D2309" i="22"/>
  <c r="D6085" i="22"/>
  <c r="D2980" i="22"/>
  <c r="D1498" i="22"/>
  <c r="D710" i="22"/>
  <c r="D2643" i="22"/>
  <c r="D2577" i="22"/>
  <c r="D6030" i="22"/>
  <c r="D1670" i="22"/>
  <c r="D4865" i="22"/>
  <c r="D4954" i="22"/>
  <c r="D5318" i="22"/>
  <c r="D3666" i="22"/>
  <c r="D3354" i="22"/>
  <c r="D5231" i="22"/>
  <c r="D3029" i="22"/>
  <c r="D4937" i="22"/>
  <c r="D5084" i="22"/>
  <c r="D2168" i="22"/>
  <c r="D961" i="22"/>
  <c r="D1849" i="22"/>
  <c r="D7358" i="22"/>
  <c r="D6060" i="22"/>
  <c r="D5436" i="22"/>
  <c r="D5123" i="22"/>
  <c r="D4522" i="22"/>
  <c r="D3765" i="22"/>
  <c r="D4369" i="22"/>
  <c r="D2061" i="22"/>
  <c r="D6169" i="22"/>
  <c r="D6658" i="22"/>
  <c r="D624" i="22"/>
  <c r="D6880" i="22"/>
  <c r="D1897" i="22"/>
  <c r="D7309" i="22"/>
  <c r="D5166" i="22"/>
  <c r="D561" i="22"/>
  <c r="D2612" i="22"/>
  <c r="D4295" i="22"/>
  <c r="D4110" i="22"/>
  <c r="D4391" i="22"/>
  <c r="D2188" i="22"/>
  <c r="D6389" i="22"/>
  <c r="D2515" i="22"/>
  <c r="D530" i="22"/>
  <c r="D1257" i="22"/>
  <c r="D7133" i="22"/>
  <c r="D693" i="22"/>
  <c r="D2270" i="22"/>
  <c r="D2574" i="22"/>
  <c r="D6312" i="22"/>
  <c r="D4444" i="22"/>
  <c r="D2805" i="22"/>
  <c r="D2254" i="22"/>
  <c r="D4172" i="22"/>
  <c r="D4898" i="22"/>
  <c r="D7243" i="22"/>
  <c r="D5709" i="22"/>
  <c r="D6413" i="22"/>
  <c r="D1404" i="22"/>
  <c r="D2935" i="22"/>
  <c r="D6809" i="22"/>
  <c r="D1307" i="22"/>
  <c r="D5817" i="22"/>
  <c r="D7276" i="22"/>
  <c r="D2860" i="22"/>
  <c r="D2401" i="22"/>
  <c r="D3095" i="22"/>
  <c r="D2630" i="22"/>
  <c r="D7587" i="22"/>
  <c r="D6128" i="22"/>
  <c r="D7283" i="22"/>
  <c r="D2724" i="22"/>
  <c r="D552" i="22"/>
  <c r="D7403" i="22"/>
  <c r="D6672" i="22"/>
  <c r="D1798" i="22"/>
  <c r="D5472" i="22"/>
  <c r="D962" i="22"/>
  <c r="D3421" i="22"/>
  <c r="D1792" i="22"/>
  <c r="D7212" i="22"/>
  <c r="D1130" i="22"/>
  <c r="D2427" i="22"/>
  <c r="D1497" i="22"/>
  <c r="D6471" i="22"/>
  <c r="D480" i="22"/>
  <c r="D5542" i="22"/>
  <c r="D558" i="22"/>
  <c r="D7055" i="22"/>
  <c r="D6179" i="22"/>
  <c r="D1661" i="22"/>
  <c r="D4601" i="22"/>
  <c r="D6132" i="22"/>
  <c r="D1958" i="22"/>
  <c r="D3032" i="22"/>
  <c r="D3764" i="22"/>
  <c r="D1504" i="22"/>
  <c r="D2113" i="22"/>
  <c r="D5980" i="22"/>
  <c r="D2491" i="22"/>
  <c r="D7672" i="22"/>
  <c r="D7126" i="22"/>
  <c r="D6682" i="22"/>
  <c r="D3676" i="22"/>
  <c r="D2204" i="22"/>
  <c r="D2312" i="22"/>
  <c r="D5229" i="22"/>
  <c r="D2228" i="22"/>
  <c r="D6600" i="22"/>
  <c r="D4575" i="22"/>
  <c r="D4058" i="22"/>
  <c r="D4215" i="22"/>
  <c r="D3211" i="22"/>
  <c r="D4104" i="22"/>
  <c r="D3763" i="22"/>
  <c r="D7360" i="22"/>
  <c r="D6021" i="22"/>
  <c r="D5824" i="22"/>
  <c r="D6217" i="22"/>
  <c r="D2536" i="22"/>
  <c r="D2356" i="22"/>
  <c r="D5875" i="22"/>
  <c r="D2415" i="22"/>
  <c r="D1414" i="22"/>
  <c r="D6352" i="22"/>
  <c r="D1684" i="22"/>
  <c r="D2244" i="22"/>
  <c r="D2904" i="22"/>
  <c r="D3078" i="22"/>
  <c r="D3135" i="22"/>
  <c r="D6103" i="22"/>
  <c r="D2716" i="22"/>
  <c r="D2671" i="22"/>
  <c r="D2765" i="22"/>
  <c r="D5252" i="22"/>
  <c r="D3762" i="22"/>
  <c r="D7394" i="22"/>
  <c r="D1901" i="22"/>
  <c r="D618" i="22"/>
  <c r="D671" i="22"/>
  <c r="D3514" i="22"/>
  <c r="D1229" i="22"/>
  <c r="D4376" i="22"/>
  <c r="D7342" i="22"/>
  <c r="D1909" i="22"/>
  <c r="D4434" i="22"/>
  <c r="D4214" i="22"/>
  <c r="D6480" i="22"/>
  <c r="D2344" i="22"/>
  <c r="D4240" i="22"/>
  <c r="D807" i="22"/>
  <c r="D1634" i="22"/>
  <c r="D3188" i="22"/>
  <c r="D3597" i="22"/>
  <c r="D6993" i="22"/>
  <c r="D4432" i="22"/>
  <c r="D3515" i="22"/>
  <c r="D932" i="22"/>
  <c r="D2143" i="22"/>
  <c r="D3419" i="22"/>
  <c r="D4846" i="22"/>
  <c r="D684" i="22"/>
  <c r="D6115" i="22"/>
  <c r="D5666" i="22"/>
  <c r="D5603" i="22"/>
  <c r="D779" i="22"/>
  <c r="D713" i="22"/>
  <c r="D5184" i="22"/>
  <c r="D1937" i="22"/>
  <c r="D5377" i="22"/>
  <c r="D6183" i="22"/>
  <c r="D5614" i="22"/>
  <c r="D5226" i="22"/>
  <c r="D5784" i="22"/>
  <c r="D936" i="22"/>
  <c r="D7556" i="22"/>
  <c r="D6176" i="22"/>
  <c r="D1284" i="22"/>
  <c r="D6619" i="22"/>
  <c r="D4599" i="22"/>
  <c r="D3239" i="22"/>
  <c r="D6328" i="22"/>
  <c r="D6458" i="22"/>
  <c r="D5570" i="22"/>
  <c r="D5213" i="22"/>
  <c r="D5411" i="22"/>
  <c r="D6403" i="22"/>
  <c r="D2727" i="22"/>
  <c r="D2538" i="22"/>
  <c r="D6836" i="22"/>
  <c r="D6076" i="22"/>
  <c r="D3761" i="22"/>
  <c r="D4774" i="22"/>
  <c r="D1650" i="22"/>
  <c r="D4924" i="22"/>
  <c r="D2972" i="22"/>
  <c r="D2567" i="22"/>
  <c r="D7189" i="22"/>
  <c r="B2" i="22"/>
  <c r="M14" i="21"/>
  <c r="M15" i="21"/>
  <c r="M16" i="21"/>
  <c r="M17" i="21"/>
  <c r="M18" i="21"/>
  <c r="M19" i="21"/>
  <c r="M20" i="21"/>
  <c r="M21" i="21"/>
  <c r="M22" i="21"/>
  <c r="M13" i="21"/>
  <c r="O15" i="15"/>
  <c r="L14" i="21" s="1"/>
  <c r="O16" i="15"/>
  <c r="L15" i="21" s="1"/>
  <c r="O17" i="15"/>
  <c r="L16" i="21" s="1"/>
  <c r="O18" i="15"/>
  <c r="L17" i="21" s="1"/>
  <c r="O19" i="15"/>
  <c r="L18" i="21" s="1"/>
  <c r="O20" i="15"/>
  <c r="L19" i="21" s="1"/>
  <c r="O21" i="15"/>
  <c r="L20" i="21" s="1"/>
  <c r="O22" i="15"/>
  <c r="L21" i="21" s="1"/>
  <c r="O23" i="15"/>
  <c r="L22" i="21" s="1"/>
  <c r="O24" i="15"/>
  <c r="O25" i="15"/>
  <c r="O26" i="15"/>
  <c r="O27" i="15"/>
  <c r="O28" i="15"/>
  <c r="O14" i="15"/>
  <c r="L13" i="21" s="1"/>
  <c r="K22" i="21"/>
  <c r="K14" i="21"/>
  <c r="K15" i="21"/>
  <c r="K16" i="21"/>
  <c r="K17" i="21"/>
  <c r="K18" i="21"/>
  <c r="K19" i="21"/>
  <c r="K20" i="21"/>
  <c r="K21" i="21"/>
  <c r="K13" i="21"/>
  <c r="N15" i="15"/>
  <c r="G14" i="21" s="1"/>
  <c r="N16" i="15"/>
  <c r="G15" i="21" s="1"/>
  <c r="N17" i="15"/>
  <c r="G16" i="21" s="1"/>
  <c r="N18" i="15"/>
  <c r="G17" i="21" s="1"/>
  <c r="N19" i="15"/>
  <c r="G18" i="21" s="1"/>
  <c r="N20" i="15"/>
  <c r="G19" i="21" s="1"/>
  <c r="N21" i="15"/>
  <c r="G20" i="21" s="1"/>
  <c r="N22" i="15"/>
  <c r="G21" i="21" s="1"/>
  <c r="N23" i="15"/>
  <c r="G22" i="21" s="1"/>
  <c r="N24" i="15"/>
  <c r="N25" i="15"/>
  <c r="N26" i="15"/>
  <c r="N27" i="15"/>
  <c r="N28" i="15"/>
  <c r="N14" i="15"/>
  <c r="G13" i="21" s="1"/>
  <c r="E14" i="21"/>
  <c r="E15" i="21"/>
  <c r="E16" i="21"/>
  <c r="E17" i="21"/>
  <c r="E18" i="21"/>
  <c r="E19" i="21"/>
  <c r="E20" i="21"/>
  <c r="E21" i="21"/>
  <c r="E22" i="21"/>
  <c r="E13" i="21"/>
  <c r="P37" i="21" s="1"/>
  <c r="D14" i="21"/>
  <c r="D15" i="21"/>
  <c r="D16" i="21"/>
  <c r="D17" i="21"/>
  <c r="D18" i="21"/>
  <c r="D19" i="21"/>
  <c r="D20" i="21"/>
  <c r="D21" i="21"/>
  <c r="D22" i="21"/>
  <c r="D13" i="21"/>
  <c r="B21" i="21"/>
  <c r="B22" i="21"/>
  <c r="B14" i="21"/>
  <c r="B15" i="21"/>
  <c r="B16" i="21"/>
  <c r="B17" i="21"/>
  <c r="B18" i="21"/>
  <c r="B19" i="21"/>
  <c r="B20" i="21"/>
  <c r="B13" i="21"/>
  <c r="F16" i="21" l="1"/>
  <c r="F17" i="21"/>
  <c r="F13" i="21"/>
  <c r="F15" i="21"/>
  <c r="F22" i="21"/>
  <c r="H22" i="21" s="1"/>
  <c r="F21" i="21"/>
  <c r="Q21" i="21" s="1"/>
  <c r="F20" i="21"/>
  <c r="Q20" i="21" s="1"/>
  <c r="F19" i="21"/>
  <c r="H19" i="21" s="1"/>
  <c r="Q13" i="21"/>
  <c r="F18" i="21"/>
  <c r="Q18" i="21" s="1"/>
  <c r="F14" i="21"/>
  <c r="H14" i="21" s="1"/>
  <c r="O37" i="21"/>
  <c r="H20" i="21"/>
  <c r="P20" i="21" s="1"/>
  <c r="Q37" i="21"/>
  <c r="H15" i="21"/>
  <c r="Q15" i="21"/>
  <c r="H16" i="21"/>
  <c r="Q16" i="21"/>
  <c r="Q35" i="21"/>
  <c r="P35" i="21"/>
  <c r="O35" i="21"/>
  <c r="Q17" i="21"/>
  <c r="H17" i="21"/>
  <c r="H13" i="21"/>
  <c r="G7722" i="22"/>
  <c r="G7706" i="22"/>
  <c r="G7690" i="22"/>
  <c r="G7674" i="22"/>
  <c r="G7658" i="22"/>
  <c r="G7642" i="22"/>
  <c r="G7626" i="22"/>
  <c r="G7610" i="22"/>
  <c r="G7594" i="22"/>
  <c r="G7578" i="22"/>
  <c r="G7562" i="22"/>
  <c r="G7546" i="22"/>
  <c r="G7530" i="22"/>
  <c r="G7514" i="22"/>
  <c r="G7498" i="22"/>
  <c r="G7482" i="22"/>
  <c r="G7466" i="22"/>
  <c r="G7450" i="22"/>
  <c r="G7434" i="22"/>
  <c r="G7418" i="22"/>
  <c r="G7402" i="22"/>
  <c r="G7386" i="22"/>
  <c r="G7370" i="22"/>
  <c r="G7354" i="22"/>
  <c r="G7338" i="22"/>
  <c r="G7322" i="22"/>
  <c r="G7306" i="22"/>
  <c r="G7290" i="22"/>
  <c r="G7274" i="22"/>
  <c r="G7258" i="22"/>
  <c r="G7242" i="22"/>
  <c r="G7226" i="22"/>
  <c r="G7210" i="22"/>
  <c r="G7194" i="22"/>
  <c r="G7178" i="22"/>
  <c r="G7162" i="22"/>
  <c r="G7146" i="22"/>
  <c r="G7130" i="22"/>
  <c r="G7114" i="22"/>
  <c r="G7098" i="22"/>
  <c r="G7082" i="22"/>
  <c r="G7066" i="22"/>
  <c r="G7050" i="22"/>
  <c r="G7034" i="22"/>
  <c r="G7018" i="22"/>
  <c r="G7002" i="22"/>
  <c r="G6986" i="22"/>
  <c r="G6970" i="22"/>
  <c r="G6954" i="22"/>
  <c r="G6938" i="22"/>
  <c r="G6922" i="22"/>
  <c r="G6906" i="22"/>
  <c r="G6890" i="22"/>
  <c r="G6874" i="22"/>
  <c r="G6858" i="22"/>
  <c r="G6842" i="22"/>
  <c r="G6826" i="22"/>
  <c r="G6810" i="22"/>
  <c r="G6794" i="22"/>
  <c r="G6778" i="22"/>
  <c r="G6762" i="22"/>
  <c r="G6746" i="22"/>
  <c r="G6730" i="22"/>
  <c r="G6714" i="22"/>
  <c r="G6698" i="22"/>
  <c r="G6682" i="22"/>
  <c r="G6666" i="22"/>
  <c r="G6650" i="22"/>
  <c r="G6634" i="22"/>
  <c r="G6618" i="22"/>
  <c r="G6602" i="22"/>
  <c r="G6586" i="22"/>
  <c r="G6570" i="22"/>
  <c r="G6554" i="22"/>
  <c r="G6538" i="22"/>
  <c r="G6522" i="22"/>
  <c r="G6506" i="22"/>
  <c r="G6490" i="22"/>
  <c r="G6474" i="22"/>
  <c r="G6458" i="22"/>
  <c r="G6442" i="22"/>
  <c r="G6426" i="22"/>
  <c r="G6410" i="22"/>
  <c r="G6394" i="22"/>
  <c r="G6378" i="22"/>
  <c r="G7721" i="22"/>
  <c r="G7705" i="22"/>
  <c r="G7689" i="22"/>
  <c r="G7673" i="22"/>
  <c r="G7657" i="22"/>
  <c r="G7641" i="22"/>
  <c r="G7625" i="22"/>
  <c r="G7609" i="22"/>
  <c r="G7593" i="22"/>
  <c r="G7577" i="22"/>
  <c r="G7561" i="22"/>
  <c r="G7545" i="22"/>
  <c r="G7529" i="22"/>
  <c r="G7513" i="22"/>
  <c r="G7497" i="22"/>
  <c r="G7481" i="22"/>
  <c r="G7465" i="22"/>
  <c r="G7449" i="22"/>
  <c r="G7433" i="22"/>
  <c r="G7417" i="22"/>
  <c r="G7401" i="22"/>
  <c r="G7385" i="22"/>
  <c r="G7369" i="22"/>
  <c r="G7353" i="22"/>
  <c r="G7337" i="22"/>
  <c r="G7321" i="22"/>
  <c r="G7305" i="22"/>
  <c r="G7289" i="22"/>
  <c r="G7273" i="22"/>
  <c r="G7257" i="22"/>
  <c r="G7241" i="22"/>
  <c r="G7225" i="22"/>
  <c r="G7209" i="22"/>
  <c r="G7193" i="22"/>
  <c r="G7177" i="22"/>
  <c r="G7161" i="22"/>
  <c r="G7145" i="22"/>
  <c r="G7129" i="22"/>
  <c r="G7113" i="22"/>
  <c r="G7097" i="22"/>
  <c r="G7081" i="22"/>
  <c r="G7065" i="22"/>
  <c r="G7049" i="22"/>
  <c r="G7033" i="22"/>
  <c r="G7017" i="22"/>
  <c r="G7001" i="22"/>
  <c r="G6985" i="22"/>
  <c r="G6969" i="22"/>
  <c r="G6953" i="22"/>
  <c r="G6937" i="22"/>
  <c r="G6921" i="22"/>
  <c r="G6905" i="22"/>
  <c r="G6889" i="22"/>
  <c r="G6873" i="22"/>
  <c r="G6857" i="22"/>
  <c r="G6841" i="22"/>
  <c r="G6825" i="22"/>
  <c r="G6809" i="22"/>
  <c r="G6793" i="22"/>
  <c r="G6777" i="22"/>
  <c r="G6761" i="22"/>
  <c r="G6745" i="22"/>
  <c r="G6729" i="22"/>
  <c r="G6713" i="22"/>
  <c r="G6697" i="22"/>
  <c r="G6681" i="22"/>
  <c r="G6665" i="22"/>
  <c r="G6649" i="22"/>
  <c r="G6633" i="22"/>
  <c r="G6617" i="22"/>
  <c r="G6601" i="22"/>
  <c r="G6585" i="22"/>
  <c r="G6569" i="22"/>
  <c r="G6553" i="22"/>
  <c r="G6537" i="22"/>
  <c r="G6521" i="22"/>
  <c r="G6505" i="22"/>
  <c r="G6489" i="22"/>
  <c r="G6473" i="22"/>
  <c r="G6457" i="22"/>
  <c r="G6441" i="22"/>
  <c r="G6425" i="22"/>
  <c r="G6409" i="22"/>
  <c r="G6393" i="22"/>
  <c r="G6377" i="22"/>
  <c r="G7720" i="22"/>
  <c r="G7702" i="22"/>
  <c r="G7684" i="22"/>
  <c r="G7666" i="22"/>
  <c r="G7648" i="22"/>
  <c r="G7630" i="22"/>
  <c r="G7612" i="22"/>
  <c r="G7592" i="22"/>
  <c r="G7574" i="22"/>
  <c r="G7556" i="22"/>
  <c r="G7538" i="22"/>
  <c r="G7520" i="22"/>
  <c r="G7502" i="22"/>
  <c r="G7484" i="22"/>
  <c r="G7464" i="22"/>
  <c r="G7446" i="22"/>
  <c r="G7428" i="22"/>
  <c r="G7410" i="22"/>
  <c r="G7392" i="22"/>
  <c r="G7374" i="22"/>
  <c r="G7356" i="22"/>
  <c r="G7336" i="22"/>
  <c r="G7318" i="22"/>
  <c r="G7300" i="22"/>
  <c r="G7282" i="22"/>
  <c r="G7264" i="22"/>
  <c r="G7246" i="22"/>
  <c r="G7228" i="22"/>
  <c r="G7208" i="22"/>
  <c r="G7190" i="22"/>
  <c r="G7172" i="22"/>
  <c r="G7154" i="22"/>
  <c r="G7136" i="22"/>
  <c r="G7118" i="22"/>
  <c r="G7100" i="22"/>
  <c r="G7080" i="22"/>
  <c r="G7062" i="22"/>
  <c r="G7044" i="22"/>
  <c r="G7026" i="22"/>
  <c r="G7008" i="22"/>
  <c r="G6990" i="22"/>
  <c r="G6972" i="22"/>
  <c r="G6952" i="22"/>
  <c r="G6934" i="22"/>
  <c r="G6916" i="22"/>
  <c r="G6898" i="22"/>
  <c r="G6880" i="22"/>
  <c r="G6862" i="22"/>
  <c r="G6844" i="22"/>
  <c r="G6824" i="22"/>
  <c r="G6806" i="22"/>
  <c r="G6788" i="22"/>
  <c r="G6770" i="22"/>
  <c r="G6752" i="22"/>
  <c r="G6734" i="22"/>
  <c r="G6716" i="22"/>
  <c r="G6696" i="22"/>
  <c r="G6678" i="22"/>
  <c r="G6660" i="22"/>
  <c r="G6642" i="22"/>
  <c r="G6624" i="22"/>
  <c r="G6606" i="22"/>
  <c r="G6588" i="22"/>
  <c r="G6568" i="22"/>
  <c r="G6550" i="22"/>
  <c r="G6532" i="22"/>
  <c r="G6514" i="22"/>
  <c r="G6496" i="22"/>
  <c r="G6478" i="22"/>
  <c r="G6460" i="22"/>
  <c r="G6440" i="22"/>
  <c r="G6422" i="22"/>
  <c r="G6404" i="22"/>
  <c r="G6386" i="22"/>
  <c r="G6368" i="22"/>
  <c r="G6352" i="22"/>
  <c r="G6336" i="22"/>
  <c r="G6320" i="22"/>
  <c r="G6304" i="22"/>
  <c r="G6288" i="22"/>
  <c r="G6272" i="22"/>
  <c r="G6256" i="22"/>
  <c r="G6240" i="22"/>
  <c r="G6224" i="22"/>
  <c r="G6208" i="22"/>
  <c r="G6192" i="22"/>
  <c r="G6176" i="22"/>
  <c r="G6160" i="22"/>
  <c r="G6144" i="22"/>
  <c r="G6128" i="22"/>
  <c r="G6112" i="22"/>
  <c r="G6096" i="22"/>
  <c r="G6080" i="22"/>
  <c r="G6064" i="22"/>
  <c r="G6048" i="22"/>
  <c r="G6032" i="22"/>
  <c r="G6016" i="22"/>
  <c r="G6000" i="22"/>
  <c r="G5984" i="22"/>
  <c r="G5968" i="22"/>
  <c r="G5952" i="22"/>
  <c r="G5936" i="22"/>
  <c r="G5920" i="22"/>
  <c r="G5904" i="22"/>
  <c r="G5888" i="22"/>
  <c r="G7719" i="22"/>
  <c r="G7701" i="22"/>
  <c r="G7683" i="22"/>
  <c r="G7665" i="22"/>
  <c r="G7647" i="22"/>
  <c r="G7629" i="22"/>
  <c r="G7611" i="22"/>
  <c r="G7591" i="22"/>
  <c r="G7573" i="22"/>
  <c r="G7555" i="22"/>
  <c r="G7537" i="22"/>
  <c r="G7519" i="22"/>
  <c r="G7501" i="22"/>
  <c r="G7483" i="22"/>
  <c r="G7463" i="22"/>
  <c r="G7445" i="22"/>
  <c r="G7427" i="22"/>
  <c r="G7409" i="22"/>
  <c r="G7391" i="22"/>
  <c r="G7373" i="22"/>
  <c r="G7355" i="22"/>
  <c r="G7335" i="22"/>
  <c r="G7317" i="22"/>
  <c r="G7299" i="22"/>
  <c r="G7281" i="22"/>
  <c r="G7263" i="22"/>
  <c r="G7245" i="22"/>
  <c r="G7227" i="22"/>
  <c r="G7207" i="22"/>
  <c r="G7189" i="22"/>
  <c r="G7171" i="22"/>
  <c r="G7153" i="22"/>
  <c r="G7135" i="22"/>
  <c r="G7117" i="22"/>
  <c r="G7099" i="22"/>
  <c r="G7079" i="22"/>
  <c r="G7061" i="22"/>
  <c r="G7043" i="22"/>
  <c r="G7025" i="22"/>
  <c r="G7007" i="22"/>
  <c r="G6989" i="22"/>
  <c r="G6971" i="22"/>
  <c r="G6951" i="22"/>
  <c r="G6933" i="22"/>
  <c r="G6915" i="22"/>
  <c r="G6897" i="22"/>
  <c r="G6879" i="22"/>
  <c r="G6861" i="22"/>
  <c r="G6843" i="22"/>
  <c r="G6823" i="22"/>
  <c r="G6805" i="22"/>
  <c r="G6787" i="22"/>
  <c r="G6769" i="22"/>
  <c r="G6751" i="22"/>
  <c r="G6733" i="22"/>
  <c r="G6715" i="22"/>
  <c r="G6695" i="22"/>
  <c r="G6677" i="22"/>
  <c r="G6659" i="22"/>
  <c r="G6641" i="22"/>
  <c r="G6623" i="22"/>
  <c r="G6605" i="22"/>
  <c r="G6587" i="22"/>
  <c r="G6567" i="22"/>
  <c r="G6549" i="22"/>
  <c r="G6531" i="22"/>
  <c r="G6513" i="22"/>
  <c r="G6495" i="22"/>
  <c r="G7718" i="22"/>
  <c r="G7700" i="22"/>
  <c r="G7682" i="22"/>
  <c r="G7664" i="22"/>
  <c r="G7646" i="22"/>
  <c r="G7628" i="22"/>
  <c r="G7608" i="22"/>
  <c r="G7590" i="22"/>
  <c r="G7572" i="22"/>
  <c r="G7554" i="22"/>
  <c r="G7536" i="22"/>
  <c r="G7518" i="22"/>
  <c r="G7500" i="22"/>
  <c r="G7480" i="22"/>
  <c r="G7462" i="22"/>
  <c r="G7444" i="22"/>
  <c r="G7426" i="22"/>
  <c r="G7408" i="22"/>
  <c r="G7390" i="22"/>
  <c r="G7372" i="22"/>
  <c r="G7352" i="22"/>
  <c r="G7334" i="22"/>
  <c r="G7316" i="22"/>
  <c r="G7298" i="22"/>
  <c r="G7280" i="22"/>
  <c r="G7262" i="22"/>
  <c r="G7244" i="22"/>
  <c r="G7224" i="22"/>
  <c r="G7206" i="22"/>
  <c r="G7188" i="22"/>
  <c r="G7170" i="22"/>
  <c r="G7152" i="22"/>
  <c r="G7134" i="22"/>
  <c r="G7116" i="22"/>
  <c r="G7096" i="22"/>
  <c r="G7078" i="22"/>
  <c r="G7060" i="22"/>
  <c r="G7042" i="22"/>
  <c r="G7024" i="22"/>
  <c r="G7006" i="22"/>
  <c r="G6988" i="22"/>
  <c r="G6968" i="22"/>
  <c r="G6950" i="22"/>
  <c r="G6932" i="22"/>
  <c r="G6914" i="22"/>
  <c r="G6896" i="22"/>
  <c r="G6878" i="22"/>
  <c r="G6860" i="22"/>
  <c r="G6840" i="22"/>
  <c r="G6822" i="22"/>
  <c r="G6804" i="22"/>
  <c r="G6786" i="22"/>
  <c r="G6768" i="22"/>
  <c r="G6750" i="22"/>
  <c r="G6732" i="22"/>
  <c r="G6712" i="22"/>
  <c r="G6694" i="22"/>
  <c r="G6676" i="22"/>
  <c r="G6658" i="22"/>
  <c r="G6640" i="22"/>
  <c r="G6622" i="22"/>
  <c r="G6604" i="22"/>
  <c r="G6584" i="22"/>
  <c r="G6566" i="22"/>
  <c r="G6548" i="22"/>
  <c r="G6530" i="22"/>
  <c r="G6512" i="22"/>
  <c r="G6494" i="22"/>
  <c r="G6476" i="22"/>
  <c r="G6456" i="22"/>
  <c r="G6438" i="22"/>
  <c r="G6420" i="22"/>
  <c r="G6402" i="22"/>
  <c r="G6384" i="22"/>
  <c r="G6366" i="22"/>
  <c r="G6350" i="22"/>
  <c r="G6334" i="22"/>
  <c r="G6318" i="22"/>
  <c r="G6302" i="22"/>
  <c r="G6286" i="22"/>
  <c r="G6270" i="22"/>
  <c r="G6254" i="22"/>
  <c r="G6238" i="22"/>
  <c r="G6222" i="22"/>
  <c r="G6206" i="22"/>
  <c r="G7717" i="22"/>
  <c r="G7696" i="22"/>
  <c r="G7675" i="22"/>
  <c r="G7652" i="22"/>
  <c r="G7631" i="22"/>
  <c r="G7605" i="22"/>
  <c r="G7584" i="22"/>
  <c r="G7563" i="22"/>
  <c r="G7540" i="22"/>
  <c r="G7516" i="22"/>
  <c r="G7493" i="22"/>
  <c r="G7472" i="22"/>
  <c r="G7451" i="22"/>
  <c r="G7425" i="22"/>
  <c r="G7404" i="22"/>
  <c r="G7381" i="22"/>
  <c r="G7360" i="22"/>
  <c r="G7339" i="22"/>
  <c r="G7313" i="22"/>
  <c r="G7292" i="22"/>
  <c r="G7269" i="22"/>
  <c r="G7248" i="22"/>
  <c r="G7222" i="22"/>
  <c r="G7201" i="22"/>
  <c r="G7180" i="22"/>
  <c r="G7157" i="22"/>
  <c r="G7133" i="22"/>
  <c r="G7110" i="22"/>
  <c r="G7089" i="22"/>
  <c r="G7068" i="22"/>
  <c r="G7045" i="22"/>
  <c r="G7021" i="22"/>
  <c r="G6998" i="22"/>
  <c r="G6977" i="22"/>
  <c r="G6956" i="22"/>
  <c r="G6930" i="22"/>
  <c r="G6909" i="22"/>
  <c r="G6886" i="22"/>
  <c r="G6865" i="22"/>
  <c r="G6839" i="22"/>
  <c r="G6818" i="22"/>
  <c r="G6797" i="22"/>
  <c r="G6774" i="22"/>
  <c r="G6753" i="22"/>
  <c r="G6727" i="22"/>
  <c r="G6706" i="22"/>
  <c r="G6685" i="22"/>
  <c r="G6662" i="22"/>
  <c r="G6638" i="22"/>
  <c r="G6615" i="22"/>
  <c r="G6594" i="22"/>
  <c r="G6573" i="22"/>
  <c r="G6547" i="22"/>
  <c r="G6526" i="22"/>
  <c r="G6503" i="22"/>
  <c r="G6482" i="22"/>
  <c r="G6462" i="22"/>
  <c r="G6439" i="22"/>
  <c r="G6418" i="22"/>
  <c r="G6398" i="22"/>
  <c r="G6376" i="22"/>
  <c r="G6358" i="22"/>
  <c r="G7716" i="22"/>
  <c r="G7695" i="22"/>
  <c r="G7672" i="22"/>
  <c r="G7651" i="22"/>
  <c r="G7627" i="22"/>
  <c r="G7604" i="22"/>
  <c r="G7583" i="22"/>
  <c r="G7560" i="22"/>
  <c r="G7539" i="22"/>
  <c r="G7515" i="22"/>
  <c r="G7492" i="22"/>
  <c r="G7471" i="22"/>
  <c r="G7448" i="22"/>
  <c r="G7424" i="22"/>
  <c r="G7403" i="22"/>
  <c r="G7380" i="22"/>
  <c r="G7359" i="22"/>
  <c r="G7333" i="22"/>
  <c r="G7312" i="22"/>
  <c r="G7291" i="22"/>
  <c r="G7268" i="22"/>
  <c r="G7247" i="22"/>
  <c r="G7221" i="22"/>
  <c r="G7200" i="22"/>
  <c r="G7179" i="22"/>
  <c r="G7156" i="22"/>
  <c r="G7132" i="22"/>
  <c r="G7109" i="22"/>
  <c r="G7088" i="22"/>
  <c r="G7067" i="22"/>
  <c r="G7041" i="22"/>
  <c r="G7020" i="22"/>
  <c r="G6997" i="22"/>
  <c r="G6976" i="22"/>
  <c r="G6955" i="22"/>
  <c r="G6929" i="22"/>
  <c r="G6908" i="22"/>
  <c r="G6885" i="22"/>
  <c r="G6864" i="22"/>
  <c r="G6838" i="22"/>
  <c r="G6817" i="22"/>
  <c r="G6796" i="22"/>
  <c r="G6773" i="22"/>
  <c r="G6749" i="22"/>
  <c r="G6726" i="22"/>
  <c r="G6705" i="22"/>
  <c r="G6684" i="22"/>
  <c r="G6661" i="22"/>
  <c r="G6637" i="22"/>
  <c r="G6614" i="22"/>
  <c r="G6593" i="22"/>
  <c r="G6572" i="22"/>
  <c r="G6546" i="22"/>
  <c r="G6525" i="22"/>
  <c r="G6502" i="22"/>
  <c r="G6481" i="22"/>
  <c r="G6461" i="22"/>
  <c r="G6437" i="22"/>
  <c r="G6417" i="22"/>
  <c r="G6397" i="22"/>
  <c r="G6375" i="22"/>
  <c r="G6357" i="22"/>
  <c r="G6339" i="22"/>
  <c r="G6321" i="22"/>
  <c r="G6301" i="22"/>
  <c r="G6283" i="22"/>
  <c r="G6265" i="22"/>
  <c r="G6247" i="22"/>
  <c r="G6229" i="22"/>
  <c r="G6211" i="22"/>
  <c r="G6193" i="22"/>
  <c r="G6175" i="22"/>
  <c r="G6158" i="22"/>
  <c r="G6141" i="22"/>
  <c r="G6124" i="22"/>
  <c r="G6107" i="22"/>
  <c r="G6090" i="22"/>
  <c r="G6073" i="22"/>
  <c r="G6056" i="22"/>
  <c r="G6039" i="22"/>
  <c r="G6022" i="22"/>
  <c r="G6005" i="22"/>
  <c r="G5988" i="22"/>
  <c r="G5971" i="22"/>
  <c r="G5954" i="22"/>
  <c r="G5937" i="22"/>
  <c r="G5919" i="22"/>
  <c r="G5902" i="22"/>
  <c r="G5885" i="22"/>
  <c r="G5869" i="22"/>
  <c r="G5853" i="22"/>
  <c r="G5837" i="22"/>
  <c r="G5821" i="22"/>
  <c r="G5805" i="22"/>
  <c r="G5789" i="22"/>
  <c r="G5773" i="22"/>
  <c r="G5757" i="22"/>
  <c r="G5741" i="22"/>
  <c r="G5725" i="22"/>
  <c r="G5709" i="22"/>
  <c r="G5693" i="22"/>
  <c r="G5677" i="22"/>
  <c r="G5661" i="22"/>
  <c r="G5645" i="22"/>
  <c r="G5629" i="22"/>
  <c r="G5613" i="22"/>
  <c r="G5597" i="22"/>
  <c r="G5581" i="22"/>
  <c r="G5565" i="22"/>
  <c r="G5549" i="22"/>
  <c r="G5533" i="22"/>
  <c r="G5517" i="22"/>
  <c r="G5501" i="22"/>
  <c r="G5485" i="22"/>
  <c r="G5469" i="22"/>
  <c r="G5453" i="22"/>
  <c r="G5437" i="22"/>
  <c r="G5421" i="22"/>
  <c r="G5405" i="22"/>
  <c r="G5389" i="22"/>
  <c r="G5373" i="22"/>
  <c r="G5357" i="22"/>
  <c r="G5341" i="22"/>
  <c r="G5325" i="22"/>
  <c r="G5309" i="22"/>
  <c r="G5293" i="22"/>
  <c r="G5277" i="22"/>
  <c r="G5261" i="22"/>
  <c r="G5245" i="22"/>
  <c r="G5229" i="22"/>
  <c r="G5213" i="22"/>
  <c r="G5197" i="22"/>
  <c r="G5181" i="22"/>
  <c r="G5165" i="22"/>
  <c r="G5149" i="22"/>
  <c r="G5133" i="22"/>
  <c r="G5117" i="22"/>
  <c r="G5101" i="22"/>
  <c r="G5085" i="22"/>
  <c r="G5069" i="22"/>
  <c r="G5053" i="22"/>
  <c r="G5037" i="22"/>
  <c r="G5021" i="22"/>
  <c r="G5005" i="22"/>
  <c r="G4989" i="22"/>
  <c r="G4973" i="22"/>
  <c r="G4957" i="22"/>
  <c r="G4941" i="22"/>
  <c r="G4925" i="22"/>
  <c r="G4909" i="22"/>
  <c r="G4893" i="22"/>
  <c r="G4877" i="22"/>
  <c r="G4861" i="22"/>
  <c r="G4845" i="22"/>
  <c r="G4829" i="22"/>
  <c r="G4813" i="22"/>
  <c r="G4797" i="22"/>
  <c r="G4781" i="22"/>
  <c r="G4765" i="22"/>
  <c r="G4749" i="22"/>
  <c r="G4733" i="22"/>
  <c r="G4717" i="22"/>
  <c r="G4701" i="22"/>
  <c r="G4685" i="22"/>
  <c r="G4669" i="22"/>
  <c r="G4653" i="22"/>
  <c r="G4637" i="22"/>
  <c r="G4621" i="22"/>
  <c r="G4605" i="22"/>
  <c r="G4589" i="22"/>
  <c r="G7715" i="22"/>
  <c r="G7694" i="22"/>
  <c r="G7671" i="22"/>
  <c r="G7650" i="22"/>
  <c r="G7624" i="22"/>
  <c r="G7603" i="22"/>
  <c r="G7582" i="22"/>
  <c r="G7559" i="22"/>
  <c r="G7535" i="22"/>
  <c r="G7512" i="22"/>
  <c r="G7491" i="22"/>
  <c r="G7470" i="22"/>
  <c r="G7447" i="22"/>
  <c r="G7423" i="22"/>
  <c r="G7400" i="22"/>
  <c r="G7379" i="22"/>
  <c r="G7358" i="22"/>
  <c r="G7332" i="22"/>
  <c r="G7311" i="22"/>
  <c r="G7288" i="22"/>
  <c r="G7267" i="22"/>
  <c r="G7243" i="22"/>
  <c r="G7220" i="22"/>
  <c r="G7199" i="22"/>
  <c r="G7176" i="22"/>
  <c r="G7155" i="22"/>
  <c r="G7131" i="22"/>
  <c r="G7108" i="22"/>
  <c r="G7087" i="22"/>
  <c r="G7064" i="22"/>
  <c r="G7040" i="22"/>
  <c r="G7019" i="22"/>
  <c r="G6996" i="22"/>
  <c r="G6975" i="22"/>
  <c r="G6949" i="22"/>
  <c r="G6928" i="22"/>
  <c r="G6907" i="22"/>
  <c r="G6884" i="22"/>
  <c r="G6863" i="22"/>
  <c r="G7714" i="22"/>
  <c r="G7688" i="22"/>
  <c r="G7661" i="22"/>
  <c r="G7635" i="22"/>
  <c r="G7606" i="22"/>
  <c r="G7579" i="22"/>
  <c r="G7550" i="22"/>
  <c r="G7524" i="22"/>
  <c r="G7495" i="22"/>
  <c r="G7468" i="22"/>
  <c r="G7439" i="22"/>
  <c r="G7413" i="22"/>
  <c r="G7384" i="22"/>
  <c r="G7357" i="22"/>
  <c r="G7328" i="22"/>
  <c r="G7302" i="22"/>
  <c r="G7275" i="22"/>
  <c r="G7249" i="22"/>
  <c r="G7217" i="22"/>
  <c r="G7191" i="22"/>
  <c r="G7164" i="22"/>
  <c r="G7138" i="22"/>
  <c r="G7106" i="22"/>
  <c r="G7077" i="22"/>
  <c r="G7053" i="22"/>
  <c r="G7027" i="22"/>
  <c r="G6995" i="22"/>
  <c r="G6966" i="22"/>
  <c r="G6942" i="22"/>
  <c r="G6913" i="22"/>
  <c r="G6887" i="22"/>
  <c r="G6855" i="22"/>
  <c r="G6832" i="22"/>
  <c r="G6807" i="22"/>
  <c r="G6781" i="22"/>
  <c r="G6756" i="22"/>
  <c r="G6728" i="22"/>
  <c r="G6703" i="22"/>
  <c r="G6675" i="22"/>
  <c r="G6652" i="22"/>
  <c r="G6627" i="22"/>
  <c r="G6599" i="22"/>
  <c r="G6576" i="22"/>
  <c r="G6551" i="22"/>
  <c r="G6523" i="22"/>
  <c r="G6498" i="22"/>
  <c r="G6471" i="22"/>
  <c r="G6449" i="22"/>
  <c r="G6427" i="22"/>
  <c r="G6401" i="22"/>
  <c r="G6379" i="22"/>
  <c r="G6355" i="22"/>
  <c r="G6335" i="22"/>
  <c r="G6315" i="22"/>
  <c r="G6296" i="22"/>
  <c r="G6277" i="22"/>
  <c r="G6258" i="22"/>
  <c r="G6237" i="22"/>
  <c r="G6218" i="22"/>
  <c r="G6199" i="22"/>
  <c r="G6181" i="22"/>
  <c r="G6163" i="22"/>
  <c r="G6145" i="22"/>
  <c r="G6126" i="22"/>
  <c r="G6108" i="22"/>
  <c r="G6089" i="22"/>
  <c r="G6071" i="22"/>
  <c r="G6053" i="22"/>
  <c r="G6035" i="22"/>
  <c r="G6017" i="22"/>
  <c r="G5998" i="22"/>
  <c r="G5980" i="22"/>
  <c r="G5962" i="22"/>
  <c r="G5944" i="22"/>
  <c r="G5926" i="22"/>
  <c r="G5908" i="22"/>
  <c r="G5890" i="22"/>
  <c r="G5872" i="22"/>
  <c r="G5855" i="22"/>
  <c r="G5838" i="22"/>
  <c r="G5820" i="22"/>
  <c r="G5803" i="22"/>
  <c r="G5786" i="22"/>
  <c r="G5769" i="22"/>
  <c r="G5752" i="22"/>
  <c r="G5735" i="22"/>
  <c r="G5718" i="22"/>
  <c r="G5701" i="22"/>
  <c r="G5684" i="22"/>
  <c r="G5667" i="22"/>
  <c r="G5650" i="22"/>
  <c r="G5633" i="22"/>
  <c r="G5616" i="22"/>
  <c r="G5599" i="22"/>
  <c r="G5582" i="22"/>
  <c r="G5564" i="22"/>
  <c r="G5547" i="22"/>
  <c r="G5530" i="22"/>
  <c r="G5513" i="22"/>
  <c r="G5496" i="22"/>
  <c r="G5479" i="22"/>
  <c r="G5462" i="22"/>
  <c r="G5445" i="22"/>
  <c r="G5428" i="22"/>
  <c r="G5411" i="22"/>
  <c r="G5394" i="22"/>
  <c r="G5377" i="22"/>
  <c r="G5360" i="22"/>
  <c r="G5343" i="22"/>
  <c r="G5326" i="22"/>
  <c r="G5308" i="22"/>
  <c r="G5291" i="22"/>
  <c r="G5274" i="22"/>
  <c r="G5257" i="22"/>
  <c r="G5240" i="22"/>
  <c r="G5223" i="22"/>
  <c r="G5206" i="22"/>
  <c r="G5189" i="22"/>
  <c r="G5172" i="22"/>
  <c r="G5155" i="22"/>
  <c r="G5138" i="22"/>
  <c r="G5121" i="22"/>
  <c r="G5104" i="22"/>
  <c r="G5087" i="22"/>
  <c r="G5070" i="22"/>
  <c r="G5052" i="22"/>
  <c r="G5035" i="22"/>
  <c r="G5018" i="22"/>
  <c r="G5001" i="22"/>
  <c r="G4984" i="22"/>
  <c r="G4967" i="22"/>
  <c r="G4950" i="22"/>
  <c r="G4933" i="22"/>
  <c r="G4916" i="22"/>
  <c r="G4899" i="22"/>
  <c r="G4882" i="22"/>
  <c r="G4865" i="22"/>
  <c r="G4848" i="22"/>
  <c r="G4831" i="22"/>
  <c r="G4814" i="22"/>
  <c r="G4796" i="22"/>
  <c r="G4779" i="22"/>
  <c r="G4762" i="22"/>
  <c r="G4745" i="22"/>
  <c r="G4728" i="22"/>
  <c r="G4711" i="22"/>
  <c r="G4694" i="22"/>
  <c r="G4677" i="22"/>
  <c r="G4660" i="22"/>
  <c r="G4643" i="22"/>
  <c r="G4626" i="22"/>
  <c r="G4609" i="22"/>
  <c r="G4592" i="22"/>
  <c r="G4575" i="22"/>
  <c r="G4559" i="22"/>
  <c r="G4543" i="22"/>
  <c r="G4527" i="22"/>
  <c r="G4511" i="22"/>
  <c r="G4495" i="22"/>
  <c r="G4479" i="22"/>
  <c r="G4463" i="22"/>
  <c r="G4447" i="22"/>
  <c r="G4431" i="22"/>
  <c r="G4415" i="22"/>
  <c r="G4399" i="22"/>
  <c r="G4383" i="22"/>
  <c r="G4367" i="22"/>
  <c r="G4351" i="22"/>
  <c r="G4335" i="22"/>
  <c r="G4319" i="22"/>
  <c r="G7713" i="22"/>
  <c r="G7687" i="22"/>
  <c r="G7660" i="22"/>
  <c r="G7634" i="22"/>
  <c r="G7602" i="22"/>
  <c r="G7576" i="22"/>
  <c r="G7549" i="22"/>
  <c r="G7523" i="22"/>
  <c r="G7494" i="22"/>
  <c r="G7467" i="22"/>
  <c r="G7438" i="22"/>
  <c r="G7412" i="22"/>
  <c r="G7383" i="22"/>
  <c r="G7351" i="22"/>
  <c r="G7327" i="22"/>
  <c r="G7301" i="22"/>
  <c r="G7272" i="22"/>
  <c r="G7240" i="22"/>
  <c r="G7216" i="22"/>
  <c r="G7187" i="22"/>
  <c r="G7163" i="22"/>
  <c r="G7137" i="22"/>
  <c r="G7105" i="22"/>
  <c r="G7076" i="22"/>
  <c r="G7052" i="22"/>
  <c r="G7023" i="22"/>
  <c r="G6994" i="22"/>
  <c r="G6965" i="22"/>
  <c r="G6941" i="22"/>
  <c r="G6912" i="22"/>
  <c r="G6883" i="22"/>
  <c r="G6854" i="22"/>
  <c r="G6831" i="22"/>
  <c r="G6803" i="22"/>
  <c r="G6780" i="22"/>
  <c r="G6755" i="22"/>
  <c r="G6725" i="22"/>
  <c r="G6702" i="22"/>
  <c r="G6674" i="22"/>
  <c r="G6651" i="22"/>
  <c r="G6626" i="22"/>
  <c r="G6598" i="22"/>
  <c r="G6575" i="22"/>
  <c r="G6545" i="22"/>
  <c r="G6520" i="22"/>
  <c r="G6497" i="22"/>
  <c r="G6470" i="22"/>
  <c r="G6448" i="22"/>
  <c r="G6424" i="22"/>
  <c r="G6400" i="22"/>
  <c r="G6374" i="22"/>
  <c r="G6354" i="22"/>
  <c r="G6333" i="22"/>
  <c r="G6314" i="22"/>
  <c r="G6295" i="22"/>
  <c r="G6276" i="22"/>
  <c r="G6257" i="22"/>
  <c r="G6236" i="22"/>
  <c r="G6217" i="22"/>
  <c r="G6198" i="22"/>
  <c r="G6180" i="22"/>
  <c r="G6162" i="22"/>
  <c r="G6143" i="22"/>
  <c r="G6125" i="22"/>
  <c r="G6106" i="22"/>
  <c r="G6088" i="22"/>
  <c r="G6070" i="22"/>
  <c r="G6052" i="22"/>
  <c r="G6034" i="22"/>
  <c r="G6015" i="22"/>
  <c r="G5997" i="22"/>
  <c r="G5979" i="22"/>
  <c r="G5961" i="22"/>
  <c r="G5943" i="22"/>
  <c r="G5925" i="22"/>
  <c r="G5907" i="22"/>
  <c r="G5889" i="22"/>
  <c r="G5871" i="22"/>
  <c r="G5854" i="22"/>
  <c r="G5836" i="22"/>
  <c r="G5819" i="22"/>
  <c r="G5802" i="22"/>
  <c r="G5785" i="22"/>
  <c r="G5768" i="22"/>
  <c r="G5751" i="22"/>
  <c r="G5734" i="22"/>
  <c r="G5717" i="22"/>
  <c r="G5700" i="22"/>
  <c r="G5683" i="22"/>
  <c r="G5666" i="22"/>
  <c r="G5649" i="22"/>
  <c r="G5632" i="22"/>
  <c r="G5615" i="22"/>
  <c r="G5598" i="22"/>
  <c r="G5580" i="22"/>
  <c r="G5563" i="22"/>
  <c r="G5546" i="22"/>
  <c r="G5529" i="22"/>
  <c r="G5512" i="22"/>
  <c r="G5495" i="22"/>
  <c r="G5478" i="22"/>
  <c r="G5461" i="22"/>
  <c r="G5444" i="22"/>
  <c r="G5427" i="22"/>
  <c r="G5410" i="22"/>
  <c r="G5393" i="22"/>
  <c r="G5376" i="22"/>
  <c r="G5359" i="22"/>
  <c r="G5342" i="22"/>
  <c r="G5324" i="22"/>
  <c r="G5307" i="22"/>
  <c r="G5290" i="22"/>
  <c r="G5273" i="22"/>
  <c r="G5256" i="22"/>
  <c r="G5239" i="22"/>
  <c r="G5222" i="22"/>
  <c r="G5205" i="22"/>
  <c r="G5188" i="22"/>
  <c r="G5171" i="22"/>
  <c r="G5154" i="22"/>
  <c r="G5137" i="22"/>
  <c r="G5120" i="22"/>
  <c r="G5103" i="22"/>
  <c r="G5086" i="22"/>
  <c r="G5068" i="22"/>
  <c r="G5051" i="22"/>
  <c r="G5034" i="22"/>
  <c r="G5017" i="22"/>
  <c r="G5000" i="22"/>
  <c r="G4983" i="22"/>
  <c r="G4966" i="22"/>
  <c r="G4949" i="22"/>
  <c r="G4932" i="22"/>
  <c r="G4915" i="22"/>
  <c r="G4898" i="22"/>
  <c r="G4881" i="22"/>
  <c r="G4864" i="22"/>
  <c r="G4847" i="22"/>
  <c r="G4830" i="22"/>
  <c r="G4812" i="22"/>
  <c r="G4795" i="22"/>
  <c r="G4778" i="22"/>
  <c r="G4761" i="22"/>
  <c r="G4744" i="22"/>
  <c r="G4727" i="22"/>
  <c r="G4710" i="22"/>
  <c r="G4693" i="22"/>
  <c r="G4676" i="22"/>
  <c r="G7712" i="22"/>
  <c r="G7686" i="22"/>
  <c r="G7659" i="22"/>
  <c r="G7633" i="22"/>
  <c r="G7601" i="22"/>
  <c r="G7575" i="22"/>
  <c r="G7548" i="22"/>
  <c r="G7522" i="22"/>
  <c r="G7490" i="22"/>
  <c r="G7461" i="22"/>
  <c r="G7437" i="22"/>
  <c r="G7411" i="22"/>
  <c r="G7382" i="22"/>
  <c r="G7350" i="22"/>
  <c r="G7326" i="22"/>
  <c r="G7297" i="22"/>
  <c r="G7271" i="22"/>
  <c r="G7239" i="22"/>
  <c r="G7215" i="22"/>
  <c r="G7186" i="22"/>
  <c r="G7160" i="22"/>
  <c r="G7128" i="22"/>
  <c r="G7104" i="22"/>
  <c r="G7075" i="22"/>
  <c r="G7051" i="22"/>
  <c r="G7022" i="22"/>
  <c r="G6993" i="22"/>
  <c r="G6964" i="22"/>
  <c r="G6940" i="22"/>
  <c r="G6911" i="22"/>
  <c r="G6882" i="22"/>
  <c r="G6853" i="22"/>
  <c r="G6830" i="22"/>
  <c r="G6802" i="22"/>
  <c r="G6779" i="22"/>
  <c r="G6754" i="22"/>
  <c r="G6724" i="22"/>
  <c r="G6701" i="22"/>
  <c r="G6673" i="22"/>
  <c r="G6648" i="22"/>
  <c r="G6625" i="22"/>
  <c r="G6597" i="22"/>
  <c r="G6574" i="22"/>
  <c r="G6544" i="22"/>
  <c r="G6519" i="22"/>
  <c r="G6493" i="22"/>
  <c r="G6469" i="22"/>
  <c r="G6447" i="22"/>
  <c r="G6423" i="22"/>
  <c r="G6399" i="22"/>
  <c r="G6373" i="22"/>
  <c r="G6353" i="22"/>
  <c r="G6332" i="22"/>
  <c r="G6313" i="22"/>
  <c r="G6294" i="22"/>
  <c r="G6275" i="22"/>
  <c r="G6255" i="22"/>
  <c r="G6235" i="22"/>
  <c r="G6216" i="22"/>
  <c r="G6197" i="22"/>
  <c r="G6179" i="22"/>
  <c r="G7711" i="22"/>
  <c r="G7679" i="22"/>
  <c r="G7644" i="22"/>
  <c r="G7615" i="22"/>
  <c r="G7580" i="22"/>
  <c r="G7543" i="22"/>
  <c r="G7508" i="22"/>
  <c r="G7476" i="22"/>
  <c r="G7441" i="22"/>
  <c r="G7406" i="22"/>
  <c r="G7371" i="22"/>
  <c r="G7342" i="22"/>
  <c r="G7307" i="22"/>
  <c r="G7270" i="22"/>
  <c r="G7235" i="22"/>
  <c r="G7203" i="22"/>
  <c r="G7168" i="22"/>
  <c r="G7139" i="22"/>
  <c r="G7101" i="22"/>
  <c r="G7069" i="22"/>
  <c r="G7032" i="22"/>
  <c r="G7000" i="22"/>
  <c r="G6962" i="22"/>
  <c r="G6927" i="22"/>
  <c r="G6895" i="22"/>
  <c r="G6866" i="22"/>
  <c r="G6829" i="22"/>
  <c r="G6798" i="22"/>
  <c r="G6765" i="22"/>
  <c r="G6737" i="22"/>
  <c r="G6704" i="22"/>
  <c r="G6670" i="22"/>
  <c r="G6639" i="22"/>
  <c r="G6609" i="22"/>
  <c r="G6578" i="22"/>
  <c r="G6542" i="22"/>
  <c r="G6511" i="22"/>
  <c r="G6483" i="22"/>
  <c r="G6452" i="22"/>
  <c r="G6421" i="22"/>
  <c r="G6391" i="22"/>
  <c r="G6364" i="22"/>
  <c r="G6341" i="22"/>
  <c r="G6316" i="22"/>
  <c r="G6291" i="22"/>
  <c r="G6267" i="22"/>
  <c r="G6244" i="22"/>
  <c r="G6220" i="22"/>
  <c r="G6195" i="22"/>
  <c r="G6172" i="22"/>
  <c r="G6152" i="22"/>
  <c r="G6132" i="22"/>
  <c r="G6111" i="22"/>
  <c r="G6091" i="22"/>
  <c r="G6068" i="22"/>
  <c r="G6047" i="22"/>
  <c r="G6027" i="22"/>
  <c r="G6007" i="22"/>
  <c r="G5986" i="22"/>
  <c r="G5965" i="22"/>
  <c r="G5945" i="22"/>
  <c r="G5923" i="22"/>
  <c r="G5901" i="22"/>
  <c r="G5881" i="22"/>
  <c r="G5862" i="22"/>
  <c r="G5843" i="22"/>
  <c r="G5824" i="22"/>
  <c r="G5804" i="22"/>
  <c r="G5783" i="22"/>
  <c r="G5764" i="22"/>
  <c r="G5745" i="22"/>
  <c r="G5726" i="22"/>
  <c r="G5706" i="22"/>
  <c r="G5687" i="22"/>
  <c r="G5668" i="22"/>
  <c r="G5647" i="22"/>
  <c r="G5627" i="22"/>
  <c r="G5608" i="22"/>
  <c r="G5589" i="22"/>
  <c r="G5570" i="22"/>
  <c r="G5551" i="22"/>
  <c r="G5531" i="22"/>
  <c r="G5510" i="22"/>
  <c r="G5491" i="22"/>
  <c r="G5472" i="22"/>
  <c r="G5452" i="22"/>
  <c r="G5433" i="22"/>
  <c r="G5414" i="22"/>
  <c r="G5395" i="22"/>
  <c r="G5374" i="22"/>
  <c r="G5354" i="22"/>
  <c r="G5335" i="22"/>
  <c r="G5316" i="22"/>
  <c r="G5297" i="22"/>
  <c r="G5278" i="22"/>
  <c r="G5258" i="22"/>
  <c r="G5237" i="22"/>
  <c r="G5218" i="22"/>
  <c r="G5199" i="22"/>
  <c r="G5179" i="22"/>
  <c r="G5160" i="22"/>
  <c r="G5141" i="22"/>
  <c r="G5122" i="22"/>
  <c r="G5100" i="22"/>
  <c r="G5081" i="22"/>
  <c r="G5062" i="22"/>
  <c r="G5043" i="22"/>
  <c r="G5024" i="22"/>
  <c r="G5004" i="22"/>
  <c r="G4985" i="22"/>
  <c r="G4964" i="22"/>
  <c r="G4945" i="22"/>
  <c r="G4926" i="22"/>
  <c r="G4906" i="22"/>
  <c r="G4887" i="22"/>
  <c r="G4868" i="22"/>
  <c r="G4849" i="22"/>
  <c r="G4827" i="22"/>
  <c r="G4808" i="22"/>
  <c r="G4789" i="22"/>
  <c r="G4770" i="22"/>
  <c r="G4751" i="22"/>
  <c r="G4731" i="22"/>
  <c r="G4712" i="22"/>
  <c r="G4691" i="22"/>
  <c r="G4672" i="22"/>
  <c r="G4654" i="22"/>
  <c r="G4635" i="22"/>
  <c r="G4617" i="22"/>
  <c r="G4599" i="22"/>
  <c r="G4581" i="22"/>
  <c r="G4564" i="22"/>
  <c r="G4547" i="22"/>
  <c r="G4530" i="22"/>
  <c r="G4513" i="22"/>
  <c r="G4496" i="22"/>
  <c r="G4478" i="22"/>
  <c r="G4461" i="22"/>
  <c r="G4444" i="22"/>
  <c r="G4427" i="22"/>
  <c r="G4410" i="22"/>
  <c r="G4393" i="22"/>
  <c r="G4376" i="22"/>
  <c r="G4359" i="22"/>
  <c r="G4342" i="22"/>
  <c r="G4325" i="22"/>
  <c r="G4308" i="22"/>
  <c r="G4292" i="22"/>
  <c r="G4276" i="22"/>
  <c r="G4260" i="22"/>
  <c r="G4244" i="22"/>
  <c r="G4228" i="22"/>
  <c r="G4212" i="22"/>
  <c r="G4196" i="22"/>
  <c r="G4180" i="22"/>
  <c r="G4164" i="22"/>
  <c r="G4148" i="22"/>
  <c r="G4132" i="22"/>
  <c r="G4116" i="22"/>
  <c r="G4100" i="22"/>
  <c r="G4084" i="22"/>
  <c r="G4068" i="22"/>
  <c r="G4052" i="22"/>
  <c r="G4036" i="22"/>
  <c r="G4020" i="22"/>
  <c r="G4004" i="22"/>
  <c r="G3988" i="22"/>
  <c r="G3972" i="22"/>
  <c r="G3956" i="22"/>
  <c r="G3940" i="22"/>
  <c r="G3924" i="22"/>
  <c r="G3908" i="22"/>
  <c r="G3892" i="22"/>
  <c r="G3876" i="22"/>
  <c r="G3860" i="22"/>
  <c r="G3844" i="22"/>
  <c r="G3828" i="22"/>
  <c r="G3812" i="22"/>
  <c r="G3796" i="22"/>
  <c r="G3780" i="22"/>
  <c r="G3764" i="22"/>
  <c r="G3748" i="22"/>
  <c r="G3732" i="22"/>
  <c r="G3716" i="22"/>
  <c r="G3700" i="22"/>
  <c r="G3684" i="22"/>
  <c r="G3668" i="22"/>
  <c r="G3652" i="22"/>
  <c r="G3636" i="22"/>
  <c r="G3620" i="22"/>
  <c r="G3604" i="22"/>
  <c r="G3588" i="22"/>
  <c r="G3572" i="22"/>
  <c r="G3556" i="22"/>
  <c r="G3540" i="22"/>
  <c r="G3524" i="22"/>
  <c r="G3508" i="22"/>
  <c r="G3492" i="22"/>
  <c r="G3476" i="22"/>
  <c r="G3460" i="22"/>
  <c r="G3444" i="22"/>
  <c r="G3428" i="22"/>
  <c r="G3412" i="22"/>
  <c r="G3396" i="22"/>
  <c r="G3380" i="22"/>
  <c r="G3364" i="22"/>
  <c r="G3348" i="22"/>
  <c r="G3332" i="22"/>
  <c r="G3316" i="22"/>
  <c r="G3300" i="22"/>
  <c r="G3284" i="22"/>
  <c r="G3268" i="22"/>
  <c r="G3252" i="22"/>
  <c r="G3236" i="22"/>
  <c r="G3220" i="22"/>
  <c r="G3204" i="22"/>
  <c r="G3188" i="22"/>
  <c r="G3172" i="22"/>
  <c r="G7710" i="22"/>
  <c r="G7678" i="22"/>
  <c r="G7643" i="22"/>
  <c r="G7614" i="22"/>
  <c r="G7571" i="22"/>
  <c r="G7542" i="22"/>
  <c r="G7507" i="22"/>
  <c r="G7475" i="22"/>
  <c r="G7440" i="22"/>
  <c r="G7405" i="22"/>
  <c r="G7368" i="22"/>
  <c r="G7341" i="22"/>
  <c r="G7304" i="22"/>
  <c r="G7266" i="22"/>
  <c r="G7234" i="22"/>
  <c r="G7202" i="22"/>
  <c r="G7167" i="22"/>
  <c r="G7127" i="22"/>
  <c r="G7095" i="22"/>
  <c r="G7063" i="22"/>
  <c r="G7031" i="22"/>
  <c r="G6999" i="22"/>
  <c r="G6961" i="22"/>
  <c r="G6926" i="22"/>
  <c r="G6894" i="22"/>
  <c r="G6859" i="22"/>
  <c r="G6828" i="22"/>
  <c r="G6795" i="22"/>
  <c r="G6764" i="22"/>
  <c r="G6736" i="22"/>
  <c r="G6700" i="22"/>
  <c r="G6669" i="22"/>
  <c r="G6636" i="22"/>
  <c r="G6608" i="22"/>
  <c r="G6577" i="22"/>
  <c r="G6541" i="22"/>
  <c r="G6510" i="22"/>
  <c r="G6480" i="22"/>
  <c r="G6451" i="22"/>
  <c r="G6419" i="22"/>
  <c r="G6390" i="22"/>
  <c r="G6363" i="22"/>
  <c r="G6340" i="22"/>
  <c r="G6312" i="22"/>
  <c r="G6290" i="22"/>
  <c r="G6266" i="22"/>
  <c r="G6243" i="22"/>
  <c r="G6219" i="22"/>
  <c r="G6194" i="22"/>
  <c r="G6171" i="22"/>
  <c r="G6151" i="22"/>
  <c r="G6131" i="22"/>
  <c r="G6110" i="22"/>
  <c r="G6087" i="22"/>
  <c r="G6067" i="22"/>
  <c r="G6046" i="22"/>
  <c r="G6026" i="22"/>
  <c r="G6006" i="22"/>
  <c r="G5985" i="22"/>
  <c r="G5964" i="22"/>
  <c r="G5942" i="22"/>
  <c r="G5922" i="22"/>
  <c r="G5900" i="22"/>
  <c r="G5880" i="22"/>
  <c r="G5861" i="22"/>
  <c r="G5842" i="22"/>
  <c r="G5823" i="22"/>
  <c r="G5801" i="22"/>
  <c r="G5782" i="22"/>
  <c r="G5763" i="22"/>
  <c r="G5744" i="22"/>
  <c r="G5724" i="22"/>
  <c r="G5705" i="22"/>
  <c r="G5686" i="22"/>
  <c r="G5665" i="22"/>
  <c r="G5646" i="22"/>
  <c r="G5626" i="22"/>
  <c r="G5607" i="22"/>
  <c r="G5588" i="22"/>
  <c r="G5569" i="22"/>
  <c r="G5550" i="22"/>
  <c r="G5528" i="22"/>
  <c r="G5509" i="22"/>
  <c r="G5490" i="22"/>
  <c r="G5471" i="22"/>
  <c r="G5451" i="22"/>
  <c r="G5432" i="22"/>
  <c r="G5413" i="22"/>
  <c r="G5392" i="22"/>
  <c r="G5372" i="22"/>
  <c r="G5353" i="22"/>
  <c r="G5334" i="22"/>
  <c r="G5315" i="22"/>
  <c r="G5296" i="22"/>
  <c r="G5276" i="22"/>
  <c r="G5255" i="22"/>
  <c r="G5236" i="22"/>
  <c r="G5217" i="22"/>
  <c r="G5198" i="22"/>
  <c r="G5178" i="22"/>
  <c r="G5159" i="22"/>
  <c r="G5140" i="22"/>
  <c r="G5119" i="22"/>
  <c r="G5099" i="22"/>
  <c r="G5080" i="22"/>
  <c r="G5061" i="22"/>
  <c r="G5042" i="22"/>
  <c r="G5023" i="22"/>
  <c r="G5003" i="22"/>
  <c r="G4982" i="22"/>
  <c r="G4963" i="22"/>
  <c r="G4944" i="22"/>
  <c r="G4924" i="22"/>
  <c r="G4905" i="22"/>
  <c r="G4886" i="22"/>
  <c r="G4867" i="22"/>
  <c r="G4846" i="22"/>
  <c r="G4826" i="22"/>
  <c r="G4807" i="22"/>
  <c r="G4788" i="22"/>
  <c r="G4769" i="22"/>
  <c r="G4750" i="22"/>
  <c r="G4730" i="22"/>
  <c r="G4709" i="22"/>
  <c r="G4690" i="22"/>
  <c r="G4671" i="22"/>
  <c r="G4652" i="22"/>
  <c r="G4634" i="22"/>
  <c r="G4616" i="22"/>
  <c r="G4598" i="22"/>
  <c r="G4580" i="22"/>
  <c r="G4563" i="22"/>
  <c r="G4546" i="22"/>
  <c r="G4529" i="22"/>
  <c r="G4512" i="22"/>
  <c r="G4494" i="22"/>
  <c r="G4477" i="22"/>
  <c r="G4460" i="22"/>
  <c r="G4443" i="22"/>
  <c r="G4426" i="22"/>
  <c r="G4409" i="22"/>
  <c r="G4392" i="22"/>
  <c r="G4375" i="22"/>
  <c r="G4358" i="22"/>
  <c r="G4341" i="22"/>
  <c r="G4324" i="22"/>
  <c r="G4307" i="22"/>
  <c r="G4291" i="22"/>
  <c r="G4275" i="22"/>
  <c r="G4259" i="22"/>
  <c r="G4243" i="22"/>
  <c r="G4227" i="22"/>
  <c r="G4211" i="22"/>
  <c r="G4195" i="22"/>
  <c r="G4179" i="22"/>
  <c r="G4163" i="22"/>
  <c r="G4147" i="22"/>
  <c r="G4131" i="22"/>
  <c r="G4115" i="22"/>
  <c r="G4099" i="22"/>
  <c r="G4083" i="22"/>
  <c r="G4067" i="22"/>
  <c r="G4051" i="22"/>
  <c r="G4035" i="22"/>
  <c r="G4019" i="22"/>
  <c r="G4003" i="22"/>
  <c r="G3987" i="22"/>
  <c r="G3971" i="22"/>
  <c r="G3955" i="22"/>
  <c r="G3939" i="22"/>
  <c r="G3923" i="22"/>
  <c r="G3907" i="22"/>
  <c r="G3891" i="22"/>
  <c r="G3875" i="22"/>
  <c r="G3859" i="22"/>
  <c r="G3843" i="22"/>
  <c r="G3827" i="22"/>
  <c r="G3811" i="22"/>
  <c r="G3795" i="22"/>
  <c r="G3779" i="22"/>
  <c r="G3763" i="22"/>
  <c r="G3747" i="22"/>
  <c r="G3731" i="22"/>
  <c r="G3715" i="22"/>
  <c r="G3699" i="22"/>
  <c r="G3683" i="22"/>
  <c r="G3667" i="22"/>
  <c r="G3651" i="22"/>
  <c r="G3635" i="22"/>
  <c r="G3619" i="22"/>
  <c r="G3603" i="22"/>
  <c r="G3587" i="22"/>
  <c r="G3571" i="22"/>
  <c r="G3555" i="22"/>
  <c r="G3539" i="22"/>
  <c r="G3523" i="22"/>
  <c r="G3507" i="22"/>
  <c r="G3491" i="22"/>
  <c r="G3475" i="22"/>
  <c r="G3459" i="22"/>
  <c r="G3443" i="22"/>
  <c r="G3427" i="22"/>
  <c r="G3411" i="22"/>
  <c r="G3395" i="22"/>
  <c r="G3379" i="22"/>
  <c r="G3363" i="22"/>
  <c r="G3347" i="22"/>
  <c r="G3331" i="22"/>
  <c r="G3315" i="22"/>
  <c r="G3299" i="22"/>
  <c r="G3283" i="22"/>
  <c r="G3267" i="22"/>
  <c r="G3251" i="22"/>
  <c r="G3235" i="22"/>
  <c r="G3219" i="22"/>
  <c r="G3203" i="22"/>
  <c r="G3187" i="22"/>
  <c r="G3171" i="22"/>
  <c r="G3155" i="22"/>
  <c r="G3139" i="22"/>
  <c r="G3123" i="22"/>
  <c r="G3107" i="22"/>
  <c r="G3091" i="22"/>
  <c r="G3075" i="22"/>
  <c r="G3059" i="22"/>
  <c r="G3043" i="22"/>
  <c r="G3027" i="22"/>
  <c r="G3011" i="22"/>
  <c r="G2995" i="22"/>
  <c r="G2979" i="22"/>
  <c r="G2963" i="22"/>
  <c r="G2947" i="22"/>
  <c r="G2931" i="22"/>
  <c r="G2915" i="22"/>
  <c r="G2899" i="22"/>
  <c r="G2883" i="22"/>
  <c r="G2867" i="22"/>
  <c r="G2851" i="22"/>
  <c r="G2835" i="22"/>
  <c r="G2819" i="22"/>
  <c r="G2803" i="22"/>
  <c r="G2787" i="22"/>
  <c r="G2771" i="22"/>
  <c r="G2755" i="22"/>
  <c r="G2739" i="22"/>
  <c r="G2723" i="22"/>
  <c r="G2707" i="22"/>
  <c r="G2691" i="22"/>
  <c r="G2675" i="22"/>
  <c r="G2659" i="22"/>
  <c r="G2643" i="22"/>
  <c r="G2627" i="22"/>
  <c r="G2611" i="22"/>
  <c r="G2595" i="22"/>
  <c r="G2579" i="22"/>
  <c r="G2563" i="22"/>
  <c r="G2547" i="22"/>
  <c r="G2531" i="22"/>
  <c r="G2515" i="22"/>
  <c r="G2499" i="22"/>
  <c r="G2483" i="22"/>
  <c r="G2467" i="22"/>
  <c r="G2451" i="22"/>
  <c r="G2435" i="22"/>
  <c r="G2419" i="22"/>
  <c r="G2403" i="22"/>
  <c r="G2387" i="22"/>
  <c r="G2371" i="22"/>
  <c r="G2355" i="22"/>
  <c r="G2339" i="22"/>
  <c r="G2323" i="22"/>
  <c r="G2307" i="22"/>
  <c r="G2291" i="22"/>
  <c r="G2275" i="22"/>
  <c r="G2259" i="22"/>
  <c r="G2243" i="22"/>
  <c r="G2227" i="22"/>
  <c r="G2211" i="22"/>
  <c r="G2195" i="22"/>
  <c r="G2179" i="22"/>
  <c r="G2163" i="22"/>
  <c r="G2147" i="22"/>
  <c r="G2131" i="22"/>
  <c r="G2115" i="22"/>
  <c r="G2099" i="22"/>
  <c r="G2083" i="22"/>
  <c r="G2067" i="22"/>
  <c r="G2051" i="22"/>
  <c r="G2035" i="22"/>
  <c r="G2019" i="22"/>
  <c r="G2003" i="22"/>
  <c r="G1987" i="22"/>
  <c r="G1971" i="22"/>
  <c r="G1955" i="22"/>
  <c r="G1939" i="22"/>
  <c r="G1923" i="22"/>
  <c r="G1907" i="22"/>
  <c r="G1891" i="22"/>
  <c r="G1875" i="22"/>
  <c r="G1859" i="22"/>
  <c r="G1843" i="22"/>
  <c r="G1827" i="22"/>
  <c r="G1811" i="22"/>
  <c r="G1795" i="22"/>
  <c r="G1779" i="22"/>
  <c r="G1763" i="22"/>
  <c r="G1747" i="22"/>
  <c r="G1731" i="22"/>
  <c r="G1715" i="22"/>
  <c r="G1699" i="22"/>
  <c r="G1683" i="22"/>
  <c r="G1667" i="22"/>
  <c r="G1651" i="22"/>
  <c r="G1635" i="22"/>
  <c r="G1619" i="22"/>
  <c r="G1603" i="22"/>
  <c r="G1587" i="22"/>
  <c r="G1571" i="22"/>
  <c r="G1555" i="22"/>
  <c r="G1539" i="22"/>
  <c r="G1523" i="22"/>
  <c r="G1507" i="22"/>
  <c r="G1491" i="22"/>
  <c r="G1475" i="22"/>
  <c r="G1459" i="22"/>
  <c r="G1443" i="22"/>
  <c r="G1427" i="22"/>
  <c r="G1411" i="22"/>
  <c r="G1395" i="22"/>
  <c r="G1379" i="22"/>
  <c r="G1363" i="22"/>
  <c r="G1347" i="22"/>
  <c r="G1331" i="22"/>
  <c r="G1315" i="22"/>
  <c r="G1299" i="22"/>
  <c r="G1283" i="22"/>
  <c r="G1267" i="22"/>
  <c r="G1251" i="22"/>
  <c r="G1235" i="22"/>
  <c r="G1219" i="22"/>
  <c r="G1203" i="22"/>
  <c r="G7709" i="22"/>
  <c r="G7677" i="22"/>
  <c r="G7640" i="22"/>
  <c r="G7613" i="22"/>
  <c r="G7570" i="22"/>
  <c r="G7541" i="22"/>
  <c r="G7506" i="22"/>
  <c r="G7474" i="22"/>
  <c r="G7436" i="22"/>
  <c r="G7399" i="22"/>
  <c r="G7367" i="22"/>
  <c r="G7340" i="22"/>
  <c r="G7303" i="22"/>
  <c r="G7265" i="22"/>
  <c r="G7233" i="22"/>
  <c r="G7198" i="22"/>
  <c r="G7166" i="22"/>
  <c r="G7126" i="22"/>
  <c r="G7094" i="22"/>
  <c r="G7059" i="22"/>
  <c r="G7030" i="22"/>
  <c r="G6992" i="22"/>
  <c r="G6960" i="22"/>
  <c r="G6925" i="22"/>
  <c r="G6893" i="22"/>
  <c r="G6856" i="22"/>
  <c r="G6827" i="22"/>
  <c r="G6792" i="22"/>
  <c r="G6763" i="22"/>
  <c r="G6735" i="22"/>
  <c r="G6699" i="22"/>
  <c r="G6668" i="22"/>
  <c r="G6635" i="22"/>
  <c r="G6607" i="22"/>
  <c r="G6571" i="22"/>
  <c r="G6540" i="22"/>
  <c r="G6509" i="22"/>
  <c r="G6479" i="22"/>
  <c r="G6450" i="22"/>
  <c r="G6416" i="22"/>
  <c r="G6389" i="22"/>
  <c r="G6362" i="22"/>
  <c r="G6338" i="22"/>
  <c r="G6311" i="22"/>
  <c r="G6289" i="22"/>
  <c r="G6264" i="22"/>
  <c r="G6242" i="22"/>
  <c r="G6215" i="22"/>
  <c r="G6191" i="22"/>
  <c r="G6170" i="22"/>
  <c r="G6150" i="22"/>
  <c r="G6130" i="22"/>
  <c r="G6109" i="22"/>
  <c r="G6086" i="22"/>
  <c r="G6066" i="22"/>
  <c r="G6045" i="22"/>
  <c r="G6025" i="22"/>
  <c r="G6004" i="22"/>
  <c r="G5983" i="22"/>
  <c r="G5963" i="22"/>
  <c r="G5941" i="22"/>
  <c r="G5921" i="22"/>
  <c r="G5899" i="22"/>
  <c r="G5879" i="22"/>
  <c r="G5860" i="22"/>
  <c r="G5841" i="22"/>
  <c r="G5822" i="22"/>
  <c r="G5800" i="22"/>
  <c r="G5781" i="22"/>
  <c r="G5762" i="22"/>
  <c r="G5743" i="22"/>
  <c r="G5723" i="22"/>
  <c r="G5704" i="22"/>
  <c r="G5685" i="22"/>
  <c r="G5664" i="22"/>
  <c r="G5644" i="22"/>
  <c r="G5625" i="22"/>
  <c r="G5606" i="22"/>
  <c r="G5587" i="22"/>
  <c r="G5568" i="22"/>
  <c r="G5548" i="22"/>
  <c r="G5527" i="22"/>
  <c r="G5508" i="22"/>
  <c r="G5489" i="22"/>
  <c r="G5470" i="22"/>
  <c r="G5450" i="22"/>
  <c r="G5431" i="22"/>
  <c r="G5412" i="22"/>
  <c r="G5391" i="22"/>
  <c r="G5371" i="22"/>
  <c r="G5352" i="22"/>
  <c r="G5333" i="22"/>
  <c r="G5314" i="22"/>
  <c r="G5295" i="22"/>
  <c r="G5275" i="22"/>
  <c r="G5254" i="22"/>
  <c r="G5235" i="22"/>
  <c r="G5216" i="22"/>
  <c r="G5196" i="22"/>
  <c r="G5177" i="22"/>
  <c r="G5158" i="22"/>
  <c r="G5139" i="22"/>
  <c r="G5118" i="22"/>
  <c r="G5098" i="22"/>
  <c r="G5079" i="22"/>
  <c r="G5060" i="22"/>
  <c r="G5041" i="22"/>
  <c r="G5022" i="22"/>
  <c r="G5002" i="22"/>
  <c r="G4981" i="22"/>
  <c r="G4962" i="22"/>
  <c r="G4943" i="22"/>
  <c r="G4923" i="22"/>
  <c r="G4904" i="22"/>
  <c r="G4885" i="22"/>
  <c r="G4866" i="22"/>
  <c r="G4844" i="22"/>
  <c r="G4825" i="22"/>
  <c r="G4806" i="22"/>
  <c r="G4787" i="22"/>
  <c r="G4768" i="22"/>
  <c r="G4748" i="22"/>
  <c r="G7708" i="22"/>
  <c r="G7668" i="22"/>
  <c r="G7622" i="22"/>
  <c r="G7587" i="22"/>
  <c r="G7544" i="22"/>
  <c r="G7503" i="22"/>
  <c r="G7457" i="22"/>
  <c r="G7419" i="22"/>
  <c r="G7376" i="22"/>
  <c r="G7330" i="22"/>
  <c r="G7287" i="22"/>
  <c r="G7252" i="22"/>
  <c r="G7211" i="22"/>
  <c r="G7165" i="22"/>
  <c r="G7122" i="22"/>
  <c r="G7084" i="22"/>
  <c r="G7038" i="22"/>
  <c r="G7003" i="22"/>
  <c r="G6957" i="22"/>
  <c r="G6917" i="22"/>
  <c r="G6871" i="22"/>
  <c r="G6834" i="22"/>
  <c r="G6790" i="22"/>
  <c r="G6748" i="22"/>
  <c r="G6717" i="22"/>
  <c r="G6679" i="22"/>
  <c r="G6632" i="22"/>
  <c r="G6595" i="22"/>
  <c r="G6559" i="22"/>
  <c r="G6518" i="22"/>
  <c r="G6484" i="22"/>
  <c r="G6444" i="22"/>
  <c r="G6408" i="22"/>
  <c r="G6371" i="22"/>
  <c r="G6343" i="22"/>
  <c r="G6309" i="22"/>
  <c r="G6281" i="22"/>
  <c r="G6251" i="22"/>
  <c r="G6225" i="22"/>
  <c r="G6190" i="22"/>
  <c r="G6166" i="22"/>
  <c r="G6139" i="22"/>
  <c r="G6116" i="22"/>
  <c r="G6092" i="22"/>
  <c r="G6062" i="22"/>
  <c r="G6038" i="22"/>
  <c r="G6012" i="22"/>
  <c r="G5989" i="22"/>
  <c r="G5959" i="22"/>
  <c r="G5934" i="22"/>
  <c r="G5911" i="22"/>
  <c r="G5884" i="22"/>
  <c r="G5859" i="22"/>
  <c r="G5834" i="22"/>
  <c r="G5812" i="22"/>
  <c r="G5790" i="22"/>
  <c r="G5765" i="22"/>
  <c r="G5739" i="22"/>
  <c r="G5715" i="22"/>
  <c r="G5692" i="22"/>
  <c r="G5670" i="22"/>
  <c r="G5642" i="22"/>
  <c r="G5620" i="22"/>
  <c r="G5595" i="22"/>
  <c r="G5573" i="22"/>
  <c r="G5545" i="22"/>
  <c r="G5523" i="22"/>
  <c r="G5500" i="22"/>
  <c r="G5476" i="22"/>
  <c r="G5454" i="22"/>
  <c r="G5426" i="22"/>
  <c r="G5403" i="22"/>
  <c r="G5381" i="22"/>
  <c r="G5356" i="22"/>
  <c r="G5331" i="22"/>
  <c r="G5306" i="22"/>
  <c r="G5284" i="22"/>
  <c r="G5262" i="22"/>
  <c r="G5234" i="22"/>
  <c r="G5211" i="22"/>
  <c r="G5187" i="22"/>
  <c r="G5164" i="22"/>
  <c r="G5142" i="22"/>
  <c r="G5114" i="22"/>
  <c r="G5092" i="22"/>
  <c r="G5067" i="22"/>
  <c r="G5045" i="22"/>
  <c r="G5019" i="22"/>
  <c r="G4995" i="22"/>
  <c r="G4972" i="22"/>
  <c r="G4948" i="22"/>
  <c r="G4922" i="22"/>
  <c r="G4900" i="22"/>
  <c r="G4875" i="22"/>
  <c r="G4853" i="22"/>
  <c r="G4828" i="22"/>
  <c r="G4803" i="22"/>
  <c r="G4780" i="22"/>
  <c r="G4756" i="22"/>
  <c r="G4734" i="22"/>
  <c r="G4708" i="22"/>
  <c r="G4687" i="22"/>
  <c r="G4665" i="22"/>
  <c r="G4645" i="22"/>
  <c r="G4624" i="22"/>
  <c r="G4603" i="22"/>
  <c r="G4583" i="22"/>
  <c r="G4562" i="22"/>
  <c r="G4542" i="22"/>
  <c r="G4523" i="22"/>
  <c r="G4504" i="22"/>
  <c r="G4485" i="22"/>
  <c r="G4466" i="22"/>
  <c r="G4446" i="22"/>
  <c r="G4425" i="22"/>
  <c r="G4406" i="22"/>
  <c r="G4387" i="22"/>
  <c r="G4368" i="22"/>
  <c r="G4348" i="22"/>
  <c r="G4329" i="22"/>
  <c r="G4310" i="22"/>
  <c r="G4290" i="22"/>
  <c r="G4272" i="22"/>
  <c r="G4254" i="22"/>
  <c r="G4236" i="22"/>
  <c r="G4218" i="22"/>
  <c r="G4200" i="22"/>
  <c r="G4182" i="22"/>
  <c r="G4162" i="22"/>
  <c r="G4144" i="22"/>
  <c r="G4126" i="22"/>
  <c r="G4108" i="22"/>
  <c r="G4090" i="22"/>
  <c r="G4072" i="22"/>
  <c r="G4054" i="22"/>
  <c r="G4034" i="22"/>
  <c r="G4016" i="22"/>
  <c r="G3998" i="22"/>
  <c r="G3980" i="22"/>
  <c r="G3962" i="22"/>
  <c r="G3944" i="22"/>
  <c r="G3926" i="22"/>
  <c r="G3906" i="22"/>
  <c r="G3888" i="22"/>
  <c r="G3870" i="22"/>
  <c r="G3852" i="22"/>
  <c r="G3834" i="22"/>
  <c r="G3816" i="22"/>
  <c r="G3798" i="22"/>
  <c r="G3778" i="22"/>
  <c r="G3760" i="22"/>
  <c r="G3742" i="22"/>
  <c r="G3724" i="22"/>
  <c r="G3706" i="22"/>
  <c r="G3688" i="22"/>
  <c r="G3670" i="22"/>
  <c r="G3650" i="22"/>
  <c r="G3632" i="22"/>
  <c r="G3614" i="22"/>
  <c r="G3596" i="22"/>
  <c r="G3578" i="22"/>
  <c r="G3560" i="22"/>
  <c r="G3542" i="22"/>
  <c r="G3522" i="22"/>
  <c r="G3504" i="22"/>
  <c r="G3486" i="22"/>
  <c r="G3468" i="22"/>
  <c r="G3450" i="22"/>
  <c r="G3432" i="22"/>
  <c r="G3414" i="22"/>
  <c r="G3394" i="22"/>
  <c r="G3376" i="22"/>
  <c r="G3358" i="22"/>
  <c r="G3340" i="22"/>
  <c r="G3322" i="22"/>
  <c r="G3304" i="22"/>
  <c r="G3286" i="22"/>
  <c r="G3266" i="22"/>
  <c r="G3248" i="22"/>
  <c r="G3230" i="22"/>
  <c r="G3212" i="22"/>
  <c r="G3194" i="22"/>
  <c r="G3176" i="22"/>
  <c r="G3158" i="22"/>
  <c r="G3141" i="22"/>
  <c r="G3124" i="22"/>
  <c r="G3106" i="22"/>
  <c r="G3089" i="22"/>
  <c r="G3072" i="22"/>
  <c r="G3055" i="22"/>
  <c r="G3038" i="22"/>
  <c r="G3021" i="22"/>
  <c r="G3004" i="22"/>
  <c r="G2987" i="22"/>
  <c r="G2970" i="22"/>
  <c r="G2953" i="22"/>
  <c r="G2936" i="22"/>
  <c r="G2919" i="22"/>
  <c r="G2902" i="22"/>
  <c r="G2885" i="22"/>
  <c r="G2868" i="22"/>
  <c r="G2850" i="22"/>
  <c r="G2833" i="22"/>
  <c r="G2816" i="22"/>
  <c r="G2799" i="22"/>
  <c r="G2782" i="22"/>
  <c r="G2765" i="22"/>
  <c r="G2748" i="22"/>
  <c r="G2731" i="22"/>
  <c r="G2714" i="22"/>
  <c r="G2697" i="22"/>
  <c r="G2680" i="22"/>
  <c r="G2663" i="22"/>
  <c r="G2646" i="22"/>
  <c r="G2629" i="22"/>
  <c r="G2612" i="22"/>
  <c r="G2594" i="22"/>
  <c r="G2577" i="22"/>
  <c r="G2560" i="22"/>
  <c r="G2543" i="22"/>
  <c r="G2526" i="22"/>
  <c r="G2509" i="22"/>
  <c r="G2492" i="22"/>
  <c r="G2475" i="22"/>
  <c r="G2458" i="22"/>
  <c r="G2441" i="22"/>
  <c r="G2424" i="22"/>
  <c r="G2407" i="22"/>
  <c r="G2390" i="22"/>
  <c r="G2373" i="22"/>
  <c r="G2356" i="22"/>
  <c r="G2338" i="22"/>
  <c r="G2321" i="22"/>
  <c r="G2304" i="22"/>
  <c r="G2287" i="22"/>
  <c r="G2270" i="22"/>
  <c r="G2253" i="22"/>
  <c r="G2236" i="22"/>
  <c r="G2219" i="22"/>
  <c r="G2202" i="22"/>
  <c r="G2185" i="22"/>
  <c r="G2168" i="22"/>
  <c r="G2151" i="22"/>
  <c r="G2134" i="22"/>
  <c r="G2117" i="22"/>
  <c r="G2100" i="22"/>
  <c r="G2082" i="22"/>
  <c r="G2065" i="22"/>
  <c r="G2048" i="22"/>
  <c r="G2031" i="22"/>
  <c r="G2014" i="22"/>
  <c r="G1997" i="22"/>
  <c r="G1980" i="22"/>
  <c r="G1963" i="22"/>
  <c r="G1946" i="22"/>
  <c r="G1929" i="22"/>
  <c r="G1912" i="22"/>
  <c r="G1895" i="22"/>
  <c r="G1878" i="22"/>
  <c r="G1861" i="22"/>
  <c r="G1844" i="22"/>
  <c r="G1826" i="22"/>
  <c r="G1809" i="22"/>
  <c r="G1792" i="22"/>
  <c r="G1775" i="22"/>
  <c r="G1758" i="22"/>
  <c r="G1741" i="22"/>
  <c r="G1724" i="22"/>
  <c r="G1707" i="22"/>
  <c r="G1690" i="22"/>
  <c r="G1673" i="22"/>
  <c r="G1656" i="22"/>
  <c r="G1639" i="22"/>
  <c r="G1622" i="22"/>
  <c r="G1605" i="22"/>
  <c r="G1588" i="22"/>
  <c r="G1570" i="22"/>
  <c r="G1553" i="22"/>
  <c r="G1536" i="22"/>
  <c r="G1519" i="22"/>
  <c r="G1502" i="22"/>
  <c r="G1485" i="22"/>
  <c r="G1468" i="22"/>
  <c r="G1451" i="22"/>
  <c r="G1434" i="22"/>
  <c r="G1417" i="22"/>
  <c r="G1400" i="22"/>
  <c r="G1383" i="22"/>
  <c r="G1366" i="22"/>
  <c r="G1349" i="22"/>
  <c r="G1332" i="22"/>
  <c r="G1314" i="22"/>
  <c r="G1297" i="22"/>
  <c r="G1280" i="22"/>
  <c r="G1263" i="22"/>
  <c r="G1246" i="22"/>
  <c r="G1229" i="22"/>
  <c r="G1212" i="22"/>
  <c r="G1195" i="22"/>
  <c r="G1179" i="22"/>
  <c r="G1163" i="22"/>
  <c r="G1147" i="22"/>
  <c r="G1131" i="22"/>
  <c r="G1115" i="22"/>
  <c r="G1099" i="22"/>
  <c r="G1083" i="22"/>
  <c r="G1067" i="22"/>
  <c r="G1051" i="22"/>
  <c r="G1035" i="22"/>
  <c r="G1019" i="22"/>
  <c r="G1003" i="22"/>
  <c r="G987" i="22"/>
  <c r="G971" i="22"/>
  <c r="G955" i="22"/>
  <c r="G939" i="22"/>
  <c r="G923" i="22"/>
  <c r="G907" i="22"/>
  <c r="G7707" i="22"/>
  <c r="G7667" i="22"/>
  <c r="G7621" i="22"/>
  <c r="G7586" i="22"/>
  <c r="G7534" i="22"/>
  <c r="G7499" i="22"/>
  <c r="G7456" i="22"/>
  <c r="G7416" i="22"/>
  <c r="G7375" i="22"/>
  <c r="G7329" i="22"/>
  <c r="G7286" i="22"/>
  <c r="G7251" i="22"/>
  <c r="G7205" i="22"/>
  <c r="G7159" i="22"/>
  <c r="G7121" i="22"/>
  <c r="G7083" i="22"/>
  <c r="G7037" i="22"/>
  <c r="G6991" i="22"/>
  <c r="G6948" i="22"/>
  <c r="G6910" i="22"/>
  <c r="G6870" i="22"/>
  <c r="G6833" i="22"/>
  <c r="G6789" i="22"/>
  <c r="G6747" i="22"/>
  <c r="G6711" i="22"/>
  <c r="G6672" i="22"/>
  <c r="G6631" i="22"/>
  <c r="G6592" i="22"/>
  <c r="G6558" i="22"/>
  <c r="G6517" i="22"/>
  <c r="G6477" i="22"/>
  <c r="G6443" i="22"/>
  <c r="G6407" i="22"/>
  <c r="G6370" i="22"/>
  <c r="G6342" i="22"/>
  <c r="G6308" i="22"/>
  <c r="G6280" i="22"/>
  <c r="G6250" i="22"/>
  <c r="G6223" i="22"/>
  <c r="G6189" i="22"/>
  <c r="G6165" i="22"/>
  <c r="G6138" i="22"/>
  <c r="G6115" i="22"/>
  <c r="G6085" i="22"/>
  <c r="G6061" i="22"/>
  <c r="G6037" i="22"/>
  <c r="G6011" i="22"/>
  <c r="G5987" i="22"/>
  <c r="G5958" i="22"/>
  <c r="G5933" i="22"/>
  <c r="G5910" i="22"/>
  <c r="G5883" i="22"/>
  <c r="G5858" i="22"/>
  <c r="G5833" i="22"/>
  <c r="G5811" i="22"/>
  <c r="G5788" i="22"/>
  <c r="G5761" i="22"/>
  <c r="G5738" i="22"/>
  <c r="G5714" i="22"/>
  <c r="G5691" i="22"/>
  <c r="G5669" i="22"/>
  <c r="G5641" i="22"/>
  <c r="G5619" i="22"/>
  <c r="G5594" i="22"/>
  <c r="G5572" i="22"/>
  <c r="G5544" i="22"/>
  <c r="G5522" i="22"/>
  <c r="G5499" i="22"/>
  <c r="G5475" i="22"/>
  <c r="G5449" i="22"/>
  <c r="G5425" i="22"/>
  <c r="G5402" i="22"/>
  <c r="G5380" i="22"/>
  <c r="G5355" i="22"/>
  <c r="G5330" i="22"/>
  <c r="G5305" i="22"/>
  <c r="G5283" i="22"/>
  <c r="G5260" i="22"/>
  <c r="G5233" i="22"/>
  <c r="G5210" i="22"/>
  <c r="G5186" i="22"/>
  <c r="G5163" i="22"/>
  <c r="G5136" i="22"/>
  <c r="G5113" i="22"/>
  <c r="G5091" i="22"/>
  <c r="G5066" i="22"/>
  <c r="G5044" i="22"/>
  <c r="G5016" i="22"/>
  <c r="G4994" i="22"/>
  <c r="G4971" i="22"/>
  <c r="G4947" i="22"/>
  <c r="G4921" i="22"/>
  <c r="G4897" i="22"/>
  <c r="G4874" i="22"/>
  <c r="G4852" i="22"/>
  <c r="G4824" i="22"/>
  <c r="G4802" i="22"/>
  <c r="G4777" i="22"/>
  <c r="G4755" i="22"/>
  <c r="G4732" i="22"/>
  <c r="G4707" i="22"/>
  <c r="G4686" i="22"/>
  <c r="G4664" i="22"/>
  <c r="G4644" i="22"/>
  <c r="G4623" i="22"/>
  <c r="G4602" i="22"/>
  <c r="G4582" i="22"/>
  <c r="G4561" i="22"/>
  <c r="G4541" i="22"/>
  <c r="G4522" i="22"/>
  <c r="G4503" i="22"/>
  <c r="G4484" i="22"/>
  <c r="G4465" i="22"/>
  <c r="G4445" i="22"/>
  <c r="G4424" i="22"/>
  <c r="G4405" i="22"/>
  <c r="G4386" i="22"/>
  <c r="G4366" i="22"/>
  <c r="G4347" i="22"/>
  <c r="G4328" i="22"/>
  <c r="G4309" i="22"/>
  <c r="G4289" i="22"/>
  <c r="G4271" i="22"/>
  <c r="G4253" i="22"/>
  <c r="G4235" i="22"/>
  <c r="G4217" i="22"/>
  <c r="G4199" i="22"/>
  <c r="G4181" i="22"/>
  <c r="G4161" i="22"/>
  <c r="G4143" i="22"/>
  <c r="G4125" i="22"/>
  <c r="G4107" i="22"/>
  <c r="G4089" i="22"/>
  <c r="G4071" i="22"/>
  <c r="G4053" i="22"/>
  <c r="G4033" i="22"/>
  <c r="G4015" i="22"/>
  <c r="G3997" i="22"/>
  <c r="G3979" i="22"/>
  <c r="G3961" i="22"/>
  <c r="G3943" i="22"/>
  <c r="G3925" i="22"/>
  <c r="G3905" i="22"/>
  <c r="G3887" i="22"/>
  <c r="G3869" i="22"/>
  <c r="G3851" i="22"/>
  <c r="G3833" i="22"/>
  <c r="G3815" i="22"/>
  <c r="G3797" i="22"/>
  <c r="G3777" i="22"/>
  <c r="G3759" i="22"/>
  <c r="G3741" i="22"/>
  <c r="G3723" i="22"/>
  <c r="G3705" i="22"/>
  <c r="G3687" i="22"/>
  <c r="G3669" i="22"/>
  <c r="G3649" i="22"/>
  <c r="G3631" i="22"/>
  <c r="G3613" i="22"/>
  <c r="G3595" i="22"/>
  <c r="G3577" i="22"/>
  <c r="G3559" i="22"/>
  <c r="G3541" i="22"/>
  <c r="G3521" i="22"/>
  <c r="G3503" i="22"/>
  <c r="G3485" i="22"/>
  <c r="G3467" i="22"/>
  <c r="G3449" i="22"/>
  <c r="G3431" i="22"/>
  <c r="G3413" i="22"/>
  <c r="G3393" i="22"/>
  <c r="G3375" i="22"/>
  <c r="G3357" i="22"/>
  <c r="G3339" i="22"/>
  <c r="G3321" i="22"/>
  <c r="G3303" i="22"/>
  <c r="G3285" i="22"/>
  <c r="G3265" i="22"/>
  <c r="G3247" i="22"/>
  <c r="G3229" i="22"/>
  <c r="G3211" i="22"/>
  <c r="G3193" i="22"/>
  <c r="G3175" i="22"/>
  <c r="G3157" i="22"/>
  <c r="G3140" i="22"/>
  <c r="G3122" i="22"/>
  <c r="G3105" i="22"/>
  <c r="G3088" i="22"/>
  <c r="G3071" i="22"/>
  <c r="G3054" i="22"/>
  <c r="G3037" i="22"/>
  <c r="G3020" i="22"/>
  <c r="G3003" i="22"/>
  <c r="G2986" i="22"/>
  <c r="G2969" i="22"/>
  <c r="G2952" i="22"/>
  <c r="G2935" i="22"/>
  <c r="G2918" i="22"/>
  <c r="G2901" i="22"/>
  <c r="G2884" i="22"/>
  <c r="G2866" i="22"/>
  <c r="G2849" i="22"/>
  <c r="G2832" i="22"/>
  <c r="G2815" i="22"/>
  <c r="G2798" i="22"/>
  <c r="G2781" i="22"/>
  <c r="G2764" i="22"/>
  <c r="G2747" i="22"/>
  <c r="G2730" i="22"/>
  <c r="G2713" i="22"/>
  <c r="G2696" i="22"/>
  <c r="G2679" i="22"/>
  <c r="G2662" i="22"/>
  <c r="G2645" i="22"/>
  <c r="G2628" i="22"/>
  <c r="G2610" i="22"/>
  <c r="G2593" i="22"/>
  <c r="G2576" i="22"/>
  <c r="G2559" i="22"/>
  <c r="G2542" i="22"/>
  <c r="G2525" i="22"/>
  <c r="G2508" i="22"/>
  <c r="G2491" i="22"/>
  <c r="G2474" i="22"/>
  <c r="G2457" i="22"/>
  <c r="G2440" i="22"/>
  <c r="G2423" i="22"/>
  <c r="G2406" i="22"/>
  <c r="G2389" i="22"/>
  <c r="G2372" i="22"/>
  <c r="G2354" i="22"/>
  <c r="G2337" i="22"/>
  <c r="G2320" i="22"/>
  <c r="G2303" i="22"/>
  <c r="G2286" i="22"/>
  <c r="G2269" i="22"/>
  <c r="G2252" i="22"/>
  <c r="G2235" i="22"/>
  <c r="G2218" i="22"/>
  <c r="G2201" i="22"/>
  <c r="G2184" i="22"/>
  <c r="G2167" i="22"/>
  <c r="G2150" i="22"/>
  <c r="G2133" i="22"/>
  <c r="G2116" i="22"/>
  <c r="G2098" i="22"/>
  <c r="G2081" i="22"/>
  <c r="G2064" i="22"/>
  <c r="G2047" i="22"/>
  <c r="G2030" i="22"/>
  <c r="G2013" i="22"/>
  <c r="G1996" i="22"/>
  <c r="G1979" i="22"/>
  <c r="G1962" i="22"/>
  <c r="G1945" i="22"/>
  <c r="G1928" i="22"/>
  <c r="G1911" i="22"/>
  <c r="G1894" i="22"/>
  <c r="G1877" i="22"/>
  <c r="G1860" i="22"/>
  <c r="G1842" i="22"/>
  <c r="G1825" i="22"/>
  <c r="G1808" i="22"/>
  <c r="G1791" i="22"/>
  <c r="G1774" i="22"/>
  <c r="G1757" i="22"/>
  <c r="G1740" i="22"/>
  <c r="G1723" i="22"/>
  <c r="G1706" i="22"/>
  <c r="G1689" i="22"/>
  <c r="G1672" i="22"/>
  <c r="G1655" i="22"/>
  <c r="G1638" i="22"/>
  <c r="G1621" i="22"/>
  <c r="G1604" i="22"/>
  <c r="G1586" i="22"/>
  <c r="G1569" i="22"/>
  <c r="G1552" i="22"/>
  <c r="G1535" i="22"/>
  <c r="G1518" i="22"/>
  <c r="G1501" i="22"/>
  <c r="G1484" i="22"/>
  <c r="G1467" i="22"/>
  <c r="G1450" i="22"/>
  <c r="G1433" i="22"/>
  <c r="G1416" i="22"/>
  <c r="G1399" i="22"/>
  <c r="G1382" i="22"/>
  <c r="G1365" i="22"/>
  <c r="G1348" i="22"/>
  <c r="G1330" i="22"/>
  <c r="G1313" i="22"/>
  <c r="G1296" i="22"/>
  <c r="G1279" i="22"/>
  <c r="G1262" i="22"/>
  <c r="G1245" i="22"/>
  <c r="G1228" i="22"/>
  <c r="G1211" i="22"/>
  <c r="G1194" i="22"/>
  <c r="G1178" i="22"/>
  <c r="G1162" i="22"/>
  <c r="G1146" i="22"/>
  <c r="G1130" i="22"/>
  <c r="G1114" i="22"/>
  <c r="G1098" i="22"/>
  <c r="G1082" i="22"/>
  <c r="G1066" i="22"/>
  <c r="G1050" i="22"/>
  <c r="G1034" i="22"/>
  <c r="G1018" i="22"/>
  <c r="G7704" i="22"/>
  <c r="G7663" i="22"/>
  <c r="G7620" i="22"/>
  <c r="G7585" i="22"/>
  <c r="G7533" i="22"/>
  <c r="G7496" i="22"/>
  <c r="G7455" i="22"/>
  <c r="G7415" i="22"/>
  <c r="G7366" i="22"/>
  <c r="G7325" i="22"/>
  <c r="G7285" i="22"/>
  <c r="G7250" i="22"/>
  <c r="G7204" i="22"/>
  <c r="G7158" i="22"/>
  <c r="G7120" i="22"/>
  <c r="G7074" i="22"/>
  <c r="G7036" i="22"/>
  <c r="G6987" i="22"/>
  <c r="G6947" i="22"/>
  <c r="G6904" i="22"/>
  <c r="G6869" i="22"/>
  <c r="G6821" i="22"/>
  <c r="G6785" i="22"/>
  <c r="G6744" i="22"/>
  <c r="G6710" i="22"/>
  <c r="G6671" i="22"/>
  <c r="G6630" i="22"/>
  <c r="G6591" i="22"/>
  <c r="G6557" i="22"/>
  <c r="G6516" i="22"/>
  <c r="G6475" i="22"/>
  <c r="G6436" i="22"/>
  <c r="G6406" i="22"/>
  <c r="G6369" i="22"/>
  <c r="G6337" i="22"/>
  <c r="G6307" i="22"/>
  <c r="G6279" i="22"/>
  <c r="G6249" i="22"/>
  <c r="G6221" i="22"/>
  <c r="G6188" i="22"/>
  <c r="G6164" i="22"/>
  <c r="G6137" i="22"/>
  <c r="G6114" i="22"/>
  <c r="G6084" i="22"/>
  <c r="G6060" i="22"/>
  <c r="G6036" i="22"/>
  <c r="G6010" i="22"/>
  <c r="G5982" i="22"/>
  <c r="G5957" i="22"/>
  <c r="G5932" i="22"/>
  <c r="G5909" i="22"/>
  <c r="G5882" i="22"/>
  <c r="G5857" i="22"/>
  <c r="G5832" i="22"/>
  <c r="G5810" i="22"/>
  <c r="G5787" i="22"/>
  <c r="G5760" i="22"/>
  <c r="G5737" i="22"/>
  <c r="G5713" i="22"/>
  <c r="G5690" i="22"/>
  <c r="G5663" i="22"/>
  <c r="G5640" i="22"/>
  <c r="G5618" i="22"/>
  <c r="G5593" i="22"/>
  <c r="G5571" i="22"/>
  <c r="G5543" i="22"/>
  <c r="G5521" i="22"/>
  <c r="G5498" i="22"/>
  <c r="G5474" i="22"/>
  <c r="G5448" i="22"/>
  <c r="G5424" i="22"/>
  <c r="G5401" i="22"/>
  <c r="G5379" i="22"/>
  <c r="G5351" i="22"/>
  <c r="G5329" i="22"/>
  <c r="G5304" i="22"/>
  <c r="G5282" i="22"/>
  <c r="G5259" i="22"/>
  <c r="G5232" i="22"/>
  <c r="G5209" i="22"/>
  <c r="G5185" i="22"/>
  <c r="G5162" i="22"/>
  <c r="G5135" i="22"/>
  <c r="G5112" i="22"/>
  <c r="G5090" i="22"/>
  <c r="G5065" i="22"/>
  <c r="G5040" i="22"/>
  <c r="G5015" i="22"/>
  <c r="G4993" i="22"/>
  <c r="G4970" i="22"/>
  <c r="G4946" i="22"/>
  <c r="G4920" i="22"/>
  <c r="G4896" i="22"/>
  <c r="G4873" i="22"/>
  <c r="G4851" i="22"/>
  <c r="G4823" i="22"/>
  <c r="G4801" i="22"/>
  <c r="G4776" i="22"/>
  <c r="G4754" i="22"/>
  <c r="G4729" i="22"/>
  <c r="G4706" i="22"/>
  <c r="G4684" i="22"/>
  <c r="G4663" i="22"/>
  <c r="G4642" i="22"/>
  <c r="G4622" i="22"/>
  <c r="G4601" i="22"/>
  <c r="G4579" i="22"/>
  <c r="G4560" i="22"/>
  <c r="G4540" i="22"/>
  <c r="G4521" i="22"/>
  <c r="G4502" i="22"/>
  <c r="G4483" i="22"/>
  <c r="G4464" i="22"/>
  <c r="G4442" i="22"/>
  <c r="G4423" i="22"/>
  <c r="G4404" i="22"/>
  <c r="G4385" i="22"/>
  <c r="G4365" i="22"/>
  <c r="G4346" i="22"/>
  <c r="G4327" i="22"/>
  <c r="G4306" i="22"/>
  <c r="G4288" i="22"/>
  <c r="G4270" i="22"/>
  <c r="G4252" i="22"/>
  <c r="G4234" i="22"/>
  <c r="G4216" i="22"/>
  <c r="G4198" i="22"/>
  <c r="G4178" i="22"/>
  <c r="G4160" i="22"/>
  <c r="G4142" i="22"/>
  <c r="G4124" i="22"/>
  <c r="G4106" i="22"/>
  <c r="G4088" i="22"/>
  <c r="G4070" i="22"/>
  <c r="G4050" i="22"/>
  <c r="G4032" i="22"/>
  <c r="G4014" i="22"/>
  <c r="G3996" i="22"/>
  <c r="G3978" i="22"/>
  <c r="G3960" i="22"/>
  <c r="G3942" i="22"/>
  <c r="G3922" i="22"/>
  <c r="G3904" i="22"/>
  <c r="G3886" i="22"/>
  <c r="G3868" i="22"/>
  <c r="G3850" i="22"/>
  <c r="G3832" i="22"/>
  <c r="G3814" i="22"/>
  <c r="G3794" i="22"/>
  <c r="G3776" i="22"/>
  <c r="G3758" i="22"/>
  <c r="G3740" i="22"/>
  <c r="G3722" i="22"/>
  <c r="G3704" i="22"/>
  <c r="G3686" i="22"/>
  <c r="G3666" i="22"/>
  <c r="G3648" i="22"/>
  <c r="G3630" i="22"/>
  <c r="G3612" i="22"/>
  <c r="G3594" i="22"/>
  <c r="G3576" i="22"/>
  <c r="G3558" i="22"/>
  <c r="G3538" i="22"/>
  <c r="G3520" i="22"/>
  <c r="G3502" i="22"/>
  <c r="G3484" i="22"/>
  <c r="G3466" i="22"/>
  <c r="G3448" i="22"/>
  <c r="G3430" i="22"/>
  <c r="G3410" i="22"/>
  <c r="G7703" i="22"/>
  <c r="G7654" i="22"/>
  <c r="G7599" i="22"/>
  <c r="G7553" i="22"/>
  <c r="G7504" i="22"/>
  <c r="G7452" i="22"/>
  <c r="G7395" i="22"/>
  <c r="G7346" i="22"/>
  <c r="G7294" i="22"/>
  <c r="G7237" i="22"/>
  <c r="G7185" i="22"/>
  <c r="G7142" i="22"/>
  <c r="G7090" i="22"/>
  <c r="G7035" i="22"/>
  <c r="G6981" i="22"/>
  <c r="G6935" i="22"/>
  <c r="G6877" i="22"/>
  <c r="G6835" i="22"/>
  <c r="G6782" i="22"/>
  <c r="G6738" i="22"/>
  <c r="G6688" i="22"/>
  <c r="G6644" i="22"/>
  <c r="G6589" i="22"/>
  <c r="G6539" i="22"/>
  <c r="G6492" i="22"/>
  <c r="G6453" i="22"/>
  <c r="G6405" i="22"/>
  <c r="G6360" i="22"/>
  <c r="G6325" i="22"/>
  <c r="G6287" i="22"/>
  <c r="G6252" i="22"/>
  <c r="G6212" i="22"/>
  <c r="G6182" i="22"/>
  <c r="G6148" i="22"/>
  <c r="G6118" i="22"/>
  <c r="G6082" i="22"/>
  <c r="G6054" i="22"/>
  <c r="G6021" i="22"/>
  <c r="G5992" i="22"/>
  <c r="G5956" i="22"/>
  <c r="G5928" i="22"/>
  <c r="G5895" i="22"/>
  <c r="G5866" i="22"/>
  <c r="G5835" i="22"/>
  <c r="G5807" i="22"/>
  <c r="G5776" i="22"/>
  <c r="G5748" i="22"/>
  <c r="G5719" i="22"/>
  <c r="G5688" i="22"/>
  <c r="G5657" i="22"/>
  <c r="G5630" i="22"/>
  <c r="G5601" i="22"/>
  <c r="G5567" i="22"/>
  <c r="G5539" i="22"/>
  <c r="G5511" i="22"/>
  <c r="G5482" i="22"/>
  <c r="G5455" i="22"/>
  <c r="G5420" i="22"/>
  <c r="G5390" i="22"/>
  <c r="G5364" i="22"/>
  <c r="G5336" i="22"/>
  <c r="G5302" i="22"/>
  <c r="G5271" i="22"/>
  <c r="G5246" i="22"/>
  <c r="G5215" i="22"/>
  <c r="G5184" i="22"/>
  <c r="G5153" i="22"/>
  <c r="G5127" i="22"/>
  <c r="G5096" i="22"/>
  <c r="G5071" i="22"/>
  <c r="G5036" i="22"/>
  <c r="G5009" i="22"/>
  <c r="G4978" i="22"/>
  <c r="G4952" i="22"/>
  <c r="G4918" i="22"/>
  <c r="G4890" i="22"/>
  <c r="G4859" i="22"/>
  <c r="G4834" i="22"/>
  <c r="G4800" i="22"/>
  <c r="G4772" i="22"/>
  <c r="G4741" i="22"/>
  <c r="G4716" i="22"/>
  <c r="G4688" i="22"/>
  <c r="G4659" i="22"/>
  <c r="G4633" i="22"/>
  <c r="G4610" i="22"/>
  <c r="G4585" i="22"/>
  <c r="G4557" i="22"/>
  <c r="G4535" i="22"/>
  <c r="G4510" i="22"/>
  <c r="G4488" i="22"/>
  <c r="G4462" i="22"/>
  <c r="G4438" i="22"/>
  <c r="G4416" i="22"/>
  <c r="G4391" i="22"/>
  <c r="G4369" i="22"/>
  <c r="G4343" i="22"/>
  <c r="G4318" i="22"/>
  <c r="G4297" i="22"/>
  <c r="G4274" i="22"/>
  <c r="G4250" i="22"/>
  <c r="G4229" i="22"/>
  <c r="G4206" i="22"/>
  <c r="G4185" i="22"/>
  <c r="G4159" i="22"/>
  <c r="G4138" i="22"/>
  <c r="G4117" i="22"/>
  <c r="G4094" i="22"/>
  <c r="G4073" i="22"/>
  <c r="G4047" i="22"/>
  <c r="G4026" i="22"/>
  <c r="G4005" i="22"/>
  <c r="G3982" i="22"/>
  <c r="G3958" i="22"/>
  <c r="G3935" i="22"/>
  <c r="G3914" i="22"/>
  <c r="G3893" i="22"/>
  <c r="G3867" i="22"/>
  <c r="G3846" i="22"/>
  <c r="G3823" i="22"/>
  <c r="G3802" i="22"/>
  <c r="G3781" i="22"/>
  <c r="G3755" i="22"/>
  <c r="G3734" i="22"/>
  <c r="G3711" i="22"/>
  <c r="G3690" i="22"/>
  <c r="G3664" i="22"/>
  <c r="G3643" i="22"/>
  <c r="G3622" i="22"/>
  <c r="G3599" i="22"/>
  <c r="G3575" i="22"/>
  <c r="G3552" i="22"/>
  <c r="G3531" i="22"/>
  <c r="G3510" i="22"/>
  <c r="G3487" i="22"/>
  <c r="G3463" i="22"/>
  <c r="G3440" i="22"/>
  <c r="G3419" i="22"/>
  <c r="G3398" i="22"/>
  <c r="G3374" i="22"/>
  <c r="G3354" i="22"/>
  <c r="G3334" i="22"/>
  <c r="G3312" i="22"/>
  <c r="G3292" i="22"/>
  <c r="G3272" i="22"/>
  <c r="G3250" i="22"/>
  <c r="G3228" i="22"/>
  <c r="G3208" i="22"/>
  <c r="G3186" i="22"/>
  <c r="G3166" i="22"/>
  <c r="G3147" i="22"/>
  <c r="G3128" i="22"/>
  <c r="G3109" i="22"/>
  <c r="G3087" i="22"/>
  <c r="G3068" i="22"/>
  <c r="G3049" i="22"/>
  <c r="G3030" i="22"/>
  <c r="G3010" i="22"/>
  <c r="G2991" i="22"/>
  <c r="G2972" i="22"/>
  <c r="G2951" i="22"/>
  <c r="G2932" i="22"/>
  <c r="G2912" i="22"/>
  <c r="G2893" i="22"/>
  <c r="G2874" i="22"/>
  <c r="G2855" i="22"/>
  <c r="G2836" i="22"/>
  <c r="G2814" i="22"/>
  <c r="G2795" i="22"/>
  <c r="G2776" i="22"/>
  <c r="G2757" i="22"/>
  <c r="G2737" i="22"/>
  <c r="G2718" i="22"/>
  <c r="G2699" i="22"/>
  <c r="G2678" i="22"/>
  <c r="G2658" i="22"/>
  <c r="G2639" i="22"/>
  <c r="G2620" i="22"/>
  <c r="G2601" i="22"/>
  <c r="G2582" i="22"/>
  <c r="G2562" i="22"/>
  <c r="G2541" i="22"/>
  <c r="G2522" i="22"/>
  <c r="G2503" i="22"/>
  <c r="G2484" i="22"/>
  <c r="G2464" i="22"/>
  <c r="G2445" i="22"/>
  <c r="G2426" i="22"/>
  <c r="G2405" i="22"/>
  <c r="G2385" i="22"/>
  <c r="G2366" i="22"/>
  <c r="G2347" i="22"/>
  <c r="G2328" i="22"/>
  <c r="G2309" i="22"/>
  <c r="G2289" i="22"/>
  <c r="G2268" i="22"/>
  <c r="G2249" i="22"/>
  <c r="G2230" i="22"/>
  <c r="G2210" i="22"/>
  <c r="G2191" i="22"/>
  <c r="G2172" i="22"/>
  <c r="G2153" i="22"/>
  <c r="G2132" i="22"/>
  <c r="G2112" i="22"/>
  <c r="G2093" i="22"/>
  <c r="G2074" i="22"/>
  <c r="G2055" i="22"/>
  <c r="G2036" i="22"/>
  <c r="G2016" i="22"/>
  <c r="G1995" i="22"/>
  <c r="G1976" i="22"/>
  <c r="G1957" i="22"/>
  <c r="G1937" i="22"/>
  <c r="G1918" i="22"/>
  <c r="G1899" i="22"/>
  <c r="G1880" i="22"/>
  <c r="G1858" i="22"/>
  <c r="G1839" i="22"/>
  <c r="G1820" i="22"/>
  <c r="G1801" i="22"/>
  <c r="G1782" i="22"/>
  <c r="G1762" i="22"/>
  <c r="G1743" i="22"/>
  <c r="G1722" i="22"/>
  <c r="G1703" i="22"/>
  <c r="G1684" i="22"/>
  <c r="G1664" i="22"/>
  <c r="G1645" i="22"/>
  <c r="G1626" i="22"/>
  <c r="G1607" i="22"/>
  <c r="G1585" i="22"/>
  <c r="G1566" i="22"/>
  <c r="G1547" i="22"/>
  <c r="G1528" i="22"/>
  <c r="G1509" i="22"/>
  <c r="G1489" i="22"/>
  <c r="G1470" i="22"/>
  <c r="G1449" i="22"/>
  <c r="G1430" i="22"/>
  <c r="G1410" i="22"/>
  <c r="G1391" i="22"/>
  <c r="G1372" i="22"/>
  <c r="G1353" i="22"/>
  <c r="G1334" i="22"/>
  <c r="G1312" i="22"/>
  <c r="G1293" i="22"/>
  <c r="G1274" i="22"/>
  <c r="G1255" i="22"/>
  <c r="G1236" i="22"/>
  <c r="G1216" i="22"/>
  <c r="G1197" i="22"/>
  <c r="G1177" i="22"/>
  <c r="G1159" i="22"/>
  <c r="G1141" i="22"/>
  <c r="G1123" i="22"/>
  <c r="G1105" i="22"/>
  <c r="G1087" i="22"/>
  <c r="G1069" i="22"/>
  <c r="G1049" i="22"/>
  <c r="G1031" i="22"/>
  <c r="G1013" i="22"/>
  <c r="G996" i="22"/>
  <c r="G979" i="22"/>
  <c r="G962" i="22"/>
  <c r="G945" i="22"/>
  <c r="G928" i="22"/>
  <c r="G911" i="22"/>
  <c r="G894" i="22"/>
  <c r="G878" i="22"/>
  <c r="G862" i="22"/>
  <c r="G846" i="22"/>
  <c r="G830" i="22"/>
  <c r="G814" i="22"/>
  <c r="G798" i="22"/>
  <c r="G782" i="22"/>
  <c r="G766" i="22"/>
  <c r="G750" i="22"/>
  <c r="G734" i="22"/>
  <c r="G718" i="22"/>
  <c r="G702" i="22"/>
  <c r="G686" i="22"/>
  <c r="G670" i="22"/>
  <c r="G654" i="22"/>
  <c r="G638" i="22"/>
  <c r="G622" i="22"/>
  <c r="G606" i="22"/>
  <c r="G590" i="22"/>
  <c r="G574" i="22"/>
  <c r="G558" i="22"/>
  <c r="G542" i="22"/>
  <c r="G526" i="22"/>
  <c r="G510" i="22"/>
  <c r="G494" i="22"/>
  <c r="G478" i="22"/>
  <c r="G462" i="22"/>
  <c r="G446" i="22"/>
  <c r="G430" i="22"/>
  <c r="G414" i="22"/>
  <c r="G398" i="22"/>
  <c r="G382" i="22"/>
  <c r="G366" i="22"/>
  <c r="G350" i="22"/>
  <c r="G334" i="22"/>
  <c r="G318" i="22"/>
  <c r="G302" i="22"/>
  <c r="G286" i="22"/>
  <c r="G270" i="22"/>
  <c r="G254" i="22"/>
  <c r="G238" i="22"/>
  <c r="G222" i="22"/>
  <c r="G206" i="22"/>
  <c r="G190" i="22"/>
  <c r="G174" i="22"/>
  <c r="G158" i="22"/>
  <c r="G142" i="22"/>
  <c r="G126" i="22"/>
  <c r="G110" i="22"/>
  <c r="G94" i="22"/>
  <c r="G78" i="22"/>
  <c r="G62" i="22"/>
  <c r="G46" i="22"/>
  <c r="G30" i="22"/>
  <c r="G14" i="22"/>
  <c r="G3801" i="22"/>
  <c r="G3775" i="22"/>
  <c r="G3754" i="22"/>
  <c r="G3733" i="22"/>
  <c r="G3710" i="22"/>
  <c r="G3689" i="22"/>
  <c r="G3663" i="22"/>
  <c r="G3642" i="22"/>
  <c r="G3621" i="22"/>
  <c r="G3598" i="22"/>
  <c r="G3574" i="22"/>
  <c r="G3551" i="22"/>
  <c r="G3530" i="22"/>
  <c r="G3509" i="22"/>
  <c r="G3483" i="22"/>
  <c r="G3462" i="22"/>
  <c r="G3439" i="22"/>
  <c r="G3418" i="22"/>
  <c r="G7699" i="22"/>
  <c r="G7653" i="22"/>
  <c r="G7598" i="22"/>
  <c r="G7552" i="22"/>
  <c r="G7489" i="22"/>
  <c r="G7443" i="22"/>
  <c r="G7394" i="22"/>
  <c r="G7345" i="22"/>
  <c r="G7293" i="22"/>
  <c r="G7236" i="22"/>
  <c r="G7184" i="22"/>
  <c r="G7141" i="22"/>
  <c r="G7086" i="22"/>
  <c r="G7029" i="22"/>
  <c r="G6980" i="22"/>
  <c r="G6931" i="22"/>
  <c r="G6876" i="22"/>
  <c r="G6820" i="22"/>
  <c r="G6776" i="22"/>
  <c r="G6731" i="22"/>
  <c r="G6687" i="22"/>
  <c r="G6643" i="22"/>
  <c r="G6583" i="22"/>
  <c r="G6536" i="22"/>
  <c r="G6491" i="22"/>
  <c r="G6446" i="22"/>
  <c r="G6403" i="22"/>
  <c r="G6359" i="22"/>
  <c r="G6324" i="22"/>
  <c r="G6285" i="22"/>
  <c r="G6248" i="22"/>
  <c r="G6210" i="22"/>
  <c r="G6178" i="22"/>
  <c r="G6147" i="22"/>
  <c r="G6117" i="22"/>
  <c r="G6081" i="22"/>
  <c r="G6051" i="22"/>
  <c r="G6020" i="22"/>
  <c r="G5991" i="22"/>
  <c r="G5955" i="22"/>
  <c r="G5927" i="22"/>
  <c r="G5894" i="22"/>
  <c r="G5865" i="22"/>
  <c r="G5831" i="22"/>
  <c r="G5806" i="22"/>
  <c r="G5775" i="22"/>
  <c r="G5747" i="22"/>
  <c r="G5716" i="22"/>
  <c r="G5682" i="22"/>
  <c r="G5656" i="22"/>
  <c r="G5628" i="22"/>
  <c r="G5600" i="22"/>
  <c r="G5566" i="22"/>
  <c r="G5538" i="22"/>
  <c r="G5507" i="22"/>
  <c r="G5481" i="22"/>
  <c r="G5447" i="22"/>
  <c r="G5419" i="22"/>
  <c r="G5388" i="22"/>
  <c r="G5363" i="22"/>
  <c r="G5332" i="22"/>
  <c r="G5301" i="22"/>
  <c r="G5270" i="22"/>
  <c r="G5244" i="22"/>
  <c r="G5214" i="22"/>
  <c r="G5183" i="22"/>
  <c r="G5152" i="22"/>
  <c r="G5126" i="22"/>
  <c r="G5095" i="22"/>
  <c r="G5064" i="22"/>
  <c r="G5033" i="22"/>
  <c r="G5008" i="22"/>
  <c r="G4977" i="22"/>
  <c r="G4951" i="22"/>
  <c r="G4917" i="22"/>
  <c r="G4889" i="22"/>
  <c r="G4858" i="22"/>
  <c r="G4833" i="22"/>
  <c r="G4799" i="22"/>
  <c r="G4771" i="22"/>
  <c r="G4740" i="22"/>
  <c r="G4715" i="22"/>
  <c r="G4683" i="22"/>
  <c r="G4658" i="22"/>
  <c r="G4632" i="22"/>
  <c r="G4608" i="22"/>
  <c r="G4584" i="22"/>
  <c r="G4556" i="22"/>
  <c r="G4534" i="22"/>
  <c r="G4509" i="22"/>
  <c r="G4487" i="22"/>
  <c r="G4459" i="22"/>
  <c r="G4437" i="22"/>
  <c r="G4414" i="22"/>
  <c r="G4390" i="22"/>
  <c r="G4364" i="22"/>
  <c r="G4340" i="22"/>
  <c r="G4317" i="22"/>
  <c r="G4296" i="22"/>
  <c r="G4273" i="22"/>
  <c r="G4249" i="22"/>
  <c r="G4226" i="22"/>
  <c r="G4205" i="22"/>
  <c r="G4184" i="22"/>
  <c r="G4158" i="22"/>
  <c r="G4137" i="22"/>
  <c r="G4114" i="22"/>
  <c r="G4093" i="22"/>
  <c r="G4069" i="22"/>
  <c r="G4046" i="22"/>
  <c r="G4025" i="22"/>
  <c r="G4002" i="22"/>
  <c r="G3981" i="22"/>
  <c r="G3957" i="22"/>
  <c r="G3934" i="22"/>
  <c r="G3913" i="22"/>
  <c r="G3890" i="22"/>
  <c r="G3866" i="22"/>
  <c r="G3845" i="22"/>
  <c r="G3822" i="22"/>
  <c r="G7698" i="22"/>
  <c r="G7649" i="22"/>
  <c r="G7597" i="22"/>
  <c r="G7551" i="22"/>
  <c r="G7488" i="22"/>
  <c r="G7442" i="22"/>
  <c r="G7393" i="22"/>
  <c r="G7344" i="22"/>
  <c r="G7284" i="22"/>
  <c r="G7232" i="22"/>
  <c r="G7183" i="22"/>
  <c r="G7140" i="22"/>
  <c r="G7085" i="22"/>
  <c r="G7028" i="22"/>
  <c r="G6979" i="22"/>
  <c r="G6924" i="22"/>
  <c r="G6875" i="22"/>
  <c r="G6819" i="22"/>
  <c r="G6775" i="22"/>
  <c r="G6723" i="22"/>
  <c r="G6686" i="22"/>
  <c r="G6629" i="22"/>
  <c r="G6582" i="22"/>
  <c r="G6535" i="22"/>
  <c r="G6488" i="22"/>
  <c r="G6445" i="22"/>
  <c r="G6396" i="22"/>
  <c r="G6356" i="22"/>
  <c r="G6323" i="22"/>
  <c r="G6284" i="22"/>
  <c r="G6246" i="22"/>
  <c r="G6209" i="22"/>
  <c r="G6177" i="22"/>
  <c r="G6146" i="22"/>
  <c r="G6113" i="22"/>
  <c r="G6079" i="22"/>
  <c r="G6050" i="22"/>
  <c r="G6019" i="22"/>
  <c r="G5990" i="22"/>
  <c r="G5953" i="22"/>
  <c r="G5924" i="22"/>
  <c r="G5893" i="22"/>
  <c r="G5864" i="22"/>
  <c r="G5830" i="22"/>
  <c r="G5799" i="22"/>
  <c r="G5774" i="22"/>
  <c r="G5746" i="22"/>
  <c r="G5712" i="22"/>
  <c r="G5681" i="22"/>
  <c r="G5655" i="22"/>
  <c r="G5624" i="22"/>
  <c r="G5596" i="22"/>
  <c r="G5562" i="22"/>
  <c r="G5537" i="22"/>
  <c r="G5506" i="22"/>
  <c r="G5480" i="22"/>
  <c r="G5446" i="22"/>
  <c r="G5418" i="22"/>
  <c r="G5387" i="22"/>
  <c r="G5362" i="22"/>
  <c r="G7697" i="22"/>
  <c r="G7637" i="22"/>
  <c r="G7568" i="22"/>
  <c r="G7511" i="22"/>
  <c r="G7453" i="22"/>
  <c r="G7387" i="22"/>
  <c r="G7319" i="22"/>
  <c r="G7256" i="22"/>
  <c r="G7195" i="22"/>
  <c r="G7124" i="22"/>
  <c r="G7058" i="22"/>
  <c r="G7009" i="22"/>
  <c r="G6943" i="22"/>
  <c r="G6872" i="22"/>
  <c r="G6813" i="22"/>
  <c r="G6758" i="22"/>
  <c r="G6692" i="22"/>
  <c r="G6645" i="22"/>
  <c r="G6579" i="22"/>
  <c r="G6524" i="22"/>
  <c r="G6464" i="22"/>
  <c r="G6412" i="22"/>
  <c r="G6349" i="22"/>
  <c r="G6306" i="22"/>
  <c r="G6263" i="22"/>
  <c r="G6226" i="22"/>
  <c r="G6174" i="22"/>
  <c r="G6135" i="22"/>
  <c r="G6099" i="22"/>
  <c r="G6059" i="22"/>
  <c r="G6023" i="22"/>
  <c r="G5977" i="22"/>
  <c r="G5946" i="22"/>
  <c r="G5905" i="22"/>
  <c r="G5868" i="22"/>
  <c r="G5828" i="22"/>
  <c r="G5794" i="22"/>
  <c r="G5756" i="22"/>
  <c r="G5722" i="22"/>
  <c r="G5680" i="22"/>
  <c r="G5651" i="22"/>
  <c r="G5611" i="22"/>
  <c r="G5577" i="22"/>
  <c r="G5540" i="22"/>
  <c r="G5503" i="22"/>
  <c r="G5465" i="22"/>
  <c r="G5434" i="22"/>
  <c r="G5397" i="22"/>
  <c r="G5358" i="22"/>
  <c r="G5321" i="22"/>
  <c r="G5288" i="22"/>
  <c r="G5252" i="22"/>
  <c r="G5224" i="22"/>
  <c r="G5191" i="22"/>
  <c r="G5151" i="22"/>
  <c r="G5123" i="22"/>
  <c r="G5084" i="22"/>
  <c r="G5054" i="22"/>
  <c r="G5020" i="22"/>
  <c r="G4987" i="22"/>
  <c r="G4954" i="22"/>
  <c r="G4914" i="22"/>
  <c r="G4883" i="22"/>
  <c r="G4850" i="22"/>
  <c r="G4817" i="22"/>
  <c r="G4784" i="22"/>
  <c r="G4747" i="22"/>
  <c r="G4719" i="22"/>
  <c r="G4682" i="22"/>
  <c r="G4655" i="22"/>
  <c r="G4627" i="22"/>
  <c r="G4595" i="22"/>
  <c r="G4569" i="22"/>
  <c r="G4539" i="22"/>
  <c r="G4515" i="22"/>
  <c r="G4486" i="22"/>
  <c r="G4456" i="22"/>
  <c r="G4432" i="22"/>
  <c r="G4402" i="22"/>
  <c r="G4377" i="22"/>
  <c r="G4350" i="22"/>
  <c r="G4321" i="22"/>
  <c r="G4295" i="22"/>
  <c r="G4267" i="22"/>
  <c r="G4242" i="22"/>
  <c r="G4219" i="22"/>
  <c r="G4191" i="22"/>
  <c r="G4168" i="22"/>
  <c r="G4140" i="22"/>
  <c r="G4113" i="22"/>
  <c r="G4087" i="22"/>
  <c r="G4062" i="22"/>
  <c r="G4039" i="22"/>
  <c r="G4011" i="22"/>
  <c r="G3986" i="22"/>
  <c r="G3963" i="22"/>
  <c r="G3933" i="22"/>
  <c r="G3910" i="22"/>
  <c r="G3882" i="22"/>
  <c r="G3857" i="22"/>
  <c r="G3831" i="22"/>
  <c r="G3806" i="22"/>
  <c r="G3783" i="22"/>
  <c r="G3753" i="22"/>
  <c r="G3728" i="22"/>
  <c r="G3702" i="22"/>
  <c r="G3677" i="22"/>
  <c r="G3654" i="22"/>
  <c r="G3626" i="22"/>
  <c r="G3601" i="22"/>
  <c r="G3573" i="22"/>
  <c r="G3548" i="22"/>
  <c r="G3525" i="22"/>
  <c r="G3497" i="22"/>
  <c r="G3472" i="22"/>
  <c r="G3446" i="22"/>
  <c r="G3421" i="22"/>
  <c r="G3397" i="22"/>
  <c r="G3372" i="22"/>
  <c r="G3351" i="22"/>
  <c r="G3328" i="22"/>
  <c r="G3307" i="22"/>
  <c r="G3282" i="22"/>
  <c r="G3261" i="22"/>
  <c r="G3240" i="22"/>
  <c r="G3217" i="22"/>
  <c r="G3196" i="22"/>
  <c r="G3173" i="22"/>
  <c r="G3151" i="22"/>
  <c r="G3131" i="22"/>
  <c r="G3111" i="22"/>
  <c r="G3090" i="22"/>
  <c r="G3067" i="22"/>
  <c r="G3047" i="22"/>
  <c r="G3026" i="22"/>
  <c r="G3006" i="22"/>
  <c r="G2984" i="22"/>
  <c r="G2964" i="22"/>
  <c r="G2943" i="22"/>
  <c r="G2923" i="22"/>
  <c r="G2903" i="22"/>
  <c r="G2880" i="22"/>
  <c r="G2860" i="22"/>
  <c r="G2840" i="22"/>
  <c r="G2820" i="22"/>
  <c r="G2797" i="22"/>
  <c r="G2777" i="22"/>
  <c r="G2756" i="22"/>
  <c r="G2735" i="22"/>
  <c r="G2715" i="22"/>
  <c r="G2693" i="22"/>
  <c r="G2672" i="22"/>
  <c r="G2652" i="22"/>
  <c r="G2632" i="22"/>
  <c r="G2609" i="22"/>
  <c r="G2589" i="22"/>
  <c r="G2569" i="22"/>
  <c r="G2549" i="22"/>
  <c r="G2528" i="22"/>
  <c r="G2506" i="22"/>
  <c r="G2486" i="22"/>
  <c r="G2465" i="22"/>
  <c r="G2444" i="22"/>
  <c r="G2422" i="22"/>
  <c r="G2401" i="22"/>
  <c r="G2381" i="22"/>
  <c r="G2361" i="22"/>
  <c r="G2341" i="22"/>
  <c r="G2318" i="22"/>
  <c r="G2298" i="22"/>
  <c r="G2278" i="22"/>
  <c r="G2257" i="22"/>
  <c r="G2237" i="22"/>
  <c r="G2215" i="22"/>
  <c r="G2194" i="22"/>
  <c r="G2174" i="22"/>
  <c r="G2154" i="22"/>
  <c r="G2130" i="22"/>
  <c r="G2110" i="22"/>
  <c r="G2090" i="22"/>
  <c r="G2070" i="22"/>
  <c r="G2049" i="22"/>
  <c r="G2027" i="22"/>
  <c r="G2007" i="22"/>
  <c r="G1986" i="22"/>
  <c r="G1966" i="22"/>
  <c r="G1944" i="22"/>
  <c r="G1924" i="22"/>
  <c r="G1903" i="22"/>
  <c r="G1883" i="22"/>
  <c r="G1863" i="22"/>
  <c r="G1840" i="22"/>
  <c r="G1819" i="22"/>
  <c r="G1799" i="22"/>
  <c r="G1778" i="22"/>
  <c r="G1756" i="22"/>
  <c r="G1736" i="22"/>
  <c r="G1716" i="22"/>
  <c r="G1695" i="22"/>
  <c r="G1675" i="22"/>
  <c r="G1653" i="22"/>
  <c r="G1632" i="22"/>
  <c r="G1612" i="22"/>
  <c r="G1592" i="22"/>
  <c r="G1572" i="22"/>
  <c r="G1549" i="22"/>
  <c r="G1529" i="22"/>
  <c r="G1508" i="22"/>
  <c r="G1487" i="22"/>
  <c r="G1465" i="22"/>
  <c r="G1445" i="22"/>
  <c r="G1424" i="22"/>
  <c r="G1404" i="22"/>
  <c r="G1384" i="22"/>
  <c r="G1361" i="22"/>
  <c r="G1341" i="22"/>
  <c r="G1321" i="22"/>
  <c r="G1301" i="22"/>
  <c r="G1278" i="22"/>
  <c r="G1258" i="22"/>
  <c r="G1238" i="22"/>
  <c r="G1217" i="22"/>
  <c r="G1196" i="22"/>
  <c r="G1175" i="22"/>
  <c r="G1156" i="22"/>
  <c r="G1137" i="22"/>
  <c r="G1118" i="22"/>
  <c r="G1097" i="22"/>
  <c r="G1078" i="22"/>
  <c r="G1059" i="22"/>
  <c r="G1040" i="22"/>
  <c r="G1021" i="22"/>
  <c r="G1001" i="22"/>
  <c r="G983" i="22"/>
  <c r="G965" i="22"/>
  <c r="G947" i="22"/>
  <c r="G929" i="22"/>
  <c r="G910" i="22"/>
  <c r="G892" i="22"/>
  <c r="G875" i="22"/>
  <c r="G858" i="22"/>
  <c r="G841" i="22"/>
  <c r="G824" i="22"/>
  <c r="G807" i="22"/>
  <c r="G790" i="22"/>
  <c r="G773" i="22"/>
  <c r="G756" i="22"/>
  <c r="G739" i="22"/>
  <c r="G722" i="22"/>
  <c r="G705" i="22"/>
  <c r="G688" i="22"/>
  <c r="G671" i="22"/>
  <c r="G653" i="22"/>
  <c r="G636" i="22"/>
  <c r="G619" i="22"/>
  <c r="G602" i="22"/>
  <c r="G585" i="22"/>
  <c r="G568" i="22"/>
  <c r="G551" i="22"/>
  <c r="G534" i="22"/>
  <c r="G517" i="22"/>
  <c r="G500" i="22"/>
  <c r="G483" i="22"/>
  <c r="G466" i="22"/>
  <c r="G449" i="22"/>
  <c r="G432" i="22"/>
  <c r="G415" i="22"/>
  <c r="G397" i="22"/>
  <c r="G380" i="22"/>
  <c r="G363" i="22"/>
  <c r="G346" i="22"/>
  <c r="G329" i="22"/>
  <c r="G312" i="22"/>
  <c r="G295" i="22"/>
  <c r="G278" i="22"/>
  <c r="G261" i="22"/>
  <c r="G244" i="22"/>
  <c r="G227" i="22"/>
  <c r="G210" i="22"/>
  <c r="G193" i="22"/>
  <c r="G176" i="22"/>
  <c r="G159" i="22"/>
  <c r="G141" i="22"/>
  <c r="G124" i="22"/>
  <c r="G107" i="22"/>
  <c r="G90" i="22"/>
  <c r="G73" i="22"/>
  <c r="G56" i="22"/>
  <c r="G39" i="22"/>
  <c r="G22" i="22"/>
  <c r="G1464" i="22"/>
  <c r="G1277" i="22"/>
  <c r="G1215" i="22"/>
  <c r="G1174" i="22"/>
  <c r="G1136" i="22"/>
  <c r="G1117" i="22"/>
  <c r="G1077" i="22"/>
  <c r="G1039" i="22"/>
  <c r="G1000" i="22"/>
  <c r="G982" i="22"/>
  <c r="G946" i="22"/>
  <c r="G909" i="22"/>
  <c r="G874" i="22"/>
  <c r="G840" i="22"/>
  <c r="G806" i="22"/>
  <c r="G772" i="22"/>
  <c r="G738" i="22"/>
  <c r="G721" i="22"/>
  <c r="G687" i="22"/>
  <c r="G652" i="22"/>
  <c r="G635" i="22"/>
  <c r="G601" i="22"/>
  <c r="G567" i="22"/>
  <c r="G482" i="22"/>
  <c r="G431" i="22"/>
  <c r="G396" i="22"/>
  <c r="G362" i="22"/>
  <c r="G328" i="22"/>
  <c r="G294" i="22"/>
  <c r="G277" i="22"/>
  <c r="G243" i="22"/>
  <c r="G226" i="22"/>
  <c r="G209" i="22"/>
  <c r="G192" i="22"/>
  <c r="G175" i="22"/>
  <c r="G157" i="22"/>
  <c r="G123" i="22"/>
  <c r="G106" i="22"/>
  <c r="G72" i="22"/>
  <c r="G55" i="22"/>
  <c r="G21" i="22"/>
  <c r="G3024" i="22"/>
  <c r="G2567" i="22"/>
  <c r="G2442" i="22"/>
  <c r="G2399" i="22"/>
  <c r="G2359" i="22"/>
  <c r="G2316" i="22"/>
  <c r="G2255" i="22"/>
  <c r="G2171" i="22"/>
  <c r="G2108" i="22"/>
  <c r="G2045" i="22"/>
  <c r="G1964" i="22"/>
  <c r="G1901" i="22"/>
  <c r="G1837" i="22"/>
  <c r="G1776" i="22"/>
  <c r="G1713" i="22"/>
  <c r="G1630" i="22"/>
  <c r="G1567" i="22"/>
  <c r="G1505" i="22"/>
  <c r="G1442" i="22"/>
  <c r="G1402" i="22"/>
  <c r="G1339" i="22"/>
  <c r="G1276" i="22"/>
  <c r="G1192" i="22"/>
  <c r="G1116" i="22"/>
  <c r="G1057" i="22"/>
  <c r="G999" i="22"/>
  <c r="G963" i="22"/>
  <c r="G908" i="22"/>
  <c r="G873" i="22"/>
  <c r="G822" i="22"/>
  <c r="G771" i="22"/>
  <c r="G737" i="22"/>
  <c r="G685" i="22"/>
  <c r="G634" i="22"/>
  <c r="G600" i="22"/>
  <c r="G549" i="22"/>
  <c r="G498" i="22"/>
  <c r="G464" i="22"/>
  <c r="G412" i="22"/>
  <c r="G378" i="22"/>
  <c r="G327" i="22"/>
  <c r="G276" i="22"/>
  <c r="G225" i="22"/>
  <c r="G191" i="22"/>
  <c r="G139" i="22"/>
  <c r="G105" i="22"/>
  <c r="G54" i="22"/>
  <c r="G7691" i="22"/>
  <c r="G7431" i="22"/>
  <c r="G7310" i="22"/>
  <c r="G7181" i="22"/>
  <c r="G7055" i="22"/>
  <c r="G6923" i="22"/>
  <c r="G6808" i="22"/>
  <c r="G6689" i="22"/>
  <c r="G6563" i="22"/>
  <c r="G6455" i="22"/>
  <c r="G6346" i="22"/>
  <c r="G6260" i="22"/>
  <c r="G6168" i="22"/>
  <c r="G6095" i="22"/>
  <c r="G6013" i="22"/>
  <c r="G5897" i="22"/>
  <c r="G5825" i="22"/>
  <c r="G5753" i="22"/>
  <c r="G5676" i="22"/>
  <c r="G5605" i="22"/>
  <c r="G5534" i="22"/>
  <c r="G5460" i="22"/>
  <c r="G5348" i="22"/>
  <c r="G5285" i="22"/>
  <c r="G5219" i="22"/>
  <c r="G5111" i="22"/>
  <c r="G5048" i="22"/>
  <c r="G4940" i="22"/>
  <c r="G4841" i="22"/>
  <c r="G4775" i="22"/>
  <c r="G4679" i="22"/>
  <c r="G4591" i="22"/>
  <c r="G4507" i="22"/>
  <c r="G4453" i="22"/>
  <c r="G4398" i="22"/>
  <c r="G4344" i="22"/>
  <c r="G4264" i="22"/>
  <c r="G4213" i="22"/>
  <c r="G4135" i="22"/>
  <c r="G4059" i="22"/>
  <c r="G3983" i="22"/>
  <c r="G3902" i="22"/>
  <c r="G3826" i="22"/>
  <c r="G3750" i="22"/>
  <c r="G3674" i="22"/>
  <c r="G3593" i="22"/>
  <c r="G3517" i="22"/>
  <c r="G3441" i="22"/>
  <c r="G3369" i="22"/>
  <c r="G3302" i="22"/>
  <c r="G3237" i="22"/>
  <c r="G3168" i="22"/>
  <c r="G3104" i="22"/>
  <c r="G3044" i="22"/>
  <c r="G2981" i="22"/>
  <c r="G2897" i="22"/>
  <c r="G2837" i="22"/>
  <c r="G2773" i="22"/>
  <c r="G2710" i="22"/>
  <c r="G2649" i="22"/>
  <c r="G2586" i="22"/>
  <c r="G2523" i="22"/>
  <c r="G2461" i="22"/>
  <c r="G2398" i="22"/>
  <c r="G2335" i="22"/>
  <c r="G2274" i="22"/>
  <c r="G2232" i="22"/>
  <c r="G2190" i="22"/>
  <c r="G2148" i="22"/>
  <c r="G2107" i="22"/>
  <c r="G2066" i="22"/>
  <c r="G2024" i="22"/>
  <c r="G1983" i="22"/>
  <c r="G1941" i="22"/>
  <c r="G1900" i="22"/>
  <c r="G1879" i="22"/>
  <c r="G1836" i="22"/>
  <c r="G1796" i="22"/>
  <c r="G1753" i="22"/>
  <c r="G1712" i="22"/>
  <c r="G1649" i="22"/>
  <c r="G1609" i="22"/>
  <c r="G1565" i="22"/>
  <c r="G1338" i="22"/>
  <c r="G1254" i="22"/>
  <c r="G1191" i="22"/>
  <c r="G1153" i="22"/>
  <c r="G1094" i="22"/>
  <c r="G1016" i="22"/>
  <c r="G943" i="22"/>
  <c r="G889" i="22"/>
  <c r="G821" i="22"/>
  <c r="G753" i="22"/>
  <c r="G701" i="22"/>
  <c r="G633" i="22"/>
  <c r="G565" i="22"/>
  <c r="G514" i="22"/>
  <c r="G445" i="22"/>
  <c r="G377" i="22"/>
  <c r="G309" i="22"/>
  <c r="G241" i="22"/>
  <c r="G172" i="22"/>
  <c r="G104" i="22"/>
  <c r="G36" i="22"/>
  <c r="G7619" i="22"/>
  <c r="G7430" i="22"/>
  <c r="G7238" i="22"/>
  <c r="G7112" i="22"/>
  <c r="G6920" i="22"/>
  <c r="G6741" i="22"/>
  <c r="G6619" i="22"/>
  <c r="G6454" i="22"/>
  <c r="G6299" i="22"/>
  <c r="G6167" i="22"/>
  <c r="G6049" i="22"/>
  <c r="G5935" i="22"/>
  <c r="G5818" i="22"/>
  <c r="G5710" i="22"/>
  <c r="G5638" i="22"/>
  <c r="G5493" i="22"/>
  <c r="G5384" i="22"/>
  <c r="G5281" i="22"/>
  <c r="G5176" i="22"/>
  <c r="G5077" i="22"/>
  <c r="G4976" i="22"/>
  <c r="G4876" i="22"/>
  <c r="G4774" i="22"/>
  <c r="G4678" i="22"/>
  <c r="G4590" i="22"/>
  <c r="G4533" i="22"/>
  <c r="G4452" i="22"/>
  <c r="G4371" i="22"/>
  <c r="G4286" i="22"/>
  <c r="G4187" i="22"/>
  <c r="G4081" i="22"/>
  <c r="G4007" i="22"/>
  <c r="G3929" i="22"/>
  <c r="G7693" i="22"/>
  <c r="G7636" i="22"/>
  <c r="G7567" i="22"/>
  <c r="G7510" i="22"/>
  <c r="G7435" i="22"/>
  <c r="G7378" i="22"/>
  <c r="G7315" i="22"/>
  <c r="G7255" i="22"/>
  <c r="G7192" i="22"/>
  <c r="G7123" i="22"/>
  <c r="G7057" i="22"/>
  <c r="G7005" i="22"/>
  <c r="G6939" i="22"/>
  <c r="G6868" i="22"/>
  <c r="G6812" i="22"/>
  <c r="G6757" i="22"/>
  <c r="G6691" i="22"/>
  <c r="G6628" i="22"/>
  <c r="G6565" i="22"/>
  <c r="G6515" i="22"/>
  <c r="G6463" i="22"/>
  <c r="G6411" i="22"/>
  <c r="G6348" i="22"/>
  <c r="G6305" i="22"/>
  <c r="G6262" i="22"/>
  <c r="G6214" i="22"/>
  <c r="G6173" i="22"/>
  <c r="G6134" i="22"/>
  <c r="G6098" i="22"/>
  <c r="G6058" i="22"/>
  <c r="G6018" i="22"/>
  <c r="G5976" i="22"/>
  <c r="G5940" i="22"/>
  <c r="G5903" i="22"/>
  <c r="G5867" i="22"/>
  <c r="G5827" i="22"/>
  <c r="G5793" i="22"/>
  <c r="G5755" i="22"/>
  <c r="G5721" i="22"/>
  <c r="G5679" i="22"/>
  <c r="G5648" i="22"/>
  <c r="G5610" i="22"/>
  <c r="G5576" i="22"/>
  <c r="G5536" i="22"/>
  <c r="G5502" i="22"/>
  <c r="G5464" i="22"/>
  <c r="G5430" i="22"/>
  <c r="G5396" i="22"/>
  <c r="G5350" i="22"/>
  <c r="G5320" i="22"/>
  <c r="G5287" i="22"/>
  <c r="G5251" i="22"/>
  <c r="G5221" i="22"/>
  <c r="G5190" i="22"/>
  <c r="G5150" i="22"/>
  <c r="G5116" i="22"/>
  <c r="G5083" i="22"/>
  <c r="G5050" i="22"/>
  <c r="G5014" i="22"/>
  <c r="G4986" i="22"/>
  <c r="G4953" i="22"/>
  <c r="G4913" i="22"/>
  <c r="G4880" i="22"/>
  <c r="G4843" i="22"/>
  <c r="G4816" i="22"/>
  <c r="G4783" i="22"/>
  <c r="G4746" i="22"/>
  <c r="G4718" i="22"/>
  <c r="G4681" i="22"/>
  <c r="G4651" i="22"/>
  <c r="G4625" i="22"/>
  <c r="G4594" i="22"/>
  <c r="G4568" i="22"/>
  <c r="G4538" i="22"/>
  <c r="G4514" i="22"/>
  <c r="G4482" i="22"/>
  <c r="G4455" i="22"/>
  <c r="G4430" i="22"/>
  <c r="G4401" i="22"/>
  <c r="G4374" i="22"/>
  <c r="G4349" i="22"/>
  <c r="G4320" i="22"/>
  <c r="G4294" i="22"/>
  <c r="G4266" i="22"/>
  <c r="G4241" i="22"/>
  <c r="G4215" i="22"/>
  <c r="G4190" i="22"/>
  <c r="G4167" i="22"/>
  <c r="G4139" i="22"/>
  <c r="G4112" i="22"/>
  <c r="G4086" i="22"/>
  <c r="G4061" i="22"/>
  <c r="G4038" i="22"/>
  <c r="G4010" i="22"/>
  <c r="G3985" i="22"/>
  <c r="G3959" i="22"/>
  <c r="G3932" i="22"/>
  <c r="G3909" i="22"/>
  <c r="G3881" i="22"/>
  <c r="G3856" i="22"/>
  <c r="G3830" i="22"/>
  <c r="G3805" i="22"/>
  <c r="G3782" i="22"/>
  <c r="G3752" i="22"/>
  <c r="G3727" i="22"/>
  <c r="G3701" i="22"/>
  <c r="G3676" i="22"/>
  <c r="G3653" i="22"/>
  <c r="G3625" i="22"/>
  <c r="G3600" i="22"/>
  <c r="G3570" i="22"/>
  <c r="G3547" i="22"/>
  <c r="G3519" i="22"/>
  <c r="G3496" i="22"/>
  <c r="G3471" i="22"/>
  <c r="G3445" i="22"/>
  <c r="G3420" i="22"/>
  <c r="G3392" i="22"/>
  <c r="G3371" i="22"/>
  <c r="G3350" i="22"/>
  <c r="G3327" i="22"/>
  <c r="G3306" i="22"/>
  <c r="G3281" i="22"/>
  <c r="G3260" i="22"/>
  <c r="G3239" i="22"/>
  <c r="G3216" i="22"/>
  <c r="G3195" i="22"/>
  <c r="G3170" i="22"/>
  <c r="G3150" i="22"/>
  <c r="G3130" i="22"/>
  <c r="G3110" i="22"/>
  <c r="G3086" i="22"/>
  <c r="G3066" i="22"/>
  <c r="G3046" i="22"/>
  <c r="G3025" i="22"/>
  <c r="G3005" i="22"/>
  <c r="G2983" i="22"/>
  <c r="G2962" i="22"/>
  <c r="G2942" i="22"/>
  <c r="G2922" i="22"/>
  <c r="G2900" i="22"/>
  <c r="G2879" i="22"/>
  <c r="G2859" i="22"/>
  <c r="G2839" i="22"/>
  <c r="G2818" i="22"/>
  <c r="G2796" i="22"/>
  <c r="G2775" i="22"/>
  <c r="G2754" i="22"/>
  <c r="G2734" i="22"/>
  <c r="G2712" i="22"/>
  <c r="G2692" i="22"/>
  <c r="G2671" i="22"/>
  <c r="G2651" i="22"/>
  <c r="G2631" i="22"/>
  <c r="G2608" i="22"/>
  <c r="G2588" i="22"/>
  <c r="G2568" i="22"/>
  <c r="G2548" i="22"/>
  <c r="G2527" i="22"/>
  <c r="G2505" i="22"/>
  <c r="G2485" i="22"/>
  <c r="G2463" i="22"/>
  <c r="G2443" i="22"/>
  <c r="G2421" i="22"/>
  <c r="G2400" i="22"/>
  <c r="G2380" i="22"/>
  <c r="G2360" i="22"/>
  <c r="G2340" i="22"/>
  <c r="G2317" i="22"/>
  <c r="G2297" i="22"/>
  <c r="G2277" i="22"/>
  <c r="G2256" i="22"/>
  <c r="G2234" i="22"/>
  <c r="G2214" i="22"/>
  <c r="G2193" i="22"/>
  <c r="G2173" i="22"/>
  <c r="G2152" i="22"/>
  <c r="G2129" i="22"/>
  <c r="G2109" i="22"/>
  <c r="G2089" i="22"/>
  <c r="G2069" i="22"/>
  <c r="G2046" i="22"/>
  <c r="G2026" i="22"/>
  <c r="G2006" i="22"/>
  <c r="G1985" i="22"/>
  <c r="G1965" i="22"/>
  <c r="G1943" i="22"/>
  <c r="G1922" i="22"/>
  <c r="G1902" i="22"/>
  <c r="G1882" i="22"/>
  <c r="G1862" i="22"/>
  <c r="G1838" i="22"/>
  <c r="G1818" i="22"/>
  <c r="G1798" i="22"/>
  <c r="G1777" i="22"/>
  <c r="G1755" i="22"/>
  <c r="G1735" i="22"/>
  <c r="G1714" i="22"/>
  <c r="G1694" i="22"/>
  <c r="G1674" i="22"/>
  <c r="G1652" i="22"/>
  <c r="G1631" i="22"/>
  <c r="G1611" i="22"/>
  <c r="G1591" i="22"/>
  <c r="G1568" i="22"/>
  <c r="G1548" i="22"/>
  <c r="G1527" i="22"/>
  <c r="G1506" i="22"/>
  <c r="G1486" i="22"/>
  <c r="G1444" i="22"/>
  <c r="G1423" i="22"/>
  <c r="G1403" i="22"/>
  <c r="G1381" i="22"/>
  <c r="G1360" i="22"/>
  <c r="G1340" i="22"/>
  <c r="G1320" i="22"/>
  <c r="G1300" i="22"/>
  <c r="G1257" i="22"/>
  <c r="G1237" i="22"/>
  <c r="G1193" i="22"/>
  <c r="G1155" i="22"/>
  <c r="G1096" i="22"/>
  <c r="G1058" i="22"/>
  <c r="G1020" i="22"/>
  <c r="G964" i="22"/>
  <c r="G927" i="22"/>
  <c r="G891" i="22"/>
  <c r="G857" i="22"/>
  <c r="G823" i="22"/>
  <c r="G789" i="22"/>
  <c r="G755" i="22"/>
  <c r="G704" i="22"/>
  <c r="G669" i="22"/>
  <c r="G618" i="22"/>
  <c r="G584" i="22"/>
  <c r="G550" i="22"/>
  <c r="G533" i="22"/>
  <c r="G516" i="22"/>
  <c r="G499" i="22"/>
  <c r="G465" i="22"/>
  <c r="G448" i="22"/>
  <c r="G413" i="22"/>
  <c r="G379" i="22"/>
  <c r="G345" i="22"/>
  <c r="G311" i="22"/>
  <c r="G260" i="22"/>
  <c r="G140" i="22"/>
  <c r="G89" i="22"/>
  <c r="G38" i="22"/>
  <c r="G2961" i="22"/>
  <c r="G2462" i="22"/>
  <c r="G2296" i="22"/>
  <c r="G2213" i="22"/>
  <c r="G2149" i="22"/>
  <c r="G2088" i="22"/>
  <c r="G2025" i="22"/>
  <c r="G1984" i="22"/>
  <c r="G1921" i="22"/>
  <c r="G1881" i="22"/>
  <c r="G1817" i="22"/>
  <c r="G1754" i="22"/>
  <c r="G1693" i="22"/>
  <c r="G1650" i="22"/>
  <c r="G1590" i="22"/>
  <c r="G1526" i="22"/>
  <c r="G1483" i="22"/>
  <c r="G1422" i="22"/>
  <c r="G1359" i="22"/>
  <c r="G1298" i="22"/>
  <c r="G1234" i="22"/>
  <c r="G1173" i="22"/>
  <c r="G1135" i="22"/>
  <c r="G1076" i="22"/>
  <c r="G1038" i="22"/>
  <c r="G981" i="22"/>
  <c r="G926" i="22"/>
  <c r="G890" i="22"/>
  <c r="G839" i="22"/>
  <c r="G805" i="22"/>
  <c r="G754" i="22"/>
  <c r="G703" i="22"/>
  <c r="G668" i="22"/>
  <c r="G617" i="22"/>
  <c r="G566" i="22"/>
  <c r="G532" i="22"/>
  <c r="G481" i="22"/>
  <c r="G429" i="22"/>
  <c r="G395" i="22"/>
  <c r="G344" i="22"/>
  <c r="G310" i="22"/>
  <c r="G259" i="22"/>
  <c r="G208" i="22"/>
  <c r="G173" i="22"/>
  <c r="G122" i="22"/>
  <c r="G71" i="22"/>
  <c r="G37" i="22"/>
  <c r="G7623" i="22"/>
  <c r="G5938" i="22"/>
  <c r="G5423" i="22"/>
  <c r="G5180" i="22"/>
  <c r="G5012" i="22"/>
  <c r="G4878" i="22"/>
  <c r="G4742" i="22"/>
  <c r="G4649" i="22"/>
  <c r="G4566" i="22"/>
  <c r="G4480" i="22"/>
  <c r="G4428" i="22"/>
  <c r="G4372" i="22"/>
  <c r="G4287" i="22"/>
  <c r="G4239" i="22"/>
  <c r="G4165" i="22"/>
  <c r="G4082" i="22"/>
  <c r="G4008" i="22"/>
  <c r="G3930" i="22"/>
  <c r="G3854" i="22"/>
  <c r="G3773" i="22"/>
  <c r="G3697" i="22"/>
  <c r="G3623" i="22"/>
  <c r="G3545" i="22"/>
  <c r="G3469" i="22"/>
  <c r="G3390" i="22"/>
  <c r="G3325" i="22"/>
  <c r="G3258" i="22"/>
  <c r="G3191" i="22"/>
  <c r="G3127" i="22"/>
  <c r="G3064" i="22"/>
  <c r="G3023" i="22"/>
  <c r="G2960" i="22"/>
  <c r="G2920" i="22"/>
  <c r="G2857" i="22"/>
  <c r="G2793" i="22"/>
  <c r="G2732" i="22"/>
  <c r="G2669" i="22"/>
  <c r="G2606" i="22"/>
  <c r="G2545" i="22"/>
  <c r="G2481" i="22"/>
  <c r="G2418" i="22"/>
  <c r="G2378" i="22"/>
  <c r="G2315" i="22"/>
  <c r="G1692" i="22"/>
  <c r="G1504" i="22"/>
  <c r="G1421" i="22"/>
  <c r="G1378" i="22"/>
  <c r="G1318" i="22"/>
  <c r="G1233" i="22"/>
  <c r="G1172" i="22"/>
  <c r="G1113" i="22"/>
  <c r="G1075" i="22"/>
  <c r="G1037" i="22"/>
  <c r="G980" i="22"/>
  <c r="G925" i="22"/>
  <c r="G872" i="22"/>
  <c r="G838" i="22"/>
  <c r="G787" i="22"/>
  <c r="G736" i="22"/>
  <c r="G684" i="22"/>
  <c r="G650" i="22"/>
  <c r="G599" i="22"/>
  <c r="G548" i="22"/>
  <c r="G497" i="22"/>
  <c r="G463" i="22"/>
  <c r="G411" i="22"/>
  <c r="G360" i="22"/>
  <c r="G326" i="22"/>
  <c r="G275" i="22"/>
  <c r="G224" i="22"/>
  <c r="G189" i="22"/>
  <c r="G138" i="22"/>
  <c r="G87" i="22"/>
  <c r="G53" i="22"/>
  <c r="G7685" i="22"/>
  <c r="G7309" i="22"/>
  <c r="G7054" i="22"/>
  <c r="G6801" i="22"/>
  <c r="G6562" i="22"/>
  <c r="G6388" i="22"/>
  <c r="G6259" i="22"/>
  <c r="G6127" i="22"/>
  <c r="G6009" i="22"/>
  <c r="G5896" i="22"/>
  <c r="G5784" i="22"/>
  <c r="G5675" i="22"/>
  <c r="G5561" i="22"/>
  <c r="G5459" i="22"/>
  <c r="G5347" i="22"/>
  <c r="G5248" i="22"/>
  <c r="G5146" i="22"/>
  <c r="G5047" i="22"/>
  <c r="G4939" i="22"/>
  <c r="G4840" i="22"/>
  <c r="G4739" i="22"/>
  <c r="G4648" i="22"/>
  <c r="G4565" i="22"/>
  <c r="G4476" i="22"/>
  <c r="G4397" i="22"/>
  <c r="G4314" i="22"/>
  <c r="G4238" i="22"/>
  <c r="G4157" i="22"/>
  <c r="G4109" i="22"/>
  <c r="G4030" i="22"/>
  <c r="G3952" i="22"/>
  <c r="G3901" i="22"/>
  <c r="G7692" i="22"/>
  <c r="G7632" i="22"/>
  <c r="G7566" i="22"/>
  <c r="G7509" i="22"/>
  <c r="G7432" i="22"/>
  <c r="G7377" i="22"/>
  <c r="G7314" i="22"/>
  <c r="G7254" i="22"/>
  <c r="G7182" i="22"/>
  <c r="G7119" i="22"/>
  <c r="G7056" i="22"/>
  <c r="G7004" i="22"/>
  <c r="G6936" i="22"/>
  <c r="G6867" i="22"/>
  <c r="G6811" i="22"/>
  <c r="G6743" i="22"/>
  <c r="G6690" i="22"/>
  <c r="G6621" i="22"/>
  <c r="G6564" i="22"/>
  <c r="G6508" i="22"/>
  <c r="G6459" i="22"/>
  <c r="G6395" i="22"/>
  <c r="G6347" i="22"/>
  <c r="G6303" i="22"/>
  <c r="G6261" i="22"/>
  <c r="G6213" i="22"/>
  <c r="G6169" i="22"/>
  <c r="G6133" i="22"/>
  <c r="G6097" i="22"/>
  <c r="G6057" i="22"/>
  <c r="G6014" i="22"/>
  <c r="G5975" i="22"/>
  <c r="G5939" i="22"/>
  <c r="G5898" i="22"/>
  <c r="G5863" i="22"/>
  <c r="G5826" i="22"/>
  <c r="G5792" i="22"/>
  <c r="G5754" i="22"/>
  <c r="G5720" i="22"/>
  <c r="G5678" i="22"/>
  <c r="G5643" i="22"/>
  <c r="G5609" i="22"/>
  <c r="G5575" i="22"/>
  <c r="G5535" i="22"/>
  <c r="G5497" i="22"/>
  <c r="G5463" i="22"/>
  <c r="G5429" i="22"/>
  <c r="G5386" i="22"/>
  <c r="G5349" i="22"/>
  <c r="G5319" i="22"/>
  <c r="G5286" i="22"/>
  <c r="G5250" i="22"/>
  <c r="G5220" i="22"/>
  <c r="G5182" i="22"/>
  <c r="G5148" i="22"/>
  <c r="G5115" i="22"/>
  <c r="G5082" i="22"/>
  <c r="G5049" i="22"/>
  <c r="G5013" i="22"/>
  <c r="G4980" i="22"/>
  <c r="G4942" i="22"/>
  <c r="G4912" i="22"/>
  <c r="G4879" i="22"/>
  <c r="G4842" i="22"/>
  <c r="G4815" i="22"/>
  <c r="G4782" i="22"/>
  <c r="G4743" i="22"/>
  <c r="G4714" i="22"/>
  <c r="G4680" i="22"/>
  <c r="G4650" i="22"/>
  <c r="G4620" i="22"/>
  <c r="G4593" i="22"/>
  <c r="G4567" i="22"/>
  <c r="G4537" i="22"/>
  <c r="G4508" i="22"/>
  <c r="G4481" i="22"/>
  <c r="G4454" i="22"/>
  <c r="G4429" i="22"/>
  <c r="G4400" i="22"/>
  <c r="G4373" i="22"/>
  <c r="G4345" i="22"/>
  <c r="G4316" i="22"/>
  <c r="G4293" i="22"/>
  <c r="G4265" i="22"/>
  <c r="G4240" i="22"/>
  <c r="G4214" i="22"/>
  <c r="G4189" i="22"/>
  <c r="G4166" i="22"/>
  <c r="G4136" i="22"/>
  <c r="G4111" i="22"/>
  <c r="G4085" i="22"/>
  <c r="G4060" i="22"/>
  <c r="G4037" i="22"/>
  <c r="G4009" i="22"/>
  <c r="G3984" i="22"/>
  <c r="G3954" i="22"/>
  <c r="G3931" i="22"/>
  <c r="G3903" i="22"/>
  <c r="G3880" i="22"/>
  <c r="G3855" i="22"/>
  <c r="G3829" i="22"/>
  <c r="G3804" i="22"/>
  <c r="G3774" i="22"/>
  <c r="G3751" i="22"/>
  <c r="G3726" i="22"/>
  <c r="G3698" i="22"/>
  <c r="G3675" i="22"/>
  <c r="G3647" i="22"/>
  <c r="G3624" i="22"/>
  <c r="G3597" i="22"/>
  <c r="G3569" i="22"/>
  <c r="G3546" i="22"/>
  <c r="G3518" i="22"/>
  <c r="G3495" i="22"/>
  <c r="G3470" i="22"/>
  <c r="G3442" i="22"/>
  <c r="G3417" i="22"/>
  <c r="G3391" i="22"/>
  <c r="G3370" i="22"/>
  <c r="G3349" i="22"/>
  <c r="G3326" i="22"/>
  <c r="G3305" i="22"/>
  <c r="G3280" i="22"/>
  <c r="G3259" i="22"/>
  <c r="G3238" i="22"/>
  <c r="G3215" i="22"/>
  <c r="G3192" i="22"/>
  <c r="G3169" i="22"/>
  <c r="G3149" i="22"/>
  <c r="G3129" i="22"/>
  <c r="G3108" i="22"/>
  <c r="G3085" i="22"/>
  <c r="G3065" i="22"/>
  <c r="G3045" i="22"/>
  <c r="G3002" i="22"/>
  <c r="G2982" i="22"/>
  <c r="G2941" i="22"/>
  <c r="G2921" i="22"/>
  <c r="G2898" i="22"/>
  <c r="G2878" i="22"/>
  <c r="G2858" i="22"/>
  <c r="G2838" i="22"/>
  <c r="G2817" i="22"/>
  <c r="G2794" i="22"/>
  <c r="G2774" i="22"/>
  <c r="G2753" i="22"/>
  <c r="G2733" i="22"/>
  <c r="G2711" i="22"/>
  <c r="G2690" i="22"/>
  <c r="G2670" i="22"/>
  <c r="G2650" i="22"/>
  <c r="G2630" i="22"/>
  <c r="G2607" i="22"/>
  <c r="G2587" i="22"/>
  <c r="G2546" i="22"/>
  <c r="G2524" i="22"/>
  <c r="G2504" i="22"/>
  <c r="G2482" i="22"/>
  <c r="G2420" i="22"/>
  <c r="G2379" i="22"/>
  <c r="G2336" i="22"/>
  <c r="G2276" i="22"/>
  <c r="G2233" i="22"/>
  <c r="G2192" i="22"/>
  <c r="G2128" i="22"/>
  <c r="G2068" i="22"/>
  <c r="G2005" i="22"/>
  <c r="G1942" i="22"/>
  <c r="G1857" i="22"/>
  <c r="G1797" i="22"/>
  <c r="G1734" i="22"/>
  <c r="G1671" i="22"/>
  <c r="G1610" i="22"/>
  <c r="G1546" i="22"/>
  <c r="G1463" i="22"/>
  <c r="G1380" i="22"/>
  <c r="G1319" i="22"/>
  <c r="G1256" i="22"/>
  <c r="G1214" i="22"/>
  <c r="G1154" i="22"/>
  <c r="G1095" i="22"/>
  <c r="G1017" i="22"/>
  <c r="G944" i="22"/>
  <c r="G856" i="22"/>
  <c r="G788" i="22"/>
  <c r="G720" i="22"/>
  <c r="G651" i="22"/>
  <c r="G583" i="22"/>
  <c r="G515" i="22"/>
  <c r="G447" i="22"/>
  <c r="G361" i="22"/>
  <c r="G293" i="22"/>
  <c r="G242" i="22"/>
  <c r="G156" i="22"/>
  <c r="G88" i="22"/>
  <c r="G20" i="22"/>
  <c r="G7565" i="22"/>
  <c r="G7505" i="22"/>
  <c r="G7365" i="22"/>
  <c r="G7253" i="22"/>
  <c r="G7115" i="22"/>
  <c r="G6984" i="22"/>
  <c r="G6852" i="22"/>
  <c r="G6742" i="22"/>
  <c r="G6620" i="22"/>
  <c r="G6507" i="22"/>
  <c r="G6392" i="22"/>
  <c r="G6300" i="22"/>
  <c r="G6207" i="22"/>
  <c r="G6129" i="22"/>
  <c r="G6055" i="22"/>
  <c r="G5974" i="22"/>
  <c r="G5856" i="22"/>
  <c r="G5791" i="22"/>
  <c r="G5711" i="22"/>
  <c r="G5639" i="22"/>
  <c r="G5574" i="22"/>
  <c r="G5494" i="22"/>
  <c r="G5385" i="22"/>
  <c r="G5318" i="22"/>
  <c r="G5249" i="22"/>
  <c r="G5147" i="22"/>
  <c r="G5078" i="22"/>
  <c r="G4979" i="22"/>
  <c r="G4911" i="22"/>
  <c r="G4811" i="22"/>
  <c r="G4713" i="22"/>
  <c r="G4619" i="22"/>
  <c r="G4536" i="22"/>
  <c r="G4315" i="22"/>
  <c r="G4188" i="22"/>
  <c r="G4110" i="22"/>
  <c r="G4031" i="22"/>
  <c r="G3953" i="22"/>
  <c r="G3879" i="22"/>
  <c r="G3803" i="22"/>
  <c r="G3725" i="22"/>
  <c r="G3646" i="22"/>
  <c r="G3568" i="22"/>
  <c r="G3494" i="22"/>
  <c r="G3416" i="22"/>
  <c r="G3346" i="22"/>
  <c r="G3279" i="22"/>
  <c r="G3214" i="22"/>
  <c r="G3148" i="22"/>
  <c r="G3084" i="22"/>
  <c r="G3001" i="22"/>
  <c r="G2940" i="22"/>
  <c r="G2877" i="22"/>
  <c r="G2813" i="22"/>
  <c r="G2752" i="22"/>
  <c r="G2689" i="22"/>
  <c r="G2626" i="22"/>
  <c r="G2566" i="22"/>
  <c r="G2502" i="22"/>
  <c r="G2439" i="22"/>
  <c r="G2358" i="22"/>
  <c r="G2295" i="22"/>
  <c r="G2254" i="22"/>
  <c r="G2212" i="22"/>
  <c r="G2170" i="22"/>
  <c r="G2127" i="22"/>
  <c r="G2087" i="22"/>
  <c r="G2044" i="22"/>
  <c r="G2004" i="22"/>
  <c r="G1961" i="22"/>
  <c r="G1920" i="22"/>
  <c r="G1856" i="22"/>
  <c r="G1816" i="22"/>
  <c r="G1773" i="22"/>
  <c r="G1733" i="22"/>
  <c r="G1670" i="22"/>
  <c r="G1629" i="22"/>
  <c r="G1589" i="22"/>
  <c r="G1545" i="22"/>
  <c r="G1525" i="22"/>
  <c r="G1482" i="22"/>
  <c r="G1462" i="22"/>
  <c r="G1441" i="22"/>
  <c r="G1401" i="22"/>
  <c r="G1358" i="22"/>
  <c r="G1295" i="22"/>
  <c r="G1275" i="22"/>
  <c r="G1213" i="22"/>
  <c r="G1134" i="22"/>
  <c r="G1056" i="22"/>
  <c r="G998" i="22"/>
  <c r="G961" i="22"/>
  <c r="G906" i="22"/>
  <c r="G855" i="22"/>
  <c r="G804" i="22"/>
  <c r="G770" i="22"/>
  <c r="G719" i="22"/>
  <c r="G667" i="22"/>
  <c r="G616" i="22"/>
  <c r="G582" i="22"/>
  <c r="G531" i="22"/>
  <c r="G480" i="22"/>
  <c r="G428" i="22"/>
  <c r="G394" i="22"/>
  <c r="G343" i="22"/>
  <c r="G292" i="22"/>
  <c r="G258" i="22"/>
  <c r="G207" i="22"/>
  <c r="G155" i="22"/>
  <c r="G121" i="22"/>
  <c r="G70" i="22"/>
  <c r="G19" i="22"/>
  <c r="G7564" i="22"/>
  <c r="G7487" i="22"/>
  <c r="G7364" i="22"/>
  <c r="G7175" i="22"/>
  <c r="G6983" i="22"/>
  <c r="G6851" i="22"/>
  <c r="G6683" i="22"/>
  <c r="G6504" i="22"/>
  <c r="G6345" i="22"/>
  <c r="G6205" i="22"/>
  <c r="G6094" i="22"/>
  <c r="G5973" i="22"/>
  <c r="G5852" i="22"/>
  <c r="G5750" i="22"/>
  <c r="G5604" i="22"/>
  <c r="G5532" i="22"/>
  <c r="G5422" i="22"/>
  <c r="G5317" i="22"/>
  <c r="G5212" i="22"/>
  <c r="G5110" i="22"/>
  <c r="G5011" i="22"/>
  <c r="G4910" i="22"/>
  <c r="G4810" i="22"/>
  <c r="G4705" i="22"/>
  <c r="G4618" i="22"/>
  <c r="G4506" i="22"/>
  <c r="G4422" i="22"/>
  <c r="G4339" i="22"/>
  <c r="G4263" i="22"/>
  <c r="G4210" i="22"/>
  <c r="G4134" i="22"/>
  <c r="G4058" i="22"/>
  <c r="G3977" i="22"/>
  <c r="G7681" i="22"/>
  <c r="G7596" i="22"/>
  <c r="G7517" i="22"/>
  <c r="G7414" i="22"/>
  <c r="G7323" i="22"/>
  <c r="G7223" i="22"/>
  <c r="G7144" i="22"/>
  <c r="G7046" i="22"/>
  <c r="G6958" i="22"/>
  <c r="G6849" i="22"/>
  <c r="G6771" i="22"/>
  <c r="G6680" i="22"/>
  <c r="G6603" i="22"/>
  <c r="G6527" i="22"/>
  <c r="G6431" i="22"/>
  <c r="G6361" i="22"/>
  <c r="G6292" i="22"/>
  <c r="G6230" i="22"/>
  <c r="G6157" i="22"/>
  <c r="G6103" i="22"/>
  <c r="G6043" i="22"/>
  <c r="G5995" i="22"/>
  <c r="G5931" i="22"/>
  <c r="G5877" i="22"/>
  <c r="G5829" i="22"/>
  <c r="G5772" i="22"/>
  <c r="G5728" i="22"/>
  <c r="G5671" i="22"/>
  <c r="G5617" i="22"/>
  <c r="G5558" i="22"/>
  <c r="G5515" i="22"/>
  <c r="G5457" i="22"/>
  <c r="G5406" i="22"/>
  <c r="G5346" i="22"/>
  <c r="G5300" i="22"/>
  <c r="G5253" i="22"/>
  <c r="G5202" i="22"/>
  <c r="G5157" i="22"/>
  <c r="G5106" i="22"/>
  <c r="G5057" i="22"/>
  <c r="G5006" i="22"/>
  <c r="G4959" i="22"/>
  <c r="G4907" i="22"/>
  <c r="G4860" i="22"/>
  <c r="G4809" i="22"/>
  <c r="G4760" i="22"/>
  <c r="G4720" i="22"/>
  <c r="G4668" i="22"/>
  <c r="G4629" i="22"/>
  <c r="G4578" i="22"/>
  <c r="G4548" i="22"/>
  <c r="G4500" i="22"/>
  <c r="G4468" i="22"/>
  <c r="G4420" i="22"/>
  <c r="G4382" i="22"/>
  <c r="G4338" i="22"/>
  <c r="G4303" i="22"/>
  <c r="G4268" i="22"/>
  <c r="G4230" i="22"/>
  <c r="G4193" i="22"/>
  <c r="G4153" i="22"/>
  <c r="G4120" i="22"/>
  <c r="G4078" i="22"/>
  <c r="G4043" i="22"/>
  <c r="G4001" i="22"/>
  <c r="G3968" i="22"/>
  <c r="G3928" i="22"/>
  <c r="G3895" i="22"/>
  <c r="G3861" i="22"/>
  <c r="G3821" i="22"/>
  <c r="G3789" i="22"/>
  <c r="G3757" i="22"/>
  <c r="G3719" i="22"/>
  <c r="G3685" i="22"/>
  <c r="G3656" i="22"/>
  <c r="G3616" i="22"/>
  <c r="G3584" i="22"/>
  <c r="G3550" i="22"/>
  <c r="G3514" i="22"/>
  <c r="G3480" i="22"/>
  <c r="G3451" i="22"/>
  <c r="G3408" i="22"/>
  <c r="G3383" i="22"/>
  <c r="G3353" i="22"/>
  <c r="G3320" i="22"/>
  <c r="G3293" i="22"/>
  <c r="G3263" i="22"/>
  <c r="G3232" i="22"/>
  <c r="G3202" i="22"/>
  <c r="G3177" i="22"/>
  <c r="G3144" i="22"/>
  <c r="G3117" i="22"/>
  <c r="G3093" i="22"/>
  <c r="G3061" i="22"/>
  <c r="G3034" i="22"/>
  <c r="G3008" i="22"/>
  <c r="G2977" i="22"/>
  <c r="G2950" i="22"/>
  <c r="G2925" i="22"/>
  <c r="G2894" i="22"/>
  <c r="G2869" i="22"/>
  <c r="G2842" i="22"/>
  <c r="G2810" i="22"/>
  <c r="G2785" i="22"/>
  <c r="G2759" i="22"/>
  <c r="G2727" i="22"/>
  <c r="G2702" i="22"/>
  <c r="G2674" i="22"/>
  <c r="G2644" i="22"/>
  <c r="G2618" i="22"/>
  <c r="G2591" i="22"/>
  <c r="G2561" i="22"/>
  <c r="G2535" i="22"/>
  <c r="G2510" i="22"/>
  <c r="G2478" i="22"/>
  <c r="G2452" i="22"/>
  <c r="G2427" i="22"/>
  <c r="G2395" i="22"/>
  <c r="G2368" i="22"/>
  <c r="G2343" i="22"/>
  <c r="G2312" i="22"/>
  <c r="G2284" i="22"/>
  <c r="G2260" i="22"/>
  <c r="G2228" i="22"/>
  <c r="G2203" i="22"/>
  <c r="G2176" i="22"/>
  <c r="G2144" i="22"/>
  <c r="G2120" i="22"/>
  <c r="G2092" i="22"/>
  <c r="G2061" i="22"/>
  <c r="G2037" i="22"/>
  <c r="G2009" i="22"/>
  <c r="G1978" i="22"/>
  <c r="G1952" i="22"/>
  <c r="G1926" i="22"/>
  <c r="G1896" i="22"/>
  <c r="G1869" i="22"/>
  <c r="G1845" i="22"/>
  <c r="G1813" i="22"/>
  <c r="G1786" i="22"/>
  <c r="G1760" i="22"/>
  <c r="G1729" i="22"/>
  <c r="G1702" i="22"/>
  <c r="G1677" i="22"/>
  <c r="G1646" i="22"/>
  <c r="G1618" i="22"/>
  <c r="G1594" i="22"/>
  <c r="G1562" i="22"/>
  <c r="G1537" i="22"/>
  <c r="G1511" i="22"/>
  <c r="G1479" i="22"/>
  <c r="G1454" i="22"/>
  <c r="G1426" i="22"/>
  <c r="G1396" i="22"/>
  <c r="G1370" i="22"/>
  <c r="G1343" i="22"/>
  <c r="G1311" i="22"/>
  <c r="G1287" i="22"/>
  <c r="G1260" i="22"/>
  <c r="G1230" i="22"/>
  <c r="G1204" i="22"/>
  <c r="G1180" i="22"/>
  <c r="G1150" i="22"/>
  <c r="G1125" i="22"/>
  <c r="G1101" i="22"/>
  <c r="G1072" i="22"/>
  <c r="G1046" i="22"/>
  <c r="G1023" i="22"/>
  <c r="G994" i="22"/>
  <c r="G972" i="22"/>
  <c r="G949" i="22"/>
  <c r="G921" i="22"/>
  <c r="G899" i="22"/>
  <c r="G877" i="22"/>
  <c r="G852" i="22"/>
  <c r="G831" i="22"/>
  <c r="G809" i="22"/>
  <c r="G784" i="22"/>
  <c r="G762" i="22"/>
  <c r="G741" i="22"/>
  <c r="G715" i="22"/>
  <c r="G694" i="22"/>
  <c r="G673" i="22"/>
  <c r="G647" i="22"/>
  <c r="G626" i="22"/>
  <c r="G604" i="22"/>
  <c r="G579" i="22"/>
  <c r="G557" i="22"/>
  <c r="G536" i="22"/>
  <c r="G511" i="22"/>
  <c r="G489" i="22"/>
  <c r="G468" i="22"/>
  <c r="G442" i="22"/>
  <c r="G421" i="22"/>
  <c r="G400" i="22"/>
  <c r="G374" i="22"/>
  <c r="G353" i="22"/>
  <c r="G331" i="22"/>
  <c r="G306" i="22"/>
  <c r="G284" i="22"/>
  <c r="G263" i="22"/>
  <c r="G237" i="22"/>
  <c r="G216" i="22"/>
  <c r="G195" i="22"/>
  <c r="G169" i="22"/>
  <c r="G148" i="22"/>
  <c r="G127" i="22"/>
  <c r="G101" i="22"/>
  <c r="G80" i="22"/>
  <c r="G58" i="22"/>
  <c r="G33" i="22"/>
  <c r="G11" i="22"/>
  <c r="G352" i="22"/>
  <c r="G262" i="22"/>
  <c r="G215" i="22"/>
  <c r="G168" i="22"/>
  <c r="G125" i="22"/>
  <c r="G79" i="22"/>
  <c r="G32" i="22"/>
  <c r="G7676" i="22"/>
  <c r="G2166" i="22"/>
  <c r="G1726" i="22"/>
  <c r="G1583" i="22"/>
  <c r="G1500" i="22"/>
  <c r="G1448" i="22"/>
  <c r="G1367" i="22"/>
  <c r="G1308" i="22"/>
  <c r="G1252" i="22"/>
  <c r="G1200" i="22"/>
  <c r="G1145" i="22"/>
  <c r="G1068" i="22"/>
  <c r="G1014" i="22"/>
  <c r="G941" i="22"/>
  <c r="G896" i="22"/>
  <c r="G849" i="22"/>
  <c r="G802" i="22"/>
  <c r="G733" i="22"/>
  <c r="G691" i="22"/>
  <c r="G644" i="22"/>
  <c r="G597" i="22"/>
  <c r="G554" i="22"/>
  <c r="G507" i="22"/>
  <c r="G460" i="22"/>
  <c r="G418" i="22"/>
  <c r="G392" i="22"/>
  <c r="G349" i="22"/>
  <c r="G303" i="22"/>
  <c r="G256" i="22"/>
  <c r="G213" i="22"/>
  <c r="G166" i="22"/>
  <c r="G119" i="22"/>
  <c r="G76" i="22"/>
  <c r="G29" i="22"/>
  <c r="G7581" i="22"/>
  <c r="G6273" i="22"/>
  <c r="G5978" i="22"/>
  <c r="G5814" i="22"/>
  <c r="G5658" i="22"/>
  <c r="G5554" i="22"/>
  <c r="G5441" i="22"/>
  <c r="G5292" i="22"/>
  <c r="G5194" i="22"/>
  <c r="G5039" i="22"/>
  <c r="G4938" i="22"/>
  <c r="G4854" i="22"/>
  <c r="G4700" i="22"/>
  <c r="G4613" i="22"/>
  <c r="G4493" i="22"/>
  <c r="G4378" i="22"/>
  <c r="G4222" i="22"/>
  <c r="G4104" i="22"/>
  <c r="G3994" i="22"/>
  <c r="G3884" i="22"/>
  <c r="G3713" i="22"/>
  <c r="G3609" i="22"/>
  <c r="G3506" i="22"/>
  <c r="G3404" i="22"/>
  <c r="G3288" i="22"/>
  <c r="G3164" i="22"/>
  <c r="G3056" i="22"/>
  <c r="G2973" i="22"/>
  <c r="G2889" i="22"/>
  <c r="G2806" i="22"/>
  <c r="G2722" i="22"/>
  <c r="G2583" i="22"/>
  <c r="G2498" i="22"/>
  <c r="G2415" i="22"/>
  <c r="G2332" i="22"/>
  <c r="G2248" i="22"/>
  <c r="G2165" i="22"/>
  <c r="G2057" i="22"/>
  <c r="G1973" i="22"/>
  <c r="G1889" i="22"/>
  <c r="G1806" i="22"/>
  <c r="G1725" i="22"/>
  <c r="G1641" i="22"/>
  <c r="G1558" i="22"/>
  <c r="G1474" i="22"/>
  <c r="G1390" i="22"/>
  <c r="G1307" i="22"/>
  <c r="G1224" i="22"/>
  <c r="G1144" i="22"/>
  <c r="G1065" i="22"/>
  <c r="G990" i="22"/>
  <c r="G917" i="22"/>
  <c r="G848" i="22"/>
  <c r="G779" i="22"/>
  <c r="G711" i="22"/>
  <c r="G643" i="22"/>
  <c r="G553" i="22"/>
  <c r="G485" i="22"/>
  <c r="G417" i="22"/>
  <c r="G348" i="22"/>
  <c r="G280" i="22"/>
  <c r="G212" i="22"/>
  <c r="G144" i="22"/>
  <c r="G97" i="22"/>
  <c r="G28" i="22"/>
  <c r="G7477" i="22"/>
  <c r="G6486" i="22"/>
  <c r="G6149" i="22"/>
  <c r="G5870" i="22"/>
  <c r="G5702" i="22"/>
  <c r="G5488" i="22"/>
  <c r="G5338" i="22"/>
  <c r="G5193" i="22"/>
  <c r="G5038" i="22"/>
  <c r="G4894" i="22"/>
  <c r="G4752" i="22"/>
  <c r="G4612" i="22"/>
  <c r="G4492" i="22"/>
  <c r="G4370" i="22"/>
  <c r="G4256" i="22"/>
  <c r="G4146" i="22"/>
  <c r="G3993" i="22"/>
  <c r="G3847" i="22"/>
  <c r="G3744" i="22"/>
  <c r="G3640" i="22"/>
  <c r="G3536" i="22"/>
  <c r="G3435" i="22"/>
  <c r="G3342" i="22"/>
  <c r="G3254" i="22"/>
  <c r="G3163" i="22"/>
  <c r="G3080" i="22"/>
  <c r="G2971" i="22"/>
  <c r="G2888" i="22"/>
  <c r="G2805" i="22"/>
  <c r="G2721" i="22"/>
  <c r="G2637" i="22"/>
  <c r="G2554" i="22"/>
  <c r="G2471" i="22"/>
  <c r="G2388" i="22"/>
  <c r="G2305" i="22"/>
  <c r="G2222" i="22"/>
  <c r="G2139" i="22"/>
  <c r="G2056" i="22"/>
  <c r="G1972" i="22"/>
  <c r="G1888" i="22"/>
  <c r="G1832" i="22"/>
  <c r="G1749" i="22"/>
  <c r="G1665" i="22"/>
  <c r="G1581" i="22"/>
  <c r="G1530" i="22"/>
  <c r="G1446" i="22"/>
  <c r="G1389" i="22"/>
  <c r="G1306" i="22"/>
  <c r="G1198" i="22"/>
  <c r="G1119" i="22"/>
  <c r="G1041" i="22"/>
  <c r="G989" i="22"/>
  <c r="G938" i="22"/>
  <c r="G893" i="22"/>
  <c r="G825" i="22"/>
  <c r="G778" i="22"/>
  <c r="G710" i="22"/>
  <c r="G620" i="22"/>
  <c r="G552" i="22"/>
  <c r="G484" i="22"/>
  <c r="G390" i="22"/>
  <c r="G322" i="22"/>
  <c r="G232" i="22"/>
  <c r="G143" i="22"/>
  <c r="G49" i="22"/>
  <c r="G7656" i="22"/>
  <c r="G7197" i="22"/>
  <c r="G7012" i="22"/>
  <c r="G6655" i="22"/>
  <c r="G6328" i="22"/>
  <c r="G6078" i="22"/>
  <c r="G5809" i="22"/>
  <c r="G5653" i="22"/>
  <c r="G5439" i="22"/>
  <c r="G5280" i="22"/>
  <c r="G5089" i="22"/>
  <c r="G4892" i="22"/>
  <c r="G4698" i="22"/>
  <c r="G4526" i="22"/>
  <c r="G7680" i="22"/>
  <c r="G7595" i="22"/>
  <c r="G7486" i="22"/>
  <c r="G7407" i="22"/>
  <c r="G7320" i="22"/>
  <c r="G7219" i="22"/>
  <c r="G7143" i="22"/>
  <c r="G7039" i="22"/>
  <c r="G6946" i="22"/>
  <c r="G6848" i="22"/>
  <c r="G6767" i="22"/>
  <c r="G6667" i="22"/>
  <c r="G6600" i="22"/>
  <c r="G6501" i="22"/>
  <c r="G6430" i="22"/>
  <c r="G6351" i="22"/>
  <c r="G6282" i="22"/>
  <c r="G6228" i="22"/>
  <c r="G6156" i="22"/>
  <c r="G6102" i="22"/>
  <c r="G6042" i="22"/>
  <c r="G5994" i="22"/>
  <c r="G5930" i="22"/>
  <c r="G5876" i="22"/>
  <c r="G5817" i="22"/>
  <c r="G5771" i="22"/>
  <c r="G5727" i="22"/>
  <c r="G5662" i="22"/>
  <c r="G5614" i="22"/>
  <c r="G5557" i="22"/>
  <c r="G5514" i="22"/>
  <c r="G5456" i="22"/>
  <c r="G5404" i="22"/>
  <c r="G5345" i="22"/>
  <c r="G5299" i="22"/>
  <c r="G5247" i="22"/>
  <c r="G5201" i="22"/>
  <c r="G5156" i="22"/>
  <c r="G5105" i="22"/>
  <c r="G5056" i="22"/>
  <c r="G4999" i="22"/>
  <c r="G4958" i="22"/>
  <c r="G4903" i="22"/>
  <c r="G4857" i="22"/>
  <c r="G4805" i="22"/>
  <c r="G4759" i="22"/>
  <c r="G4704" i="22"/>
  <c r="G4667" i="22"/>
  <c r="G4628" i="22"/>
  <c r="G4577" i="22"/>
  <c r="G4545" i="22"/>
  <c r="G4499" i="22"/>
  <c r="G4467" i="22"/>
  <c r="G4419" i="22"/>
  <c r="G4381" i="22"/>
  <c r="G4337" i="22"/>
  <c r="G4302" i="22"/>
  <c r="G4262" i="22"/>
  <c r="G4225" i="22"/>
  <c r="G4192" i="22"/>
  <c r="G4152" i="22"/>
  <c r="G4119" i="22"/>
  <c r="G4077" i="22"/>
  <c r="G4042" i="22"/>
  <c r="G4000" i="22"/>
  <c r="G3967" i="22"/>
  <c r="G3927" i="22"/>
  <c r="G3894" i="22"/>
  <c r="G3858" i="22"/>
  <c r="G3820" i="22"/>
  <c r="G3788" i="22"/>
  <c r="G3756" i="22"/>
  <c r="G3718" i="22"/>
  <c r="G3682" i="22"/>
  <c r="G3655" i="22"/>
  <c r="G3615" i="22"/>
  <c r="G3583" i="22"/>
  <c r="G3549" i="22"/>
  <c r="G3513" i="22"/>
  <c r="G3479" i="22"/>
  <c r="G3447" i="22"/>
  <c r="G3407" i="22"/>
  <c r="G3382" i="22"/>
  <c r="G3352" i="22"/>
  <c r="G3319" i="22"/>
  <c r="G3291" i="22"/>
  <c r="G3262" i="22"/>
  <c r="G3231" i="22"/>
  <c r="G3201" i="22"/>
  <c r="G3174" i="22"/>
  <c r="G3143" i="22"/>
  <c r="G3116" i="22"/>
  <c r="G3092" i="22"/>
  <c r="G3060" i="22"/>
  <c r="G3033" i="22"/>
  <c r="G3007" i="22"/>
  <c r="G2976" i="22"/>
  <c r="G2949" i="22"/>
  <c r="G2924" i="22"/>
  <c r="G2892" i="22"/>
  <c r="G2865" i="22"/>
  <c r="G2841" i="22"/>
  <c r="G2809" i="22"/>
  <c r="G2784" i="22"/>
  <c r="G2758" i="22"/>
  <c r="G2726" i="22"/>
  <c r="G2701" i="22"/>
  <c r="G2673" i="22"/>
  <c r="G2642" i="22"/>
  <c r="G2617" i="22"/>
  <c r="G2590" i="22"/>
  <c r="G2558" i="22"/>
  <c r="G2534" i="22"/>
  <c r="G2507" i="22"/>
  <c r="G2477" i="22"/>
  <c r="G2450" i="22"/>
  <c r="G2425" i="22"/>
  <c r="G2394" i="22"/>
  <c r="G2367" i="22"/>
  <c r="G2342" i="22"/>
  <c r="G2311" i="22"/>
  <c r="G2283" i="22"/>
  <c r="G2258" i="22"/>
  <c r="G2226" i="22"/>
  <c r="G2200" i="22"/>
  <c r="G2175" i="22"/>
  <c r="G2143" i="22"/>
  <c r="G2119" i="22"/>
  <c r="G2091" i="22"/>
  <c r="G2060" i="22"/>
  <c r="G2034" i="22"/>
  <c r="G2008" i="22"/>
  <c r="G1977" i="22"/>
  <c r="G1951" i="22"/>
  <c r="G1925" i="22"/>
  <c r="G1893" i="22"/>
  <c r="G1868" i="22"/>
  <c r="G1841" i="22"/>
  <c r="G1812" i="22"/>
  <c r="G1785" i="22"/>
  <c r="G1759" i="22"/>
  <c r="G1728" i="22"/>
  <c r="G1701" i="22"/>
  <c r="G1676" i="22"/>
  <c r="G1644" i="22"/>
  <c r="G1617" i="22"/>
  <c r="G1593" i="22"/>
  <c r="G1561" i="22"/>
  <c r="G1534" i="22"/>
  <c r="G1510" i="22"/>
  <c r="G1478" i="22"/>
  <c r="G1453" i="22"/>
  <c r="G1425" i="22"/>
  <c r="G1394" i="22"/>
  <c r="G1369" i="22"/>
  <c r="G1342" i="22"/>
  <c r="G1310" i="22"/>
  <c r="G1286" i="22"/>
  <c r="G1259" i="22"/>
  <c r="G1227" i="22"/>
  <c r="G1202" i="22"/>
  <c r="G1176" i="22"/>
  <c r="G1149" i="22"/>
  <c r="G1124" i="22"/>
  <c r="G1100" i="22"/>
  <c r="G1071" i="22"/>
  <c r="G1045" i="22"/>
  <c r="G1022" i="22"/>
  <c r="G993" i="22"/>
  <c r="G970" i="22"/>
  <c r="G948" i="22"/>
  <c r="G920" i="22"/>
  <c r="G898" i="22"/>
  <c r="G876" i="22"/>
  <c r="G851" i="22"/>
  <c r="G829" i="22"/>
  <c r="G808" i="22"/>
  <c r="G783" i="22"/>
  <c r="G761" i="22"/>
  <c r="G740" i="22"/>
  <c r="G714" i="22"/>
  <c r="G693" i="22"/>
  <c r="G672" i="22"/>
  <c r="G646" i="22"/>
  <c r="G625" i="22"/>
  <c r="G603" i="22"/>
  <c r="G578" i="22"/>
  <c r="G556" i="22"/>
  <c r="G535" i="22"/>
  <c r="G509" i="22"/>
  <c r="G488" i="22"/>
  <c r="G467" i="22"/>
  <c r="G441" i="22"/>
  <c r="G420" i="22"/>
  <c r="G399" i="22"/>
  <c r="G373" i="22"/>
  <c r="G330" i="22"/>
  <c r="G305" i="22"/>
  <c r="G283" i="22"/>
  <c r="G236" i="22"/>
  <c r="G194" i="22"/>
  <c r="G147" i="22"/>
  <c r="G100" i="22"/>
  <c r="G57" i="22"/>
  <c r="G10" i="22"/>
  <c r="G7589" i="22"/>
  <c r="G6945" i="22"/>
  <c r="G6847" i="22"/>
  <c r="G6766" i="22"/>
  <c r="G6664" i="22"/>
  <c r="G6596" i="22"/>
  <c r="G6500" i="22"/>
  <c r="G6429" i="22"/>
  <c r="G6344" i="22"/>
  <c r="G6278" i="22"/>
  <c r="G6227" i="22"/>
  <c r="G6155" i="22"/>
  <c r="G6101" i="22"/>
  <c r="G5993" i="22"/>
  <c r="G5929" i="22"/>
  <c r="G5875" i="22"/>
  <c r="G5816" i="22"/>
  <c r="G5770" i="22"/>
  <c r="G5660" i="22"/>
  <c r="G5612" i="22"/>
  <c r="G5505" i="22"/>
  <c r="G5400" i="22"/>
  <c r="G5344" i="22"/>
  <c r="G5298" i="22"/>
  <c r="G5243" i="22"/>
  <c r="G5200" i="22"/>
  <c r="G5145" i="22"/>
  <c r="G5102" i="22"/>
  <c r="G5055" i="22"/>
  <c r="G4998" i="22"/>
  <c r="G4956" i="22"/>
  <c r="G4902" i="22"/>
  <c r="G4856" i="22"/>
  <c r="G4804" i="22"/>
  <c r="G4758" i="22"/>
  <c r="G4703" i="22"/>
  <c r="G4666" i="22"/>
  <c r="G4615" i="22"/>
  <c r="G4576" i="22"/>
  <c r="G4544" i="22"/>
  <c r="G4498" i="22"/>
  <c r="G4458" i="22"/>
  <c r="G4418" i="22"/>
  <c r="G4380" i="22"/>
  <c r="G4336" i="22"/>
  <c r="G4301" i="22"/>
  <c r="G4261" i="22"/>
  <c r="G4224" i="22"/>
  <c r="G4186" i="22"/>
  <c r="G4151" i="22"/>
  <c r="G4118" i="22"/>
  <c r="G4076" i="22"/>
  <c r="G4041" i="22"/>
  <c r="G3999" i="22"/>
  <c r="G3966" i="22"/>
  <c r="G3921" i="22"/>
  <c r="G3889" i="22"/>
  <c r="G3853" i="22"/>
  <c r="G3819" i="22"/>
  <c r="G3787" i="22"/>
  <c r="G3749" i="22"/>
  <c r="G3717" i="22"/>
  <c r="G3681" i="22"/>
  <c r="G3645" i="22"/>
  <c r="G3611" i="22"/>
  <c r="G3582" i="22"/>
  <c r="G3544" i="22"/>
  <c r="G3512" i="22"/>
  <c r="G3478" i="22"/>
  <c r="G3438" i="22"/>
  <c r="G3406" i="22"/>
  <c r="G3381" i="22"/>
  <c r="G3345" i="22"/>
  <c r="G3318" i="22"/>
  <c r="G3290" i="22"/>
  <c r="G3257" i="22"/>
  <c r="G3227" i="22"/>
  <c r="G3200" i="22"/>
  <c r="G3167" i="22"/>
  <c r="G3142" i="22"/>
  <c r="G3115" i="22"/>
  <c r="G3083" i="22"/>
  <c r="G3058" i="22"/>
  <c r="G3032" i="22"/>
  <c r="G3000" i="22"/>
  <c r="G2975" i="22"/>
  <c r="G2948" i="22"/>
  <c r="G2917" i="22"/>
  <c r="G2891" i="22"/>
  <c r="G2864" i="22"/>
  <c r="G2834" i="22"/>
  <c r="G2808" i="22"/>
  <c r="G2783" i="22"/>
  <c r="G2751" i="22"/>
  <c r="G2725" i="22"/>
  <c r="G2700" i="22"/>
  <c r="G2668" i="22"/>
  <c r="G2641" i="22"/>
  <c r="G2616" i="22"/>
  <c r="G2585" i="22"/>
  <c r="G2557" i="22"/>
  <c r="G2533" i="22"/>
  <c r="G2501" i="22"/>
  <c r="G2476" i="22"/>
  <c r="G2449" i="22"/>
  <c r="G2417" i="22"/>
  <c r="G2393" i="22"/>
  <c r="G2365" i="22"/>
  <c r="G2334" i="22"/>
  <c r="G2310" i="22"/>
  <c r="G2282" i="22"/>
  <c r="G2251" i="22"/>
  <c r="G2225" i="22"/>
  <c r="G2199" i="22"/>
  <c r="G2169" i="22"/>
  <c r="G2142" i="22"/>
  <c r="G2118" i="22"/>
  <c r="G2086" i="22"/>
  <c r="G2059" i="22"/>
  <c r="G2033" i="22"/>
  <c r="G2002" i="22"/>
  <c r="G1975" i="22"/>
  <c r="G1950" i="22"/>
  <c r="G1919" i="22"/>
  <c r="G1892" i="22"/>
  <c r="G1867" i="22"/>
  <c r="G1835" i="22"/>
  <c r="G1810" i="22"/>
  <c r="G1784" i="22"/>
  <c r="G1752" i="22"/>
  <c r="G1727" i="22"/>
  <c r="G1700" i="22"/>
  <c r="G1669" i="22"/>
  <c r="G1643" i="22"/>
  <c r="G1616" i="22"/>
  <c r="G1560" i="22"/>
  <c r="G1533" i="22"/>
  <c r="G1503" i="22"/>
  <c r="G1477" i="22"/>
  <c r="G1452" i="22"/>
  <c r="G1420" i="22"/>
  <c r="G1393" i="22"/>
  <c r="G1368" i="22"/>
  <c r="G1337" i="22"/>
  <c r="G1309" i="22"/>
  <c r="G1285" i="22"/>
  <c r="G1253" i="22"/>
  <c r="G1226" i="22"/>
  <c r="G1201" i="22"/>
  <c r="G1171" i="22"/>
  <c r="G1148" i="22"/>
  <c r="G1122" i="22"/>
  <c r="G1093" i="22"/>
  <c r="G1070" i="22"/>
  <c r="G1044" i="22"/>
  <c r="G1015" i="22"/>
  <c r="G992" i="22"/>
  <c r="G969" i="22"/>
  <c r="G942" i="22"/>
  <c r="G919" i="22"/>
  <c r="G897" i="22"/>
  <c r="G871" i="22"/>
  <c r="G850" i="22"/>
  <c r="G803" i="22"/>
  <c r="G781" i="22"/>
  <c r="G760" i="22"/>
  <c r="G735" i="22"/>
  <c r="G713" i="22"/>
  <c r="G692" i="22"/>
  <c r="G645" i="22"/>
  <c r="G624" i="22"/>
  <c r="G577" i="22"/>
  <c r="G530" i="22"/>
  <c r="G487" i="22"/>
  <c r="G440" i="22"/>
  <c r="G393" i="22"/>
  <c r="G372" i="22"/>
  <c r="G325" i="22"/>
  <c r="G282" i="22"/>
  <c r="G235" i="22"/>
  <c r="G214" i="22"/>
  <c r="G167" i="22"/>
  <c r="G120" i="22"/>
  <c r="G77" i="22"/>
  <c r="G31" i="22"/>
  <c r="G7670" i="22"/>
  <c r="G7397" i="22"/>
  <c r="G7214" i="22"/>
  <c r="G7015" i="22"/>
  <c r="G6846" i="22"/>
  <c r="G6663" i="22"/>
  <c r="G6499" i="22"/>
  <c r="G6331" i="22"/>
  <c r="G6204" i="22"/>
  <c r="G6100" i="22"/>
  <c r="G5981" i="22"/>
  <c r="G5874" i="22"/>
  <c r="G5767" i="22"/>
  <c r="G5659" i="22"/>
  <c r="G5555" i="22"/>
  <c r="G5442" i="22"/>
  <c r="G5340" i="22"/>
  <c r="G5242" i="22"/>
  <c r="G5144" i="22"/>
  <c r="G5046" i="22"/>
  <c r="G4955" i="22"/>
  <c r="G4855" i="22"/>
  <c r="G4757" i="22"/>
  <c r="G4662" i="22"/>
  <c r="G4574" i="22"/>
  <c r="G4497" i="22"/>
  <c r="G4417" i="22"/>
  <c r="G4334" i="22"/>
  <c r="G4258" i="22"/>
  <c r="G4183" i="22"/>
  <c r="G4105" i="22"/>
  <c r="G4040" i="22"/>
  <c r="G3965" i="22"/>
  <c r="G3885" i="22"/>
  <c r="G3818" i="22"/>
  <c r="G3746" i="22"/>
  <c r="G3680" i="22"/>
  <c r="G3610" i="22"/>
  <c r="G3543" i="22"/>
  <c r="G3477" i="22"/>
  <c r="G3405" i="22"/>
  <c r="G3344" i="22"/>
  <c r="G3289" i="22"/>
  <c r="G3226" i="22"/>
  <c r="G3199" i="22"/>
  <c r="G3138" i="22"/>
  <c r="G3082" i="22"/>
  <c r="G3031" i="22"/>
  <c r="G2974" i="22"/>
  <c r="G2890" i="22"/>
  <c r="G2831" i="22"/>
  <c r="G2780" i="22"/>
  <c r="G2724" i="22"/>
  <c r="G2667" i="22"/>
  <c r="G2615" i="22"/>
  <c r="G2556" i="22"/>
  <c r="G2500" i="22"/>
  <c r="G2448" i="22"/>
  <c r="G2392" i="22"/>
  <c r="G2333" i="22"/>
  <c r="G2308" i="22"/>
  <c r="G2281" i="22"/>
  <c r="G2250" i="22"/>
  <c r="G2224" i="22"/>
  <c r="G2198" i="22"/>
  <c r="G2141" i="22"/>
  <c r="G2114" i="22"/>
  <c r="G2085" i="22"/>
  <c r="G2058" i="22"/>
  <c r="G2032" i="22"/>
  <c r="G2001" i="22"/>
  <c r="G1974" i="22"/>
  <c r="G1949" i="22"/>
  <c r="G1917" i="22"/>
  <c r="G1890" i="22"/>
  <c r="G1866" i="22"/>
  <c r="G1834" i="22"/>
  <c r="G1807" i="22"/>
  <c r="G1783" i="22"/>
  <c r="G1751" i="22"/>
  <c r="G1698" i="22"/>
  <c r="G1668" i="22"/>
  <c r="G1642" i="22"/>
  <c r="G1615" i="22"/>
  <c r="G1559" i="22"/>
  <c r="G1532" i="22"/>
  <c r="G1476" i="22"/>
  <c r="G1419" i="22"/>
  <c r="G1392" i="22"/>
  <c r="G1336" i="22"/>
  <c r="G1284" i="22"/>
  <c r="G1225" i="22"/>
  <c r="G1170" i="22"/>
  <c r="G1121" i="22"/>
  <c r="G1092" i="22"/>
  <c r="G1043" i="22"/>
  <c r="G991" i="22"/>
  <c r="G968" i="22"/>
  <c r="G918" i="22"/>
  <c r="G870" i="22"/>
  <c r="G827" i="22"/>
  <c r="G780" i="22"/>
  <c r="G759" i="22"/>
  <c r="G712" i="22"/>
  <c r="G665" i="22"/>
  <c r="G623" i="22"/>
  <c r="G576" i="22"/>
  <c r="G529" i="22"/>
  <c r="G486" i="22"/>
  <c r="G439" i="22"/>
  <c r="G371" i="22"/>
  <c r="G324" i="22"/>
  <c r="G281" i="22"/>
  <c r="G234" i="22"/>
  <c r="G187" i="22"/>
  <c r="G145" i="22"/>
  <c r="G98" i="22"/>
  <c r="G51" i="22"/>
  <c r="G7669" i="22"/>
  <c r="G7396" i="22"/>
  <c r="G7295" i="22"/>
  <c r="G7213" i="22"/>
  <c r="G7107" i="22"/>
  <c r="G7014" i="22"/>
  <c r="G6919" i="22"/>
  <c r="G6845" i="22"/>
  <c r="G6759" i="22"/>
  <c r="G6657" i="22"/>
  <c r="G6581" i="22"/>
  <c r="G6487" i="22"/>
  <c r="G6415" i="22"/>
  <c r="G6330" i="22"/>
  <c r="G6203" i="22"/>
  <c r="G6153" i="22"/>
  <c r="G6093" i="22"/>
  <c r="G6033" i="22"/>
  <c r="G5917" i="22"/>
  <c r="G5873" i="22"/>
  <c r="G5766" i="22"/>
  <c r="G5703" i="22"/>
  <c r="G5602" i="22"/>
  <c r="G5492" i="22"/>
  <c r="G5398" i="22"/>
  <c r="G5241" i="22"/>
  <c r="G5143" i="22"/>
  <c r="G5094" i="22"/>
  <c r="G4996" i="22"/>
  <c r="G4895" i="22"/>
  <c r="G4794" i="22"/>
  <c r="G4661" i="22"/>
  <c r="G4573" i="22"/>
  <c r="G4451" i="22"/>
  <c r="G4333" i="22"/>
  <c r="G4257" i="22"/>
  <c r="G4177" i="22"/>
  <c r="G4074" i="22"/>
  <c r="G3964" i="22"/>
  <c r="G3848" i="22"/>
  <c r="G3745" i="22"/>
  <c r="G3641" i="22"/>
  <c r="G3537" i="22"/>
  <c r="G3436" i="22"/>
  <c r="G3377" i="22"/>
  <c r="G3314" i="22"/>
  <c r="G3225" i="22"/>
  <c r="G3137" i="22"/>
  <c r="G3081" i="22"/>
  <c r="G2998" i="22"/>
  <c r="G2945" i="22"/>
  <c r="G2862" i="22"/>
  <c r="G2779" i="22"/>
  <c r="G2695" i="22"/>
  <c r="G2614" i="22"/>
  <c r="G2530" i="22"/>
  <c r="G2447" i="22"/>
  <c r="G2363" i="22"/>
  <c r="G2280" i="22"/>
  <c r="G2197" i="22"/>
  <c r="G2140" i="22"/>
  <c r="G2084" i="22"/>
  <c r="G2000" i="22"/>
  <c r="G1916" i="22"/>
  <c r="G1833" i="22"/>
  <c r="G1750" i="22"/>
  <c r="G1666" i="22"/>
  <c r="G1614" i="22"/>
  <c r="G1531" i="22"/>
  <c r="G1447" i="22"/>
  <c r="G1335" i="22"/>
  <c r="G1250" i="22"/>
  <c r="G1169" i="22"/>
  <c r="G1091" i="22"/>
  <c r="G1012" i="22"/>
  <c r="G940" i="22"/>
  <c r="G869" i="22"/>
  <c r="G826" i="22"/>
  <c r="G758" i="22"/>
  <c r="G664" i="22"/>
  <c r="G596" i="22"/>
  <c r="G528" i="22"/>
  <c r="G459" i="22"/>
  <c r="G391" i="22"/>
  <c r="G323" i="22"/>
  <c r="G255" i="22"/>
  <c r="G186" i="22"/>
  <c r="G118" i="22"/>
  <c r="G50" i="22"/>
  <c r="G7662" i="22"/>
  <c r="G7389" i="22"/>
  <c r="G7212" i="22"/>
  <c r="G7013" i="22"/>
  <c r="G6837" i="22"/>
  <c r="G6656" i="22"/>
  <c r="G6414" i="22"/>
  <c r="G6271" i="22"/>
  <c r="G6083" i="22"/>
  <c r="G5972" i="22"/>
  <c r="G5813" i="22"/>
  <c r="G5592" i="22"/>
  <c r="G5440" i="22"/>
  <c r="G5289" i="22"/>
  <c r="G5134" i="22"/>
  <c r="G4937" i="22"/>
  <c r="G4793" i="22"/>
  <c r="G4657" i="22"/>
  <c r="G4528" i="22"/>
  <c r="G4412" i="22"/>
  <c r="G4298" i="22"/>
  <c r="G4176" i="22"/>
  <c r="G4103" i="22"/>
  <c r="G4028" i="22"/>
  <c r="G3918" i="22"/>
  <c r="G3813" i="22"/>
  <c r="G3712" i="22"/>
  <c r="G3608" i="22"/>
  <c r="G3505" i="22"/>
  <c r="G3403" i="22"/>
  <c r="G3313" i="22"/>
  <c r="G3224" i="22"/>
  <c r="G3136" i="22"/>
  <c r="G3028" i="22"/>
  <c r="G2944" i="22"/>
  <c r="G2861" i="22"/>
  <c r="G2778" i="22"/>
  <c r="G2694" i="22"/>
  <c r="G2613" i="22"/>
  <c r="G2529" i="22"/>
  <c r="G2446" i="22"/>
  <c r="G2362" i="22"/>
  <c r="G2279" i="22"/>
  <c r="G2196" i="22"/>
  <c r="G2111" i="22"/>
  <c r="G2028" i="22"/>
  <c r="G1947" i="22"/>
  <c r="G1864" i="22"/>
  <c r="G1780" i="22"/>
  <c r="G1696" i="22"/>
  <c r="G1640" i="22"/>
  <c r="G1557" i="22"/>
  <c r="G1473" i="22"/>
  <c r="G1362" i="22"/>
  <c r="G1281" i="22"/>
  <c r="G1168" i="22"/>
  <c r="G1090" i="22"/>
  <c r="G1011" i="22"/>
  <c r="G966" i="22"/>
  <c r="G916" i="22"/>
  <c r="G868" i="22"/>
  <c r="G800" i="22"/>
  <c r="G731" i="22"/>
  <c r="G663" i="22"/>
  <c r="G595" i="22"/>
  <c r="G527" i="22"/>
  <c r="G437" i="22"/>
  <c r="G369" i="22"/>
  <c r="G279" i="22"/>
  <c r="G185" i="22"/>
  <c r="G117" i="22"/>
  <c r="G27" i="22"/>
  <c r="G7388" i="22"/>
  <c r="G6903" i="22"/>
  <c r="G6561" i="22"/>
  <c r="G6269" i="22"/>
  <c r="G6030" i="22"/>
  <c r="G5915" i="22"/>
  <c r="G5699" i="22"/>
  <c r="G5552" i="22"/>
  <c r="G5337" i="22"/>
  <c r="G5132" i="22"/>
  <c r="G4936" i="22"/>
  <c r="G4738" i="22"/>
  <c r="G4571" i="22"/>
  <c r="G7485" i="22"/>
  <c r="G7398" i="22"/>
  <c r="G7308" i="22"/>
  <c r="G7218" i="22"/>
  <c r="G7125" i="22"/>
  <c r="G7016" i="22"/>
  <c r="G6041" i="22"/>
  <c r="G5708" i="22"/>
  <c r="G5556" i="22"/>
  <c r="G5443" i="22"/>
  <c r="G1584" i="22"/>
  <c r="G828" i="22"/>
  <c r="G666" i="22"/>
  <c r="G598" i="22"/>
  <c r="G555" i="22"/>
  <c r="G508" i="22"/>
  <c r="G461" i="22"/>
  <c r="G419" i="22"/>
  <c r="G351" i="22"/>
  <c r="G304" i="22"/>
  <c r="G257" i="22"/>
  <c r="G188" i="22"/>
  <c r="G146" i="22"/>
  <c r="G99" i="22"/>
  <c r="G52" i="22"/>
  <c r="G9" i="22"/>
  <c r="G7588" i="22"/>
  <c r="G7479" i="22"/>
  <c r="G7296" i="22"/>
  <c r="G7111" i="22"/>
  <c r="G6944" i="22"/>
  <c r="G6760" i="22"/>
  <c r="G6590" i="22"/>
  <c r="G6428" i="22"/>
  <c r="G6274" i="22"/>
  <c r="G6154" i="22"/>
  <c r="G6040" i="22"/>
  <c r="G5918" i="22"/>
  <c r="G5815" i="22"/>
  <c r="G5707" i="22"/>
  <c r="G5603" i="22"/>
  <c r="G5504" i="22"/>
  <c r="G5399" i="22"/>
  <c r="G5294" i="22"/>
  <c r="G5195" i="22"/>
  <c r="G5097" i="22"/>
  <c r="G4997" i="22"/>
  <c r="G4901" i="22"/>
  <c r="G4798" i="22"/>
  <c r="G4702" i="22"/>
  <c r="G4614" i="22"/>
  <c r="G4532" i="22"/>
  <c r="G4457" i="22"/>
  <c r="G4379" i="22"/>
  <c r="G4300" i="22"/>
  <c r="G4223" i="22"/>
  <c r="G4150" i="22"/>
  <c r="G4075" i="22"/>
  <c r="G3995" i="22"/>
  <c r="G3920" i="22"/>
  <c r="G3849" i="22"/>
  <c r="G3786" i="22"/>
  <c r="G3714" i="22"/>
  <c r="G3644" i="22"/>
  <c r="G3581" i="22"/>
  <c r="G3511" i="22"/>
  <c r="G3437" i="22"/>
  <c r="G3378" i="22"/>
  <c r="G3317" i="22"/>
  <c r="G3256" i="22"/>
  <c r="G3165" i="22"/>
  <c r="G3114" i="22"/>
  <c r="G3057" i="22"/>
  <c r="G2999" i="22"/>
  <c r="G2946" i="22"/>
  <c r="G2916" i="22"/>
  <c r="G2863" i="22"/>
  <c r="G2807" i="22"/>
  <c r="G2750" i="22"/>
  <c r="G2698" i="22"/>
  <c r="G2640" i="22"/>
  <c r="G2584" i="22"/>
  <c r="G2532" i="22"/>
  <c r="G2473" i="22"/>
  <c r="G2416" i="22"/>
  <c r="G2364" i="22"/>
  <c r="G7478" i="22"/>
  <c r="G5339" i="22"/>
  <c r="G4753" i="22"/>
  <c r="G4531" i="22"/>
  <c r="G4413" i="22"/>
  <c r="G4299" i="22"/>
  <c r="G4149" i="22"/>
  <c r="G4029" i="22"/>
  <c r="G3919" i="22"/>
  <c r="G3817" i="22"/>
  <c r="G3785" i="22"/>
  <c r="G3679" i="22"/>
  <c r="G3580" i="22"/>
  <c r="G3474" i="22"/>
  <c r="G3343" i="22"/>
  <c r="G3255" i="22"/>
  <c r="G3198" i="22"/>
  <c r="G3113" i="22"/>
  <c r="G3029" i="22"/>
  <c r="G2914" i="22"/>
  <c r="G2830" i="22"/>
  <c r="G2749" i="22"/>
  <c r="G2666" i="22"/>
  <c r="G2638" i="22"/>
  <c r="G2555" i="22"/>
  <c r="G2472" i="22"/>
  <c r="G2391" i="22"/>
  <c r="G2306" i="22"/>
  <c r="G2223" i="22"/>
  <c r="G2113" i="22"/>
  <c r="G2029" i="22"/>
  <c r="G1948" i="22"/>
  <c r="G1865" i="22"/>
  <c r="G1781" i="22"/>
  <c r="G1697" i="22"/>
  <c r="G1582" i="22"/>
  <c r="G1499" i="22"/>
  <c r="G1418" i="22"/>
  <c r="G1364" i="22"/>
  <c r="G1282" i="22"/>
  <c r="G1199" i="22"/>
  <c r="G1120" i="22"/>
  <c r="G1042" i="22"/>
  <c r="G967" i="22"/>
  <c r="G895" i="22"/>
  <c r="G801" i="22"/>
  <c r="G732" i="22"/>
  <c r="G690" i="22"/>
  <c r="G621" i="22"/>
  <c r="G575" i="22"/>
  <c r="G506" i="22"/>
  <c r="G438" i="22"/>
  <c r="G370" i="22"/>
  <c r="G301" i="22"/>
  <c r="G233" i="22"/>
  <c r="G165" i="22"/>
  <c r="G75" i="22"/>
  <c r="G7569" i="22"/>
  <c r="G7283" i="22"/>
  <c r="G7103" i="22"/>
  <c r="G6918" i="22"/>
  <c r="G6740" i="22"/>
  <c r="G6580" i="22"/>
  <c r="G6329" i="22"/>
  <c r="G6202" i="22"/>
  <c r="G6031" i="22"/>
  <c r="G5916" i="22"/>
  <c r="G5759" i="22"/>
  <c r="G5654" i="22"/>
  <c r="G5553" i="22"/>
  <c r="G5383" i="22"/>
  <c r="G5238" i="22"/>
  <c r="G5093" i="22"/>
  <c r="G4992" i="22"/>
  <c r="G4839" i="22"/>
  <c r="G4699" i="22"/>
  <c r="G4572" i="22"/>
  <c r="G4450" i="22"/>
  <c r="G4332" i="22"/>
  <c r="G4221" i="22"/>
  <c r="G4066" i="22"/>
  <c r="G3951" i="22"/>
  <c r="G3883" i="22"/>
  <c r="G3784" i="22"/>
  <c r="G3678" i="22"/>
  <c r="G3579" i="22"/>
  <c r="G3473" i="22"/>
  <c r="G3373" i="22"/>
  <c r="G3287" i="22"/>
  <c r="G3197" i="22"/>
  <c r="G3112" i="22"/>
  <c r="G2997" i="22"/>
  <c r="G2913" i="22"/>
  <c r="G2829" i="22"/>
  <c r="G2746" i="22"/>
  <c r="G2665" i="22"/>
  <c r="G2581" i="22"/>
  <c r="G2497" i="22"/>
  <c r="G2414" i="22"/>
  <c r="G2331" i="22"/>
  <c r="G2247" i="22"/>
  <c r="G2164" i="22"/>
  <c r="G2080" i="22"/>
  <c r="G1999" i="22"/>
  <c r="G1915" i="22"/>
  <c r="G1805" i="22"/>
  <c r="G1721" i="22"/>
  <c r="G1613" i="22"/>
  <c r="G1498" i="22"/>
  <c r="G1415" i="22"/>
  <c r="G1333" i="22"/>
  <c r="G1223" i="22"/>
  <c r="G1143" i="22"/>
  <c r="G1064" i="22"/>
  <c r="G847" i="22"/>
  <c r="G757" i="22"/>
  <c r="G642" i="22"/>
  <c r="G573" i="22"/>
  <c r="G505" i="22"/>
  <c r="G416" i="22"/>
  <c r="G347" i="22"/>
  <c r="G253" i="22"/>
  <c r="G164" i="22"/>
  <c r="G96" i="22"/>
  <c r="G7558" i="22"/>
  <c r="G6836" i="22"/>
  <c r="G6485" i="22"/>
  <c r="G6201" i="22"/>
  <c r="G5970" i="22"/>
  <c r="G5758" i="22"/>
  <c r="G5591" i="22"/>
  <c r="G5382" i="22"/>
  <c r="G5192" i="22"/>
  <c r="G4991" i="22"/>
  <c r="G4792" i="22"/>
  <c r="G4611" i="22"/>
  <c r="G4449" i="22"/>
  <c r="G3053" i="22"/>
  <c r="G1249" i="22"/>
  <c r="G689" i="22"/>
  <c r="G458" i="22"/>
  <c r="G300" i="22"/>
  <c r="G211" i="22"/>
  <c r="G74" i="22"/>
  <c r="G7473" i="22"/>
  <c r="G7279" i="22"/>
  <c r="G7102" i="22"/>
  <c r="G6739" i="22"/>
  <c r="G6413" i="22"/>
  <c r="G6142" i="22"/>
  <c r="G5851" i="22"/>
  <c r="G5487" i="22"/>
  <c r="G5231" i="22"/>
  <c r="G5032" i="22"/>
  <c r="G4838" i="22"/>
  <c r="G4656" i="22"/>
  <c r="G4491" i="22"/>
  <c r="G7655" i="22"/>
  <c r="G7525" i="22"/>
  <c r="G7347" i="22"/>
  <c r="G7169" i="22"/>
  <c r="G7010" i="22"/>
  <c r="G6850" i="22"/>
  <c r="G6708" i="22"/>
  <c r="G6543" i="22"/>
  <c r="G6383" i="22"/>
  <c r="G6268" i="22"/>
  <c r="G6161" i="22"/>
  <c r="G6069" i="22"/>
  <c r="G5960" i="22"/>
  <c r="G5849" i="22"/>
  <c r="G5777" i="22"/>
  <c r="G5674" i="22"/>
  <c r="G5583" i="22"/>
  <c r="G5483" i="22"/>
  <c r="G5378" i="22"/>
  <c r="G5310" i="22"/>
  <c r="G5208" i="22"/>
  <c r="G5128" i="22"/>
  <c r="G5030" i="22"/>
  <c r="G4960" i="22"/>
  <c r="G4869" i="22"/>
  <c r="G4773" i="22"/>
  <c r="G4695" i="22"/>
  <c r="G4607" i="22"/>
  <c r="G4550" i="22"/>
  <c r="G4472" i="22"/>
  <c r="G4403" i="22"/>
  <c r="G4352" i="22"/>
  <c r="G4280" i="22"/>
  <c r="G4209" i="22"/>
  <c r="G4156" i="22"/>
  <c r="G4097" i="22"/>
  <c r="G4044" i="22"/>
  <c r="G3975" i="22"/>
  <c r="G3916" i="22"/>
  <c r="G3864" i="22"/>
  <c r="G3807" i="22"/>
  <c r="G3761" i="22"/>
  <c r="G3695" i="22"/>
  <c r="G3638" i="22"/>
  <c r="G3589" i="22"/>
  <c r="G3532" i="22"/>
  <c r="G3481" i="22"/>
  <c r="G3424" i="22"/>
  <c r="G3367" i="22"/>
  <c r="G3329" i="22"/>
  <c r="G3275" i="22"/>
  <c r="G3233" i="22"/>
  <c r="G3182" i="22"/>
  <c r="G3134" i="22"/>
  <c r="G3096" i="22"/>
  <c r="G3048" i="22"/>
  <c r="G3009" i="22"/>
  <c r="G2958" i="22"/>
  <c r="G2910" i="22"/>
  <c r="G2872" i="22"/>
  <c r="G2825" i="22"/>
  <c r="G2786" i="22"/>
  <c r="G2740" i="22"/>
  <c r="G2687" i="22"/>
  <c r="G2653" i="22"/>
  <c r="G2602" i="22"/>
  <c r="G2564" i="22"/>
  <c r="G2516" i="22"/>
  <c r="G2469" i="22"/>
  <c r="G2430" i="22"/>
  <c r="G2382" i="22"/>
  <c r="G2344" i="22"/>
  <c r="G2293" i="22"/>
  <c r="G2245" i="22"/>
  <c r="G2206" i="22"/>
  <c r="G2159" i="22"/>
  <c r="G2121" i="22"/>
  <c r="G2073" i="22"/>
  <c r="G2022" i="22"/>
  <c r="G1988" i="22"/>
  <c r="G1935" i="22"/>
  <c r="G1897" i="22"/>
  <c r="G1850" i="22"/>
  <c r="G1803" i="22"/>
  <c r="G1765" i="22"/>
  <c r="G1717" i="22"/>
  <c r="G1678" i="22"/>
  <c r="G1627" i="22"/>
  <c r="G1579" i="22"/>
  <c r="G1541" i="22"/>
  <c r="G1494" i="22"/>
  <c r="G1455" i="22"/>
  <c r="G1407" i="22"/>
  <c r="G1356" i="22"/>
  <c r="G1322" i="22"/>
  <c r="G1270" i="22"/>
  <c r="G1231" i="22"/>
  <c r="G1185" i="22"/>
  <c r="G1140" i="22"/>
  <c r="G1104" i="22"/>
  <c r="G1060" i="22"/>
  <c r="G1024" i="22"/>
  <c r="G977" i="22"/>
  <c r="G936" i="22"/>
  <c r="G902" i="22"/>
  <c r="G864" i="22"/>
  <c r="G832" i="22"/>
  <c r="G793" i="22"/>
  <c r="G751" i="22"/>
  <c r="G723" i="22"/>
  <c r="G680" i="22"/>
  <c r="G648" i="22"/>
  <c r="G610" i="22"/>
  <c r="G571" i="22"/>
  <c r="G539" i="22"/>
  <c r="G501" i="22"/>
  <c r="G469" i="22"/>
  <c r="G426" i="22"/>
  <c r="G388" i="22"/>
  <c r="G356" i="22"/>
  <c r="G317" i="22"/>
  <c r="G285" i="22"/>
  <c r="G247" i="22"/>
  <c r="G204" i="22"/>
  <c r="G177" i="22"/>
  <c r="G134" i="22"/>
  <c r="G102" i="22"/>
  <c r="G64" i="22"/>
  <c r="G25" i="22"/>
  <c r="G7645" i="22"/>
  <c r="G7521" i="22"/>
  <c r="G7343" i="22"/>
  <c r="G7151" i="22"/>
  <c r="G6982" i="22"/>
  <c r="G6816" i="22"/>
  <c r="G6707" i="22"/>
  <c r="G6534" i="22"/>
  <c r="G6382" i="22"/>
  <c r="G6253" i="22"/>
  <c r="G6159" i="22"/>
  <c r="G6065" i="22"/>
  <c r="G5951" i="22"/>
  <c r="G5848" i="22"/>
  <c r="G5749" i="22"/>
  <c r="G5673" i="22"/>
  <c r="G5579" i="22"/>
  <c r="G5477" i="22"/>
  <c r="G5375" i="22"/>
  <c r="G5303" i="22"/>
  <c r="G5207" i="22"/>
  <c r="G5125" i="22"/>
  <c r="G5029" i="22"/>
  <c r="G4935" i="22"/>
  <c r="G4863" i="22"/>
  <c r="G4767" i="22"/>
  <c r="G4692" i="22"/>
  <c r="G4606" i="22"/>
  <c r="G4549" i="22"/>
  <c r="G4471" i="22"/>
  <c r="G4396" i="22"/>
  <c r="G4331" i="22"/>
  <c r="G4279" i="22"/>
  <c r="G4208" i="22"/>
  <c r="G4155" i="22"/>
  <c r="G4096" i="22"/>
  <c r="G4027" i="22"/>
  <c r="G3974" i="22"/>
  <c r="G3915" i="22"/>
  <c r="G3863" i="22"/>
  <c r="G3800" i="22"/>
  <c r="G3743" i="22"/>
  <c r="G3694" i="22"/>
  <c r="G3637" i="22"/>
  <c r="G3586" i="22"/>
  <c r="G3529" i="22"/>
  <c r="G3465" i="22"/>
  <c r="G3423" i="22"/>
  <c r="G3366" i="22"/>
  <c r="G3324" i="22"/>
  <c r="G3274" i="22"/>
  <c r="G3223" i="22"/>
  <c r="G3181" i="22"/>
  <c r="G3133" i="22"/>
  <c r="G3095" i="22"/>
  <c r="G3042" i="22"/>
  <c r="G2996" i="22"/>
  <c r="G2957" i="22"/>
  <c r="G2909" i="22"/>
  <c r="G2871" i="22"/>
  <c r="G2824" i="22"/>
  <c r="G2772" i="22"/>
  <c r="G2738" i="22"/>
  <c r="G2686" i="22"/>
  <c r="G2648" i="22"/>
  <c r="G2600" i="22"/>
  <c r="G2553" i="22"/>
  <c r="G2514" i="22"/>
  <c r="G2468" i="22"/>
  <c r="G2429" i="22"/>
  <c r="G2377" i="22"/>
  <c r="G2330" i="22"/>
  <c r="G2292" i="22"/>
  <c r="G2244" i="22"/>
  <c r="G2205" i="22"/>
  <c r="G2158" i="22"/>
  <c r="G2106" i="22"/>
  <c r="G2072" i="22"/>
  <c r="G2021" i="22"/>
  <c r="G1982" i="22"/>
  <c r="G1934" i="22"/>
  <c r="G1887" i="22"/>
  <c r="G1849" i="22"/>
  <c r="G1802" i="22"/>
  <c r="G1764" i="22"/>
  <c r="G1711" i="22"/>
  <c r="G1663" i="22"/>
  <c r="G1625" i="22"/>
  <c r="G1578" i="22"/>
  <c r="G1540" i="22"/>
  <c r="G1493" i="22"/>
  <c r="G1440" i="22"/>
  <c r="G1406" i="22"/>
  <c r="G1355" i="22"/>
  <c r="G1317" i="22"/>
  <c r="G1269" i="22"/>
  <c r="G1222" i="22"/>
  <c r="G1184" i="22"/>
  <c r="G1139" i="22"/>
  <c r="G1103" i="22"/>
  <c r="G1055" i="22"/>
  <c r="G1010" i="22"/>
  <c r="G976" i="22"/>
  <c r="G935" i="22"/>
  <c r="G901" i="22"/>
  <c r="G863" i="22"/>
  <c r="G820" i="22"/>
  <c r="G792" i="22"/>
  <c r="G749" i="22"/>
  <c r="G717" i="22"/>
  <c r="G679" i="22"/>
  <c r="G641" i="22"/>
  <c r="G609" i="22"/>
  <c r="G570" i="22"/>
  <c r="G538" i="22"/>
  <c r="G496" i="22"/>
  <c r="G457" i="22"/>
  <c r="G425" i="22"/>
  <c r="G387" i="22"/>
  <c r="G355" i="22"/>
  <c r="G316" i="22"/>
  <c r="G274" i="22"/>
  <c r="G246" i="22"/>
  <c r="G203" i="22"/>
  <c r="G171" i="22"/>
  <c r="G133" i="22"/>
  <c r="G95" i="22"/>
  <c r="G63" i="22"/>
  <c r="G24" i="22"/>
  <c r="G7639" i="22"/>
  <c r="G7469" i="22"/>
  <c r="G7331" i="22"/>
  <c r="G7150" i="22"/>
  <c r="G6978" i="22"/>
  <c r="G6815" i="22"/>
  <c r="G6693" i="22"/>
  <c r="G6533" i="22"/>
  <c r="G6381" i="22"/>
  <c r="G6245" i="22"/>
  <c r="G6140" i="22"/>
  <c r="G6063" i="22"/>
  <c r="G5950" i="22"/>
  <c r="G5847" i="22"/>
  <c r="G5742" i="22"/>
  <c r="G5672" i="22"/>
  <c r="G5578" i="22"/>
  <c r="G5473" i="22"/>
  <c r="G5370" i="22"/>
  <c r="G5279" i="22"/>
  <c r="G5204" i="22"/>
  <c r="G5124" i="22"/>
  <c r="G5028" i="22"/>
  <c r="G4934" i="22"/>
  <c r="G4862" i="22"/>
  <c r="G4766" i="22"/>
  <c r="G4689" i="22"/>
  <c r="G4604" i="22"/>
  <c r="G4525" i="22"/>
  <c r="G4470" i="22"/>
  <c r="G4395" i="22"/>
  <c r="G4330" i="22"/>
  <c r="G4278" i="22"/>
  <c r="G4207" i="22"/>
  <c r="G4154" i="22"/>
  <c r="G4095" i="22"/>
  <c r="G4024" i="22"/>
  <c r="G3973" i="22"/>
  <c r="G3912" i="22"/>
  <c r="G3862" i="22"/>
  <c r="G3799" i="22"/>
  <c r="G3739" i="22"/>
  <c r="G3693" i="22"/>
  <c r="G3634" i="22"/>
  <c r="G3585" i="22"/>
  <c r="G3528" i="22"/>
  <c r="G3464" i="22"/>
  <c r="G3422" i="22"/>
  <c r="G3365" i="22"/>
  <c r="G3323" i="22"/>
  <c r="G3273" i="22"/>
  <c r="G3222" i="22"/>
  <c r="G3180" i="22"/>
  <c r="G3132" i="22"/>
  <c r="G3094" i="22"/>
  <c r="G3041" i="22"/>
  <c r="G2994" i="22"/>
  <c r="G2956" i="22"/>
  <c r="G2908" i="22"/>
  <c r="G2870" i="22"/>
  <c r="G2823" i="22"/>
  <c r="G2770" i="22"/>
  <c r="G2736" i="22"/>
  <c r="G2685" i="22"/>
  <c r="G2647" i="22"/>
  <c r="G2599" i="22"/>
  <c r="G2552" i="22"/>
  <c r="G2513" i="22"/>
  <c r="G2466" i="22"/>
  <c r="G2428" i="22"/>
  <c r="G2376" i="22"/>
  <c r="G7638" i="22"/>
  <c r="G7460" i="22"/>
  <c r="G7324" i="22"/>
  <c r="G7149" i="22"/>
  <c r="G6974" i="22"/>
  <c r="G6814" i="22"/>
  <c r="G6654" i="22"/>
  <c r="G6529" i="22"/>
  <c r="G6380" i="22"/>
  <c r="G6241" i="22"/>
  <c r="G6136" i="22"/>
  <c r="G6044" i="22"/>
  <c r="G5949" i="22"/>
  <c r="G5846" i="22"/>
  <c r="G5740" i="22"/>
  <c r="G5652" i="22"/>
  <c r="G5560" i="22"/>
  <c r="G5468" i="22"/>
  <c r="G5369" i="22"/>
  <c r="G5272" i="22"/>
  <c r="G5203" i="22"/>
  <c r="G5109" i="22"/>
  <c r="G5027" i="22"/>
  <c r="G4931" i="22"/>
  <c r="G4837" i="22"/>
  <c r="G4764" i="22"/>
  <c r="G4675" i="22"/>
  <c r="G4600" i="22"/>
  <c r="G4524" i="22"/>
  <c r="G4469" i="22"/>
  <c r="G4394" i="22"/>
  <c r="G4326" i="22"/>
  <c r="G4277" i="22"/>
  <c r="G4204" i="22"/>
  <c r="G4145" i="22"/>
  <c r="G4092" i="22"/>
  <c r="G4023" i="22"/>
  <c r="G3970" i="22"/>
  <c r="G3911" i="22"/>
  <c r="G3842" i="22"/>
  <c r="G3793" i="22"/>
  <c r="G3738" i="22"/>
  <c r="G3692" i="22"/>
  <c r="G3633" i="22"/>
  <c r="G3567" i="22"/>
  <c r="G3527" i="22"/>
  <c r="G3461" i="22"/>
  <c r="G3415" i="22"/>
  <c r="G3362" i="22"/>
  <c r="G3311" i="22"/>
  <c r="G3271" i="22"/>
  <c r="G3221" i="22"/>
  <c r="G3179" i="22"/>
  <c r="G3126" i="22"/>
  <c r="G3079" i="22"/>
  <c r="G3040" i="22"/>
  <c r="G2993" i="22"/>
  <c r="G2955" i="22"/>
  <c r="G2907" i="22"/>
  <c r="G2856" i="22"/>
  <c r="G2822" i="22"/>
  <c r="G2769" i="22"/>
  <c r="G2729" i="22"/>
  <c r="G2684" i="22"/>
  <c r="G2636" i="22"/>
  <c r="G2598" i="22"/>
  <c r="G2551" i="22"/>
  <c r="G2512" i="22"/>
  <c r="G2460" i="22"/>
  <c r="G2413" i="22"/>
  <c r="G2375" i="22"/>
  <c r="G2327" i="22"/>
  <c r="G2288" i="22"/>
  <c r="G2241" i="22"/>
  <c r="G2189" i="22"/>
  <c r="G2156" i="22"/>
  <c r="G2104" i="22"/>
  <c r="G2063" i="22"/>
  <c r="G2018" i="22"/>
  <c r="G1970" i="22"/>
  <c r="G1932" i="22"/>
  <c r="G1885" i="22"/>
  <c r="G1847" i="22"/>
  <c r="G1794" i="22"/>
  <c r="G1748" i="22"/>
  <c r="G7618" i="22"/>
  <c r="G7422" i="22"/>
  <c r="G7229" i="22"/>
  <c r="G6973" i="22"/>
  <c r="G6783" i="22"/>
  <c r="G6560" i="22"/>
  <c r="G6372" i="22"/>
  <c r="G6231" i="22"/>
  <c r="G6076" i="22"/>
  <c r="G5948" i="22"/>
  <c r="G5808" i="22"/>
  <c r="G5696" i="22"/>
  <c r="G5559" i="22"/>
  <c r="G5436" i="22"/>
  <c r="G5322" i="22"/>
  <c r="G5175" i="22"/>
  <c r="G5075" i="22"/>
  <c r="G4969" i="22"/>
  <c r="G4836" i="22"/>
  <c r="G4726" i="22"/>
  <c r="G4638" i="22"/>
  <c r="G4520" i="22"/>
  <c r="G4436" i="22"/>
  <c r="G4356" i="22"/>
  <c r="G4269" i="22"/>
  <c r="G4194" i="22"/>
  <c r="G4121" i="22"/>
  <c r="G4022" i="22"/>
  <c r="G3947" i="22"/>
  <c r="G3873" i="22"/>
  <c r="G3792" i="22"/>
  <c r="G3729" i="22"/>
  <c r="G3659" i="22"/>
  <c r="G3566" i="22"/>
  <c r="G3500" i="22"/>
  <c r="G3433" i="22"/>
  <c r="G3361" i="22"/>
  <c r="G3298" i="22"/>
  <c r="G3243" i="22"/>
  <c r="G3178" i="22"/>
  <c r="G3118" i="22"/>
  <c r="G3062" i="22"/>
  <c r="G2992" i="22"/>
  <c r="G2934" i="22"/>
  <c r="G2881" i="22"/>
  <c r="G2821" i="22"/>
  <c r="G2762" i="22"/>
  <c r="G2705" i="22"/>
  <c r="G2635" i="22"/>
  <c r="G2578" i="22"/>
  <c r="G2520" i="22"/>
  <c r="G2459" i="22"/>
  <c r="G2408" i="22"/>
  <c r="G2349" i="22"/>
  <c r="G2294" i="22"/>
  <c r="G2239" i="22"/>
  <c r="G2182" i="22"/>
  <c r="G2126" i="22"/>
  <c r="G2076" i="22"/>
  <c r="G2017" i="22"/>
  <c r="G1960" i="22"/>
  <c r="G1909" i="22"/>
  <c r="G1853" i="22"/>
  <c r="G1800" i="22"/>
  <c r="G1744" i="22"/>
  <c r="G1688" i="22"/>
  <c r="G1647" i="22"/>
  <c r="G1597" i="22"/>
  <c r="G1543" i="22"/>
  <c r="G1492" i="22"/>
  <c r="G1437" i="22"/>
  <c r="G1387" i="22"/>
  <c r="G1344" i="22"/>
  <c r="G1290" i="22"/>
  <c r="G1241" i="22"/>
  <c r="G1187" i="22"/>
  <c r="G1138" i="22"/>
  <c r="G1088" i="22"/>
  <c r="G1047" i="22"/>
  <c r="G1002" i="22"/>
  <c r="G954" i="22"/>
  <c r="G912" i="22"/>
  <c r="G866" i="22"/>
  <c r="G819" i="22"/>
  <c r="G785" i="22"/>
  <c r="G744" i="22"/>
  <c r="G699" i="22"/>
  <c r="G659" i="22"/>
  <c r="G614" i="22"/>
  <c r="G580" i="22"/>
  <c r="G537" i="22"/>
  <c r="G492" i="22"/>
  <c r="G452" i="22"/>
  <c r="G407" i="22"/>
  <c r="G367" i="22"/>
  <c r="G332" i="22"/>
  <c r="G288" i="22"/>
  <c r="G245" i="22"/>
  <c r="G200" i="22"/>
  <c r="G160" i="22"/>
  <c r="G115" i="22"/>
  <c r="G81" i="22"/>
  <c r="G40" i="22"/>
  <c r="G1851" i="22"/>
  <c r="G1385" i="22"/>
  <c r="G1239" i="22"/>
  <c r="G1085" i="22"/>
  <c r="G995" i="22"/>
  <c r="G861" i="22"/>
  <c r="G776" i="22"/>
  <c r="G697" i="22"/>
  <c r="G569" i="22"/>
  <c r="G490" i="22"/>
  <c r="G405" i="22"/>
  <c r="G273" i="22"/>
  <c r="G198" i="22"/>
  <c r="G113" i="22"/>
  <c r="G7607" i="22"/>
  <c r="G5689" i="22"/>
  <c r="G5170" i="22"/>
  <c r="G4822" i="22"/>
  <c r="G4517" i="22"/>
  <c r="G4353" i="22"/>
  <c r="G4098" i="22"/>
  <c r="G3865" i="22"/>
  <c r="G3639" i="22"/>
  <c r="G3425" i="22"/>
  <c r="G3234" i="22"/>
  <c r="G3101" i="22"/>
  <c r="G2929" i="22"/>
  <c r="G2745" i="22"/>
  <c r="G2573" i="22"/>
  <c r="G2397" i="22"/>
  <c r="G2229" i="22"/>
  <c r="G2062" i="22"/>
  <c r="G1905" i="22"/>
  <c r="G1738" i="22"/>
  <c r="G1580" i="22"/>
  <c r="G1432" i="22"/>
  <c r="G1273" i="22"/>
  <c r="G1084" i="22"/>
  <c r="G951" i="22"/>
  <c r="G816" i="22"/>
  <c r="G696" i="22"/>
  <c r="G564" i="22"/>
  <c r="G444" i="22"/>
  <c r="G272" i="22"/>
  <c r="G152" i="22"/>
  <c r="G26" i="22"/>
  <c r="G7148" i="22"/>
  <c r="G6720" i="22"/>
  <c r="G6186" i="22"/>
  <c r="G5795" i="22"/>
  <c r="G5415" i="22"/>
  <c r="G5063" i="22"/>
  <c r="G4722" i="22"/>
  <c r="G2511" i="22"/>
  <c r="G1788" i="22"/>
  <c r="G1522" i="22"/>
  <c r="G1376" i="22"/>
  <c r="G1272" i="22"/>
  <c r="G1181" i="22"/>
  <c r="G1081" i="22"/>
  <c r="G986" i="22"/>
  <c r="G900" i="22"/>
  <c r="G815" i="22"/>
  <c r="G729" i="22"/>
  <c r="G655" i="22"/>
  <c r="G7361" i="22"/>
  <c r="G4596" i="22"/>
  <c r="G4080" i="22"/>
  <c r="G3840" i="22"/>
  <c r="G3628" i="22"/>
  <c r="G3489" i="22"/>
  <c r="G3341" i="22"/>
  <c r="G3213" i="22"/>
  <c r="G3099" i="22"/>
  <c r="G2980" i="22"/>
  <c r="G2853" i="22"/>
  <c r="G2743" i="22"/>
  <c r="G2623" i="22"/>
  <c r="G2496" i="22"/>
  <c r="G2386" i="22"/>
  <c r="G2271" i="22"/>
  <c r="G2162" i="22"/>
  <c r="G2053" i="22"/>
  <c r="G1953" i="22"/>
  <c r="G1831" i="22"/>
  <c r="G1732" i="22"/>
  <c r="G1628" i="22"/>
  <c r="G1521" i="22"/>
  <c r="G1429" i="22"/>
  <c r="G1325" i="22"/>
  <c r="G1220" i="22"/>
  <c r="G1127" i="22"/>
  <c r="G1029" i="22"/>
  <c r="G937" i="22"/>
  <c r="G854" i="22"/>
  <c r="G769" i="22"/>
  <c r="G683" i="22"/>
  <c r="G607" i="22"/>
  <c r="G521" i="22"/>
  <c r="G436" i="22"/>
  <c r="G357" i="22"/>
  <c r="G269" i="22"/>
  <c r="G150" i="22"/>
  <c r="G18" i="22"/>
  <c r="G7349" i="22"/>
  <c r="G6319" i="22"/>
  <c r="G5779" i="22"/>
  <c r="G5408" i="22"/>
  <c r="G5058" i="22"/>
  <c r="G4697" i="22"/>
  <c r="G4408" i="22"/>
  <c r="G4170" i="22"/>
  <c r="G3936" i="22"/>
  <c r="G3703" i="22"/>
  <c r="G3488" i="22"/>
  <c r="G3277" i="22"/>
  <c r="G3098" i="22"/>
  <c r="G2926" i="22"/>
  <c r="G2742" i="22"/>
  <c r="G2570" i="22"/>
  <c r="G2384" i="22"/>
  <c r="G2217" i="22"/>
  <c r="G2052" i="22"/>
  <c r="G1994" i="22"/>
  <c r="G1886" i="22"/>
  <c r="G1730" i="22"/>
  <c r="G1575" i="22"/>
  <c r="G1471" i="22"/>
  <c r="G1374" i="22"/>
  <c r="G1218" i="22"/>
  <c r="G1126" i="22"/>
  <c r="G984" i="22"/>
  <c r="G812" i="22"/>
  <c r="G727" i="22"/>
  <c r="G561" i="22"/>
  <c r="G435" i="22"/>
  <c r="G268" i="22"/>
  <c r="G108" i="22"/>
  <c r="G7348" i="22"/>
  <c r="G6008" i="22"/>
  <c r="G5266" i="22"/>
  <c r="G4818" i="22"/>
  <c r="G4407" i="22"/>
  <c r="G4065" i="22"/>
  <c r="G3768" i="22"/>
  <c r="G3482" i="22"/>
  <c r="G3276" i="22"/>
  <c r="G3022" i="22"/>
  <c r="G2792" i="22"/>
  <c r="G2565" i="22"/>
  <c r="G2324" i="22"/>
  <c r="G2102" i="22"/>
  <c r="G1884" i="22"/>
  <c r="G1679" i="22"/>
  <c r="G1469" i="22"/>
  <c r="G1266" i="22"/>
  <c r="G1112" i="22"/>
  <c r="G978" i="22"/>
  <c r="G811" i="22"/>
  <c r="G639" i="22"/>
  <c r="G474" i="22"/>
  <c r="G308" i="22"/>
  <c r="G103" i="22"/>
  <c r="G7278" i="22"/>
  <c r="G6653" i="22"/>
  <c r="G6123" i="22"/>
  <c r="G5736" i="22"/>
  <c r="G5161" i="22"/>
  <c r="G4791" i="22"/>
  <c r="G4489" i="22"/>
  <c r="G4233" i="22"/>
  <c r="G3991" i="22"/>
  <c r="G3767" i="22"/>
  <c r="G3553" i="22"/>
  <c r="G3336" i="22"/>
  <c r="G3152" i="22"/>
  <c r="G2967" i="22"/>
  <c r="G2791" i="22"/>
  <c r="G2728" i="22"/>
  <c r="G2550" i="22"/>
  <c r="G2374" i="22"/>
  <c r="G2265" i="22"/>
  <c r="G2157" i="22"/>
  <c r="G1992" i="22"/>
  <c r="G1828" i="22"/>
  <c r="G1662" i="22"/>
  <c r="G1516" i="22"/>
  <c r="G1413" i="22"/>
  <c r="G1316" i="22"/>
  <c r="G1209" i="22"/>
  <c r="G1111" i="22"/>
  <c r="G1026" i="22"/>
  <c r="G885" i="22"/>
  <c r="G810" i="22"/>
  <c r="G765" i="22"/>
  <c r="G637" i="22"/>
  <c r="G559" i="22"/>
  <c r="G433" i="22"/>
  <c r="G307" i="22"/>
  <c r="G181" i="22"/>
  <c r="G59" i="22"/>
  <c r="G7073" i="22"/>
  <c r="G6122" i="22"/>
  <c r="G5733" i="22"/>
  <c r="G5367" i="22"/>
  <c r="G5025" i="22"/>
  <c r="G4790" i="22"/>
  <c r="G4570" i="22"/>
  <c r="G4305" i="22"/>
  <c r="G4063" i="22"/>
  <c r="G3836" i="22"/>
  <c r="G3607" i="22"/>
  <c r="G3389" i="22"/>
  <c r="G3206" i="22"/>
  <c r="G3018" i="22"/>
  <c r="G2846" i="22"/>
  <c r="G2664" i="22"/>
  <c r="G2544" i="22"/>
  <c r="G2370" i="22"/>
  <c r="G2208" i="22"/>
  <c r="G2042" i="22"/>
  <c r="G1874" i="22"/>
  <c r="G1718" i="22"/>
  <c r="G1564" i="22"/>
  <c r="G1412" i="22"/>
  <c r="G1264" i="22"/>
  <c r="G1110" i="22"/>
  <c r="G974" i="22"/>
  <c r="G843" i="22"/>
  <c r="G677" i="22"/>
  <c r="G547" i="22"/>
  <c r="G385" i="22"/>
  <c r="G220" i="22"/>
  <c r="G48" i="22"/>
  <c r="G6888" i="22"/>
  <c r="G6646" i="22"/>
  <c r="G6435" i="22"/>
  <c r="G6121" i="22"/>
  <c r="G5878" i="22"/>
  <c r="G5366" i="22"/>
  <c r="G5010" i="22"/>
  <c r="G4558" i="22"/>
  <c r="G4231" i="22"/>
  <c r="G3898" i="22"/>
  <c r="G3606" i="22"/>
  <c r="G3333" i="22"/>
  <c r="G3076" i="22"/>
  <c r="G2845" i="22"/>
  <c r="G2604" i="22"/>
  <c r="G2369" i="22"/>
  <c r="G2146" i="22"/>
  <c r="G1931" i="22"/>
  <c r="G1710" i="22"/>
  <c r="G1514" i="22"/>
  <c r="G1304" i="22"/>
  <c r="G1109" i="22"/>
  <c r="G930" i="22"/>
  <c r="G763" i="22"/>
  <c r="G591" i="22"/>
  <c r="G424" i="22"/>
  <c r="G264" i="22"/>
  <c r="G91" i="22"/>
  <c r="G7261" i="22"/>
  <c r="G6616" i="22"/>
  <c r="G6120" i="22"/>
  <c r="G5621" i="22"/>
  <c r="G5129" i="22"/>
  <c r="G4647" i="22"/>
  <c r="G4285" i="22"/>
  <c r="G3976" i="22"/>
  <c r="G3671" i="22"/>
  <c r="G3387" i="22"/>
  <c r="G3135" i="22"/>
  <c r="G2896" i="22"/>
  <c r="G2717" i="22"/>
  <c r="G2539" i="22"/>
  <c r="G2313" i="22"/>
  <c r="G2095" i="22"/>
  <c r="G1872" i="22"/>
  <c r="G1659" i="22"/>
  <c r="G1458" i="22"/>
  <c r="G1248" i="22"/>
  <c r="G1061" i="22"/>
  <c r="G882" i="22"/>
  <c r="G709" i="22"/>
  <c r="G545" i="22"/>
  <c r="G383" i="22"/>
  <c r="G218" i="22"/>
  <c r="G45" i="22"/>
  <c r="G7459" i="22"/>
  <c r="G6119" i="22"/>
  <c r="G5467" i="22"/>
  <c r="G4990" i="22"/>
  <c r="G4554" i="22"/>
  <c r="G4203" i="22"/>
  <c r="G3896" i="22"/>
  <c r="G3602" i="22"/>
  <c r="G3310" i="22"/>
  <c r="G3073" i="22"/>
  <c r="G2895" i="22"/>
  <c r="G2768" i="22"/>
  <c r="G2538" i="22"/>
  <c r="G2302" i="22"/>
  <c r="G2094" i="22"/>
  <c r="G1871" i="22"/>
  <c r="G1658" i="22"/>
  <c r="G1457" i="22"/>
  <c r="G1247" i="22"/>
  <c r="G1054" i="22"/>
  <c r="G881" i="22"/>
  <c r="G7617" i="22"/>
  <c r="G7421" i="22"/>
  <c r="G7196" i="22"/>
  <c r="G6967" i="22"/>
  <c r="G6772" i="22"/>
  <c r="G6556" i="22"/>
  <c r="G6367" i="22"/>
  <c r="G6200" i="22"/>
  <c r="G6075" i="22"/>
  <c r="G5947" i="22"/>
  <c r="G5798" i="22"/>
  <c r="G5695" i="22"/>
  <c r="G5542" i="22"/>
  <c r="G5435" i="22"/>
  <c r="G5313" i="22"/>
  <c r="G5174" i="22"/>
  <c r="G5074" i="22"/>
  <c r="G4968" i="22"/>
  <c r="G4835" i="22"/>
  <c r="G4725" i="22"/>
  <c r="G4636" i="22"/>
  <c r="G4519" i="22"/>
  <c r="G4435" i="22"/>
  <c r="G4355" i="22"/>
  <c r="G4255" i="22"/>
  <c r="G4175" i="22"/>
  <c r="G4102" i="22"/>
  <c r="G4021" i="22"/>
  <c r="G3946" i="22"/>
  <c r="G3872" i="22"/>
  <c r="G3791" i="22"/>
  <c r="G3721" i="22"/>
  <c r="G3658" i="22"/>
  <c r="G3565" i="22"/>
  <c r="G3499" i="22"/>
  <c r="G3429" i="22"/>
  <c r="G3360" i="22"/>
  <c r="G3297" i="22"/>
  <c r="G3242" i="22"/>
  <c r="G3162" i="22"/>
  <c r="G3103" i="22"/>
  <c r="G3052" i="22"/>
  <c r="G2990" i="22"/>
  <c r="G2933" i="22"/>
  <c r="G2876" i="22"/>
  <c r="G2812" i="22"/>
  <c r="G2761" i="22"/>
  <c r="G2704" i="22"/>
  <c r="G2634" i="22"/>
  <c r="G2575" i="22"/>
  <c r="G2519" i="22"/>
  <c r="G2456" i="22"/>
  <c r="G2404" i="22"/>
  <c r="G2348" i="22"/>
  <c r="G2290" i="22"/>
  <c r="G2238" i="22"/>
  <c r="G2181" i="22"/>
  <c r="G2125" i="22"/>
  <c r="G2075" i="22"/>
  <c r="G2015" i="22"/>
  <c r="G1959" i="22"/>
  <c r="G1908" i="22"/>
  <c r="G1852" i="22"/>
  <c r="G1793" i="22"/>
  <c r="G1742" i="22"/>
  <c r="G1687" i="22"/>
  <c r="G1637" i="22"/>
  <c r="G1596" i="22"/>
  <c r="G1542" i="22"/>
  <c r="G1490" i="22"/>
  <c r="G1436" i="22"/>
  <c r="G1386" i="22"/>
  <c r="G1329" i="22"/>
  <c r="G1289" i="22"/>
  <c r="G1240" i="22"/>
  <c r="G1186" i="22"/>
  <c r="G1133" i="22"/>
  <c r="G1086" i="22"/>
  <c r="G1036" i="22"/>
  <c r="G997" i="22"/>
  <c r="G953" i="22"/>
  <c r="G905" i="22"/>
  <c r="G865" i="22"/>
  <c r="G818" i="22"/>
  <c r="G777" i="22"/>
  <c r="G743" i="22"/>
  <c r="G698" i="22"/>
  <c r="G658" i="22"/>
  <c r="G613" i="22"/>
  <c r="G572" i="22"/>
  <c r="G525" i="22"/>
  <c r="G491" i="22"/>
  <c r="G451" i="22"/>
  <c r="G406" i="22"/>
  <c r="G365" i="22"/>
  <c r="G321" i="22"/>
  <c r="G287" i="22"/>
  <c r="G240" i="22"/>
  <c r="G199" i="22"/>
  <c r="G154" i="22"/>
  <c r="G114" i="22"/>
  <c r="G69" i="22"/>
  <c r="G35" i="22"/>
  <c r="G1790" i="22"/>
  <c r="G1435" i="22"/>
  <c r="G1288" i="22"/>
  <c r="G1132" i="22"/>
  <c r="G1033" i="22"/>
  <c r="G904" i="22"/>
  <c r="G817" i="22"/>
  <c r="G742" i="22"/>
  <c r="G612" i="22"/>
  <c r="G524" i="22"/>
  <c r="G450" i="22"/>
  <c r="G320" i="22"/>
  <c r="G239" i="22"/>
  <c r="G153" i="22"/>
  <c r="G34" i="22"/>
  <c r="G7363" i="22"/>
  <c r="G5913" i="22"/>
  <c r="G5416" i="22"/>
  <c r="G5072" i="22"/>
  <c r="G4723" i="22"/>
  <c r="G4433" i="22"/>
  <c r="G4173" i="22"/>
  <c r="G3941" i="22"/>
  <c r="G3709" i="22"/>
  <c r="G3493" i="22"/>
  <c r="G3356" i="22"/>
  <c r="G3160" i="22"/>
  <c r="G2988" i="22"/>
  <c r="G2804" i="22"/>
  <c r="G2625" i="22"/>
  <c r="G2454" i="22"/>
  <c r="G2273" i="22"/>
  <c r="G2123" i="22"/>
  <c r="G1956" i="22"/>
  <c r="G1789" i="22"/>
  <c r="G1634" i="22"/>
  <c r="G1481" i="22"/>
  <c r="G1327" i="22"/>
  <c r="G1182" i="22"/>
  <c r="G988" i="22"/>
  <c r="G860" i="22"/>
  <c r="G730" i="22"/>
  <c r="G611" i="22"/>
  <c r="G479" i="22"/>
  <c r="G319" i="22"/>
  <c r="G197" i="22"/>
  <c r="G67" i="22"/>
  <c r="G7362" i="22"/>
  <c r="G6902" i="22"/>
  <c r="G6326" i="22"/>
  <c r="G5912" i="22"/>
  <c r="G5525" i="22"/>
  <c r="G5169" i="22"/>
  <c r="G4821" i="22"/>
  <c r="G4516" i="22"/>
  <c r="G4323" i="22"/>
  <c r="G4172" i="22"/>
  <c r="G4013" i="22"/>
  <c r="G3841" i="22"/>
  <c r="G3708" i="22"/>
  <c r="G3562" i="22"/>
  <c r="G3409" i="22"/>
  <c r="G3294" i="22"/>
  <c r="G3159" i="22"/>
  <c r="G3039" i="22"/>
  <c r="G2928" i="22"/>
  <c r="G2221" i="22"/>
  <c r="G1904" i="22"/>
  <c r="G1682" i="22"/>
  <c r="G1633" i="22"/>
  <c r="G1577" i="22"/>
  <c r="G1480" i="22"/>
  <c r="G1431" i="22"/>
  <c r="G1326" i="22"/>
  <c r="G1221" i="22"/>
  <c r="G1128" i="22"/>
  <c r="G1030" i="22"/>
  <c r="G950" i="22"/>
  <c r="G859" i="22"/>
  <c r="G774" i="22"/>
  <c r="G695" i="22"/>
  <c r="G608" i="22"/>
  <c r="G563" i="22"/>
  <c r="G522" i="22"/>
  <c r="G477" i="22"/>
  <c r="G443" i="22"/>
  <c r="G403" i="22"/>
  <c r="G358" i="22"/>
  <c r="G315" i="22"/>
  <c r="G271" i="22"/>
  <c r="G230" i="22"/>
  <c r="G196" i="22"/>
  <c r="G151" i="22"/>
  <c r="G111" i="22"/>
  <c r="G66" i="22"/>
  <c r="G23" i="22"/>
  <c r="G7557" i="22"/>
  <c r="G7147" i="22"/>
  <c r="G6901" i="22"/>
  <c r="G6719" i="22"/>
  <c r="G6472" i="22"/>
  <c r="G6322" i="22"/>
  <c r="G6185" i="22"/>
  <c r="G6028" i="22"/>
  <c r="G5906" i="22"/>
  <c r="G5780" i="22"/>
  <c r="G5636" i="22"/>
  <c r="G5524" i="22"/>
  <c r="G5409" i="22"/>
  <c r="G5268" i="22"/>
  <c r="G5168" i="22"/>
  <c r="G5059" i="22"/>
  <c r="G4929" i="22"/>
  <c r="G4820" i="22"/>
  <c r="G4721" i="22"/>
  <c r="G4505" i="22"/>
  <c r="G4411" i="22"/>
  <c r="G4322" i="22"/>
  <c r="G4246" i="22"/>
  <c r="G4171" i="22"/>
  <c r="G4012" i="22"/>
  <c r="G3937" i="22"/>
  <c r="G3770" i="22"/>
  <c r="G3707" i="22"/>
  <c r="G3561" i="22"/>
  <c r="G3402" i="22"/>
  <c r="G3278" i="22"/>
  <c r="G3156" i="22"/>
  <c r="G3036" i="22"/>
  <c r="G2927" i="22"/>
  <c r="G2801" i="22"/>
  <c r="G2682" i="22"/>
  <c r="G2571" i="22"/>
  <c r="G2438" i="22"/>
  <c r="G2326" i="22"/>
  <c r="G2220" i="22"/>
  <c r="G2105" i="22"/>
  <c r="G1998" i="22"/>
  <c r="G1898" i="22"/>
  <c r="G1787" i="22"/>
  <c r="G1681" i="22"/>
  <c r="G1576" i="22"/>
  <c r="G1472" i="22"/>
  <c r="G1375" i="22"/>
  <c r="G1271" i="22"/>
  <c r="G1167" i="22"/>
  <c r="G1080" i="22"/>
  <c r="G985" i="22"/>
  <c r="G888" i="22"/>
  <c r="G813" i="22"/>
  <c r="G728" i="22"/>
  <c r="G649" i="22"/>
  <c r="G562" i="22"/>
  <c r="G476" i="22"/>
  <c r="G402" i="22"/>
  <c r="G314" i="22"/>
  <c r="G184" i="22"/>
  <c r="G65" i="22"/>
  <c r="G7093" i="22"/>
  <c r="G6900" i="22"/>
  <c r="G6468" i="22"/>
  <c r="G6024" i="22"/>
  <c r="G5635" i="22"/>
  <c r="G5267" i="22"/>
  <c r="G4928" i="22"/>
  <c r="G4588" i="22"/>
  <c r="G4313" i="22"/>
  <c r="G4079" i="22"/>
  <c r="G3839" i="22"/>
  <c r="G3627" i="22"/>
  <c r="G3401" i="22"/>
  <c r="G3210" i="22"/>
  <c r="G3035" i="22"/>
  <c r="G2852" i="22"/>
  <c r="G2681" i="22"/>
  <c r="G2495" i="22"/>
  <c r="G2325" i="22"/>
  <c r="G2161" i="22"/>
  <c r="G1624" i="22"/>
  <c r="G1324" i="22"/>
  <c r="G1079" i="22"/>
  <c r="G853" i="22"/>
  <c r="G682" i="22"/>
  <c r="G520" i="22"/>
  <c r="G354" i="22"/>
  <c r="G149" i="22"/>
  <c r="G17" i="22"/>
  <c r="G6899" i="22"/>
  <c r="G6709" i="22"/>
  <c r="G6317" i="22"/>
  <c r="G6183" i="22"/>
  <c r="G5634" i="22"/>
  <c r="G5166" i="22"/>
  <c r="G4696" i="22"/>
  <c r="G4312" i="22"/>
  <c r="G3992" i="22"/>
  <c r="G3696" i="22"/>
  <c r="G3400" i="22"/>
  <c r="G3153" i="22"/>
  <c r="G2968" i="22"/>
  <c r="G2741" i="22"/>
  <c r="G2494" i="22"/>
  <c r="G2216" i="22"/>
  <c r="G1993" i="22"/>
  <c r="G1771" i="22"/>
  <c r="G1574" i="22"/>
  <c r="G1373" i="22"/>
  <c r="G1165" i="22"/>
  <c r="G933" i="22"/>
  <c r="G726" i="22"/>
  <c r="G560" i="22"/>
  <c r="G389" i="22"/>
  <c r="G223" i="22"/>
  <c r="G60" i="22"/>
  <c r="G6892" i="22"/>
  <c r="G6466" i="22"/>
  <c r="G6003" i="22"/>
  <c r="G5631" i="22"/>
  <c r="G5368" i="22"/>
  <c r="G5026" i="22"/>
  <c r="G4674" i="22"/>
  <c r="G4311" i="22"/>
  <c r="G4064" i="22"/>
  <c r="G3837" i="22"/>
  <c r="G3617" i="22"/>
  <c r="G3399" i="22"/>
  <c r="G3207" i="22"/>
  <c r="G3019" i="22"/>
  <c r="G2847" i="22"/>
  <c r="G2619" i="22"/>
  <c r="G2434" i="22"/>
  <c r="G2209" i="22"/>
  <c r="G2043" i="22"/>
  <c r="G1876" i="22"/>
  <c r="G1719" i="22"/>
  <c r="G1573" i="22"/>
  <c r="G975" i="22"/>
  <c r="G678" i="22"/>
  <c r="G518" i="22"/>
  <c r="G386" i="22"/>
  <c r="G266" i="22"/>
  <c r="G136" i="22"/>
  <c r="G15" i="22"/>
  <c r="G7277" i="22"/>
  <c r="G6465" i="22"/>
  <c r="G5886" i="22"/>
  <c r="G5516" i="22"/>
  <c r="G5131" i="22"/>
  <c r="G4673" i="22"/>
  <c r="G4388" i="22"/>
  <c r="G4133" i="22"/>
  <c r="G3899" i="22"/>
  <c r="G3673" i="22"/>
  <c r="G3457" i="22"/>
  <c r="G3269" i="22"/>
  <c r="G3077" i="22"/>
  <c r="G2905" i="22"/>
  <c r="G2720" i="22"/>
  <c r="G2490" i="22"/>
  <c r="G2319" i="22"/>
  <c r="G2155" i="22"/>
  <c r="G1991" i="22"/>
  <c r="G1824" i="22"/>
  <c r="G1661" i="22"/>
  <c r="G1515" i="22"/>
  <c r="G1357" i="22"/>
  <c r="G1208" i="22"/>
  <c r="G1063" i="22"/>
  <c r="G931" i="22"/>
  <c r="G764" i="22"/>
  <c r="G632" i="22"/>
  <c r="G472" i="22"/>
  <c r="G299" i="22"/>
  <c r="G135" i="22"/>
  <c r="G7527" i="22"/>
  <c r="G6001" i="22"/>
  <c r="G5486" i="22"/>
  <c r="G5130" i="22"/>
  <c r="G4670" i="22"/>
  <c r="G4304" i="22"/>
  <c r="G4057" i="22"/>
  <c r="G3765" i="22"/>
  <c r="G3456" i="22"/>
  <c r="G3205" i="22"/>
  <c r="G2965" i="22"/>
  <c r="G2719" i="22"/>
  <c r="G2489" i="22"/>
  <c r="G2263" i="22"/>
  <c r="G2041" i="22"/>
  <c r="G1823" i="22"/>
  <c r="G1606" i="22"/>
  <c r="G1409" i="22"/>
  <c r="G1207" i="22"/>
  <c r="G1009" i="22"/>
  <c r="G842" i="22"/>
  <c r="G676" i="22"/>
  <c r="G512" i="22"/>
  <c r="G384" i="22"/>
  <c r="G219" i="22"/>
  <c r="G47" i="22"/>
  <c r="G7526" i="22"/>
  <c r="G5999" i="22"/>
  <c r="G5365" i="22"/>
  <c r="G4888" i="22"/>
  <c r="G4473" i="22"/>
  <c r="G4129" i="22"/>
  <c r="G3825" i="22"/>
  <c r="G3533" i="22"/>
  <c r="G3253" i="22"/>
  <c r="G3016" i="22"/>
  <c r="G2788" i="22"/>
  <c r="G2488" i="22"/>
  <c r="G2262" i="22"/>
  <c r="G2040" i="22"/>
  <c r="G1822" i="22"/>
  <c r="G1602" i="22"/>
  <c r="G1408" i="22"/>
  <c r="G1206" i="22"/>
  <c r="G1008" i="22"/>
  <c r="G837" i="22"/>
  <c r="G675" i="22"/>
  <c r="G504" i="22"/>
  <c r="G338" i="22"/>
  <c r="G178" i="22"/>
  <c r="G7070" i="22"/>
  <c r="G6239" i="22"/>
  <c r="G5730" i="22"/>
  <c r="G5228" i="22"/>
  <c r="G4763" i="22"/>
  <c r="G4362" i="22"/>
  <c r="G4055" i="22"/>
  <c r="G3737" i="22"/>
  <c r="G3454" i="22"/>
  <c r="G3189" i="22"/>
  <c r="G2954" i="22"/>
  <c r="G2657" i="22"/>
  <c r="G2353" i="22"/>
  <c r="G2138" i="22"/>
  <c r="G1927" i="22"/>
  <c r="G1708" i="22"/>
  <c r="G1554" i="22"/>
  <c r="G1351" i="22"/>
  <c r="G1157" i="22"/>
  <c r="G959" i="22"/>
  <c r="G795" i="22"/>
  <c r="G7616" i="22"/>
  <c r="G7420" i="22"/>
  <c r="G7174" i="22"/>
  <c r="G6963" i="22"/>
  <c r="G6722" i="22"/>
  <c r="G6555" i="22"/>
  <c r="G6365" i="22"/>
  <c r="G6196" i="22"/>
  <c r="G6074" i="22"/>
  <c r="G5914" i="22"/>
  <c r="G5797" i="22"/>
  <c r="G5694" i="22"/>
  <c r="G5541" i="22"/>
  <c r="G5417" i="22"/>
  <c r="G5312" i="22"/>
  <c r="G5173" i="22"/>
  <c r="G5073" i="22"/>
  <c r="G4965" i="22"/>
  <c r="G4832" i="22"/>
  <c r="G4724" i="22"/>
  <c r="G4631" i="22"/>
  <c r="G4518" i="22"/>
  <c r="G4434" i="22"/>
  <c r="G4354" i="22"/>
  <c r="G4251" i="22"/>
  <c r="G4174" i="22"/>
  <c r="G4101" i="22"/>
  <c r="G4018" i="22"/>
  <c r="G3945" i="22"/>
  <c r="G3871" i="22"/>
  <c r="G3790" i="22"/>
  <c r="G3720" i="22"/>
  <c r="G3657" i="22"/>
  <c r="G3564" i="22"/>
  <c r="G3498" i="22"/>
  <c r="G3426" i="22"/>
  <c r="G3359" i="22"/>
  <c r="G3296" i="22"/>
  <c r="G3241" i="22"/>
  <c r="G3161" i="22"/>
  <c r="G3102" i="22"/>
  <c r="G3051" i="22"/>
  <c r="G2989" i="22"/>
  <c r="G2930" i="22"/>
  <c r="G2875" i="22"/>
  <c r="G2811" i="22"/>
  <c r="G2760" i="22"/>
  <c r="G2703" i="22"/>
  <c r="G2633" i="22"/>
  <c r="G2574" i="22"/>
  <c r="G2518" i="22"/>
  <c r="G2455" i="22"/>
  <c r="G2402" i="22"/>
  <c r="G2346" i="22"/>
  <c r="G2285" i="22"/>
  <c r="G2231" i="22"/>
  <c r="G2180" i="22"/>
  <c r="G2124" i="22"/>
  <c r="G2071" i="22"/>
  <c r="G2012" i="22"/>
  <c r="G1958" i="22"/>
  <c r="G1906" i="22"/>
  <c r="G1739" i="22"/>
  <c r="G1686" i="22"/>
  <c r="G1636" i="22"/>
  <c r="G1595" i="22"/>
  <c r="G1538" i="22"/>
  <c r="G1488" i="22"/>
  <c r="G1328" i="22"/>
  <c r="G1183" i="22"/>
  <c r="G952" i="22"/>
  <c r="G657" i="22"/>
  <c r="G364" i="22"/>
  <c r="G68" i="22"/>
  <c r="G7173" i="22"/>
  <c r="G6959" i="22"/>
  <c r="G6721" i="22"/>
  <c r="G6552" i="22"/>
  <c r="G6327" i="22"/>
  <c r="G6187" i="22"/>
  <c r="G6072" i="22"/>
  <c r="G5796" i="22"/>
  <c r="G5526" i="22"/>
  <c r="G5311" i="22"/>
  <c r="G4961" i="22"/>
  <c r="G4630" i="22"/>
  <c r="G4248" i="22"/>
  <c r="G4017" i="22"/>
  <c r="G3772" i="22"/>
  <c r="G3563" i="22"/>
  <c r="G3295" i="22"/>
  <c r="G3050" i="22"/>
  <c r="G2873" i="22"/>
  <c r="G2688" i="22"/>
  <c r="G2517" i="22"/>
  <c r="G2345" i="22"/>
  <c r="G2178" i="22"/>
  <c r="G2011" i="22"/>
  <c r="G1848" i="22"/>
  <c r="G1685" i="22"/>
  <c r="G1524" i="22"/>
  <c r="G1377" i="22"/>
  <c r="G1232" i="22"/>
  <c r="G1129" i="22"/>
  <c r="G1032" i="22"/>
  <c r="G903" i="22"/>
  <c r="G775" i="22"/>
  <c r="G656" i="22"/>
  <c r="G523" i="22"/>
  <c r="G404" i="22"/>
  <c r="G359" i="22"/>
  <c r="G231" i="22"/>
  <c r="G112" i="22"/>
  <c r="G7600" i="22"/>
  <c r="G6528" i="22"/>
  <c r="G6029" i="22"/>
  <c r="G5637" i="22"/>
  <c r="G5269" i="22"/>
  <c r="G4930" i="22"/>
  <c r="G4597" i="22"/>
  <c r="G4421" i="22"/>
  <c r="G4247" i="22"/>
  <c r="G4091" i="22"/>
  <c r="G3938" i="22"/>
  <c r="G3771" i="22"/>
  <c r="G3629" i="22"/>
  <c r="G3490" i="22"/>
  <c r="G3355" i="22"/>
  <c r="G3218" i="22"/>
  <c r="G3100" i="22"/>
  <c r="G2985" i="22"/>
  <c r="G2854" i="22"/>
  <c r="G2802" i="22"/>
  <c r="G2744" i="22"/>
  <c r="G2683" i="22"/>
  <c r="G2624" i="22"/>
  <c r="G2572" i="22"/>
  <c r="G2453" i="22"/>
  <c r="G2396" i="22"/>
  <c r="G2329" i="22"/>
  <c r="G2272" i="22"/>
  <c r="G2177" i="22"/>
  <c r="G2122" i="22"/>
  <c r="G2054" i="22"/>
  <c r="G2010" i="22"/>
  <c r="G1954" i="22"/>
  <c r="G1846" i="22"/>
  <c r="G1737" i="22"/>
  <c r="G229" i="22"/>
  <c r="G109" i="22"/>
  <c r="G7547" i="22"/>
  <c r="G6718" i="22"/>
  <c r="G6184" i="22"/>
  <c r="G5892" i="22"/>
  <c r="G5520" i="22"/>
  <c r="G5167" i="22"/>
  <c r="G4819" i="22"/>
  <c r="G4501" i="22"/>
  <c r="G4245" i="22"/>
  <c r="G4006" i="22"/>
  <c r="G3769" i="22"/>
  <c r="G3557" i="22"/>
  <c r="G3338" i="22"/>
  <c r="G3154" i="22"/>
  <c r="G2978" i="22"/>
  <c r="G2800" i="22"/>
  <c r="G2622" i="22"/>
  <c r="G2437" i="22"/>
  <c r="G2267" i="22"/>
  <c r="G2103" i="22"/>
  <c r="G1940" i="22"/>
  <c r="G1830" i="22"/>
  <c r="G1680" i="22"/>
  <c r="G1520" i="22"/>
  <c r="G1428" i="22"/>
  <c r="G1268" i="22"/>
  <c r="G1166" i="22"/>
  <c r="G1028" i="22"/>
  <c r="G887" i="22"/>
  <c r="G768" i="22"/>
  <c r="G640" i="22"/>
  <c r="G475" i="22"/>
  <c r="G313" i="22"/>
  <c r="G228" i="22"/>
  <c r="G61" i="22"/>
  <c r="G7092" i="22"/>
  <c r="G5891" i="22"/>
  <c r="G5407" i="22"/>
  <c r="G4927" i="22"/>
  <c r="G4490" i="22"/>
  <c r="G4169" i="22"/>
  <c r="G3838" i="22"/>
  <c r="G3554" i="22"/>
  <c r="G3337" i="22"/>
  <c r="G3097" i="22"/>
  <c r="G2848" i="22"/>
  <c r="G2621" i="22"/>
  <c r="G2436" i="22"/>
  <c r="G2266" i="22"/>
  <c r="G2050" i="22"/>
  <c r="G1829" i="22"/>
  <c r="G1623" i="22"/>
  <c r="G1414" i="22"/>
  <c r="G1210" i="22"/>
  <c r="G1027" i="22"/>
  <c r="G886" i="22"/>
  <c r="G767" i="22"/>
  <c r="G594" i="22"/>
  <c r="G434" i="22"/>
  <c r="G267" i="22"/>
  <c r="G137" i="22"/>
  <c r="G7531" i="22"/>
  <c r="G799" i="22"/>
  <c r="G513" i="22"/>
  <c r="G340" i="22"/>
  <c r="G180" i="22"/>
  <c r="G13" i="22"/>
  <c r="G7276" i="22"/>
  <c r="G5622" i="22"/>
  <c r="G4891" i="22"/>
  <c r="G4384" i="22"/>
  <c r="G3989" i="22"/>
  <c r="G3672" i="22"/>
  <c r="G3388" i="22"/>
  <c r="G3145" i="22"/>
  <c r="G2904" i="22"/>
  <c r="G2661" i="22"/>
  <c r="G2432" i="22"/>
  <c r="G2207" i="22"/>
  <c r="G1990" i="22"/>
  <c r="G1768" i="22"/>
  <c r="G1563" i="22"/>
  <c r="G1354" i="22"/>
  <c r="G1160" i="22"/>
  <c r="G973" i="22"/>
  <c r="G797" i="22"/>
  <c r="G631" i="22"/>
  <c r="G471" i="22"/>
  <c r="G298" i="22"/>
  <c r="G132" i="22"/>
  <c r="G7071" i="22"/>
  <c r="G6434" i="22"/>
  <c r="G5850" i="22"/>
  <c r="G5484" i="22"/>
  <c r="G5007" i="22"/>
  <c r="G4555" i="22"/>
  <c r="G4220" i="22"/>
  <c r="G3897" i="22"/>
  <c r="G3605" i="22"/>
  <c r="G3330" i="22"/>
  <c r="G3074" i="22"/>
  <c r="G2844" i="22"/>
  <c r="G2603" i="22"/>
  <c r="G2357" i="22"/>
  <c r="G2145" i="22"/>
  <c r="G1930" i="22"/>
  <c r="G1709" i="22"/>
  <c r="G1513" i="22"/>
  <c r="G1303" i="22"/>
  <c r="G1108" i="22"/>
  <c r="G924" i="22"/>
  <c r="G752" i="22"/>
  <c r="G589" i="22"/>
  <c r="G423" i="22"/>
  <c r="G252" i="22"/>
  <c r="G86" i="22"/>
  <c r="G6800" i="22"/>
  <c r="G6433" i="22"/>
  <c r="G5996" i="22"/>
  <c r="G5590" i="22"/>
  <c r="G5108" i="22"/>
  <c r="G4646" i="22"/>
  <c r="G4284" i="22"/>
  <c r="G3969" i="22"/>
  <c r="G3665" i="22"/>
  <c r="G3386" i="22"/>
  <c r="G3125" i="22"/>
  <c r="G2843" i="22"/>
  <c r="G2597" i="22"/>
  <c r="G2412" i="22"/>
  <c r="G2261" i="22"/>
  <c r="G2039" i="22"/>
  <c r="G1821" i="22"/>
  <c r="G1601" i="22"/>
  <c r="G1405" i="22"/>
  <c r="G1205" i="22"/>
  <c r="G1007" i="22"/>
  <c r="G836" i="22"/>
  <c r="G1772" i="22"/>
  <c r="G934" i="22"/>
  <c r="G605" i="22"/>
  <c r="G401" i="22"/>
  <c r="G183" i="22"/>
  <c r="G7532" i="22"/>
  <c r="G6467" i="22"/>
  <c r="G5778" i="22"/>
  <c r="G5519" i="22"/>
  <c r="G5031" i="22"/>
  <c r="G4587" i="22"/>
  <c r="G4237" i="22"/>
  <c r="G3917" i="22"/>
  <c r="G3618" i="22"/>
  <c r="G3209" i="22"/>
  <c r="G2911" i="22"/>
  <c r="G2677" i="22"/>
  <c r="G2383" i="22"/>
  <c r="G2160" i="22"/>
  <c r="G1938" i="22"/>
  <c r="G1720" i="22"/>
  <c r="G1517" i="22"/>
  <c r="G1323" i="22"/>
  <c r="G1074" i="22"/>
  <c r="G845" i="22"/>
  <c r="G681" i="22"/>
  <c r="G519" i="22"/>
  <c r="G342" i="22"/>
  <c r="G182" i="22"/>
  <c r="G16" i="22"/>
  <c r="G7091" i="22"/>
  <c r="G6310" i="22"/>
  <c r="G5887" i="22"/>
  <c r="G5518" i="22"/>
  <c r="G5265" i="22"/>
  <c r="G4919" i="22"/>
  <c r="G4586" i="22"/>
  <c r="G4389" i="22"/>
  <c r="G4141" i="22"/>
  <c r="G3900" i="22"/>
  <c r="G3691" i="22"/>
  <c r="G3458" i="22"/>
  <c r="G3270" i="22"/>
  <c r="G3078" i="22"/>
  <c r="G2906" i="22"/>
  <c r="G2676" i="22"/>
  <c r="G2493" i="22"/>
  <c r="G2322" i="22"/>
  <c r="G2101" i="22"/>
  <c r="G1936" i="22"/>
  <c r="G1770" i="22"/>
  <c r="G1620" i="22"/>
  <c r="G1466" i="22"/>
  <c r="G1371" i="22"/>
  <c r="G1265" i="22"/>
  <c r="G1164" i="22"/>
  <c r="G1073" i="22"/>
  <c r="G932" i="22"/>
  <c r="G844" i="22"/>
  <c r="G725" i="22"/>
  <c r="G593" i="22"/>
  <c r="G473" i="22"/>
  <c r="G341" i="22"/>
  <c r="G221" i="22"/>
  <c r="G93" i="22"/>
  <c r="G7528" i="22"/>
  <c r="G6891" i="22"/>
  <c r="G6647" i="22"/>
  <c r="G6298" i="22"/>
  <c r="G6002" i="22"/>
  <c r="G5623" i="22"/>
  <c r="G5264" i="22"/>
  <c r="G4908" i="22"/>
  <c r="G4475" i="22"/>
  <c r="G4232" i="22"/>
  <c r="G3990" i="22"/>
  <c r="G3766" i="22"/>
  <c r="G3535" i="22"/>
  <c r="G3335" i="22"/>
  <c r="G3146" i="22"/>
  <c r="G2966" i="22"/>
  <c r="G2790" i="22"/>
  <c r="G2605" i="22"/>
  <c r="G2433" i="22"/>
  <c r="G2264" i="22"/>
  <c r="G2097" i="22"/>
  <c r="G1933" i="22"/>
  <c r="G1769" i="22"/>
  <c r="G1608" i="22"/>
  <c r="G1461" i="22"/>
  <c r="G1305" i="22"/>
  <c r="G1161" i="22"/>
  <c r="G1025" i="22"/>
  <c r="G884" i="22"/>
  <c r="G724" i="22"/>
  <c r="G592" i="22"/>
  <c r="G427" i="22"/>
  <c r="G265" i="22"/>
  <c r="G92" i="22"/>
  <c r="G7072" i="22"/>
  <c r="G6297" i="22"/>
  <c r="G5732" i="22"/>
  <c r="G5263" i="22"/>
  <c r="G4786" i="22"/>
  <c r="G4474" i="22"/>
  <c r="G4130" i="22"/>
  <c r="G3835" i="22"/>
  <c r="G3534" i="22"/>
  <c r="G3264" i="22"/>
  <c r="G3017" i="22"/>
  <c r="G2789" i="22"/>
  <c r="G2540" i="22"/>
  <c r="G2314" i="22"/>
  <c r="G2096" i="22"/>
  <c r="G1873" i="22"/>
  <c r="G1660" i="22"/>
  <c r="G1460" i="22"/>
  <c r="G1261" i="22"/>
  <c r="G1062" i="22"/>
  <c r="G883" i="22"/>
  <c r="G716" i="22"/>
  <c r="G546" i="22"/>
  <c r="G339" i="22"/>
  <c r="G179" i="22"/>
  <c r="G12" i="22"/>
  <c r="G6881" i="22"/>
  <c r="G6293" i="22"/>
  <c r="G5731" i="22"/>
  <c r="G5230" i="22"/>
  <c r="G4785" i="22"/>
  <c r="G4363" i="22"/>
  <c r="G4056" i="22"/>
  <c r="G3762" i="22"/>
  <c r="G3455" i="22"/>
  <c r="G3190" i="22"/>
  <c r="G2959" i="22"/>
  <c r="G2660" i="22"/>
  <c r="G2431" i="22"/>
  <c r="G2204" i="22"/>
  <c r="G1989" i="22"/>
  <c r="G1767" i="22"/>
  <c r="G1556" i="22"/>
  <c r="G1352" i="22"/>
  <c r="G1158" i="22"/>
  <c r="G960" i="22"/>
  <c r="G796" i="22"/>
  <c r="G630" i="22"/>
  <c r="G470" i="22"/>
  <c r="G297" i="22"/>
  <c r="G131" i="22"/>
  <c r="G7260" i="22"/>
  <c r="G6613" i="22"/>
  <c r="G5845" i="22"/>
  <c r="G5361" i="22"/>
  <c r="G4884" i="22"/>
  <c r="G4448" i="22"/>
  <c r="G4128" i="22"/>
  <c r="G3824" i="22"/>
  <c r="G3526" i="22"/>
  <c r="G3249" i="22"/>
  <c r="G3015" i="22"/>
  <c r="G2716" i="22"/>
  <c r="G2487" i="22"/>
  <c r="G2188" i="22"/>
  <c r="G1981" i="22"/>
  <c r="G1766" i="22"/>
  <c r="G1512" i="22"/>
  <c r="G1302" i="22"/>
  <c r="G1107" i="22"/>
  <c r="G922" i="22"/>
  <c r="G7458" i="22"/>
  <c r="G6387" i="22"/>
  <c r="G5697" i="22"/>
  <c r="G4988" i="22"/>
  <c r="G4440" i="22"/>
  <c r="G4045" i="22"/>
  <c r="G3592" i="22"/>
  <c r="G3245" i="22"/>
  <c r="G2937" i="22"/>
  <c r="G2596" i="22"/>
  <c r="G2300" i="22"/>
  <c r="G2020" i="22"/>
  <c r="G1705" i="22"/>
  <c r="G1439" i="22"/>
  <c r="G1188" i="22"/>
  <c r="G915" i="22"/>
  <c r="G708" i="22"/>
  <c r="G544" i="22"/>
  <c r="G381" i="22"/>
  <c r="G217" i="22"/>
  <c r="G44" i="22"/>
  <c r="G2299" i="22"/>
  <c r="G1704" i="22"/>
  <c r="G1152" i="22"/>
  <c r="G914" i="22"/>
  <c r="G707" i="22"/>
  <c r="G543" i="22"/>
  <c r="G205" i="22"/>
  <c r="G43" i="22"/>
  <c r="G7429" i="22"/>
  <c r="G2580" i="22"/>
  <c r="G1151" i="22"/>
  <c r="G375" i="22"/>
  <c r="G6233" i="22"/>
  <c r="G3948" i="22"/>
  <c r="G2882" i="22"/>
  <c r="G1967" i="22"/>
  <c r="G1142" i="22"/>
  <c r="G540" i="22"/>
  <c r="G41" i="22"/>
  <c r="G6232" i="22"/>
  <c r="G4357" i="22"/>
  <c r="G3183" i="22"/>
  <c r="G2240" i="22"/>
  <c r="G1388" i="22"/>
  <c r="G674" i="22"/>
  <c r="G170" i="22"/>
  <c r="G5458" i="22"/>
  <c r="G4283" i="22"/>
  <c r="G3121" i="22"/>
  <c r="G2187" i="22"/>
  <c r="G1350" i="22"/>
  <c r="G662" i="22"/>
  <c r="G163" i="22"/>
  <c r="G5438" i="22"/>
  <c r="G3874" i="22"/>
  <c r="G2826" i="22"/>
  <c r="G1910" i="22"/>
  <c r="G1089" i="22"/>
  <c r="G495" i="22"/>
  <c r="G6077" i="22"/>
  <c r="G4281" i="22"/>
  <c r="G3119" i="22"/>
  <c r="G2183" i="22"/>
  <c r="G1345" i="22"/>
  <c r="G660" i="22"/>
  <c r="G161" i="22"/>
  <c r="G5327" i="22"/>
  <c r="G4202" i="22"/>
  <c r="G3070" i="22"/>
  <c r="G2137" i="22"/>
  <c r="G1294" i="22"/>
  <c r="G629" i="22"/>
  <c r="G130" i="22"/>
  <c r="G5967" i="22"/>
  <c r="G4201" i="22"/>
  <c r="G3069" i="22"/>
  <c r="G2136" i="22"/>
  <c r="G1292" i="22"/>
  <c r="G628" i="22"/>
  <c r="G291" i="22"/>
  <c r="G5966" i="22"/>
  <c r="G4197" i="22"/>
  <c r="G3063" i="22"/>
  <c r="G2135" i="22"/>
  <c r="G1291" i="22"/>
  <c r="G627" i="22"/>
  <c r="G128" i="22"/>
  <c r="G5226" i="22"/>
  <c r="G4639" i="22"/>
  <c r="G3368" i="22"/>
  <c r="G2409" i="22"/>
  <c r="G1814" i="22"/>
  <c r="G1005" i="22"/>
  <c r="G453" i="22"/>
  <c r="G6612" i="22"/>
  <c r="G4123" i="22"/>
  <c r="G2706" i="22"/>
  <c r="G1804" i="22"/>
  <c r="G1004" i="22"/>
  <c r="G422" i="22"/>
  <c r="G5839" i="22"/>
  <c r="G4122" i="22"/>
  <c r="G3012" i="22"/>
  <c r="G2077" i="22"/>
  <c r="G1242" i="22"/>
  <c r="G587" i="22"/>
  <c r="G5088" i="22"/>
  <c r="G2350" i="22"/>
  <c r="G1190" i="22"/>
  <c r="G586" i="22"/>
  <c r="G83" i="22"/>
  <c r="G5076" i="22"/>
  <c r="G3660" i="22"/>
  <c r="G2654" i="22"/>
  <c r="G1745" i="22"/>
  <c r="G956" i="22"/>
  <c r="G408" i="22"/>
  <c r="G7454" i="22"/>
  <c r="G6385" i="22"/>
  <c r="G5586" i="22"/>
  <c r="G4975" i="22"/>
  <c r="G4439" i="22"/>
  <c r="G3950" i="22"/>
  <c r="G3591" i="22"/>
  <c r="G3244" i="22"/>
  <c r="G2887" i="22"/>
  <c r="G2592" i="22"/>
  <c r="G1969" i="22"/>
  <c r="G1438" i="22"/>
  <c r="G376" i="22"/>
  <c r="G4974" i="22"/>
  <c r="G3590" i="22"/>
  <c r="G2886" i="22"/>
  <c r="G1968" i="22"/>
  <c r="G1691" i="22"/>
  <c r="G913" i="22"/>
  <c r="G706" i="22"/>
  <c r="G202" i="22"/>
  <c r="G42" i="22"/>
  <c r="G7259" i="22"/>
  <c r="G4872" i="22"/>
  <c r="G3516" i="22"/>
  <c r="G2537" i="22"/>
  <c r="G1657" i="22"/>
  <c r="G880" i="22"/>
  <c r="G368" i="22"/>
  <c r="G7231" i="22"/>
  <c r="G4871" i="22"/>
  <c r="G3515" i="22"/>
  <c r="G2536" i="22"/>
  <c r="G1654" i="22"/>
  <c r="G879" i="22"/>
  <c r="G337" i="22"/>
  <c r="G6105" i="22"/>
  <c r="G4870" i="22"/>
  <c r="G3501" i="22"/>
  <c r="G2521" i="22"/>
  <c r="G1648" i="22"/>
  <c r="G867" i="22"/>
  <c r="G336" i="22"/>
  <c r="G7048" i="22"/>
  <c r="G4282" i="22"/>
  <c r="G3120" i="22"/>
  <c r="G2186" i="22"/>
  <c r="G1346" i="22"/>
  <c r="G661" i="22"/>
  <c r="G162" i="22"/>
  <c r="G5328" i="22"/>
  <c r="G4736" i="22"/>
  <c r="G3452" i="22"/>
  <c r="G2479" i="22"/>
  <c r="G1599" i="22"/>
  <c r="G834" i="22"/>
  <c r="G333" i="22"/>
  <c r="G5969" i="22"/>
  <c r="G4735" i="22"/>
  <c r="G3434" i="22"/>
  <c r="G2766" i="22"/>
  <c r="G1855" i="22"/>
  <c r="G1052" i="22"/>
  <c r="G456" i="22"/>
  <c r="G6799" i="22"/>
  <c r="G3808" i="22"/>
  <c r="G2763" i="22"/>
  <c r="G1854" i="22"/>
  <c r="G794" i="22"/>
  <c r="G129" i="22"/>
  <c r="G5227" i="22"/>
  <c r="G4640" i="22"/>
  <c r="G3384" i="22"/>
  <c r="G2410" i="22"/>
  <c r="G1815" i="22"/>
  <c r="G1006" i="22"/>
  <c r="G454" i="22"/>
  <c r="G6784" i="22"/>
  <c r="G3735" i="22"/>
  <c r="G2708" i="22"/>
  <c r="G1544" i="22"/>
  <c r="G786" i="22"/>
  <c r="G289" i="22"/>
  <c r="G5840" i="22"/>
  <c r="G4553" i="22"/>
  <c r="G3309" i="22"/>
  <c r="G2352" i="22"/>
  <c r="G1497" i="22"/>
  <c r="G748" i="22"/>
  <c r="G251" i="22"/>
  <c r="G6611" i="22"/>
  <c r="G4552" i="22"/>
  <c r="G3308" i="22"/>
  <c r="G2351" i="22"/>
  <c r="G1496" i="22"/>
  <c r="G747" i="22"/>
  <c r="G250" i="22"/>
  <c r="G6610" i="22"/>
  <c r="G4551" i="22"/>
  <c r="G3661" i="22"/>
  <c r="G2939" i="22"/>
  <c r="G2038" i="22"/>
  <c r="G1495" i="22"/>
  <c r="G746" i="22"/>
  <c r="G249" i="22"/>
  <c r="G5698" i="22"/>
  <c r="G4441" i="22"/>
  <c r="G3246" i="22"/>
  <c r="G2938" i="22"/>
  <c r="G2023" i="22"/>
  <c r="G1189" i="22"/>
  <c r="G745" i="22"/>
  <c r="G248" i="22"/>
  <c r="G6234" i="22"/>
  <c r="G5585" i="22"/>
  <c r="G4361" i="22"/>
  <c r="G3949" i="22"/>
  <c r="G3185" i="22"/>
  <c r="G2246" i="22"/>
  <c r="G1398" i="22"/>
  <c r="G541" i="22"/>
  <c r="G5584" i="22"/>
  <c r="G4360" i="22"/>
  <c r="G3184" i="22"/>
  <c r="G2242" i="22"/>
  <c r="G1397" i="22"/>
  <c r="G700" i="22"/>
  <c r="G201" i="22"/>
  <c r="G5466" i="22"/>
  <c r="G3878" i="22"/>
  <c r="G2828" i="22"/>
  <c r="G1914" i="22"/>
  <c r="G1106" i="22"/>
  <c r="G503" i="22"/>
  <c r="G7230" i="22"/>
  <c r="G3877" i="22"/>
  <c r="G2827" i="22"/>
  <c r="G1913" i="22"/>
  <c r="G1102" i="22"/>
  <c r="G502" i="22"/>
  <c r="G6104" i="22"/>
  <c r="G4737" i="22"/>
  <c r="G3453" i="22"/>
  <c r="G2480" i="22"/>
  <c r="G1600" i="22"/>
  <c r="G835" i="22"/>
  <c r="G335" i="22"/>
  <c r="G7047" i="22"/>
  <c r="G3810" i="22"/>
  <c r="G2767" i="22"/>
  <c r="G1870" i="22"/>
  <c r="G1053" i="22"/>
  <c r="G493" i="22"/>
  <c r="G7011" i="22"/>
  <c r="G3809" i="22"/>
  <c r="G2470" i="22"/>
  <c r="G1598" i="22"/>
  <c r="G833" i="22"/>
  <c r="G296" i="22"/>
  <c r="G5323" i="22"/>
  <c r="G4641" i="22"/>
  <c r="G3385" i="22"/>
  <c r="G2411" i="22"/>
  <c r="G1551" i="22"/>
  <c r="G1048" i="22"/>
  <c r="G455" i="22"/>
  <c r="G6791" i="22"/>
  <c r="G3736" i="22"/>
  <c r="G2709" i="22"/>
  <c r="G1550" i="22"/>
  <c r="G791" i="22"/>
  <c r="G290" i="22"/>
  <c r="G5844" i="22"/>
  <c r="G4127" i="22"/>
  <c r="G3014" i="22"/>
  <c r="G2079" i="22"/>
  <c r="G1244" i="22"/>
  <c r="G615" i="22"/>
  <c r="G116" i="22"/>
  <c r="G5225" i="22"/>
  <c r="G3730" i="22"/>
  <c r="G3013" i="22"/>
  <c r="G2078" i="22"/>
  <c r="G1243" i="22"/>
  <c r="G588" i="22"/>
  <c r="G85" i="22"/>
  <c r="G5107" i="22"/>
  <c r="G3662" i="22"/>
  <c r="G2656" i="22"/>
  <c r="G1761" i="22"/>
  <c r="G958" i="22"/>
  <c r="G410" i="22"/>
  <c r="G84" i="22"/>
  <c r="G5729" i="22"/>
  <c r="G4049" i="22"/>
  <c r="G3301" i="22"/>
  <c r="G2655" i="22"/>
  <c r="G1746" i="22"/>
  <c r="G957" i="22"/>
  <c r="G409" i="22"/>
  <c r="G6432" i="22"/>
  <c r="G4048" i="22"/>
  <c r="G2301" i="22"/>
  <c r="G1456" i="22"/>
  <c r="G581" i="22"/>
  <c r="G82" i="22"/>
  <c r="H21" i="21" l="1"/>
  <c r="Q19" i="21"/>
  <c r="H18" i="21"/>
  <c r="O22" i="21"/>
  <c r="P22" i="21"/>
  <c r="Q22" i="21"/>
  <c r="O20" i="21"/>
  <c r="Q14" i="21"/>
  <c r="Q27" i="21" s="1"/>
  <c r="Q36" i="21" s="1"/>
  <c r="Q29" i="21"/>
  <c r="O19" i="21"/>
  <c r="P19" i="21"/>
  <c r="O21" i="21"/>
  <c r="P21" i="21"/>
  <c r="P13" i="21"/>
  <c r="O13" i="21"/>
  <c r="P17" i="21"/>
  <c r="O17" i="21"/>
  <c r="P14" i="21"/>
  <c r="O14" i="21"/>
  <c r="O16" i="21"/>
  <c r="P16" i="21"/>
  <c r="P15" i="21"/>
  <c r="O15" i="21"/>
  <c r="K27" i="22"/>
  <c r="L27" i="22" s="1"/>
  <c r="M27" i="22" s="1"/>
  <c r="K28" i="22"/>
  <c r="L28" i="22" s="1"/>
  <c r="M28" i="22" s="1"/>
  <c r="K29" i="22"/>
  <c r="L29" i="22" s="1"/>
  <c r="M29" i="22" s="1"/>
  <c r="K26" i="22"/>
  <c r="L26" i="22" s="1"/>
  <c r="M26" i="22" s="1"/>
  <c r="M20" i="22"/>
  <c r="M18" i="22"/>
  <c r="M21" i="22"/>
  <c r="M19" i="22"/>
  <c r="B2" i="21"/>
  <c r="Q26" i="21" l="1"/>
  <c r="P18" i="21"/>
  <c r="O18" i="21"/>
  <c r="O29" i="21" s="1"/>
  <c r="Q28" i="21"/>
  <c r="Q34" i="21"/>
  <c r="Q38" i="21"/>
  <c r="Q40" i="21" s="1"/>
  <c r="Q25" i="21"/>
  <c r="Q24" i="21"/>
  <c r="P29" i="21"/>
  <c r="P26" i="21"/>
  <c r="P28" i="21"/>
  <c r="P27" i="21"/>
  <c r="P34" i="21" s="1"/>
  <c r="P36" i="21" s="1"/>
  <c r="P38" i="21" s="1"/>
  <c r="P40" i="21" s="1"/>
  <c r="P25" i="21"/>
  <c r="P24" i="21"/>
  <c r="O28" i="21"/>
  <c r="O25" i="21"/>
  <c r="E47" i="20"/>
  <c r="E46" i="20"/>
  <c r="E35" i="20"/>
  <c r="H20" i="20"/>
  <c r="I20" i="20" s="1"/>
  <c r="J20" i="20" s="1"/>
  <c r="K20" i="20" s="1"/>
  <c r="G12" i="20"/>
  <c r="H12" i="20" s="1"/>
  <c r="I12" i="20" s="1"/>
  <c r="J12" i="20" s="1"/>
  <c r="K12" i="20" s="1"/>
  <c r="F8" i="20"/>
  <c r="G8" i="20" s="1"/>
  <c r="H8" i="20" s="1"/>
  <c r="I8" i="20" s="1"/>
  <c r="J8" i="20" s="1"/>
  <c r="K8" i="20" s="1"/>
  <c r="B2" i="20"/>
  <c r="J46" i="19"/>
  <c r="I46" i="19"/>
  <c r="H46" i="19"/>
  <c r="G46" i="19"/>
  <c r="F46" i="19"/>
  <c r="J35" i="19"/>
  <c r="I35" i="19"/>
  <c r="H35" i="19"/>
  <c r="G35" i="19"/>
  <c r="F35" i="19"/>
  <c r="F33" i="19"/>
  <c r="G33" i="19"/>
  <c r="H33" i="19"/>
  <c r="I33" i="19"/>
  <c r="J33" i="19"/>
  <c r="F27" i="19"/>
  <c r="G27" i="19"/>
  <c r="H27" i="19"/>
  <c r="I27" i="19"/>
  <c r="J27" i="19"/>
  <c r="F28" i="19"/>
  <c r="G28" i="19"/>
  <c r="H28" i="19"/>
  <c r="I28" i="19"/>
  <c r="J28" i="19"/>
  <c r="F29" i="19"/>
  <c r="G29" i="19"/>
  <c r="H29" i="19"/>
  <c r="I29" i="19"/>
  <c r="J29" i="19"/>
  <c r="F30" i="19"/>
  <c r="G30" i="19"/>
  <c r="H30" i="19"/>
  <c r="I30" i="19"/>
  <c r="J30" i="19"/>
  <c r="F31" i="19"/>
  <c r="G31" i="19"/>
  <c r="H31" i="19"/>
  <c r="I31" i="19"/>
  <c r="J31" i="19"/>
  <c r="F32" i="19"/>
  <c r="G32" i="19"/>
  <c r="H32" i="19"/>
  <c r="I32" i="19"/>
  <c r="J32" i="19"/>
  <c r="J26" i="19"/>
  <c r="I26" i="19"/>
  <c r="H26" i="19"/>
  <c r="G26" i="19"/>
  <c r="F26" i="19"/>
  <c r="B34" i="19"/>
  <c r="B35" i="19"/>
  <c r="B27" i="19"/>
  <c r="B28" i="19"/>
  <c r="B29" i="19"/>
  <c r="B30" i="19"/>
  <c r="B31" i="19"/>
  <c r="B32" i="19"/>
  <c r="B33" i="19"/>
  <c r="B26" i="19"/>
  <c r="F19" i="19"/>
  <c r="G19" i="19"/>
  <c r="H19" i="19"/>
  <c r="I19" i="19"/>
  <c r="J19" i="19"/>
  <c r="F20" i="19"/>
  <c r="G20" i="19"/>
  <c r="H20" i="19"/>
  <c r="I20" i="19"/>
  <c r="J20" i="19"/>
  <c r="J18" i="19"/>
  <c r="I18" i="19"/>
  <c r="H18" i="19"/>
  <c r="G18" i="19"/>
  <c r="F18" i="19"/>
  <c r="B19" i="19"/>
  <c r="B20" i="19"/>
  <c r="B18" i="19"/>
  <c r="J14" i="19"/>
  <c r="I14" i="19"/>
  <c r="H14" i="19"/>
  <c r="G14" i="19"/>
  <c r="J13" i="19"/>
  <c r="I13" i="19"/>
  <c r="H13" i="19"/>
  <c r="G13" i="19"/>
  <c r="F14" i="19"/>
  <c r="F13" i="19"/>
  <c r="F12" i="19"/>
  <c r="G12" i="19"/>
  <c r="H12" i="19"/>
  <c r="I12" i="19"/>
  <c r="J12" i="19"/>
  <c r="J11" i="19"/>
  <c r="I11" i="19"/>
  <c r="H11" i="19"/>
  <c r="G11" i="19"/>
  <c r="F11" i="19"/>
  <c r="B12" i="19"/>
  <c r="B13" i="19"/>
  <c r="B14" i="19"/>
  <c r="B11" i="19"/>
  <c r="J8" i="19"/>
  <c r="J44" i="19" s="1"/>
  <c r="J62" i="19" s="1"/>
  <c r="I8" i="19"/>
  <c r="I44" i="19" s="1"/>
  <c r="I62" i="19" s="1"/>
  <c r="H8" i="19"/>
  <c r="H44" i="19" s="1"/>
  <c r="H62" i="19" s="1"/>
  <c r="G8" i="19"/>
  <c r="G44" i="19" s="1"/>
  <c r="G62" i="19" s="1"/>
  <c r="F8" i="19"/>
  <c r="F44" i="19" s="1"/>
  <c r="F62" i="19" s="1"/>
  <c r="M138" i="8"/>
  <c r="L138" i="8"/>
  <c r="K138" i="8"/>
  <c r="J138" i="8"/>
  <c r="I138" i="8"/>
  <c r="H138" i="8"/>
  <c r="G138" i="8"/>
  <c r="F138" i="8"/>
  <c r="E138" i="8"/>
  <c r="D138" i="8"/>
  <c r="C138" i="8"/>
  <c r="B138" i="8"/>
  <c r="B2" i="19"/>
  <c r="F5" i="18"/>
  <c r="F7" i="18" s="1"/>
  <c r="K28" i="13" s="1"/>
  <c r="G22" i="13"/>
  <c r="G21" i="13"/>
  <c r="E28" i="13" s="1"/>
  <c r="K37" i="13" s="1"/>
  <c r="O27" i="21" l="1"/>
  <c r="O34" i="21" s="1"/>
  <c r="O36" i="21" s="1"/>
  <c r="O38" i="21" s="1"/>
  <c r="O40" i="21" s="1"/>
  <c r="O26" i="21"/>
  <c r="H15" i="19"/>
  <c r="O24" i="21"/>
  <c r="G15" i="19"/>
  <c r="I21" i="19"/>
  <c r="I34" i="19"/>
  <c r="I36" i="19" s="1"/>
  <c r="F15" i="19"/>
  <c r="J21" i="19"/>
  <c r="G21" i="19"/>
  <c r="G23" i="19" s="1"/>
  <c r="J34" i="19"/>
  <c r="J36" i="19" s="1"/>
  <c r="H21" i="19"/>
  <c r="H23" i="19" s="1"/>
  <c r="H47" i="19" s="1"/>
  <c r="H53" i="19" s="1"/>
  <c r="H34" i="19"/>
  <c r="H36" i="19" s="1"/>
  <c r="J15" i="19"/>
  <c r="J23" i="19" s="1"/>
  <c r="F21" i="19"/>
  <c r="G34" i="19"/>
  <c r="G36" i="19" s="1"/>
  <c r="G38" i="19" s="1"/>
  <c r="I15" i="19"/>
  <c r="F34" i="19"/>
  <c r="F36" i="19" s="1"/>
  <c r="F16" i="13"/>
  <c r="F17" i="13"/>
  <c r="F18" i="13"/>
  <c r="F19" i="13"/>
  <c r="C37" i="13" s="1"/>
  <c r="F15" i="13"/>
  <c r="E16" i="13"/>
  <c r="E17" i="13"/>
  <c r="E18" i="13"/>
  <c r="E19" i="13"/>
  <c r="E15" i="13"/>
  <c r="O13" i="14"/>
  <c r="J19" i="13" s="1"/>
  <c r="I23" i="19" l="1"/>
  <c r="H38" i="19"/>
  <c r="J47" i="19"/>
  <c r="J53" i="19" s="1"/>
  <c r="F23" i="19"/>
  <c r="F38" i="19" s="1"/>
  <c r="I47" i="19"/>
  <c r="I53" i="19" s="1"/>
  <c r="J38" i="19"/>
  <c r="I38" i="19"/>
  <c r="I17" i="13"/>
  <c r="H17" i="13"/>
  <c r="K17" i="13" s="1"/>
  <c r="I19" i="13"/>
  <c r="H19" i="13"/>
  <c r="K19" i="13" s="1"/>
  <c r="C36" i="13"/>
  <c r="H18" i="13"/>
  <c r="K18" i="13" s="1"/>
  <c r="I18" i="13"/>
  <c r="H16" i="13"/>
  <c r="K16" i="13" s="1"/>
  <c r="I16" i="13"/>
  <c r="I15" i="13"/>
  <c r="H15" i="13"/>
  <c r="L13" i="14"/>
  <c r="L19" i="14" s="1"/>
  <c r="J22" i="13"/>
  <c r="J21" i="13"/>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G47" i="19" l="1"/>
  <c r="G53" i="19" s="1"/>
  <c r="I21" i="13"/>
  <c r="E36" i="13" s="1"/>
  <c r="I22" i="13"/>
  <c r="H22" i="13"/>
  <c r="H21" i="13"/>
  <c r="K15" i="13"/>
  <c r="C38" i="13"/>
  <c r="D37" i="13" s="1"/>
  <c r="O11" i="14"/>
  <c r="O10" i="14"/>
  <c r="K22" i="13"/>
  <c r="K35" i="13" s="1"/>
  <c r="K21" i="13"/>
  <c r="B2" i="14"/>
  <c r="B2" i="13"/>
  <c r="L46" i="12"/>
  <c r="K46" i="12"/>
  <c r="J46" i="12"/>
  <c r="I46" i="12"/>
  <c r="H46" i="12"/>
  <c r="G46" i="12"/>
  <c r="F46" i="12"/>
  <c r="E46" i="12"/>
  <c r="D46" i="12"/>
  <c r="C46" i="12"/>
  <c r="L45" i="12"/>
  <c r="K45" i="12"/>
  <c r="J45" i="12"/>
  <c r="I45" i="12"/>
  <c r="H45" i="12"/>
  <c r="G45" i="12"/>
  <c r="F45" i="12"/>
  <c r="E45" i="12"/>
  <c r="D45" i="12"/>
  <c r="C45" i="12"/>
  <c r="L44" i="12"/>
  <c r="K44" i="12"/>
  <c r="J44" i="12"/>
  <c r="I44" i="12"/>
  <c r="H44" i="12"/>
  <c r="G44" i="12"/>
  <c r="F44" i="12"/>
  <c r="E44" i="12"/>
  <c r="D44" i="12"/>
  <c r="C44" i="12"/>
  <c r="L43" i="12"/>
  <c r="K43" i="12"/>
  <c r="J43" i="12"/>
  <c r="I43" i="12"/>
  <c r="H43" i="12"/>
  <c r="G43" i="12"/>
  <c r="F43" i="12"/>
  <c r="E43" i="12"/>
  <c r="D43" i="12"/>
  <c r="C43" i="12"/>
  <c r="L42" i="12"/>
  <c r="K42" i="12"/>
  <c r="J42" i="12"/>
  <c r="I42" i="12"/>
  <c r="H42" i="12"/>
  <c r="G42" i="12"/>
  <c r="F42" i="12"/>
  <c r="E42" i="12"/>
  <c r="D42" i="12"/>
  <c r="C42" i="12"/>
  <c r="L41" i="12"/>
  <c r="K41" i="12"/>
  <c r="J41" i="12"/>
  <c r="I41" i="12"/>
  <c r="H41" i="12"/>
  <c r="G41" i="12"/>
  <c r="F41" i="12"/>
  <c r="E41" i="12"/>
  <c r="D41" i="12"/>
  <c r="C41" i="12"/>
  <c r="L40" i="12"/>
  <c r="K40" i="12"/>
  <c r="J40" i="12"/>
  <c r="I40" i="12"/>
  <c r="H40" i="12"/>
  <c r="G40" i="12"/>
  <c r="F40" i="12"/>
  <c r="E40" i="12"/>
  <c r="D40" i="12"/>
  <c r="C40" i="12"/>
  <c r="L39" i="12"/>
  <c r="K39" i="12"/>
  <c r="J39" i="12"/>
  <c r="I39" i="12"/>
  <c r="H39" i="12"/>
  <c r="G39" i="12"/>
  <c r="F39" i="12"/>
  <c r="E39" i="12"/>
  <c r="D39" i="12"/>
  <c r="C39" i="12"/>
  <c r="L37" i="12"/>
  <c r="K37" i="12"/>
  <c r="J37" i="12"/>
  <c r="I37" i="12"/>
  <c r="H37" i="12"/>
  <c r="G37" i="12"/>
  <c r="F37" i="12"/>
  <c r="E37" i="12"/>
  <c r="D37" i="12"/>
  <c r="C37" i="12"/>
  <c r="L36" i="12"/>
  <c r="K36" i="12"/>
  <c r="J36" i="12"/>
  <c r="I36" i="12"/>
  <c r="H36" i="12"/>
  <c r="G36" i="12"/>
  <c r="F36" i="12"/>
  <c r="E36" i="12"/>
  <c r="D36" i="12"/>
  <c r="C36" i="12"/>
  <c r="L35" i="12"/>
  <c r="K35" i="12"/>
  <c r="J35" i="12"/>
  <c r="I35" i="12"/>
  <c r="H35" i="12"/>
  <c r="G35" i="12"/>
  <c r="F35" i="12"/>
  <c r="E35" i="12"/>
  <c r="D35" i="12"/>
  <c r="C35" i="12"/>
  <c r="L34" i="12"/>
  <c r="K34" i="12"/>
  <c r="J34" i="12"/>
  <c r="I34" i="12"/>
  <c r="H34" i="12"/>
  <c r="G34" i="12"/>
  <c r="F34" i="12"/>
  <c r="E34" i="12"/>
  <c r="D34" i="12"/>
  <c r="C34" i="12"/>
  <c r="L33" i="12"/>
  <c r="K33" i="12"/>
  <c r="J33" i="12"/>
  <c r="I33" i="12"/>
  <c r="H33" i="12"/>
  <c r="G33" i="12"/>
  <c r="F33" i="12"/>
  <c r="E33" i="12"/>
  <c r="D33" i="12"/>
  <c r="C33" i="12"/>
  <c r="L31" i="12"/>
  <c r="K31" i="12"/>
  <c r="J31" i="12"/>
  <c r="I31" i="12"/>
  <c r="H31" i="12"/>
  <c r="G31" i="12"/>
  <c r="F31" i="12"/>
  <c r="E31" i="12"/>
  <c r="D31" i="12"/>
  <c r="C31" i="12"/>
  <c r="B29" i="12"/>
  <c r="B7" i="12"/>
  <c r="L25" i="12"/>
  <c r="K25" i="12"/>
  <c r="J25" i="12"/>
  <c r="I25" i="12"/>
  <c r="H25" i="12"/>
  <c r="G25" i="12"/>
  <c r="F25" i="12"/>
  <c r="E25" i="12"/>
  <c r="D25" i="12"/>
  <c r="C25" i="12"/>
  <c r="L24" i="12"/>
  <c r="K24" i="12"/>
  <c r="J24" i="12"/>
  <c r="I24" i="12"/>
  <c r="H24" i="12"/>
  <c r="G24" i="12"/>
  <c r="F24" i="12"/>
  <c r="E24" i="12"/>
  <c r="D24" i="12"/>
  <c r="C24" i="12"/>
  <c r="L23" i="12"/>
  <c r="K23" i="12"/>
  <c r="J23" i="12"/>
  <c r="I23" i="12"/>
  <c r="H23" i="12"/>
  <c r="G23" i="12"/>
  <c r="F23" i="12"/>
  <c r="E23" i="12"/>
  <c r="D23" i="12"/>
  <c r="C23" i="12"/>
  <c r="L22" i="12"/>
  <c r="K22" i="12"/>
  <c r="J22" i="12"/>
  <c r="I22" i="12"/>
  <c r="H22" i="12"/>
  <c r="G22" i="12"/>
  <c r="F22" i="12"/>
  <c r="E22" i="12"/>
  <c r="D22" i="12"/>
  <c r="C22" i="12"/>
  <c r="L21" i="12"/>
  <c r="K21" i="12"/>
  <c r="J21" i="12"/>
  <c r="I21" i="12"/>
  <c r="H21" i="12"/>
  <c r="G21" i="12"/>
  <c r="F21" i="12"/>
  <c r="E21" i="12"/>
  <c r="D21" i="12"/>
  <c r="C21" i="12"/>
  <c r="L20" i="12"/>
  <c r="K20" i="12"/>
  <c r="J20" i="12"/>
  <c r="I20" i="12"/>
  <c r="H20" i="12"/>
  <c r="G20" i="12"/>
  <c r="F20" i="12"/>
  <c r="E20" i="12"/>
  <c r="D20" i="12"/>
  <c r="C20" i="12"/>
  <c r="L19" i="12"/>
  <c r="K19" i="12"/>
  <c r="J19" i="12"/>
  <c r="I19" i="12"/>
  <c r="H19" i="12"/>
  <c r="G19" i="12"/>
  <c r="F19" i="12"/>
  <c r="E19" i="12"/>
  <c r="D19" i="12"/>
  <c r="C19" i="12"/>
  <c r="L18" i="12"/>
  <c r="K18" i="12"/>
  <c r="J18" i="12"/>
  <c r="I18" i="12"/>
  <c r="H18" i="12"/>
  <c r="G18" i="12"/>
  <c r="F18" i="12"/>
  <c r="E18" i="12"/>
  <c r="D18" i="12"/>
  <c r="C18" i="12"/>
  <c r="L17" i="12"/>
  <c r="K17" i="12"/>
  <c r="J17" i="12"/>
  <c r="I17" i="12"/>
  <c r="H17" i="12"/>
  <c r="G17" i="12"/>
  <c r="F17" i="12"/>
  <c r="E17" i="12"/>
  <c r="D17" i="12"/>
  <c r="C17" i="12"/>
  <c r="L16" i="12"/>
  <c r="K16" i="12"/>
  <c r="J16" i="12"/>
  <c r="I16" i="12"/>
  <c r="H16" i="12"/>
  <c r="G16" i="12"/>
  <c r="F16" i="12"/>
  <c r="E16" i="12"/>
  <c r="D16" i="12"/>
  <c r="C16" i="12"/>
  <c r="C15" i="12"/>
  <c r="D15" i="12"/>
  <c r="E15" i="12"/>
  <c r="F15" i="12"/>
  <c r="G15" i="12"/>
  <c r="H15" i="12"/>
  <c r="I15" i="12"/>
  <c r="J15" i="12"/>
  <c r="K15" i="12"/>
  <c r="L15" i="12"/>
  <c r="L14" i="12"/>
  <c r="K14" i="12"/>
  <c r="J14" i="12"/>
  <c r="I14" i="12"/>
  <c r="H14" i="12"/>
  <c r="G14" i="12"/>
  <c r="F14" i="12"/>
  <c r="E14" i="12"/>
  <c r="D14" i="12"/>
  <c r="C14" i="12"/>
  <c r="L13" i="12"/>
  <c r="K13" i="12"/>
  <c r="J13" i="12"/>
  <c r="I13" i="12"/>
  <c r="H13" i="12"/>
  <c r="G13" i="12"/>
  <c r="F13" i="12"/>
  <c r="E13" i="12"/>
  <c r="D13" i="12"/>
  <c r="C13" i="12"/>
  <c r="L12" i="12"/>
  <c r="K12" i="12"/>
  <c r="J12" i="12"/>
  <c r="I12" i="12"/>
  <c r="H12" i="12"/>
  <c r="G12" i="12"/>
  <c r="F12" i="12"/>
  <c r="E12" i="12"/>
  <c r="D12" i="12"/>
  <c r="C12" i="12"/>
  <c r="L11" i="12"/>
  <c r="K11" i="12"/>
  <c r="J11" i="12"/>
  <c r="I11" i="12"/>
  <c r="H11" i="12"/>
  <c r="G11" i="12"/>
  <c r="F11" i="12"/>
  <c r="E11" i="12"/>
  <c r="D11" i="12"/>
  <c r="C11" i="12"/>
  <c r="B25" i="12"/>
  <c r="B12" i="12"/>
  <c r="B13" i="12"/>
  <c r="B14" i="12"/>
  <c r="B15" i="12"/>
  <c r="B16" i="12"/>
  <c r="B17" i="12"/>
  <c r="B18" i="12"/>
  <c r="B19" i="12"/>
  <c r="B20" i="12"/>
  <c r="B21" i="12"/>
  <c r="B22" i="12"/>
  <c r="B23" i="12"/>
  <c r="B24" i="12"/>
  <c r="B11" i="12"/>
  <c r="L9" i="12"/>
  <c r="K9" i="12"/>
  <c r="J9" i="12"/>
  <c r="I9" i="12"/>
  <c r="H9" i="12"/>
  <c r="G9" i="12"/>
  <c r="F9" i="12"/>
  <c r="E9" i="12"/>
  <c r="D9" i="12"/>
  <c r="C9" i="12"/>
  <c r="B2" i="12"/>
  <c r="M9" i="11"/>
  <c r="M10" i="11" s="1"/>
  <c r="M11" i="11" s="1"/>
  <c r="M12" i="11" s="1"/>
  <c r="M13" i="11" s="1"/>
  <c r="M14" i="11" s="1"/>
  <c r="M15" i="11" s="1"/>
  <c r="M16" i="11" s="1"/>
  <c r="M17" i="11" s="1"/>
  <c r="M18" i="11" s="1"/>
  <c r="M19" i="11" s="1"/>
  <c r="M20" i="11" s="1"/>
  <c r="M21" i="11" s="1"/>
  <c r="M22" i="11" s="1"/>
  <c r="M23" i="11" s="1"/>
  <c r="L10" i="11"/>
  <c r="L11" i="11" s="1"/>
  <c r="L12" i="11" s="1"/>
  <c r="L13" i="11" s="1"/>
  <c r="L14" i="11" s="1"/>
  <c r="L15" i="11" s="1"/>
  <c r="L16" i="11" s="1"/>
  <c r="L17" i="11" s="1"/>
  <c r="L18" i="11" s="1"/>
  <c r="L19" i="11" s="1"/>
  <c r="L7" i="11"/>
  <c r="H9" i="11"/>
  <c r="H10" i="11" s="1"/>
  <c r="H11" i="11" s="1"/>
  <c r="H12" i="11" s="1"/>
  <c r="H13" i="11" s="1"/>
  <c r="H14" i="11" s="1"/>
  <c r="H15" i="11" s="1"/>
  <c r="H16" i="11" s="1"/>
  <c r="H17" i="11" s="1"/>
  <c r="H18" i="11" s="1"/>
  <c r="H19" i="11" s="1"/>
  <c r="H20" i="11" s="1"/>
  <c r="H21" i="11" s="1"/>
  <c r="H22" i="11" s="1"/>
  <c r="H23" i="11" s="1"/>
  <c r="G10" i="11"/>
  <c r="G11" i="11" s="1"/>
  <c r="G12" i="11" s="1"/>
  <c r="G13" i="11" s="1"/>
  <c r="G14" i="11" s="1"/>
  <c r="G15" i="11" s="1"/>
  <c r="G16" i="11" s="1"/>
  <c r="G17" i="11" s="1"/>
  <c r="G18" i="11" s="1"/>
  <c r="G19" i="11" s="1"/>
  <c r="G7" i="11"/>
  <c r="D9" i="11" a="1"/>
  <c r="D14" i="11" s="1"/>
  <c r="C9" i="11"/>
  <c r="C10" i="11" s="1"/>
  <c r="C11" i="11" s="1"/>
  <c r="C12" i="11" s="1"/>
  <c r="C13" i="11" s="1"/>
  <c r="C14" i="11" s="1"/>
  <c r="C15" i="11" s="1"/>
  <c r="C16" i="11" s="1"/>
  <c r="C17" i="11" s="1"/>
  <c r="C18" i="11" s="1"/>
  <c r="C19" i="11" s="1"/>
  <c r="C20" i="11" s="1"/>
  <c r="C21" i="11" s="1"/>
  <c r="C22" i="11" s="1"/>
  <c r="C23" i="11" s="1"/>
  <c r="B10" i="11"/>
  <c r="B11" i="11" s="1"/>
  <c r="B12" i="11" s="1"/>
  <c r="B13" i="11" s="1"/>
  <c r="B14" i="11" s="1"/>
  <c r="B15" i="11" s="1"/>
  <c r="B16" i="11" s="1"/>
  <c r="B17" i="11" s="1"/>
  <c r="B18" i="11" s="1"/>
  <c r="B19" i="11" s="1"/>
  <c r="B7" i="11"/>
  <c r="B2" i="11"/>
  <c r="L20" i="11" l="1"/>
  <c r="B20" i="11"/>
  <c r="G20" i="11"/>
  <c r="D18" i="11"/>
  <c r="D16" i="11"/>
  <c r="D17" i="11"/>
  <c r="E17" i="11" s="1"/>
  <c r="D15" i="11"/>
  <c r="E15" i="11" s="1"/>
  <c r="D13" i="11"/>
  <c r="D12" i="11"/>
  <c r="D11" i="11"/>
  <c r="D10" i="11"/>
  <c r="D9" i="11"/>
  <c r="D36" i="13"/>
  <c r="D38" i="13" s="1"/>
  <c r="E38" i="13" s="1"/>
  <c r="E37" i="13" s="1"/>
  <c r="K43" i="13" s="1"/>
  <c r="K46" i="13"/>
  <c r="D19" i="11"/>
  <c r="E12" i="11" l="1"/>
  <c r="E16" i="11"/>
  <c r="E19" i="11"/>
  <c r="G21" i="11"/>
  <c r="E10" i="11"/>
  <c r="E11" i="11"/>
  <c r="E13" i="11"/>
  <c r="E18" i="11"/>
  <c r="E14" i="11"/>
  <c r="B21" i="11"/>
  <c r="L21" i="11"/>
  <c r="D40" i="13"/>
  <c r="E40" i="13"/>
  <c r="K36" i="13" s="1"/>
  <c r="K38" i="13" s="1"/>
  <c r="K29" i="13" s="1"/>
  <c r="K30" i="13" s="1"/>
  <c r="K42" i="13" s="1"/>
  <c r="D20" i="11"/>
  <c r="E20" i="11" l="1"/>
  <c r="L22" i="11"/>
  <c r="B22" i="11"/>
  <c r="G22" i="11"/>
  <c r="D21" i="11"/>
  <c r="E21" i="11" l="1"/>
  <c r="G23" i="11"/>
  <c r="B23" i="11"/>
  <c r="L23" i="11"/>
  <c r="B8" i="10"/>
  <c r="C9" i="10"/>
  <c r="D9" i="10" s="1"/>
  <c r="E9" i="10" s="1"/>
  <c r="F9" i="10" s="1"/>
  <c r="G9" i="10" s="1"/>
  <c r="H9" i="10" s="1"/>
  <c r="I9" i="10" s="1"/>
  <c r="J9" i="10" s="1"/>
  <c r="K9" i="10" s="1"/>
  <c r="L9" i="10" s="1"/>
  <c r="B2" i="10"/>
  <c r="C106" i="9"/>
  <c r="D106" i="9"/>
  <c r="E106" i="9"/>
  <c r="F106" i="9"/>
  <c r="G106" i="9"/>
  <c r="H106" i="9"/>
  <c r="I106" i="9"/>
  <c r="J106" i="9"/>
  <c r="K106" i="9"/>
  <c r="L106" i="9"/>
  <c r="C107" i="9"/>
  <c r="D107" i="9"/>
  <c r="E107" i="9"/>
  <c r="F107" i="9"/>
  <c r="G107" i="9"/>
  <c r="H107" i="9"/>
  <c r="I107" i="9"/>
  <c r="J107" i="9"/>
  <c r="K107" i="9"/>
  <c r="L107" i="9"/>
  <c r="C108" i="9"/>
  <c r="D108" i="9"/>
  <c r="E108" i="9"/>
  <c r="F108" i="9"/>
  <c r="G108" i="9"/>
  <c r="H108" i="9"/>
  <c r="I108" i="9"/>
  <c r="J108" i="9"/>
  <c r="K108" i="9"/>
  <c r="L108" i="9"/>
  <c r="C109" i="9"/>
  <c r="D109" i="9"/>
  <c r="E109" i="9"/>
  <c r="F109" i="9"/>
  <c r="G109" i="9"/>
  <c r="H109" i="9"/>
  <c r="I109" i="9"/>
  <c r="J109" i="9"/>
  <c r="K109" i="9"/>
  <c r="L109" i="9"/>
  <c r="C110" i="9"/>
  <c r="D110" i="9"/>
  <c r="E110" i="9"/>
  <c r="F110" i="9"/>
  <c r="G110" i="9"/>
  <c r="H110" i="9"/>
  <c r="I110" i="9"/>
  <c r="J110" i="9"/>
  <c r="K110" i="9"/>
  <c r="L110" i="9"/>
  <c r="C111" i="9"/>
  <c r="D111" i="9"/>
  <c r="E111" i="9"/>
  <c r="F111" i="9"/>
  <c r="G111" i="9"/>
  <c r="H111" i="9"/>
  <c r="I111" i="9"/>
  <c r="J111" i="9"/>
  <c r="K111" i="9"/>
  <c r="L111" i="9"/>
  <c r="C112" i="9"/>
  <c r="D112" i="9"/>
  <c r="E112" i="9"/>
  <c r="F112" i="9"/>
  <c r="G112" i="9"/>
  <c r="H112" i="9"/>
  <c r="I112" i="9"/>
  <c r="J112" i="9"/>
  <c r="K112" i="9"/>
  <c r="L112" i="9"/>
  <c r="C113" i="9"/>
  <c r="D113" i="9"/>
  <c r="E113" i="9"/>
  <c r="F113" i="9"/>
  <c r="G113" i="9"/>
  <c r="H113" i="9"/>
  <c r="I113" i="9"/>
  <c r="J113" i="9"/>
  <c r="K113" i="9"/>
  <c r="L113" i="9"/>
  <c r="L105" i="9"/>
  <c r="K105" i="9"/>
  <c r="J105" i="9"/>
  <c r="I105" i="9"/>
  <c r="H105" i="9"/>
  <c r="G105" i="9"/>
  <c r="F105" i="9"/>
  <c r="E105" i="9"/>
  <c r="D105" i="9"/>
  <c r="C105" i="9"/>
  <c r="C93" i="9"/>
  <c r="D93" i="9"/>
  <c r="E93" i="9"/>
  <c r="F93" i="9"/>
  <c r="G93" i="9"/>
  <c r="H93" i="9"/>
  <c r="I93" i="9"/>
  <c r="J93" i="9"/>
  <c r="K93" i="9"/>
  <c r="L93" i="9"/>
  <c r="C94" i="9"/>
  <c r="D94" i="9"/>
  <c r="E94" i="9"/>
  <c r="F94" i="9"/>
  <c r="G94" i="9"/>
  <c r="H94" i="9"/>
  <c r="I94" i="9"/>
  <c r="J94" i="9"/>
  <c r="K94" i="9"/>
  <c r="L94" i="9"/>
  <c r="C95" i="9"/>
  <c r="D95" i="9"/>
  <c r="E95" i="9"/>
  <c r="F95" i="9"/>
  <c r="G95" i="9"/>
  <c r="H95" i="9"/>
  <c r="I95" i="9"/>
  <c r="J95" i="9"/>
  <c r="K95" i="9"/>
  <c r="L95" i="9"/>
  <c r="C96" i="9"/>
  <c r="D96" i="9"/>
  <c r="E96" i="9"/>
  <c r="F96" i="9"/>
  <c r="G96" i="9"/>
  <c r="H96" i="9"/>
  <c r="I96" i="9"/>
  <c r="J96" i="9"/>
  <c r="K96" i="9"/>
  <c r="L96" i="9"/>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L92" i="9"/>
  <c r="K92" i="9"/>
  <c r="J92" i="9"/>
  <c r="I92" i="9"/>
  <c r="H92" i="9"/>
  <c r="G92" i="9"/>
  <c r="F92" i="9"/>
  <c r="E92" i="9"/>
  <c r="D92" i="9"/>
  <c r="C92" i="9"/>
  <c r="L88" i="9"/>
  <c r="K88" i="9"/>
  <c r="J88" i="9"/>
  <c r="I88" i="9"/>
  <c r="H88" i="9"/>
  <c r="G88" i="9"/>
  <c r="F88" i="9"/>
  <c r="E88" i="9"/>
  <c r="D88" i="9"/>
  <c r="C88" i="9"/>
  <c r="L87" i="9"/>
  <c r="K87" i="9"/>
  <c r="J87" i="9"/>
  <c r="I87" i="9"/>
  <c r="H87" i="9"/>
  <c r="G87" i="9"/>
  <c r="F87" i="9"/>
  <c r="E87" i="9"/>
  <c r="D87" i="9"/>
  <c r="C87" i="9"/>
  <c r="L86" i="9"/>
  <c r="K86" i="9"/>
  <c r="J86" i="9"/>
  <c r="I86" i="9"/>
  <c r="H86" i="9"/>
  <c r="G86" i="9"/>
  <c r="F86" i="9"/>
  <c r="E86" i="9"/>
  <c r="D86" i="9"/>
  <c r="C86" i="9"/>
  <c r="L85" i="9"/>
  <c r="K85" i="9"/>
  <c r="J85" i="9"/>
  <c r="I85" i="9"/>
  <c r="H85" i="9"/>
  <c r="G85" i="9"/>
  <c r="F85" i="9"/>
  <c r="E85" i="9"/>
  <c r="D85" i="9"/>
  <c r="C85" i="9"/>
  <c r="L84" i="9"/>
  <c r="K84" i="9"/>
  <c r="J84" i="9"/>
  <c r="I84" i="9"/>
  <c r="H84" i="9"/>
  <c r="G84" i="9"/>
  <c r="F84" i="9"/>
  <c r="E84" i="9"/>
  <c r="D84" i="9"/>
  <c r="C84" i="9"/>
  <c r="L83" i="9"/>
  <c r="K83" i="9"/>
  <c r="J83" i="9"/>
  <c r="I83" i="9"/>
  <c r="H83" i="9"/>
  <c r="G83" i="9"/>
  <c r="F83" i="9"/>
  <c r="E83" i="9"/>
  <c r="D83" i="9"/>
  <c r="C83" i="9"/>
  <c r="L82" i="9"/>
  <c r="K82" i="9"/>
  <c r="J82" i="9"/>
  <c r="I82" i="9"/>
  <c r="H82" i="9"/>
  <c r="G82" i="9"/>
  <c r="F82" i="9"/>
  <c r="E82" i="9"/>
  <c r="D82" i="9"/>
  <c r="C82" i="9"/>
  <c r="L81" i="9"/>
  <c r="K81" i="9"/>
  <c r="J81" i="9"/>
  <c r="I81" i="9"/>
  <c r="H81" i="9"/>
  <c r="G81" i="9"/>
  <c r="F81" i="9"/>
  <c r="E81" i="9"/>
  <c r="D81" i="9"/>
  <c r="C81" i="9"/>
  <c r="L71" i="9"/>
  <c r="K71" i="9"/>
  <c r="J71" i="9"/>
  <c r="I71" i="9"/>
  <c r="H71" i="9"/>
  <c r="G71" i="9"/>
  <c r="F71" i="9"/>
  <c r="E71" i="9"/>
  <c r="D71" i="9"/>
  <c r="C71" i="9"/>
  <c r="L70" i="9"/>
  <c r="K70" i="9"/>
  <c r="J70" i="9"/>
  <c r="I70" i="9"/>
  <c r="H70" i="9"/>
  <c r="G70" i="9"/>
  <c r="F70" i="9"/>
  <c r="E70" i="9"/>
  <c r="D70" i="9"/>
  <c r="C70" i="9"/>
  <c r="L69" i="9"/>
  <c r="K69" i="9"/>
  <c r="J69" i="9"/>
  <c r="I69" i="9"/>
  <c r="H69" i="9"/>
  <c r="G69" i="9"/>
  <c r="F69" i="9"/>
  <c r="E69" i="9"/>
  <c r="D69" i="9"/>
  <c r="C69" i="9"/>
  <c r="L66" i="9"/>
  <c r="K66" i="9"/>
  <c r="J66" i="9"/>
  <c r="I66" i="9"/>
  <c r="H66" i="9"/>
  <c r="G66" i="9"/>
  <c r="F66" i="9"/>
  <c r="E66" i="9"/>
  <c r="D66" i="9"/>
  <c r="C66" i="9"/>
  <c r="D22" i="11"/>
  <c r="D23" i="11"/>
  <c r="E22" i="11" l="1"/>
  <c r="E23" i="11"/>
  <c r="I102" i="9"/>
  <c r="I122" i="9" s="1"/>
  <c r="G102" i="9"/>
  <c r="G122" i="9" s="1"/>
  <c r="I114" i="9"/>
  <c r="L114" i="9"/>
  <c r="L124" i="9" s="1"/>
  <c r="E72" i="9"/>
  <c r="F72" i="9"/>
  <c r="H89" i="9"/>
  <c r="E114" i="9"/>
  <c r="E124" i="9" s="1"/>
  <c r="G72" i="9"/>
  <c r="G89" i="9"/>
  <c r="H72" i="9"/>
  <c r="D114" i="9"/>
  <c r="D124" i="9" s="1"/>
  <c r="J89" i="9"/>
  <c r="L89" i="9"/>
  <c r="J102" i="9"/>
  <c r="J122" i="9" s="1"/>
  <c r="C72" i="9"/>
  <c r="J72" i="9"/>
  <c r="K72" i="9"/>
  <c r="C89" i="9"/>
  <c r="C102" i="9"/>
  <c r="C122" i="9" s="1"/>
  <c r="H102" i="9"/>
  <c r="H122" i="9" s="1"/>
  <c r="C114" i="9"/>
  <c r="I89" i="9"/>
  <c r="L102" i="9"/>
  <c r="L122" i="9" s="1"/>
  <c r="K102" i="9"/>
  <c r="K122" i="9" s="1"/>
  <c r="I72" i="9"/>
  <c r="D72" i="9"/>
  <c r="L72" i="9"/>
  <c r="D89" i="9"/>
  <c r="D102" i="9"/>
  <c r="D122" i="9" s="1"/>
  <c r="H114" i="9"/>
  <c r="H124" i="9" s="1"/>
  <c r="F114" i="9"/>
  <c r="F124" i="9" s="1"/>
  <c r="K89" i="9"/>
  <c r="E89" i="9"/>
  <c r="E102" i="9"/>
  <c r="E122" i="9" s="1"/>
  <c r="G114" i="9"/>
  <c r="G124" i="9" s="1"/>
  <c r="K114" i="9"/>
  <c r="K124" i="9" s="1"/>
  <c r="F89" i="9"/>
  <c r="F102" i="9"/>
  <c r="F122" i="9" s="1"/>
  <c r="J114" i="9"/>
  <c r="I116" i="9"/>
  <c r="I124" i="9"/>
  <c r="L65" i="9"/>
  <c r="K65" i="9"/>
  <c r="J65" i="9"/>
  <c r="I65" i="9"/>
  <c r="H65" i="9"/>
  <c r="G65" i="9"/>
  <c r="F65" i="9"/>
  <c r="E65" i="9"/>
  <c r="D65" i="9"/>
  <c r="C65" i="9"/>
  <c r="L64" i="9"/>
  <c r="K64" i="9"/>
  <c r="J64" i="9"/>
  <c r="I64" i="9"/>
  <c r="H64" i="9"/>
  <c r="G64" i="9"/>
  <c r="F64" i="9"/>
  <c r="E64" i="9"/>
  <c r="D64" i="9"/>
  <c r="C64" i="9"/>
  <c r="L63" i="9"/>
  <c r="K63" i="9"/>
  <c r="J63" i="9"/>
  <c r="I63" i="9"/>
  <c r="H63" i="9"/>
  <c r="G63" i="9"/>
  <c r="F63" i="9"/>
  <c r="E63" i="9"/>
  <c r="D63" i="9"/>
  <c r="C63" i="9"/>
  <c r="L61" i="9"/>
  <c r="K61" i="9"/>
  <c r="J61" i="9"/>
  <c r="I61" i="9"/>
  <c r="H61" i="9"/>
  <c r="G61" i="9"/>
  <c r="F61" i="9"/>
  <c r="E61" i="9"/>
  <c r="D61" i="9"/>
  <c r="C61" i="9"/>
  <c r="L60" i="9"/>
  <c r="K60" i="9"/>
  <c r="J60" i="9"/>
  <c r="I60" i="9"/>
  <c r="H60" i="9"/>
  <c r="G60" i="9"/>
  <c r="F60" i="9"/>
  <c r="E60" i="9"/>
  <c r="D60" i="9"/>
  <c r="C60" i="9"/>
  <c r="L59" i="9"/>
  <c r="K59" i="9"/>
  <c r="J59" i="9"/>
  <c r="I59" i="9"/>
  <c r="H59" i="9"/>
  <c r="G59" i="9"/>
  <c r="F59" i="9"/>
  <c r="E59" i="9"/>
  <c r="D59" i="9"/>
  <c r="C59" i="9"/>
  <c r="L58" i="9"/>
  <c r="K58" i="9"/>
  <c r="J58" i="9"/>
  <c r="I58" i="9"/>
  <c r="H58" i="9"/>
  <c r="G58" i="9"/>
  <c r="F58" i="9"/>
  <c r="E58" i="9"/>
  <c r="D58" i="9"/>
  <c r="C58" i="9"/>
  <c r="G116" i="9" l="1"/>
  <c r="C116" i="9"/>
  <c r="L120" i="9"/>
  <c r="L126" i="9" s="1"/>
  <c r="L46" i="10"/>
  <c r="J120" i="9"/>
  <c r="J46" i="10"/>
  <c r="C120" i="9"/>
  <c r="C46" i="10"/>
  <c r="E120" i="9"/>
  <c r="E126" i="9" s="1"/>
  <c r="E46" i="10"/>
  <c r="D120" i="9"/>
  <c r="D126" i="9" s="1"/>
  <c r="D46" i="10"/>
  <c r="G120" i="9"/>
  <c r="G126" i="9" s="1"/>
  <c r="G46" i="10"/>
  <c r="I120" i="9"/>
  <c r="I126" i="9" s="1"/>
  <c r="I46" i="10"/>
  <c r="H120" i="9"/>
  <c r="H126" i="9" s="1"/>
  <c r="H46" i="10"/>
  <c r="F120" i="9"/>
  <c r="F126" i="9" s="1"/>
  <c r="F46" i="10"/>
  <c r="K120" i="9"/>
  <c r="K46" i="10"/>
  <c r="J116" i="9"/>
  <c r="D116" i="9"/>
  <c r="J124" i="9"/>
  <c r="J126" i="9" s="1"/>
  <c r="K126" i="9"/>
  <c r="C67" i="9"/>
  <c r="C74" i="9" s="1"/>
  <c r="C76" i="9" s="1"/>
  <c r="C124" i="9"/>
  <c r="F116" i="9"/>
  <c r="H116" i="9"/>
  <c r="K116" i="9"/>
  <c r="L116" i="9"/>
  <c r="E116" i="9"/>
  <c r="D67" i="9"/>
  <c r="D74" i="9" s="1"/>
  <c r="D76" i="9" s="1"/>
  <c r="E67" i="9"/>
  <c r="E74" i="9" s="1"/>
  <c r="E76" i="9" s="1"/>
  <c r="F67" i="9"/>
  <c r="F74" i="9" s="1"/>
  <c r="F76" i="9" s="1"/>
  <c r="G67" i="9"/>
  <c r="G74" i="9" s="1"/>
  <c r="G76" i="9" s="1"/>
  <c r="H67" i="9"/>
  <c r="H74" i="9" s="1"/>
  <c r="H76" i="9" s="1"/>
  <c r="I67" i="9"/>
  <c r="I74" i="9" s="1"/>
  <c r="I76" i="9" s="1"/>
  <c r="J67" i="9"/>
  <c r="J74" i="9" s="1"/>
  <c r="J76" i="9" s="1"/>
  <c r="K67" i="9"/>
  <c r="K74" i="9" s="1"/>
  <c r="K76" i="9" s="1"/>
  <c r="L67" i="9"/>
  <c r="L74" i="9" s="1"/>
  <c r="L76" i="9" s="1"/>
  <c r="L57" i="9"/>
  <c r="K57" i="9"/>
  <c r="J57" i="9"/>
  <c r="I57" i="9"/>
  <c r="H57" i="9"/>
  <c r="G57" i="9"/>
  <c r="F57" i="9"/>
  <c r="E57" i="9"/>
  <c r="D57" i="9"/>
  <c r="C57" i="9"/>
  <c r="C45" i="10" l="1"/>
  <c r="I45" i="10"/>
  <c r="D45" i="10"/>
  <c r="F45" i="10"/>
  <c r="K45" i="10"/>
  <c r="L45" i="10"/>
  <c r="E45" i="10"/>
  <c r="J45" i="10"/>
  <c r="G45" i="10"/>
  <c r="H45" i="10"/>
  <c r="O46" i="10"/>
  <c r="N46" i="10"/>
  <c r="O45" i="10"/>
  <c r="N45" i="10"/>
  <c r="C126" i="9"/>
  <c r="M50" i="9"/>
  <c r="L50" i="9"/>
  <c r="K50" i="9"/>
  <c r="J50" i="9"/>
  <c r="I50" i="9"/>
  <c r="H50" i="9"/>
  <c r="G50" i="9"/>
  <c r="F50" i="9"/>
  <c r="E50" i="9"/>
  <c r="D50" i="9"/>
  <c r="C50" i="9"/>
  <c r="L45" i="9"/>
  <c r="K45" i="9"/>
  <c r="J45" i="9"/>
  <c r="I45" i="9"/>
  <c r="H45" i="9"/>
  <c r="G45" i="9"/>
  <c r="F45" i="9"/>
  <c r="E45" i="9"/>
  <c r="D45" i="9"/>
  <c r="C45" i="9"/>
  <c r="M39" i="9"/>
  <c r="M30" i="9"/>
  <c r="M27" i="9"/>
  <c r="L39" i="9"/>
  <c r="K39" i="9"/>
  <c r="J39" i="9"/>
  <c r="I39" i="9"/>
  <c r="H39" i="9"/>
  <c r="G39" i="9"/>
  <c r="F39" i="9"/>
  <c r="E39" i="9"/>
  <c r="D39" i="9"/>
  <c r="C39" i="9"/>
  <c r="L30" i="9"/>
  <c r="K30" i="9"/>
  <c r="J30" i="9"/>
  <c r="I30" i="9"/>
  <c r="H30" i="9"/>
  <c r="G30" i="9"/>
  <c r="F30" i="9"/>
  <c r="E30" i="9"/>
  <c r="D30" i="9"/>
  <c r="C30" i="9"/>
  <c r="C31" i="9" s="1"/>
  <c r="C24" i="10" s="1"/>
  <c r="E28" i="9"/>
  <c r="L27" i="9"/>
  <c r="E27" i="13" s="1"/>
  <c r="E29" i="13" s="1"/>
  <c r="K45" i="13" s="1"/>
  <c r="K48" i="13" s="1"/>
  <c r="F28" i="20" s="1"/>
  <c r="K27" i="9"/>
  <c r="J27" i="9"/>
  <c r="I27" i="9"/>
  <c r="H27" i="9"/>
  <c r="G27" i="9"/>
  <c r="F27" i="9"/>
  <c r="E27" i="9"/>
  <c r="D27" i="9"/>
  <c r="C27" i="9"/>
  <c r="L21" i="9"/>
  <c r="K21" i="9"/>
  <c r="J21" i="9"/>
  <c r="I21" i="9"/>
  <c r="H21" i="9"/>
  <c r="G21" i="9"/>
  <c r="F21" i="9"/>
  <c r="E21" i="9"/>
  <c r="D21" i="9"/>
  <c r="C21" i="9"/>
  <c r="M15" i="9"/>
  <c r="L15" i="9"/>
  <c r="K15" i="9"/>
  <c r="J15" i="9"/>
  <c r="I15" i="9"/>
  <c r="H15" i="9"/>
  <c r="G15" i="9"/>
  <c r="F15" i="9"/>
  <c r="E15" i="9"/>
  <c r="E16" i="9" s="1"/>
  <c r="E17" i="10" s="1"/>
  <c r="D15" i="9"/>
  <c r="D18" i="9" s="1"/>
  <c r="C15" i="9"/>
  <c r="C16" i="9" s="1"/>
  <c r="C17" i="10" s="1"/>
  <c r="E13" i="9"/>
  <c r="E11" i="10" s="1"/>
  <c r="M12" i="9"/>
  <c r="M22" i="9" s="1"/>
  <c r="L12" i="9"/>
  <c r="K12" i="9"/>
  <c r="J12" i="9"/>
  <c r="I12" i="9"/>
  <c r="H12" i="9"/>
  <c r="G12" i="9"/>
  <c r="F12" i="9"/>
  <c r="E12" i="9"/>
  <c r="D12" i="9"/>
  <c r="C12" i="9"/>
  <c r="C9" i="9"/>
  <c r="D9" i="9" s="1"/>
  <c r="E9" i="9" s="1"/>
  <c r="B8" i="9"/>
  <c r="B2" i="9"/>
  <c r="E26" i="29" l="1"/>
  <c r="E25" i="29"/>
  <c r="C26" i="29"/>
  <c r="C25" i="29"/>
  <c r="F26" i="29"/>
  <c r="F25" i="29"/>
  <c r="D26" i="29"/>
  <c r="D25" i="29"/>
  <c r="G26" i="29"/>
  <c r="G25" i="29"/>
  <c r="F9" i="9"/>
  <c r="C11" i="25"/>
  <c r="J22" i="9"/>
  <c r="J23" i="10" s="1"/>
  <c r="D15" i="10"/>
  <c r="D34" i="10"/>
  <c r="D40" i="10" s="1"/>
  <c r="D33" i="10"/>
  <c r="D39" i="10" s="1"/>
  <c r="D37" i="10"/>
  <c r="D35" i="10"/>
  <c r="D41" i="10" s="1"/>
  <c r="D36" i="10"/>
  <c r="D44" i="10"/>
  <c r="H15" i="10"/>
  <c r="I15" i="10"/>
  <c r="H22" i="20"/>
  <c r="E34" i="20"/>
  <c r="I22" i="20"/>
  <c r="J22" i="20"/>
  <c r="G22" i="20"/>
  <c r="K22" i="20"/>
  <c r="J15" i="10"/>
  <c r="L36" i="10"/>
  <c r="L34" i="10"/>
  <c r="L40" i="10" s="1"/>
  <c r="L33" i="10"/>
  <c r="L39" i="10" s="1"/>
  <c r="L37" i="10"/>
  <c r="L35" i="10"/>
  <c r="L41" i="10" s="1"/>
  <c r="L44" i="10"/>
  <c r="C22" i="9"/>
  <c r="C23" i="10" s="1"/>
  <c r="C34" i="10"/>
  <c r="C37" i="10"/>
  <c r="C36" i="10"/>
  <c r="C35" i="10"/>
  <c r="C33" i="10"/>
  <c r="C44" i="10"/>
  <c r="G36" i="10"/>
  <c r="G35" i="10"/>
  <c r="G41" i="10" s="1"/>
  <c r="G34" i="10"/>
  <c r="G40" i="10" s="1"/>
  <c r="G37" i="10"/>
  <c r="G33" i="10"/>
  <c r="G39" i="10" s="1"/>
  <c r="G44" i="10"/>
  <c r="F15" i="10"/>
  <c r="G15" i="10"/>
  <c r="I28" i="9"/>
  <c r="I35" i="10"/>
  <c r="I41" i="10" s="1"/>
  <c r="I36" i="10"/>
  <c r="I33" i="10"/>
  <c r="I39" i="10" s="1"/>
  <c r="I37" i="10"/>
  <c r="I34" i="10"/>
  <c r="I40" i="10" s="1"/>
  <c r="I42" i="10" s="1"/>
  <c r="I44" i="10"/>
  <c r="L15" i="10"/>
  <c r="F37" i="10"/>
  <c r="F35" i="10"/>
  <c r="F41" i="10" s="1"/>
  <c r="F33" i="10"/>
  <c r="F39" i="10" s="1"/>
  <c r="F36" i="10"/>
  <c r="F34" i="10"/>
  <c r="F40" i="10" s="1"/>
  <c r="F44" i="10"/>
  <c r="H35" i="10"/>
  <c r="H41" i="10" s="1"/>
  <c r="H36" i="10"/>
  <c r="H33" i="10"/>
  <c r="H39" i="10" s="1"/>
  <c r="H34" i="10"/>
  <c r="H40" i="10" s="1"/>
  <c r="H37" i="10"/>
  <c r="H44" i="10"/>
  <c r="K15" i="10"/>
  <c r="J35" i="10"/>
  <c r="J41" i="10" s="1"/>
  <c r="J36" i="10"/>
  <c r="J33" i="10"/>
  <c r="J39" i="10" s="1"/>
  <c r="J34" i="10"/>
  <c r="J40" i="10" s="1"/>
  <c r="J37" i="10"/>
  <c r="J44" i="10"/>
  <c r="E15" i="10"/>
  <c r="E37" i="10"/>
  <c r="E36" i="10"/>
  <c r="E35" i="10"/>
  <c r="E41" i="10" s="1"/>
  <c r="E34" i="10"/>
  <c r="E40" i="10" s="1"/>
  <c r="E33" i="10"/>
  <c r="E39" i="10" s="1"/>
  <c r="E44" i="10"/>
  <c r="K34" i="10"/>
  <c r="K40" i="10" s="1"/>
  <c r="K37" i="10"/>
  <c r="K35" i="10"/>
  <c r="K41" i="10" s="1"/>
  <c r="K33" i="10"/>
  <c r="K39" i="10" s="1"/>
  <c r="K42" i="10" s="1"/>
  <c r="K36" i="10"/>
  <c r="K44" i="10"/>
  <c r="K22" i="9"/>
  <c r="K23" i="10" s="1"/>
  <c r="D13" i="9"/>
  <c r="D11" i="10" s="1"/>
  <c r="H31" i="9"/>
  <c r="H24" i="10" s="1"/>
  <c r="E22" i="9"/>
  <c r="E23" i="10" s="1"/>
  <c r="L22" i="9"/>
  <c r="L23" i="10" s="1"/>
  <c r="D31" i="9"/>
  <c r="D24" i="10" s="1"/>
  <c r="E31" i="9"/>
  <c r="E24" i="10" s="1"/>
  <c r="C28" i="9"/>
  <c r="D28" i="9"/>
  <c r="F18" i="9"/>
  <c r="F24" i="9" s="1"/>
  <c r="J28" i="9"/>
  <c r="L28" i="9"/>
  <c r="D22" i="9"/>
  <c r="D23" i="10" s="1"/>
  <c r="L18" i="9"/>
  <c r="L19" i="9" s="1"/>
  <c r="G19" i="29" s="1"/>
  <c r="M18" i="9"/>
  <c r="M24" i="9" s="1"/>
  <c r="K31" i="9"/>
  <c r="K24" i="10" s="1"/>
  <c r="M31" i="9"/>
  <c r="L13" i="9"/>
  <c r="L11" i="10" s="1"/>
  <c r="M13" i="9"/>
  <c r="K18" i="9"/>
  <c r="K19" i="9" s="1"/>
  <c r="F19" i="29" s="1"/>
  <c r="L31" i="9"/>
  <c r="L24" i="10" s="1"/>
  <c r="G18" i="9"/>
  <c r="G24" i="9" s="1"/>
  <c r="F34" i="4" s="1"/>
  <c r="F35" i="4" s="1"/>
  <c r="J31" i="9"/>
  <c r="J24" i="10" s="1"/>
  <c r="D24" i="9"/>
  <c r="C34" i="4" s="1"/>
  <c r="C35" i="4" s="1"/>
  <c r="G16" i="9"/>
  <c r="G17" i="10" s="1"/>
  <c r="J16" i="9"/>
  <c r="J17" i="10" s="1"/>
  <c r="K16" i="9"/>
  <c r="K17" i="10" s="1"/>
  <c r="F22" i="9"/>
  <c r="F23" i="10" s="1"/>
  <c r="K28" i="9"/>
  <c r="M16" i="9"/>
  <c r="H22" i="9"/>
  <c r="H23" i="10" s="1"/>
  <c r="M28" i="9"/>
  <c r="H18" i="9"/>
  <c r="F16" i="9"/>
  <c r="F17" i="10" s="1"/>
  <c r="F28" i="9"/>
  <c r="H16" i="9"/>
  <c r="H17" i="10" s="1"/>
  <c r="C18" i="9"/>
  <c r="C19" i="9" s="1"/>
  <c r="G28" i="9"/>
  <c r="I16" i="9"/>
  <c r="I17" i="10" s="1"/>
  <c r="H28" i="9"/>
  <c r="L16" i="9"/>
  <c r="L17" i="10" s="1"/>
  <c r="F31" i="9"/>
  <c r="F24" i="10" s="1"/>
  <c r="G22" i="9"/>
  <c r="G23" i="10" s="1"/>
  <c r="G31" i="9"/>
  <c r="G24" i="10" s="1"/>
  <c r="E18" i="9"/>
  <c r="E24" i="9" s="1"/>
  <c r="D34" i="4" s="1"/>
  <c r="D35" i="4" s="1"/>
  <c r="I22" i="9"/>
  <c r="I23" i="10" s="1"/>
  <c r="I31" i="9"/>
  <c r="I24" i="10" s="1"/>
  <c r="F13" i="9"/>
  <c r="F11" i="10" s="1"/>
  <c r="H13" i="9"/>
  <c r="H11" i="10" s="1"/>
  <c r="I13" i="9"/>
  <c r="I11" i="10" s="1"/>
  <c r="I18" i="9"/>
  <c r="J13" i="9"/>
  <c r="J11" i="10" s="1"/>
  <c r="D16" i="9"/>
  <c r="D17" i="10" s="1"/>
  <c r="J18" i="9"/>
  <c r="G13" i="9"/>
  <c r="G11" i="10" s="1"/>
  <c r="K13" i="9"/>
  <c r="K11" i="10" s="1"/>
  <c r="D19" i="9"/>
  <c r="L30" i="7"/>
  <c r="L32" i="7" s="1"/>
  <c r="L43" i="7" s="1"/>
  <c r="K30" i="7"/>
  <c r="K32" i="7" s="1"/>
  <c r="K43" i="7" s="1"/>
  <c r="J30" i="7"/>
  <c r="J32" i="7" s="1"/>
  <c r="J43" i="7" s="1"/>
  <c r="I30" i="7"/>
  <c r="I32" i="7" s="1"/>
  <c r="I43" i="7" s="1"/>
  <c r="H30" i="7"/>
  <c r="H32" i="7" s="1"/>
  <c r="H43" i="7" s="1"/>
  <c r="G30" i="7"/>
  <c r="G32" i="7" s="1"/>
  <c r="G43" i="7" s="1"/>
  <c r="F30" i="7"/>
  <c r="F32" i="7" s="1"/>
  <c r="F43" i="7" s="1"/>
  <c r="E30" i="7"/>
  <c r="E32" i="7" s="1"/>
  <c r="E43" i="7" s="1"/>
  <c r="D30" i="7"/>
  <c r="D32" i="7" s="1"/>
  <c r="D43" i="7" s="1"/>
  <c r="C30" i="7"/>
  <c r="C32" i="7" s="1"/>
  <c r="C43" i="7" s="1"/>
  <c r="L19" i="7"/>
  <c r="K19" i="7"/>
  <c r="J19" i="7"/>
  <c r="I19" i="7"/>
  <c r="H19" i="7"/>
  <c r="G19" i="7"/>
  <c r="F19" i="7"/>
  <c r="E19" i="7"/>
  <c r="D19" i="7"/>
  <c r="C19" i="7"/>
  <c r="C5" i="7"/>
  <c r="D5" i="7" s="1"/>
  <c r="E5" i="7" s="1"/>
  <c r="F5" i="7" s="1"/>
  <c r="G5" i="7" s="1"/>
  <c r="H5" i="7" s="1"/>
  <c r="I5" i="7" s="1"/>
  <c r="J5" i="7" s="1"/>
  <c r="K5" i="7" s="1"/>
  <c r="L5" i="7" s="1"/>
  <c r="B3" i="7"/>
  <c r="F25" i="9" l="1"/>
  <c r="F18" i="10" s="1"/>
  <c r="E34" i="4"/>
  <c r="E35" i="4" s="1"/>
  <c r="C17" i="25"/>
  <c r="C33" i="25" s="1"/>
  <c r="C39" i="25" s="1"/>
  <c r="C11" i="26"/>
  <c r="C17" i="26" s="1"/>
  <c r="C23" i="26" s="1"/>
  <c r="C29" i="26" s="1"/>
  <c r="C35" i="26" s="1"/>
  <c r="C41" i="26" s="1"/>
  <c r="C24" i="9"/>
  <c r="B34" i="4" s="1"/>
  <c r="B35" i="4" s="1"/>
  <c r="G9" i="9"/>
  <c r="D11" i="25"/>
  <c r="H42" i="10"/>
  <c r="D42" i="10"/>
  <c r="N24" i="10"/>
  <c r="O17" i="10"/>
  <c r="F42" i="10"/>
  <c r="C46" i="7"/>
  <c r="D46" i="7" s="1"/>
  <c r="E46" i="7" s="1"/>
  <c r="F46" i="7" s="1"/>
  <c r="G46" i="7" s="1"/>
  <c r="H46" i="7" s="1"/>
  <c r="I46" i="7" s="1"/>
  <c r="J46" i="7" s="1"/>
  <c r="K46" i="7" s="1"/>
  <c r="L46" i="7" s="1"/>
  <c r="N44" i="10"/>
  <c r="O44" i="10"/>
  <c r="C40" i="10"/>
  <c r="O34" i="10"/>
  <c r="N34" i="10"/>
  <c r="C41" i="10"/>
  <c r="N35" i="10"/>
  <c r="O35" i="10"/>
  <c r="N37" i="10"/>
  <c r="O37" i="10"/>
  <c r="D26" i="12"/>
  <c r="D12" i="10"/>
  <c r="N23" i="10"/>
  <c r="O23" i="10"/>
  <c r="E42" i="10"/>
  <c r="C39" i="10"/>
  <c r="O33" i="10"/>
  <c r="N33" i="10"/>
  <c r="O24" i="10"/>
  <c r="L42" i="10"/>
  <c r="E26" i="12"/>
  <c r="E12" i="10"/>
  <c r="O36" i="10"/>
  <c r="N36" i="10"/>
  <c r="G26" i="12"/>
  <c r="G12" i="10"/>
  <c r="N11" i="10"/>
  <c r="O11" i="10"/>
  <c r="N15" i="10"/>
  <c r="O15" i="10"/>
  <c r="C26" i="12"/>
  <c r="F26" i="12"/>
  <c r="F12" i="10"/>
  <c r="J42" i="10"/>
  <c r="G42" i="10"/>
  <c r="N17" i="10"/>
  <c r="M19" i="9"/>
  <c r="E36" i="9"/>
  <c r="E40" i="9" s="1"/>
  <c r="E33" i="9"/>
  <c r="C24" i="26" s="1"/>
  <c r="C26" i="26" s="1"/>
  <c r="C33" i="9"/>
  <c r="G36" i="9"/>
  <c r="G40" i="9" s="1"/>
  <c r="G33" i="9"/>
  <c r="E24" i="26" s="1"/>
  <c r="E26" i="26" s="1"/>
  <c r="M36" i="9"/>
  <c r="M40" i="9" s="1"/>
  <c r="M33" i="9"/>
  <c r="M34" i="9" s="1"/>
  <c r="F33" i="9"/>
  <c r="D24" i="26" s="1"/>
  <c r="D26" i="26" s="1"/>
  <c r="D25" i="9"/>
  <c r="D18" i="10" s="1"/>
  <c r="D33" i="9"/>
  <c r="F36" i="9"/>
  <c r="F37" i="9" s="1"/>
  <c r="F20" i="10" s="1"/>
  <c r="L24" i="9"/>
  <c r="K34" i="4" s="1"/>
  <c r="K35" i="4" s="1"/>
  <c r="G31" i="29" s="1"/>
  <c r="K24" i="9"/>
  <c r="J34" i="4" s="1"/>
  <c r="J35" i="4" s="1"/>
  <c r="F31" i="29" s="1"/>
  <c r="F19" i="9"/>
  <c r="G25" i="9"/>
  <c r="G18" i="10" s="1"/>
  <c r="D36" i="9"/>
  <c r="D40" i="9" s="1"/>
  <c r="G19" i="9"/>
  <c r="M25" i="9"/>
  <c r="E19" i="9"/>
  <c r="J19" i="9"/>
  <c r="E19" i="29" s="1"/>
  <c r="J24" i="9"/>
  <c r="I34" i="4" s="1"/>
  <c r="I35" i="4" s="1"/>
  <c r="E31" i="29" s="1"/>
  <c r="H19" i="9"/>
  <c r="C19" i="29" s="1"/>
  <c r="H24" i="9"/>
  <c r="G34" i="4" s="1"/>
  <c r="G35" i="4" s="1"/>
  <c r="C31" i="29" s="1"/>
  <c r="I24" i="9"/>
  <c r="H34" i="4" s="1"/>
  <c r="H35" i="4" s="1"/>
  <c r="D31" i="29" s="1"/>
  <c r="I19" i="9"/>
  <c r="D19" i="29" s="1"/>
  <c r="E25" i="9"/>
  <c r="E18" i="10" s="1"/>
  <c r="C36" i="9"/>
  <c r="C25" i="9"/>
  <c r="C18" i="10" s="1"/>
  <c r="K7" i="6"/>
  <c r="J7" i="6"/>
  <c r="I7" i="6"/>
  <c r="H7" i="6"/>
  <c r="G7" i="6"/>
  <c r="F7" i="6"/>
  <c r="E7" i="6"/>
  <c r="D7" i="6"/>
  <c r="C7" i="6"/>
  <c r="B7" i="6"/>
  <c r="K6" i="6"/>
  <c r="J6" i="6"/>
  <c r="I6" i="6"/>
  <c r="H6" i="6"/>
  <c r="G6" i="6"/>
  <c r="F6" i="6"/>
  <c r="E6" i="6"/>
  <c r="D6" i="6"/>
  <c r="C6" i="6"/>
  <c r="B6" i="6"/>
  <c r="K5" i="6"/>
  <c r="J5" i="6"/>
  <c r="I5" i="6"/>
  <c r="H5" i="6"/>
  <c r="G5" i="6"/>
  <c r="F5" i="6"/>
  <c r="E5" i="6"/>
  <c r="D5" i="6"/>
  <c r="C5" i="6"/>
  <c r="B5" i="6"/>
  <c r="K4" i="6"/>
  <c r="J4" i="6"/>
  <c r="I4" i="6"/>
  <c r="H4" i="6"/>
  <c r="G4" i="6"/>
  <c r="F4" i="6"/>
  <c r="E4" i="6"/>
  <c r="D4" i="6"/>
  <c r="C4" i="6"/>
  <c r="B4" i="6"/>
  <c r="K3" i="6"/>
  <c r="J3" i="6"/>
  <c r="I3" i="6"/>
  <c r="H3" i="6"/>
  <c r="G3" i="6"/>
  <c r="F3" i="6"/>
  <c r="E3" i="6"/>
  <c r="D3" i="6"/>
  <c r="C3" i="6"/>
  <c r="B3" i="6"/>
  <c r="E1" i="6"/>
  <c r="A1" i="6"/>
  <c r="K20" i="5"/>
  <c r="J20" i="5"/>
  <c r="I20" i="5"/>
  <c r="K18" i="5"/>
  <c r="K21" i="5" s="1"/>
  <c r="J18" i="5"/>
  <c r="J21" i="5" s="1"/>
  <c r="I18" i="5"/>
  <c r="I21" i="5" s="1"/>
  <c r="H18" i="5"/>
  <c r="H21" i="5" s="1"/>
  <c r="G18" i="5"/>
  <c r="G21" i="5" s="1"/>
  <c r="F18" i="5"/>
  <c r="F21" i="5" s="1"/>
  <c r="E18" i="5"/>
  <c r="E21" i="5" s="1"/>
  <c r="D18" i="5"/>
  <c r="D21" i="5" s="1"/>
  <c r="C18" i="5"/>
  <c r="C21" i="5" s="1"/>
  <c r="B18" i="5"/>
  <c r="B21" i="5" s="1"/>
  <c r="K17" i="5"/>
  <c r="J17" i="5"/>
  <c r="I17" i="5"/>
  <c r="H17" i="5"/>
  <c r="H20" i="5" s="1"/>
  <c r="G17" i="5"/>
  <c r="G20" i="5" s="1"/>
  <c r="F17" i="5"/>
  <c r="F20" i="5" s="1"/>
  <c r="E17" i="5"/>
  <c r="E20" i="5" s="1"/>
  <c r="D17" i="5"/>
  <c r="D20" i="5" s="1"/>
  <c r="C17" i="5"/>
  <c r="C20" i="5" s="1"/>
  <c r="B17" i="5"/>
  <c r="B20" i="5" s="1"/>
  <c r="K14" i="5"/>
  <c r="J14" i="5"/>
  <c r="I14" i="5"/>
  <c r="H14" i="5"/>
  <c r="G14" i="5"/>
  <c r="F14" i="5"/>
  <c r="E14" i="5"/>
  <c r="D14" i="5"/>
  <c r="C14" i="5"/>
  <c r="B14" i="5"/>
  <c r="K13" i="5"/>
  <c r="J13" i="5"/>
  <c r="I13" i="5"/>
  <c r="H13" i="5"/>
  <c r="G13" i="5"/>
  <c r="F13" i="5"/>
  <c r="E13" i="5"/>
  <c r="D13" i="5"/>
  <c r="C13" i="5"/>
  <c r="B13" i="5"/>
  <c r="K12" i="5"/>
  <c r="J12" i="5"/>
  <c r="I12" i="5"/>
  <c r="H12" i="5"/>
  <c r="G12" i="5"/>
  <c r="F12" i="5"/>
  <c r="E12" i="5"/>
  <c r="D12" i="5"/>
  <c r="C12" i="5"/>
  <c r="B12" i="5"/>
  <c r="K11" i="5"/>
  <c r="J11" i="5"/>
  <c r="I11" i="5"/>
  <c r="H11" i="5"/>
  <c r="G11" i="5"/>
  <c r="F11" i="5"/>
  <c r="E11" i="5"/>
  <c r="D11" i="5"/>
  <c r="C11" i="5"/>
  <c r="B11" i="5"/>
  <c r="K10" i="5"/>
  <c r="J10" i="5"/>
  <c r="I10" i="5"/>
  <c r="H10" i="5"/>
  <c r="G10" i="5"/>
  <c r="F10" i="5"/>
  <c r="E10" i="5"/>
  <c r="D10" i="5"/>
  <c r="C10" i="5"/>
  <c r="B10" i="5"/>
  <c r="K8" i="5"/>
  <c r="J8" i="5"/>
  <c r="I8" i="5"/>
  <c r="H8" i="5"/>
  <c r="G8" i="5"/>
  <c r="F8" i="5"/>
  <c r="E8" i="5"/>
  <c r="D8" i="5"/>
  <c r="C8" i="5"/>
  <c r="B8" i="5"/>
  <c r="K7" i="5"/>
  <c r="J7" i="5"/>
  <c r="I7" i="5"/>
  <c r="I16" i="5" s="1"/>
  <c r="H7" i="5"/>
  <c r="G7" i="5"/>
  <c r="F7" i="5"/>
  <c r="E7" i="5"/>
  <c r="D7" i="5"/>
  <c r="C7" i="5"/>
  <c r="B7" i="5"/>
  <c r="K6" i="5"/>
  <c r="J6" i="5"/>
  <c r="I6" i="5"/>
  <c r="H6" i="5"/>
  <c r="G6" i="5"/>
  <c r="F6" i="5"/>
  <c r="E6" i="5"/>
  <c r="D6" i="5"/>
  <c r="C6" i="5"/>
  <c r="B6" i="5"/>
  <c r="K5" i="5"/>
  <c r="J5" i="5"/>
  <c r="I5" i="5"/>
  <c r="H5" i="5"/>
  <c r="G5" i="5"/>
  <c r="F5" i="5"/>
  <c r="E5" i="5"/>
  <c r="D5" i="5"/>
  <c r="C5" i="5"/>
  <c r="B5" i="5"/>
  <c r="K4" i="5"/>
  <c r="J4" i="5"/>
  <c r="I4" i="5"/>
  <c r="H4" i="5"/>
  <c r="G4" i="5"/>
  <c r="F4" i="5"/>
  <c r="E4" i="5"/>
  <c r="D4" i="5"/>
  <c r="D38" i="4" s="1"/>
  <c r="D39" i="4" s="1"/>
  <c r="C4" i="5"/>
  <c r="C38" i="4" s="1"/>
  <c r="C39" i="4" s="1"/>
  <c r="B4" i="5"/>
  <c r="B38" i="4" s="1"/>
  <c r="B39" i="4" s="1"/>
  <c r="K3" i="5"/>
  <c r="J3" i="5"/>
  <c r="I3" i="5"/>
  <c r="H3" i="5"/>
  <c r="G3" i="5"/>
  <c r="F3" i="5"/>
  <c r="E3" i="5"/>
  <c r="D3" i="5"/>
  <c r="C3" i="5"/>
  <c r="B3" i="5"/>
  <c r="E1" i="5"/>
  <c r="A1" i="5"/>
  <c r="K18" i="4"/>
  <c r="J18" i="4"/>
  <c r="I18" i="4"/>
  <c r="H18" i="4"/>
  <c r="G18" i="4"/>
  <c r="F18" i="4"/>
  <c r="E18" i="4"/>
  <c r="D18" i="4"/>
  <c r="C18" i="4"/>
  <c r="B18" i="4"/>
  <c r="L15" i="4"/>
  <c r="K15" i="4"/>
  <c r="J15" i="4"/>
  <c r="I15" i="4"/>
  <c r="H15" i="4"/>
  <c r="G15" i="4"/>
  <c r="F15" i="4"/>
  <c r="E15" i="4"/>
  <c r="D15" i="4"/>
  <c r="C15" i="4"/>
  <c r="B15" i="4"/>
  <c r="L12" i="4"/>
  <c r="L13" i="4" s="1"/>
  <c r="K12" i="4"/>
  <c r="K13" i="4" s="1"/>
  <c r="J12" i="4"/>
  <c r="J13" i="4" s="1"/>
  <c r="I12" i="4"/>
  <c r="I13" i="4" s="1"/>
  <c r="H12" i="4"/>
  <c r="H13" i="4" s="1"/>
  <c r="G12" i="4"/>
  <c r="G13" i="4" s="1"/>
  <c r="F12" i="4"/>
  <c r="F13" i="4" s="1"/>
  <c r="E12" i="4"/>
  <c r="E13" i="4" s="1"/>
  <c r="D12" i="4"/>
  <c r="D13" i="4" s="1"/>
  <c r="C12" i="4"/>
  <c r="C13" i="4" s="1"/>
  <c r="B12" i="4"/>
  <c r="B13" i="4" s="1"/>
  <c r="L11" i="4"/>
  <c r="K11" i="4"/>
  <c r="J11" i="4"/>
  <c r="I11" i="4"/>
  <c r="H11" i="4"/>
  <c r="G11" i="4"/>
  <c r="F11" i="4"/>
  <c r="E11" i="4"/>
  <c r="D11" i="4"/>
  <c r="C11" i="4"/>
  <c r="B11" i="4"/>
  <c r="L10" i="4"/>
  <c r="N11" i="4" s="1"/>
  <c r="K10" i="4"/>
  <c r="J10" i="4"/>
  <c r="I10" i="4"/>
  <c r="H10" i="4"/>
  <c r="G10" i="4"/>
  <c r="F10" i="4"/>
  <c r="E10" i="4"/>
  <c r="D10" i="4"/>
  <c r="C10" i="4"/>
  <c r="B10" i="4"/>
  <c r="L9" i="4"/>
  <c r="M9" i="4" s="1"/>
  <c r="K9" i="4"/>
  <c r="J9" i="4"/>
  <c r="I9" i="4"/>
  <c r="H9" i="4"/>
  <c r="G9" i="4"/>
  <c r="F9" i="4"/>
  <c r="E9" i="4"/>
  <c r="D9" i="4"/>
  <c r="C9" i="4"/>
  <c r="B9" i="4"/>
  <c r="L8" i="4"/>
  <c r="M8" i="4" s="1"/>
  <c r="K8" i="4"/>
  <c r="J8" i="4"/>
  <c r="I8" i="4"/>
  <c r="H8" i="4"/>
  <c r="G8" i="4"/>
  <c r="F8" i="4"/>
  <c r="E8" i="4"/>
  <c r="D8" i="4"/>
  <c r="C8" i="4"/>
  <c r="B8" i="4"/>
  <c r="L7" i="4"/>
  <c r="K7" i="4"/>
  <c r="J7" i="4"/>
  <c r="I7" i="4"/>
  <c r="H7" i="4"/>
  <c r="G7" i="4"/>
  <c r="F7" i="4"/>
  <c r="E7" i="4"/>
  <c r="D7" i="4"/>
  <c r="C7" i="4"/>
  <c r="B7" i="4"/>
  <c r="L6" i="4"/>
  <c r="L19" i="4" s="1"/>
  <c r="L24" i="4" s="1"/>
  <c r="L5" i="4"/>
  <c r="K5" i="4"/>
  <c r="J5" i="4"/>
  <c r="I5" i="4"/>
  <c r="H5" i="4"/>
  <c r="G5" i="4"/>
  <c r="F5" i="4"/>
  <c r="E5" i="4"/>
  <c r="D5" i="4"/>
  <c r="C5" i="4"/>
  <c r="B5" i="4"/>
  <c r="L4" i="4"/>
  <c r="K4" i="4"/>
  <c r="K36" i="4" s="1"/>
  <c r="G32" i="29" s="1"/>
  <c r="J4" i="4"/>
  <c r="J36" i="4" s="1"/>
  <c r="F32" i="29" s="1"/>
  <c r="I4" i="4"/>
  <c r="I36" i="4" s="1"/>
  <c r="E32" i="29" s="1"/>
  <c r="H4" i="4"/>
  <c r="H36" i="4" s="1"/>
  <c r="D32" i="29" s="1"/>
  <c r="G4" i="4"/>
  <c r="G36" i="4" s="1"/>
  <c r="C32" i="29" s="1"/>
  <c r="F4" i="4"/>
  <c r="E4" i="4"/>
  <c r="E36" i="4" s="1"/>
  <c r="D4" i="4"/>
  <c r="D36" i="4" s="1"/>
  <c r="C4" i="4"/>
  <c r="C36" i="4" s="1"/>
  <c r="B4" i="4"/>
  <c r="B36" i="4" s="1"/>
  <c r="K3" i="4"/>
  <c r="J3" i="4"/>
  <c r="I3" i="4"/>
  <c r="H3" i="4"/>
  <c r="G3" i="4"/>
  <c r="F3" i="4"/>
  <c r="E3" i="4"/>
  <c r="D3" i="4"/>
  <c r="C3" i="4"/>
  <c r="B3" i="4"/>
  <c r="H1" i="4"/>
  <c r="A1" i="4"/>
  <c r="B6" i="3"/>
  <c r="E1" i="3"/>
  <c r="H38" i="4" l="1"/>
  <c r="H39" i="4" s="1"/>
  <c r="D33" i="29" s="1"/>
  <c r="E38" i="4"/>
  <c r="E39" i="4" s="1"/>
  <c r="F38" i="4"/>
  <c r="F39" i="4" s="1"/>
  <c r="G38" i="4"/>
  <c r="G39" i="4" s="1"/>
  <c r="C33" i="29" s="1"/>
  <c r="I38" i="4"/>
  <c r="I39" i="4" s="1"/>
  <c r="E33" i="29" s="1"/>
  <c r="J38" i="4"/>
  <c r="J39" i="4" s="1"/>
  <c r="F33" i="29" s="1"/>
  <c r="E49" i="20"/>
  <c r="N47" i="29"/>
  <c r="N48" i="29" s="1"/>
  <c r="N52" i="29" s="1"/>
  <c r="K38" i="4"/>
  <c r="K39" i="4" s="1"/>
  <c r="G33" i="29" s="1"/>
  <c r="F28" i="4"/>
  <c r="F36" i="4"/>
  <c r="I28" i="4"/>
  <c r="E18" i="29" s="1"/>
  <c r="E17" i="29"/>
  <c r="D28" i="4"/>
  <c r="G28" i="4"/>
  <c r="C18" i="29" s="1"/>
  <c r="C17" i="29"/>
  <c r="H28" i="4"/>
  <c r="D18" i="29" s="1"/>
  <c r="D17" i="29"/>
  <c r="K28" i="4"/>
  <c r="G18" i="29" s="1"/>
  <c r="G17" i="29"/>
  <c r="E28" i="4"/>
  <c r="J28" i="4"/>
  <c r="F18" i="29" s="1"/>
  <c r="F17" i="29"/>
  <c r="C28" i="4"/>
  <c r="D17" i="25"/>
  <c r="D33" i="25" s="1"/>
  <c r="D39" i="25" s="1"/>
  <c r="D11" i="26"/>
  <c r="D17" i="26" s="1"/>
  <c r="D23" i="26" s="1"/>
  <c r="D29" i="26" s="1"/>
  <c r="D35" i="26" s="1"/>
  <c r="D41" i="26" s="1"/>
  <c r="H9" i="9"/>
  <c r="E11" i="25"/>
  <c r="M37" i="9"/>
  <c r="E23" i="5"/>
  <c r="C34" i="9"/>
  <c r="C19" i="10" s="1"/>
  <c r="C31" i="10"/>
  <c r="C27" i="10"/>
  <c r="E34" i="9"/>
  <c r="E19" i="10" s="1"/>
  <c r="E25" i="10" s="1"/>
  <c r="E31" i="10"/>
  <c r="E13" i="10"/>
  <c r="E27" i="10"/>
  <c r="G37" i="9"/>
  <c r="G20" i="10" s="1"/>
  <c r="G42" i="9"/>
  <c r="G43" i="9" s="1"/>
  <c r="G21" i="10" s="1"/>
  <c r="F23" i="5"/>
  <c r="E37" i="9"/>
  <c r="E20" i="10" s="1"/>
  <c r="K26" i="12"/>
  <c r="K12" i="10"/>
  <c r="E42" i="9"/>
  <c r="E47" i="9" s="1"/>
  <c r="L26" i="12"/>
  <c r="L12" i="10"/>
  <c r="J16" i="5"/>
  <c r="C42" i="10"/>
  <c r="O41" i="10"/>
  <c r="N41" i="10"/>
  <c r="D34" i="9"/>
  <c r="D19" i="10" s="1"/>
  <c r="D25" i="10" s="1"/>
  <c r="D31" i="10"/>
  <c r="D27" i="10"/>
  <c r="D13" i="10"/>
  <c r="I33" i="9"/>
  <c r="G24" i="26" s="1"/>
  <c r="G26" i="26" s="1"/>
  <c r="I26" i="12"/>
  <c r="I12" i="10"/>
  <c r="I9" i="11" a="1"/>
  <c r="H33" i="9"/>
  <c r="F24" i="26" s="1"/>
  <c r="F26" i="26" s="1"/>
  <c r="H26" i="12"/>
  <c r="H12" i="10"/>
  <c r="F34" i="9"/>
  <c r="F19" i="10" s="1"/>
  <c r="F25" i="10" s="1"/>
  <c r="F31" i="10"/>
  <c r="F13" i="10"/>
  <c r="F27" i="10"/>
  <c r="O40" i="10"/>
  <c r="N40" i="10"/>
  <c r="J26" i="12"/>
  <c r="J12" i="10"/>
  <c r="G34" i="9"/>
  <c r="G19" i="10" s="1"/>
  <c r="G25" i="10" s="1"/>
  <c r="G13" i="10"/>
  <c r="G27" i="10"/>
  <c r="G31" i="10"/>
  <c r="O39" i="10"/>
  <c r="N39" i="10"/>
  <c r="M42" i="9"/>
  <c r="M43" i="9" s="1"/>
  <c r="F42" i="9"/>
  <c r="F47" i="9" s="1"/>
  <c r="F40" i="9"/>
  <c r="L36" i="9"/>
  <c r="L33" i="9"/>
  <c r="J24" i="26" s="1"/>
  <c r="J26" i="26" s="1"/>
  <c r="J33" i="9"/>
  <c r="H24" i="26" s="1"/>
  <c r="H26" i="26" s="1"/>
  <c r="K36" i="9"/>
  <c r="K33" i="9"/>
  <c r="I24" i="26" s="1"/>
  <c r="I26" i="26" s="1"/>
  <c r="K25" i="9"/>
  <c r="L25" i="9"/>
  <c r="D42" i="9"/>
  <c r="D37" i="9"/>
  <c r="D20" i="10" s="1"/>
  <c r="I25" i="9"/>
  <c r="I36" i="9"/>
  <c r="H25" i="9"/>
  <c r="H36" i="9"/>
  <c r="J25" i="9"/>
  <c r="J36" i="9"/>
  <c r="D6" i="4"/>
  <c r="D19" i="4" s="1"/>
  <c r="L23" i="4"/>
  <c r="E6" i="4"/>
  <c r="E19" i="4" s="1"/>
  <c r="C40" i="9"/>
  <c r="C42" i="9"/>
  <c r="C29" i="10" s="1"/>
  <c r="C37" i="9"/>
  <c r="C20" i="10" s="1"/>
  <c r="C16" i="5"/>
  <c r="G16" i="5"/>
  <c r="I24" i="5"/>
  <c r="H16" i="5"/>
  <c r="E16" i="5"/>
  <c r="J24" i="5"/>
  <c r="F16" i="5"/>
  <c r="K6" i="4"/>
  <c r="K19" i="4" s="1"/>
  <c r="K24" i="5"/>
  <c r="H24" i="5"/>
  <c r="F14" i="4"/>
  <c r="G14" i="4"/>
  <c r="C30" i="29" s="1"/>
  <c r="H14" i="4"/>
  <c r="D30" i="29" s="1"/>
  <c r="K23" i="5"/>
  <c r="B6" i="4"/>
  <c r="B19" i="4" s="1"/>
  <c r="C6" i="4"/>
  <c r="C19" i="4" s="1"/>
  <c r="B14" i="4"/>
  <c r="M11" i="4"/>
  <c r="B23" i="5"/>
  <c r="B16" i="5"/>
  <c r="D14" i="4"/>
  <c r="E14" i="4"/>
  <c r="C23" i="5"/>
  <c r="I14" i="4"/>
  <c r="E30" i="29" s="1"/>
  <c r="D23" i="5"/>
  <c r="D16" i="5"/>
  <c r="G23" i="5"/>
  <c r="H23" i="5"/>
  <c r="C14" i="4"/>
  <c r="K23" i="4"/>
  <c r="J14" i="4"/>
  <c r="F30" i="29" s="1"/>
  <c r="F24" i="5"/>
  <c r="K14" i="4"/>
  <c r="G30" i="29" s="1"/>
  <c r="G24" i="5"/>
  <c r="I23" i="5"/>
  <c r="L14" i="4"/>
  <c r="L25" i="4" s="1"/>
  <c r="J23" i="5"/>
  <c r="K16" i="5"/>
  <c r="C24" i="5"/>
  <c r="E24" i="5"/>
  <c r="D24" i="5"/>
  <c r="N9" i="4"/>
  <c r="F6" i="4"/>
  <c r="F19" i="4" s="1"/>
  <c r="N8" i="4"/>
  <c r="G6" i="4"/>
  <c r="G19" i="4" s="1"/>
  <c r="H23" i="4"/>
  <c r="I23" i="4"/>
  <c r="I6" i="4"/>
  <c r="I19" i="4" s="1"/>
  <c r="J23" i="4"/>
  <c r="H6" i="4"/>
  <c r="H19" i="4" s="1"/>
  <c r="J6" i="4"/>
  <c r="J19" i="4" s="1"/>
  <c r="F43" i="9" l="1"/>
  <c r="F21" i="10" s="1"/>
  <c r="K18" i="10"/>
  <c r="F20" i="29"/>
  <c r="H18" i="10"/>
  <c r="C20" i="29"/>
  <c r="I18" i="10"/>
  <c r="D20" i="29"/>
  <c r="L18" i="10"/>
  <c r="G20" i="29"/>
  <c r="M23" i="4"/>
  <c r="M4" i="4" s="1"/>
  <c r="J18" i="10"/>
  <c r="N18" i="10" s="1"/>
  <c r="E20" i="29"/>
  <c r="E17" i="25"/>
  <c r="E33" i="25" s="1"/>
  <c r="E39" i="25" s="1"/>
  <c r="E11" i="26"/>
  <c r="E17" i="26" s="1"/>
  <c r="E23" i="26" s="1"/>
  <c r="E29" i="26" s="1"/>
  <c r="E35" i="26" s="1"/>
  <c r="E41" i="26" s="1"/>
  <c r="I25" i="4"/>
  <c r="I9" i="9"/>
  <c r="F11" i="25"/>
  <c r="E43" i="9"/>
  <c r="E21" i="10" s="1"/>
  <c r="M47" i="9"/>
  <c r="M53" i="9" s="1"/>
  <c r="N12" i="10"/>
  <c r="H25" i="4"/>
  <c r="J25" i="4"/>
  <c r="K25" i="4"/>
  <c r="M25" i="4" s="1"/>
  <c r="M14" i="4" s="1"/>
  <c r="D43" i="9"/>
  <c r="D21" i="10" s="1"/>
  <c r="D14" i="10"/>
  <c r="D29" i="10"/>
  <c r="O12" i="10"/>
  <c r="O42" i="10"/>
  <c r="N42" i="10"/>
  <c r="I34" i="9"/>
  <c r="G39" i="19"/>
  <c r="I31" i="10"/>
  <c r="I13" i="10"/>
  <c r="I27" i="10"/>
  <c r="D35" i="29" s="1"/>
  <c r="K34" i="9"/>
  <c r="I39" i="19"/>
  <c r="K31" i="10"/>
  <c r="K27" i="10"/>
  <c r="F35" i="29" s="1"/>
  <c r="K13" i="10"/>
  <c r="L34" i="9"/>
  <c r="F10" i="20"/>
  <c r="J39" i="19"/>
  <c r="L31" i="10"/>
  <c r="L27" i="10"/>
  <c r="G35" i="29" s="1"/>
  <c r="L13" i="10"/>
  <c r="F14" i="10"/>
  <c r="F29" i="10"/>
  <c r="C25" i="10"/>
  <c r="J34" i="9"/>
  <c r="H39" i="19"/>
  <c r="J31" i="10"/>
  <c r="J27" i="10"/>
  <c r="E35" i="29" s="1"/>
  <c r="J13" i="10"/>
  <c r="E14" i="10"/>
  <c r="E29" i="10"/>
  <c r="I13" i="11"/>
  <c r="J13" i="11" s="1"/>
  <c r="I10" i="11"/>
  <c r="I14" i="11"/>
  <c r="I16" i="11"/>
  <c r="I15" i="11"/>
  <c r="I17" i="11"/>
  <c r="J17" i="11" s="1"/>
  <c r="I18" i="11"/>
  <c r="I9" i="11"/>
  <c r="I11" i="11"/>
  <c r="I12" i="11"/>
  <c r="G14" i="10"/>
  <c r="G29" i="10"/>
  <c r="G47" i="9"/>
  <c r="H34" i="9"/>
  <c r="F39" i="19"/>
  <c r="H31" i="10"/>
  <c r="H27" i="10"/>
  <c r="C35" i="29" s="1"/>
  <c r="H13" i="10"/>
  <c r="K24" i="4"/>
  <c r="M24" i="4" s="1"/>
  <c r="M6" i="4" s="1"/>
  <c r="M10" i="4" s="1"/>
  <c r="M12" i="4" s="1"/>
  <c r="M13" i="4" s="1"/>
  <c r="K37" i="9"/>
  <c r="K20" i="10" s="1"/>
  <c r="K40" i="9"/>
  <c r="K42" i="9"/>
  <c r="L42" i="9"/>
  <c r="L37" i="9"/>
  <c r="L20" i="10" s="1"/>
  <c r="L40" i="9"/>
  <c r="D47" i="9"/>
  <c r="D51" i="9" s="1"/>
  <c r="D53" i="9" s="1"/>
  <c r="D28" i="10" s="1"/>
  <c r="J42" i="9"/>
  <c r="J37" i="9"/>
  <c r="J20" i="10" s="1"/>
  <c r="J40" i="9"/>
  <c r="H40" i="9"/>
  <c r="H42" i="9"/>
  <c r="H37" i="9"/>
  <c r="H20" i="10" s="1"/>
  <c r="I42" i="9"/>
  <c r="I37" i="9"/>
  <c r="I20" i="10" s="1"/>
  <c r="I40" i="9"/>
  <c r="H24" i="4"/>
  <c r="F48" i="9"/>
  <c r="F51" i="9"/>
  <c r="F53" i="9" s="1"/>
  <c r="F28" i="10" s="1"/>
  <c r="E51" i="9"/>
  <c r="E53" i="9" s="1"/>
  <c r="E28" i="10" s="1"/>
  <c r="C47" i="9"/>
  <c r="C43" i="9"/>
  <c r="C21" i="10" s="1"/>
  <c r="J24" i="4"/>
  <c r="I24" i="4"/>
  <c r="N23" i="4"/>
  <c r="N4" i="4" s="1"/>
  <c r="F30" i="10" l="1"/>
  <c r="O18" i="10"/>
  <c r="I19" i="10"/>
  <c r="I25" i="10" s="1"/>
  <c r="D21" i="29"/>
  <c r="H19" i="10"/>
  <c r="H25" i="10" s="1"/>
  <c r="C21" i="29"/>
  <c r="L19" i="10"/>
  <c r="L25" i="10" s="1"/>
  <c r="G21" i="29"/>
  <c r="K19" i="10"/>
  <c r="K25" i="10" s="1"/>
  <c r="F21" i="29"/>
  <c r="N25" i="4"/>
  <c r="N14" i="4" s="1"/>
  <c r="J19" i="10"/>
  <c r="J25" i="10" s="1"/>
  <c r="N25" i="10" s="1"/>
  <c r="E21" i="29"/>
  <c r="G53" i="9"/>
  <c r="G28" i="10" s="1"/>
  <c r="G30" i="10" s="1"/>
  <c r="M51" i="9"/>
  <c r="F17" i="25"/>
  <c r="F33" i="25" s="1"/>
  <c r="F39" i="25" s="1"/>
  <c r="F11" i="26"/>
  <c r="F17" i="26" s="1"/>
  <c r="F23" i="26" s="1"/>
  <c r="F29" i="26" s="1"/>
  <c r="F35" i="26" s="1"/>
  <c r="F41" i="26" s="1"/>
  <c r="C18" i="26"/>
  <c r="C20" i="26" s="1"/>
  <c r="C43" i="26" s="1"/>
  <c r="C44" i="26" s="1"/>
  <c r="J14" i="11"/>
  <c r="J10" i="11"/>
  <c r="D18" i="26"/>
  <c r="D20" i="26" s="1"/>
  <c r="D43" i="26" s="1"/>
  <c r="D44" i="26" s="1"/>
  <c r="O31" i="10"/>
  <c r="J9" i="9"/>
  <c r="G11" i="25"/>
  <c r="N31" i="10"/>
  <c r="M15" i="4"/>
  <c r="N27" i="10"/>
  <c r="O20" i="10"/>
  <c r="D30" i="10"/>
  <c r="J12" i="11"/>
  <c r="N13" i="10"/>
  <c r="E30" i="10"/>
  <c r="E48" i="9"/>
  <c r="O27" i="10"/>
  <c r="J18" i="11"/>
  <c r="I14" i="10"/>
  <c r="I29" i="10"/>
  <c r="D34" i="29" s="1"/>
  <c r="J41" i="19"/>
  <c r="J65" i="19" s="1"/>
  <c r="J49" i="19"/>
  <c r="J51" i="19" s="1"/>
  <c r="J55" i="19" s="1"/>
  <c r="J64" i="19" s="1"/>
  <c r="J67" i="19" s="1"/>
  <c r="J29" i="10"/>
  <c r="E34" i="29" s="1"/>
  <c r="J14" i="10"/>
  <c r="H41" i="19"/>
  <c r="H65" i="19" s="1"/>
  <c r="H49" i="19"/>
  <c r="H51" i="19" s="1"/>
  <c r="H55" i="19" s="1"/>
  <c r="H64" i="19" s="1"/>
  <c r="G49" i="19"/>
  <c r="G51" i="19" s="1"/>
  <c r="G55" i="19" s="1"/>
  <c r="G41" i="19"/>
  <c r="G65" i="19" s="1"/>
  <c r="H14" i="10"/>
  <c r="H29" i="10"/>
  <c r="C34" i="29" s="1"/>
  <c r="F14" i="20"/>
  <c r="G10" i="20"/>
  <c r="J11" i="11"/>
  <c r="G51" i="9"/>
  <c r="O13" i="10"/>
  <c r="K29" i="10"/>
  <c r="F34" i="29" s="1"/>
  <c r="K14" i="10"/>
  <c r="N20" i="10"/>
  <c r="D48" i="9"/>
  <c r="L29" i="10"/>
  <c r="G34" i="29" s="1"/>
  <c r="L14" i="10"/>
  <c r="I19" i="11"/>
  <c r="J19" i="11" s="1"/>
  <c r="I20" i="11"/>
  <c r="J20" i="11" s="1"/>
  <c r="I21" i="11"/>
  <c r="I22" i="11"/>
  <c r="I23" i="11"/>
  <c r="I41" i="19"/>
  <c r="I65" i="19" s="1"/>
  <c r="I49" i="19"/>
  <c r="I51" i="19" s="1"/>
  <c r="I55" i="19" s="1"/>
  <c r="I64" i="19" s="1"/>
  <c r="G48" i="9"/>
  <c r="F49" i="19"/>
  <c r="F51" i="19" s="1"/>
  <c r="F41" i="19"/>
  <c r="F65" i="19" s="1"/>
  <c r="J15" i="11"/>
  <c r="J16" i="11"/>
  <c r="N24" i="4"/>
  <c r="N6" i="4" s="1"/>
  <c r="L47" i="9"/>
  <c r="G23" i="29" s="1"/>
  <c r="L43" i="9"/>
  <c r="K47" i="9"/>
  <c r="F23" i="29" s="1"/>
  <c r="K43" i="9"/>
  <c r="I47" i="9"/>
  <c r="D23" i="29" s="1"/>
  <c r="I43" i="9"/>
  <c r="H43" i="9"/>
  <c r="H47" i="9"/>
  <c r="C23" i="29" s="1"/>
  <c r="J47" i="9"/>
  <c r="E23" i="29" s="1"/>
  <c r="J43" i="9"/>
  <c r="C51" i="9"/>
  <c r="C53" i="9" s="1"/>
  <c r="C28" i="10" s="1"/>
  <c r="M5" i="4"/>
  <c r="I67" i="19" l="1"/>
  <c r="I21" i="10"/>
  <c r="D22" i="29"/>
  <c r="K21" i="10"/>
  <c r="F22" i="29"/>
  <c r="J21" i="10"/>
  <c r="E22" i="29"/>
  <c r="O19" i="10"/>
  <c r="L21" i="10"/>
  <c r="G22" i="29"/>
  <c r="O25" i="10"/>
  <c r="H21" i="10"/>
  <c r="O21" i="10" s="1"/>
  <c r="C22" i="29"/>
  <c r="N19" i="10"/>
  <c r="G17" i="25"/>
  <c r="G33" i="25" s="1"/>
  <c r="G39" i="25" s="1"/>
  <c r="G11" i="26"/>
  <c r="G17" i="26" s="1"/>
  <c r="G23" i="26" s="1"/>
  <c r="G29" i="26" s="1"/>
  <c r="G35" i="26" s="1"/>
  <c r="G41" i="26" s="1"/>
  <c r="E18" i="26"/>
  <c r="E20" i="26" s="1"/>
  <c r="E43" i="26" s="1"/>
  <c r="E44" i="26" s="1"/>
  <c r="H67" i="19"/>
  <c r="J23" i="11"/>
  <c r="K9" i="9"/>
  <c r="H11" i="25"/>
  <c r="J21" i="11"/>
  <c r="N14" i="10"/>
  <c r="N9" i="11" a="1"/>
  <c r="N13" i="11" s="1"/>
  <c r="C30" i="10"/>
  <c r="J22" i="11"/>
  <c r="G14" i="20"/>
  <c r="H10" i="20"/>
  <c r="O29" i="10"/>
  <c r="N29" i="10"/>
  <c r="J58" i="19"/>
  <c r="F16" i="20" s="1"/>
  <c r="G16" i="20" s="1"/>
  <c r="H16" i="20" s="1"/>
  <c r="I16" i="20" s="1"/>
  <c r="J16" i="20" s="1"/>
  <c r="K16" i="20" s="1"/>
  <c r="G64" i="19"/>
  <c r="G67" i="19" s="1"/>
  <c r="J57" i="19"/>
  <c r="O14" i="10"/>
  <c r="N10" i="4"/>
  <c r="N12" i="4" s="1"/>
  <c r="N13" i="4" s="1"/>
  <c r="N15" i="4" s="1"/>
  <c r="N5" i="4"/>
  <c r="K51" i="9"/>
  <c r="K53" i="9"/>
  <c r="K28" i="10" s="1"/>
  <c r="K30" i="10" s="1"/>
  <c r="M48" i="9"/>
  <c r="L48" i="9"/>
  <c r="G24" i="29" s="1"/>
  <c r="L51" i="9"/>
  <c r="L53" i="9" s="1"/>
  <c r="L28" i="10" s="1"/>
  <c r="L30" i="10" s="1"/>
  <c r="J51" i="9"/>
  <c r="J53" i="9" s="1"/>
  <c r="J28" i="10" s="1"/>
  <c r="J30" i="10" s="1"/>
  <c r="J48" i="9"/>
  <c r="E24" i="29" s="1"/>
  <c r="K48" i="9"/>
  <c r="F24" i="29" s="1"/>
  <c r="H48" i="9"/>
  <c r="C24" i="29" s="1"/>
  <c r="H53" i="9"/>
  <c r="H28" i="10" s="1"/>
  <c r="H30" i="10" s="1"/>
  <c r="H51" i="9"/>
  <c r="I53" i="9"/>
  <c r="I28" i="10" s="1"/>
  <c r="I30" i="10" s="1"/>
  <c r="I51" i="9"/>
  <c r="I48" i="9"/>
  <c r="D24" i="29" s="1"/>
  <c r="N21" i="10" l="1"/>
  <c r="H17" i="25"/>
  <c r="H33" i="25" s="1"/>
  <c r="H39" i="25" s="1"/>
  <c r="H11" i="26"/>
  <c r="H17" i="26" s="1"/>
  <c r="H23" i="26" s="1"/>
  <c r="H29" i="26" s="1"/>
  <c r="H35" i="26" s="1"/>
  <c r="H41" i="26" s="1"/>
  <c r="J18" i="26"/>
  <c r="J20" i="26" s="1"/>
  <c r="J43" i="26" s="1"/>
  <c r="J44" i="26" s="1"/>
  <c r="N18" i="11"/>
  <c r="N14" i="11"/>
  <c r="O14" i="11" s="1"/>
  <c r="H18" i="26"/>
  <c r="H20" i="26" s="1"/>
  <c r="H43" i="26" s="1"/>
  <c r="H44" i="26" s="1"/>
  <c r="N16" i="11"/>
  <c r="N9" i="11"/>
  <c r="O10" i="11" s="1"/>
  <c r="I18" i="26"/>
  <c r="I20" i="26" s="1"/>
  <c r="I43" i="26" s="1"/>
  <c r="I44" i="26" s="1"/>
  <c r="N11" i="11"/>
  <c r="N12" i="11"/>
  <c r="O12" i="11" s="1"/>
  <c r="G18" i="26"/>
  <c r="G20" i="26" s="1"/>
  <c r="G43" i="26" s="1"/>
  <c r="G44" i="26" s="1"/>
  <c r="N15" i="11"/>
  <c r="F18" i="26"/>
  <c r="F20" i="26" s="1"/>
  <c r="F43" i="26" s="1"/>
  <c r="F44" i="26" s="1"/>
  <c r="N17" i="11"/>
  <c r="O17" i="11" s="1"/>
  <c r="L9" i="9"/>
  <c r="J11" i="25" s="1"/>
  <c r="I11" i="25"/>
  <c r="N10" i="11"/>
  <c r="G18" i="20"/>
  <c r="G24" i="20" s="1"/>
  <c r="N28" i="10"/>
  <c r="O28" i="10"/>
  <c r="O30" i="10"/>
  <c r="N30" i="10"/>
  <c r="J69" i="19"/>
  <c r="J70" i="19"/>
  <c r="F18" i="20"/>
  <c r="I10" i="20"/>
  <c r="H14" i="20"/>
  <c r="H18" i="20" s="1"/>
  <c r="H24" i="20" s="1"/>
  <c r="O18" i="11" l="1"/>
  <c r="N19" i="11"/>
  <c r="O19" i="11" s="1"/>
  <c r="N20" i="11"/>
  <c r="O20" i="11" s="1"/>
  <c r="N23" i="11"/>
  <c r="N21" i="11"/>
  <c r="N22" i="11"/>
  <c r="O16" i="11"/>
  <c r="O13" i="11"/>
  <c r="O11" i="11"/>
  <c r="O15" i="11"/>
  <c r="I17" i="25"/>
  <c r="I33" i="25" s="1"/>
  <c r="I39" i="25" s="1"/>
  <c r="I11" i="26"/>
  <c r="I17" i="26" s="1"/>
  <c r="I23" i="26" s="1"/>
  <c r="I29" i="26" s="1"/>
  <c r="I35" i="26" s="1"/>
  <c r="I41" i="26" s="1"/>
  <c r="J17" i="25"/>
  <c r="J33" i="25" s="1"/>
  <c r="J39" i="25" s="1"/>
  <c r="J11" i="26"/>
  <c r="J17" i="26" s="1"/>
  <c r="J23" i="26" s="1"/>
  <c r="J29" i="26" s="1"/>
  <c r="J35" i="26" s="1"/>
  <c r="J41" i="26" s="1"/>
  <c r="O21" i="11"/>
  <c r="J10" i="20"/>
  <c r="I14" i="20"/>
  <c r="I18" i="20" s="1"/>
  <c r="I24" i="20" s="1"/>
  <c r="O22" i="11" l="1"/>
  <c r="O23" i="11"/>
  <c r="K10" i="20"/>
  <c r="K14" i="20" s="1"/>
  <c r="K18" i="20" s="1"/>
  <c r="J14" i="20"/>
  <c r="J18" i="20" s="1"/>
  <c r="J24" i="20" s="1"/>
  <c r="E33" i="20" l="1"/>
  <c r="E37" i="20" s="1"/>
  <c r="E43" i="20" s="1"/>
  <c r="K24" i="20"/>
  <c r="E42" i="20" s="1"/>
  <c r="E44" i="20" l="1"/>
  <c r="E48" i="20" s="1"/>
  <c r="E51" i="20" s="1"/>
  <c r="H32" i="20" s="1"/>
  <c r="E55" i="20" l="1"/>
  <c r="E5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Utsav Mehta</author>
  </authors>
  <commentList>
    <comment ref="B27" authorId="0" shapeId="0" xr:uid="{C9DC1B5A-BFFA-418B-8203-FACBDAE63FAB}">
      <text>
        <r>
          <rPr>
            <b/>
            <sz val="9"/>
            <color indexed="81"/>
            <rFont val="Tahoma"/>
            <charset val="1"/>
          </rPr>
          <t>Utsav Mehta:</t>
        </r>
        <r>
          <rPr>
            <sz val="9"/>
            <color indexed="81"/>
            <rFont val="Tahoma"/>
            <charset val="1"/>
          </rPr>
          <t xml:space="preserve">
LT GDP growth rate</t>
        </r>
      </text>
    </comment>
  </commentList>
</comments>
</file>

<file path=xl/sharedStrings.xml><?xml version="1.0" encoding="utf-8"?>
<sst xmlns="http://schemas.openxmlformats.org/spreadsheetml/2006/main" count="1073" uniqueCount="661">
  <si>
    <t>Historical Financial Statement Analysis</t>
  </si>
  <si>
    <t>Ratio Analysis</t>
  </si>
  <si>
    <t>Forecasting</t>
  </si>
  <si>
    <t>Common Size Statement</t>
  </si>
  <si>
    <t>Beta Regression</t>
  </si>
  <si>
    <t>Market Returns Analysis</t>
  </si>
  <si>
    <t>Intrinsic Growth Rate</t>
  </si>
  <si>
    <t>Discounted Cash Flow (DCF) Valuation</t>
  </si>
  <si>
    <t>Value at Risk (VAR)</t>
  </si>
  <si>
    <t>Monte Carlo Simulation</t>
  </si>
  <si>
    <t>Comparable Company Valuation</t>
  </si>
  <si>
    <t>Football Field Analysis</t>
  </si>
  <si>
    <t>DuPont Analysis</t>
  </si>
  <si>
    <t>Altman's Z-Score</t>
  </si>
  <si>
    <t>One Page Company Profile</t>
  </si>
  <si>
    <t>WACC (Weighted Average Cost of Capital)</t>
  </si>
  <si>
    <t>COMPANY NAME</t>
  </si>
  <si>
    <t>BRITANNIA INDUSTRIES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</si>
  <si>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</si>
  <si>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</si>
  <si>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</si>
  <si>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</si>
  <si>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</si>
  <si>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</si>
  <si>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</si>
  <si>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</si>
  <si>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</si>
  <si>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</si>
  <si>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</si>
  <si>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</si>
  <si>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</si>
  <si>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</si>
  <si>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</si>
  <si>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</si>
  <si>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</si>
  <si>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</si>
  <si>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</si>
  <si>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</si>
  <si>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</si>
  <si>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</si>
  <si>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</si>
  <si>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</si>
  <si>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</si>
  <si>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</si>
  <si>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</si>
  <si>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</si>
  <si>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</si>
  <si>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</si>
  <si>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</si>
  <si>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</si>
  <si>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</si>
  <si>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</si>
  <si>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</si>
  <si>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</si>
  <si>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</si>
  <si>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</si>
  <si>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</si>
  <si>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</si>
  <si>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</si>
  <si>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</si>
  <si>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</si>
  <si>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</si>
  <si>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</si>
  <si>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</si>
  <si>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</si>
  <si>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</si>
  <si>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</si>
  <si>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</si>
  <si>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</si>
  <si>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</si>
  <si>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SCREENER.IN</t>
  </si>
  <si>
    <t>Narration</t>
  </si>
  <si>
    <t>Trailing</t>
  </si>
  <si>
    <t>Best Case</t>
  </si>
  <si>
    <t>Worst Case</t>
  </si>
  <si>
    <t>EPS</t>
  </si>
  <si>
    <t>Price to earning</t>
  </si>
  <si>
    <t>Price</t>
  </si>
  <si>
    <t>RATIOS:</t>
  </si>
  <si>
    <t>Dividend Payout</t>
  </si>
  <si>
    <t>OPM</t>
  </si>
  <si>
    <t>TRENDS:</t>
  </si>
  <si>
    <t>10 YEARS</t>
  </si>
  <si>
    <t>7 YEARS</t>
  </si>
  <si>
    <t>5 YEARS</t>
  </si>
  <si>
    <t>3 YEARS</t>
  </si>
  <si>
    <t>RECENT</t>
  </si>
  <si>
    <t>BEST</t>
  </si>
  <si>
    <t>WORST</t>
  </si>
  <si>
    <t>Sales Growth</t>
  </si>
  <si>
    <t>Price to Earning</t>
  </si>
  <si>
    <t>Working Capital</t>
  </si>
  <si>
    <t>Debtors</t>
  </si>
  <si>
    <t>Debtor Days</t>
  </si>
  <si>
    <t>Inventory Turnover</t>
  </si>
  <si>
    <t>Return on Equity</t>
  </si>
  <si>
    <t>Return on Capital Emp</t>
  </si>
  <si>
    <t>BRITANNIA INDUSTRIES LIMITED</t>
  </si>
  <si>
    <t>Particulars</t>
  </si>
  <si>
    <t>TTM</t>
  </si>
  <si>
    <t>Sales -</t>
  </si>
  <si>
    <t>Sales Growth %</t>
  </si>
  <si>
    <t>Expenses -</t>
  </si>
  <si>
    <t>Material Cost % +</t>
  </si>
  <si>
    <t>Manufacturing Cost %</t>
  </si>
  <si>
    <t>Employee Cost %</t>
  </si>
  <si>
    <t>Other Cost %</t>
  </si>
  <si>
    <t>OPM %</t>
  </si>
  <si>
    <t>Other Income -</t>
  </si>
  <si>
    <t>Exceptional items</t>
  </si>
  <si>
    <t>Other income normal</t>
  </si>
  <si>
    <t>Tax %</t>
  </si>
  <si>
    <t>Net Profit -</t>
  </si>
  <si>
    <t>Profit from Associates</t>
  </si>
  <si>
    <t>Minority share</t>
  </si>
  <si>
    <t>Exceptional items AT</t>
  </si>
  <si>
    <t>Profit excl Excep</t>
  </si>
  <si>
    <t>Profit for PE</t>
  </si>
  <si>
    <t>Profit for EPS</t>
  </si>
  <si>
    <t>Profit Growth %</t>
  </si>
  <si>
    <t>EPS in Rs</t>
  </si>
  <si>
    <t>Dividend Payout %</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</si>
  <si>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</si>
  <si>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</si>
  <si>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</si>
  <si>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</si>
  <si>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</si>
  <si>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</si>
  <si>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</si>
  <si>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</si>
  <si>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</si>
  <si>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</si>
  <si>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</si>
  <si>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Total Liabilities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</si>
  <si>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</si>
  <si>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</si>
  <si>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</si>
  <si>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</si>
  <si>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</si>
  <si>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</si>
  <si>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</si>
  <si>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</si>
  <si>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</si>
  <si>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</si>
  <si>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</si>
  <si>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</si>
  <si>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</si>
  <si>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</si>
  <si>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</si>
  <si>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</si>
  <si>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</si>
  <si>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</si>
  <si>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Total Assets</t>
  </si>
  <si>
    <t xml:space="preserve"> Short term Borrowings</t>
  </si>
  <si>
    <t xml:space="preserve"> Lease Liabilities</t>
  </si>
  <si>
    <t xml:space="preserve"> Other Borrowings</t>
  </si>
  <si>
    <t xml:space="preserve"> Non controlling int</t>
  </si>
  <si>
    <t xml:space="preserve"> Trade Payables</t>
  </si>
  <si>
    <t xml:space="preserve"> Advance from Customers</t>
  </si>
  <si>
    <t xml:space="preserve"> Other liability items</t>
  </si>
  <si>
    <t>Trade receivables -</t>
  </si>
  <si>
    <t>Cash from Operating Activity -</t>
  </si>
  <si>
    <t>Profit from operations</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</si>
  <si>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</si>
  <si>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</si>
  <si>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</si>
  <si>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</si>
  <si>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</si>
  <si>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</si>
  <si>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</si>
  <si>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</si>
  <si>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</si>
  <si>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</si>
  <si>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</si>
  <si>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</si>
  <si>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Investment in group cos</t>
  </si>
  <si>
    <t>Redemp n Canc of Shares</t>
  </si>
  <si>
    <t>Inter corporate deposits</t>
  </si>
  <si>
    <t>Other investing items</t>
  </si>
  <si>
    <t>Cash from Financing Activity -</t>
  </si>
  <si>
    <t>Proceeds from shares</t>
  </si>
  <si>
    <t>Proceeds from debentures</t>
  </si>
  <si>
    <t>Redemption of debentures</t>
  </si>
  <si>
    <t>Proceeds from borrowings</t>
  </si>
  <si>
    <t>Repayment of borrowings</t>
  </si>
  <si>
    <t>Interest paid fin</t>
  </si>
  <si>
    <t>Dividends paid</t>
  </si>
  <si>
    <t>Financial liabilities</t>
  </si>
  <si>
    <t>Other financing items</t>
  </si>
  <si>
    <t>Free Cash Flow</t>
  </si>
  <si>
    <t>CFO/OP</t>
  </si>
  <si>
    <t>(BRITANNIA) | BSE Code: 500825)</t>
  </si>
  <si>
    <t>52 Week (High - INR 6,336.95 &amp; Low - 5,038)</t>
  </si>
  <si>
    <t>INR 5,181.50  1st Sept 2026</t>
  </si>
  <si>
    <t>Years</t>
  </si>
  <si>
    <t>LTM</t>
  </si>
  <si>
    <t>#</t>
  </si>
  <si>
    <t>Income Statement</t>
  </si>
  <si>
    <t>For LTM - put if error (sum of last 4 quarters)</t>
  </si>
  <si>
    <t>-</t>
  </si>
  <si>
    <t>COGS</t>
  </si>
  <si>
    <t>RM cost, power fuel, other manf exp &amp; empl cost</t>
  </si>
  <si>
    <t xml:space="preserve">COGS = (Raw mtrl cost + Power &amp; Fuel + Other mfr exp + Employee cost) - 1*Change in inventory </t>
  </si>
  <si>
    <t>Gross Margins (COGS% of Sales)</t>
  </si>
  <si>
    <t xml:space="preserve">Gross Profit </t>
  </si>
  <si>
    <t>Gross Margins (GP % of Sales)</t>
  </si>
  <si>
    <t>Selling &amp; General Expense</t>
  </si>
  <si>
    <t>S&amp;G % of Sales</t>
  </si>
  <si>
    <t>EBITDA</t>
  </si>
  <si>
    <t>EBITDA Margin</t>
  </si>
  <si>
    <t>Interest % of Sales</t>
  </si>
  <si>
    <t xml:space="preserve">Depreciation % of Sales </t>
  </si>
  <si>
    <t>Earnings Before Tax (EBT)</t>
  </si>
  <si>
    <t>EBT % of Sales (EBT Margin)</t>
  </si>
  <si>
    <t>Effective Tax Rate (Tax/EBT)</t>
  </si>
  <si>
    <t>Net Profit (EBT - Tax)</t>
  </si>
  <si>
    <t>Net Profit Margin (NP / Sales)</t>
  </si>
  <si>
    <t>No. Of Equity Shares</t>
  </si>
  <si>
    <t>Earning Per Share</t>
  </si>
  <si>
    <t>EPS Growth %</t>
  </si>
  <si>
    <t>DPS (Dividend Per Share)</t>
  </si>
  <si>
    <t>Dividend Payout Ratio (DPS/EPS)</t>
  </si>
  <si>
    <t>Retained Earnings</t>
  </si>
  <si>
    <t>Balance Sheet</t>
  </si>
  <si>
    <t>Fixed Assets Net Block</t>
  </si>
  <si>
    <t xml:space="preserve">Total Non-Current Assets </t>
  </si>
  <si>
    <t xml:space="preserve">Total Current Assets </t>
  </si>
  <si>
    <t xml:space="preserve">Total Assets </t>
  </si>
  <si>
    <t>Check</t>
  </si>
  <si>
    <t>Cash Flow Statement</t>
  </si>
  <si>
    <t>Operating Activities</t>
  </si>
  <si>
    <t>Cash from Operating Activities</t>
  </si>
  <si>
    <t>Investing Activities</t>
  </si>
  <si>
    <t>Cash from Investing Activities</t>
  </si>
  <si>
    <t>Financing Activities</t>
  </si>
  <si>
    <t>Cash from Financing Activities</t>
  </si>
  <si>
    <t>Short Cash Flow Statement</t>
  </si>
  <si>
    <t>Trend</t>
  </si>
  <si>
    <t>Mean</t>
  </si>
  <si>
    <t>Median</t>
  </si>
  <si>
    <t>EBITDA Growth</t>
  </si>
  <si>
    <t>EBIT Growth</t>
  </si>
  <si>
    <t>Net Profit Growth</t>
  </si>
  <si>
    <t>Dividend Growth</t>
  </si>
  <si>
    <t>EBIT</t>
  </si>
  <si>
    <t>EBIT Margin</t>
  </si>
  <si>
    <t>Gross Margin</t>
  </si>
  <si>
    <t>EBT Margin</t>
  </si>
  <si>
    <t>Net Profit Margin</t>
  </si>
  <si>
    <t>Sales Expenses % Sales</t>
  </si>
  <si>
    <t>Depreciation % Sales</t>
  </si>
  <si>
    <t>Operating Income % Sales</t>
  </si>
  <si>
    <t>Return on Capital Employed</t>
  </si>
  <si>
    <t>Retained Earnings %</t>
  </si>
  <si>
    <t>Return on Equity %</t>
  </si>
  <si>
    <t xml:space="preserve">Self Sustained Growth Rate </t>
  </si>
  <si>
    <t>Interest Coverage Ratio</t>
  </si>
  <si>
    <t>Debtor Turnover Ratio</t>
  </si>
  <si>
    <t>Creditor Turnover Ratio</t>
  </si>
  <si>
    <t>Inventory Turnover Ratio</t>
  </si>
  <si>
    <t>Fixed Asset Turnover</t>
  </si>
  <si>
    <t>Capital Turnover Ratio</t>
  </si>
  <si>
    <t>Payable Days</t>
  </si>
  <si>
    <t>Inventory Days</t>
  </si>
  <si>
    <t>Cash Conversion Cycle (in days)</t>
  </si>
  <si>
    <t>CFO/Sales</t>
  </si>
  <si>
    <t>CFO/Total Assets</t>
  </si>
  <si>
    <t>CFO/Total Debt</t>
  </si>
  <si>
    <t>Year weight</t>
  </si>
  <si>
    <t>Year</t>
  </si>
  <si>
    <t>EPS Growth</t>
  </si>
  <si>
    <t>Weighted Average Cost of Capital</t>
  </si>
  <si>
    <t>All figures are in INR unless stated otherwise</t>
  </si>
  <si>
    <t>Peer Comps</t>
  </si>
  <si>
    <t>Name of the Comp</t>
  </si>
  <si>
    <t>Country</t>
  </si>
  <si>
    <t>Total Debt</t>
  </si>
  <si>
    <t>Total Equity</t>
  </si>
  <si>
    <r>
      <t xml:space="preserve">Tax Rate </t>
    </r>
    <r>
      <rPr>
        <vertAlign val="superscript"/>
        <sz val="11"/>
        <color theme="1"/>
        <rFont val="Calibri"/>
        <family val="2"/>
        <scheme val="minor"/>
      </rPr>
      <t>1</t>
    </r>
  </si>
  <si>
    <t>Debt /</t>
  </si>
  <si>
    <t>Equity</t>
  </si>
  <si>
    <t>Capital</t>
  </si>
  <si>
    <t xml:space="preserve">Levered </t>
  </si>
  <si>
    <r>
      <t xml:space="preserve">Beta </t>
    </r>
    <r>
      <rPr>
        <vertAlign val="superscript"/>
        <sz val="11"/>
        <color theme="1"/>
        <rFont val="Calibri"/>
        <family val="2"/>
        <scheme val="minor"/>
      </rPr>
      <t>2</t>
    </r>
  </si>
  <si>
    <t xml:space="preserve">Unlevered </t>
  </si>
  <si>
    <r>
      <t xml:space="preserve">Beta </t>
    </r>
    <r>
      <rPr>
        <vertAlign val="superscript"/>
        <sz val="11"/>
        <color theme="1"/>
        <rFont val="Calibri"/>
        <family val="2"/>
        <scheme val="minor"/>
      </rPr>
      <t>3</t>
    </r>
  </si>
  <si>
    <t>Company</t>
  </si>
  <si>
    <t>Nestle India</t>
  </si>
  <si>
    <t>Britannia Inds.</t>
  </si>
  <si>
    <t>Regression Beta - 2 Years Weekly</t>
  </si>
  <si>
    <t>Date</t>
  </si>
  <si>
    <t xml:space="preserve">Adj Close </t>
  </si>
  <si>
    <t>Britannia Industries Limited NSE</t>
  </si>
  <si>
    <t>NIFTY 50</t>
  </si>
  <si>
    <t>Britannia Inds. Weekly Returns</t>
  </si>
  <si>
    <t>Closing Price</t>
  </si>
  <si>
    <t>Return</t>
  </si>
  <si>
    <t>NIFTY Weekly Returns</t>
  </si>
  <si>
    <t>Beta 1</t>
  </si>
  <si>
    <t>Beta 2</t>
  </si>
  <si>
    <t>Beta Drifting</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</si>
  <si>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</si>
  <si>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</si>
  <si>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</si>
  <si>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</si>
  <si>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</si>
  <si>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</si>
  <si>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</si>
  <si>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</si>
  <si>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</si>
  <si>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</si>
  <si>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</si>
  <si>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</si>
  <si>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</si>
  <si>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</si>
  <si>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</si>
  <si>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</si>
  <si>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</si>
  <si>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</si>
  <si>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</si>
  <si>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</si>
  <si>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</si>
  <si>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</si>
  <si>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</si>
  <si>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</si>
  <si>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</si>
  <si>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Levered Raw Beta</t>
  </si>
  <si>
    <t>Raw Beta Weight</t>
  </si>
  <si>
    <t>Market Beta</t>
  </si>
  <si>
    <t>Market Beta Weight</t>
  </si>
  <si>
    <t xml:space="preserve">Adjusted Beta </t>
  </si>
  <si>
    <t>S.No</t>
  </si>
  <si>
    <t>CMP Rs.</t>
  </si>
  <si>
    <t>Debt Rs. Cr</t>
  </si>
  <si>
    <t>No. of Equity Shares Cr.</t>
  </si>
  <si>
    <t>EV Rs. Cr</t>
  </si>
  <si>
    <t>EV/EBITDA</t>
  </si>
  <si>
    <t>Market Cap Rs. Cr</t>
  </si>
  <si>
    <t>Debt/
Equity</t>
  </si>
  <si>
    <t>Hind. Unilever</t>
  </si>
  <si>
    <t>ITC</t>
  </si>
  <si>
    <t>Varun Beverages</t>
  </si>
  <si>
    <t>India</t>
  </si>
  <si>
    <t>Hindustan Unilever</t>
  </si>
  <si>
    <t>Average</t>
  </si>
  <si>
    <t>Cost of Debt</t>
  </si>
  <si>
    <t>Pre-Tax Cost of Debt</t>
  </si>
  <si>
    <t>Tax Rate</t>
  </si>
  <si>
    <t>Post Tax Cost of Debt</t>
  </si>
  <si>
    <t>Cost of Equity</t>
  </si>
  <si>
    <t>Risk Free Rate</t>
  </si>
  <si>
    <t>Equity Risk Premium</t>
  </si>
  <si>
    <r>
      <t xml:space="preserve">Levered Beta </t>
    </r>
    <r>
      <rPr>
        <vertAlign val="superscript"/>
        <sz val="11"/>
        <color theme="1"/>
        <rFont val="Calibri"/>
        <family val="2"/>
        <scheme val="minor"/>
      </rPr>
      <t>4</t>
    </r>
  </si>
  <si>
    <t>Capital Structure</t>
  </si>
  <si>
    <t>Current</t>
  </si>
  <si>
    <t>Target</t>
  </si>
  <si>
    <t>Total Capital</t>
  </si>
  <si>
    <t>Debt / Equity</t>
  </si>
  <si>
    <t>Notes:</t>
  </si>
  <si>
    <t>1. Tax Rate considered as Marginal Tax Rate for the country</t>
  </si>
  <si>
    <t>2. Levered Beta is based on 5 year monthly data</t>
  </si>
  <si>
    <t>3. Unlevered Beta = Levered Beta / (1+(1-Tax Rate)*Debt/Equity)</t>
  </si>
  <si>
    <t>4. Levered Beta = Unlevered Beta * (1+(1-Tax Rate)*Debt/Equity)</t>
  </si>
  <si>
    <t>Levered Beta</t>
  </si>
  <si>
    <t>Comps Median Unlevered Beta</t>
  </si>
  <si>
    <t>Target Debt / Equity</t>
  </si>
  <si>
    <t>Equity Weight</t>
  </si>
  <si>
    <t>Debt Weight</t>
  </si>
  <si>
    <t>WACC</t>
  </si>
  <si>
    <t>Return on Market</t>
  </si>
  <si>
    <t>Annual</t>
  </si>
  <si>
    <t>Average Return</t>
  </si>
  <si>
    <t>Dividend Yield</t>
  </si>
  <si>
    <t>Total Market Return</t>
  </si>
  <si>
    <r>
      <t xml:space="preserve"> 1.3% </t>
    </r>
    <r>
      <rPr>
        <vertAlign val="superscript"/>
        <sz val="11"/>
        <color theme="1"/>
        <rFont val="Calibri"/>
        <family val="2"/>
        <scheme val="minor"/>
      </rPr>
      <t>1</t>
    </r>
  </si>
  <si>
    <t>Calculation of ROIC</t>
  </si>
  <si>
    <t>Current Assets</t>
  </si>
  <si>
    <t>Trade receivables</t>
  </si>
  <si>
    <t>Total Current Assets</t>
  </si>
  <si>
    <t>Current Liabilities</t>
  </si>
  <si>
    <t>Total Current Liabilities</t>
  </si>
  <si>
    <t>Net Working Capital</t>
  </si>
  <si>
    <t>Non Current Assets</t>
  </si>
  <si>
    <t>Net Non Current Assets</t>
  </si>
  <si>
    <t>Invested Capital</t>
  </si>
  <si>
    <t>ROIC</t>
  </si>
  <si>
    <t>Calculation of Reinvestment Rate</t>
  </si>
  <si>
    <t>Net Capex</t>
  </si>
  <si>
    <t>Change in Working Capital</t>
  </si>
  <si>
    <t xml:space="preserve"> </t>
  </si>
  <si>
    <t xml:space="preserve">EBIT </t>
  </si>
  <si>
    <t>Marginal Tax Rate</t>
  </si>
  <si>
    <t>EBIT (1-T)</t>
  </si>
  <si>
    <t>Reinvestment Amount</t>
  </si>
  <si>
    <t xml:space="preserve">Reinvestment Rate </t>
  </si>
  <si>
    <t>4 Year Average</t>
  </si>
  <si>
    <t>4 Year Median</t>
  </si>
  <si>
    <t>Calculation of Growth Rate</t>
  </si>
  <si>
    <t>Reinvestment Rate</t>
  </si>
  <si>
    <t>Intrinsic Growth</t>
  </si>
  <si>
    <t>Present Value of FCFF</t>
  </si>
  <si>
    <t>Less: Reinvestment Rate</t>
  </si>
  <si>
    <t>Free Cash Flow to Firm (FCFF)</t>
  </si>
  <si>
    <t>Mid Year Convention</t>
  </si>
  <si>
    <t>Discounting Factor</t>
  </si>
  <si>
    <t>PV of FCFF</t>
  </si>
  <si>
    <t xml:space="preserve">Expected Growth </t>
  </si>
  <si>
    <t>Terminal Growth</t>
  </si>
  <si>
    <t>Calculation of Terminal Value</t>
  </si>
  <si>
    <t>FCFF (n+1)</t>
  </si>
  <si>
    <t>Terminal Growth Rate</t>
  </si>
  <si>
    <t>Terminal Value</t>
  </si>
  <si>
    <t>Calculation of Equity Value Per Share</t>
  </si>
  <si>
    <t>PV of Terminal Value</t>
  </si>
  <si>
    <t>Value of Operating Assets (EV)</t>
  </si>
  <si>
    <t>Add: Cash</t>
  </si>
  <si>
    <t>Less: Debt</t>
  </si>
  <si>
    <t>Value of Equity</t>
  </si>
  <si>
    <t>No. of Shares</t>
  </si>
  <si>
    <t>Equity Value per Share</t>
  </si>
  <si>
    <t xml:space="preserve">Share Price </t>
  </si>
  <si>
    <t>Discount/Premium (%)</t>
  </si>
  <si>
    <t>Discount/Premium (times x)</t>
  </si>
  <si>
    <t>Sensitivity Analysis</t>
  </si>
  <si>
    <t>(Amount in Crores)</t>
  </si>
  <si>
    <t>Market Data</t>
  </si>
  <si>
    <t>Financials</t>
  </si>
  <si>
    <t>Valuation</t>
  </si>
  <si>
    <t>Ticker</t>
  </si>
  <si>
    <t>Share 
Price</t>
  </si>
  <si>
    <t>Shares
Outstanding</t>
  </si>
  <si>
    <t>Equity 
Value</t>
  </si>
  <si>
    <t>Net 
Debt</t>
  </si>
  <si>
    <t>Enterprise 
Value</t>
  </si>
  <si>
    <t>Revenue</t>
  </si>
  <si>
    <t>Net Income</t>
  </si>
  <si>
    <t>EV/Revenue</t>
  </si>
  <si>
    <t>P/E</t>
  </si>
  <si>
    <t>S.No.</t>
  </si>
  <si>
    <t>Debt Rs.Cr.</t>
  </si>
  <si>
    <t>No. Eq. Shares Cr.</t>
  </si>
  <si>
    <t>EV Rs.Cr.</t>
  </si>
  <si>
    <t>EV / EBITDA</t>
  </si>
  <si>
    <t xml:space="preserve">Mar Cap Rs.Cr. </t>
  </si>
  <si>
    <t>Debt / Eq</t>
  </si>
  <si>
    <t>Sales Rs.Cr.</t>
  </si>
  <si>
    <t>NP 12M Rs.Cr.</t>
  </si>
  <si>
    <t>Hatsun Agro</t>
  </si>
  <si>
    <t>Milky Mist Dairy</t>
  </si>
  <si>
    <t>Zydus Wellness</t>
  </si>
  <si>
    <t>Bikaji Foods</t>
  </si>
  <si>
    <t>Godrej Agrovet</t>
  </si>
  <si>
    <t>EID Parry</t>
  </si>
  <si>
    <t>Manorama Indust.</t>
  </si>
  <si>
    <t>Avanti Feeds</t>
  </si>
  <si>
    <t>The Bombay Burmah</t>
  </si>
  <si>
    <t>Kwality Wall's</t>
  </si>
  <si>
    <t>Orkla India</t>
  </si>
  <si>
    <t>Mrs Bectors</t>
  </si>
  <si>
    <t>Dodla Dairy</t>
  </si>
  <si>
    <t>Net Debt</t>
  </si>
  <si>
    <t>Cash End Rs.Cr.</t>
  </si>
  <si>
    <t>EV/(EV/EBITDA)</t>
  </si>
  <si>
    <t>EV*(EBITDA/EV)</t>
  </si>
  <si>
    <t>High</t>
  </si>
  <si>
    <t>75th Percentile</t>
  </si>
  <si>
    <t xml:space="preserve">Average </t>
  </si>
  <si>
    <t>25th Percentile</t>
  </si>
  <si>
    <t>Low</t>
  </si>
  <si>
    <t>Britannia Comparable Valuation</t>
  </si>
  <si>
    <t>Implied Enterprise Value</t>
  </si>
  <si>
    <t>Implied Market Value</t>
  </si>
  <si>
    <t>Shares Outstanding</t>
  </si>
  <si>
    <t>Implied Value per Share</t>
  </si>
  <si>
    <t>(Source: The Valuation School, Screener.in)</t>
  </si>
  <si>
    <t>Adj Close</t>
  </si>
  <si>
    <t>Sorted Return</t>
  </si>
  <si>
    <t>Replication</t>
  </si>
  <si>
    <t>Simulated Return</t>
  </si>
  <si>
    <t>Calculation of Value At Risk - Britannia Ind Ltd (Simulation Approach)</t>
  </si>
  <si>
    <t>Historical Approach</t>
  </si>
  <si>
    <t>Standard Deviation</t>
  </si>
  <si>
    <t>Min</t>
  </si>
  <si>
    <t xml:space="preserve">Max </t>
  </si>
  <si>
    <t xml:space="preserve">CMP </t>
  </si>
  <si>
    <t xml:space="preserve">Percentile </t>
  </si>
  <si>
    <t>Confidence</t>
  </si>
  <si>
    <t>Stock Price</t>
  </si>
  <si>
    <t>VAR%</t>
  </si>
  <si>
    <t>VAR (INR)</t>
  </si>
  <si>
    <t xml:space="preserve">Football Field Analysis </t>
  </si>
  <si>
    <t>Comps</t>
  </si>
  <si>
    <t>DCF Bear</t>
  </si>
  <si>
    <t>DCF Base</t>
  </si>
  <si>
    <t>DCF Bull</t>
  </si>
  <si>
    <t>52 Weeks High/Low</t>
  </si>
  <si>
    <t>OpenLow</t>
  </si>
  <si>
    <t>OpenHigh</t>
  </si>
  <si>
    <t>Dupont Analysis - Return on Equity &amp; Return on Asset</t>
  </si>
  <si>
    <t>Return on Equity - ROE</t>
  </si>
  <si>
    <t>Net Profit</t>
  </si>
  <si>
    <t>Average Shareholder Equity</t>
  </si>
  <si>
    <t>Return on Equity (ROE)</t>
  </si>
  <si>
    <t>ROE - Dupont Equation</t>
  </si>
  <si>
    <t>Revenues</t>
  </si>
  <si>
    <t>Net Profit Margin (A)</t>
  </si>
  <si>
    <t>Average Total Asset</t>
  </si>
  <si>
    <t>Asset Turnover Ratio (B)</t>
  </si>
  <si>
    <t>Equity Multiplier (C)</t>
  </si>
  <si>
    <t>Return on Equity (A*B*C)</t>
  </si>
  <si>
    <t>Return on Assets (ROA)</t>
  </si>
  <si>
    <t>Return on Asset</t>
  </si>
  <si>
    <t>ROA - Dupont Equation</t>
  </si>
  <si>
    <t>Return on Assets (A*B)</t>
  </si>
  <si>
    <t>DuPont Summary</t>
  </si>
  <si>
    <t>*  Throughout the whole analysis period, the ROE ratio remained high, increasing from 30.27% in FY19 to 32.41% in FY20 during pre-covid.</t>
  </si>
  <si>
    <t xml:space="preserve">    It has been drastically increased to 76.22% in FY23 and then decreasing down to 53.55% in FY26, which indicates an effective value creation</t>
  </si>
  <si>
    <t xml:space="preserve">    process driven primarily by strong net profit margins and optimized asset utilization</t>
  </si>
  <si>
    <t>*  The net profit margin increased from 10.49% in FY19 to 14.24% in F23 and then decreased to 13.23% in FY26, hitting notable peaks during</t>
  </si>
  <si>
    <t xml:space="preserve">    years of benign input costs and optimized pricing strategies</t>
  </si>
  <si>
    <t xml:space="preserve">*  The Asset Turnover Ratio consistently ranged between 1.65x and 1.94x from FY19 - FY24 and then gradually increasing to 2.06x in FY26. </t>
  </si>
  <si>
    <t xml:space="preserve">    This indicates effective use of fixed and current assets and generating steady top-line revenue relative to total asset investments</t>
  </si>
  <si>
    <t>*  Equity Multiplier ranged dynamically from 1.49x in FY19 to peaks near 2.77x in FY23 during periods of capital restructuring. It gradually</t>
  </si>
  <si>
    <t xml:space="preserve">    reduced to 1.96 in FY26 indicating company is using less financial leverage and has stronger equity position. Sound financial management </t>
  </si>
  <si>
    <t xml:space="preserve">    and effective debt policies helped maintain long term solvency while improving returns on equity</t>
  </si>
  <si>
    <t>*  ROA has been strong indicator of performance with its values ranging between 19.94% to 27.29% supported by high net profit margins</t>
  </si>
  <si>
    <t xml:space="preserve">    and operational efficiency</t>
  </si>
  <si>
    <t xml:space="preserve">   not liable for any losses due to actions taken on basis of this report. It is advisable to consult SEBI registered research analyst before making</t>
  </si>
  <si>
    <t xml:space="preserve">  any investments</t>
  </si>
  <si>
    <r>
      <t xml:space="preserve">   </t>
    </r>
    <r>
      <rPr>
        <i/>
        <sz val="11"/>
        <color rgb="FFC00000"/>
        <rFont val="Calibri"/>
        <family val="2"/>
        <scheme val="minor"/>
      </rPr>
      <t xml:space="preserve">Disclaimer: </t>
    </r>
    <r>
      <rPr>
        <i/>
        <sz val="11"/>
        <color theme="1"/>
        <rFont val="Calibri"/>
        <family val="2"/>
        <scheme val="minor"/>
      </rPr>
      <t>This report is made as part of educational assignment and is meant for educational purpose only. The author of the report is</t>
    </r>
  </si>
  <si>
    <t>Altman's Z Score Analysis Calculation</t>
  </si>
  <si>
    <t>Working Capital / Total Assets</t>
  </si>
  <si>
    <t>Retained Earnings / Total Assets</t>
  </si>
  <si>
    <t>EBIT / Total Assets</t>
  </si>
  <si>
    <t>Market Cap / Long Term Liabilities</t>
  </si>
  <si>
    <t>Market Cap</t>
  </si>
  <si>
    <t>Long Term Liabilities</t>
  </si>
  <si>
    <t>Sales / Total Assets</t>
  </si>
  <si>
    <t>Working Capital / Total Assets (A)</t>
  </si>
  <si>
    <t>Retained Earnings / Total Assets (B)</t>
  </si>
  <si>
    <t>EBIT / Total Assets (C)</t>
  </si>
  <si>
    <t>Market Cap / Long Term Liabilities (D)</t>
  </si>
  <si>
    <t>Sales / Total Assets (E)</t>
  </si>
  <si>
    <t>Altman's Z Score</t>
  </si>
  <si>
    <t>Final Score</t>
  </si>
  <si>
    <t>Financial Stability</t>
  </si>
  <si>
    <t>for any losses due to actions taken on basis of this report. It is advisable to consult SEBI registered research analyst before making any investments</t>
  </si>
  <si>
    <r>
      <rPr>
        <i/>
        <sz val="11"/>
        <color rgb="FFC00000"/>
        <rFont val="Calibri"/>
        <family val="2"/>
        <scheme val="minor"/>
      </rPr>
      <t xml:space="preserve">Disclaimer: </t>
    </r>
    <r>
      <rPr>
        <i/>
        <sz val="11"/>
        <color theme="1"/>
        <rFont val="Calibri"/>
        <family val="2"/>
        <scheme val="minor"/>
      </rPr>
      <t>This report is made as part of educational assignment and is meant for educational purpose only. The author of the report is not liable</t>
    </r>
  </si>
  <si>
    <t>About the Company</t>
  </si>
  <si>
    <t>Britannia Industries Limited is an Indian multinational food products company, which sells biscuits, breads, and dairy products. Founded</t>
  </si>
  <si>
    <t>in 1892, it is one of India's oldest existing companies and currently part of the Wadia Group headed by Nusli Wadia. As of 2023, about 80%</t>
  </si>
  <si>
    <t>of its revenues came from biscuit products. It is one of India's leading food companies with a 100 year legacy and annual revenues in excess</t>
  </si>
  <si>
    <t>of Rs. 16,000 Cr. Britannia is among the most trusted food brands, and manufactures India's favorite brands like Good Day, Tiger, NutriChoice,</t>
  </si>
  <si>
    <t xml:space="preserve">Milk Bikis and Marigold. </t>
  </si>
  <si>
    <t>Financial Summary</t>
  </si>
  <si>
    <t>Recent Updates</t>
  </si>
  <si>
    <t>Key Financial Metrics</t>
  </si>
  <si>
    <t>Total Sales</t>
  </si>
  <si>
    <t>Sales Growth (y-o-y)</t>
  </si>
  <si>
    <t>Gross Profit Margin (%)</t>
  </si>
  <si>
    <t>EBITDA Margin (%)</t>
  </si>
  <si>
    <t>EBIT Margin (%)</t>
  </si>
  <si>
    <t>Net Profit Margin (%)</t>
  </si>
  <si>
    <t>Earnings Per Share (in Rs.)</t>
  </si>
  <si>
    <t>EPS Growth (y-o-y)</t>
  </si>
  <si>
    <t>Dividend Per Share (in Rs)</t>
  </si>
  <si>
    <t>DPS Growth (y-o-y)</t>
  </si>
  <si>
    <t>Key Financial Ratios</t>
  </si>
  <si>
    <t xml:space="preserve">Price to Earnings </t>
  </si>
  <si>
    <t>EV/Sales</t>
  </si>
  <si>
    <t>Price to Book Value</t>
  </si>
  <si>
    <t>Return on Equity (%)</t>
  </si>
  <si>
    <t>Return on Capital Employed (%)</t>
  </si>
  <si>
    <t>Top Shareholders of BRITANNIA</t>
  </si>
  <si>
    <t>INR (Crs.)</t>
  </si>
  <si>
    <t>Sales growth Y-O-Y</t>
  </si>
  <si>
    <t>Share Price - 5year</t>
  </si>
  <si>
    <t>Volume</t>
  </si>
  <si>
    <t xml:space="preserve">Britannia Industries </t>
  </si>
  <si>
    <t>Debt</t>
  </si>
  <si>
    <t>Cash</t>
  </si>
  <si>
    <t>EV</t>
  </si>
  <si>
    <t>Book Value of Equity</t>
  </si>
  <si>
    <t>Price/Book Value</t>
  </si>
  <si>
    <t>Volume - 5year</t>
  </si>
  <si>
    <t>N. of Shares Held (In Crs.)</t>
  </si>
  <si>
    <t>(%) Holding</t>
  </si>
  <si>
    <t>Market Value (In Crs.)</t>
  </si>
  <si>
    <t>Shareholder's name</t>
  </si>
  <si>
    <t>Total Shares Held</t>
  </si>
  <si>
    <t>Shareholding (%)</t>
  </si>
  <si>
    <t>Quarter Ending</t>
  </si>
  <si>
    <t>ASSOCIATED BISCUITS INTERNATIONAL LIMITED</t>
  </si>
  <si>
    <t>ICICI PRUDENTIAL INDIA OPPORTUNITIES FUND</t>
  </si>
  <si>
    <t>LIFE INSURANCE CORPORATION OF INDIA</t>
  </si>
  <si>
    <t>HDFC MUTUAL FUND - HDFC MNC FUND</t>
  </si>
  <si>
    <t>LICI ASM NON PAR</t>
  </si>
  <si>
    <t>VALLETORT ENTERPRISES PTE LTD</t>
  </si>
  <si>
    <t>NACUPA ENTERPRISES PTE LTD</t>
  </si>
  <si>
    <t>DOWBIGGIN ENTERPRISES PTE LTD</t>
  </si>
  <si>
    <t>BANNATYNE ENTERPRISES PTE LTD</t>
  </si>
  <si>
    <t>SPARGO ENTERPRISES PTE LTD</t>
  </si>
  <si>
    <t>Share Price</t>
  </si>
  <si>
    <t>Shareholding Pattern</t>
  </si>
  <si>
    <t>FII</t>
  </si>
  <si>
    <t>DII</t>
  </si>
  <si>
    <t>Promoter</t>
  </si>
  <si>
    <t>Public &amp; Government</t>
  </si>
  <si>
    <t>Managerial Remuneration</t>
  </si>
  <si>
    <t>Designation</t>
  </si>
  <si>
    <t>Remuneration (In Crs.)</t>
  </si>
  <si>
    <t>X of Median Salary</t>
  </si>
  <si>
    <t>Share Price on XXX</t>
  </si>
  <si>
    <t>No. of Share O/s</t>
  </si>
  <si>
    <t xml:space="preserve">    Less: Cash &amp; Equivalents</t>
  </si>
  <si>
    <t xml:space="preserve">    Add: Debt</t>
  </si>
  <si>
    <t xml:space="preserve">    Add: Minority Interest</t>
  </si>
  <si>
    <t xml:space="preserve">    Enterprise Value</t>
  </si>
  <si>
    <t>Mr. Nusli N. Wadia</t>
  </si>
  <si>
    <t>Chairman</t>
  </si>
  <si>
    <t>CEO &amp; MD</t>
  </si>
  <si>
    <t>ED &amp; CFO</t>
  </si>
  <si>
    <t>Mr. Rakshit Hargave</t>
  </si>
  <si>
    <t>Mr. N. Venkataraman</t>
  </si>
  <si>
    <t>85.94X</t>
  </si>
  <si>
    <t>69.20X</t>
  </si>
  <si>
    <t>50.2X</t>
  </si>
  <si>
    <t xml:space="preserve">Britannia Industries had 5,682 employees as of March 31, 2026. The number of employees decreased by -1.90% </t>
  </si>
  <si>
    <t>compared to the previous year.</t>
  </si>
  <si>
    <t xml:space="preserve">*  Britannia Industries Ltd recently appointed N.Venkataraman as Deputy MD and Ramamurthy Jayaraman as CFO, effective October 1 2026. </t>
  </si>
  <si>
    <t>*  The Net Profit rose 14% year on year to Rs. 593 Cr. And revenue reached Rs. 4,964 crores, marking a 9.5% increase YoY and strong volume expansion at roughly 9% beating estimates.</t>
  </si>
  <si>
    <t>*  To actively counter deep regional biscuit setups and local pricing plays, the company reorganized its core sales and marketing teams into decentralized regional clusters. The strategy</t>
  </si>
  <si>
    <t xml:space="preserve">     is leaning towards digital models, as quick-commere and e-commerce retail networks scaled significantly. </t>
  </si>
  <si>
    <t>*   Management is tracking acute commodity headwinds, specifically regarding near term cost inflation vectors across palm oil, sugar, and industrial fuel.</t>
  </si>
  <si>
    <t>*  Biscuits remain the company's financial powerhouse. Recent performance was boosted by healthy volume recovery as retail pricing stabilized. Strategic pushes feature the premiumization</t>
  </si>
  <si>
    <r>
      <t xml:space="preserve">     of mass products, including the </t>
    </r>
    <r>
      <rPr>
        <i/>
        <sz val="11"/>
        <color theme="1"/>
        <rFont val="Calibri"/>
        <family val="2"/>
        <scheme val="minor"/>
      </rPr>
      <t>50-50 Dipped</t>
    </r>
    <r>
      <rPr>
        <sz val="11"/>
        <color theme="1"/>
        <rFont val="Calibri"/>
        <family val="2"/>
        <scheme val="minor"/>
      </rPr>
      <t xml:space="preserve"> range and </t>
    </r>
    <r>
      <rPr>
        <i/>
        <sz val="11"/>
        <color theme="1"/>
        <rFont val="Calibri"/>
        <family val="2"/>
        <scheme val="minor"/>
      </rPr>
      <t>Doodh Marie Gold</t>
    </r>
    <r>
      <rPr>
        <sz val="11"/>
        <color theme="1"/>
        <rFont val="Calibri"/>
        <family val="2"/>
        <scheme val="minor"/>
      </rPr>
      <t>. Under its "Many Indias" operating framework, Britannia is reclustering its sales teams to launch hyper-local</t>
    </r>
  </si>
  <si>
    <t xml:space="preserve">     flavor variants to fight regional biscuit brands.</t>
  </si>
  <si>
    <t>*  The cake segment has refreshed its portfolio with holiday-focused launches inluding Double Choco Chip, Veg Plum Cake, and Nut &amp; Raisin Romance Cake. The company deployed generative</t>
  </si>
  <si>
    <t xml:space="preserve">    AI modelling to launch nationwide digital campaigns for its premium cake selections. </t>
  </si>
  <si>
    <t>* Britannia entered into a definitive agreement to acquire a controlling stake in Northeast India's leading snacks manufacturer, Kishlay Foods. Valued around INR600-700 Crore, this acquisition</t>
  </si>
  <si>
    <t xml:space="preserve">   advances Britannia's goal to bolster its regional western snacks portfolio and capture market share from regional competitors. </t>
  </si>
  <si>
    <t>* Organic volume growth rose a healthy 9%, signaling genuine domestic consumer demand rather than simple dealer stock building. Non-biscuit segments grew at rapid double digit rates, now</t>
  </si>
  <si>
    <t xml:space="preserve">   accounting for 25% of overall corporate revenue.</t>
  </si>
  <si>
    <t>Sources: The Valuation School | Screener | Britannia Industries Limited - Annual Report FY2025 | Investing.com | Economic Time | Equitymaster | Yahoo Finance | Wikipedia | Time of India</t>
  </si>
  <si>
    <t>Disclaimer: This report is made as part of educational assignment and is meant for educational purpose only. The author of the report is not liable for any losses due to actions taken on</t>
  </si>
  <si>
    <t>basis of this report. It is advisable to consult SEBI registered research analyst before making any investments.</t>
  </si>
  <si>
    <t>* The revenue grew at a steady pace over the multi-year cycle, capping at ₹19,152 crore in FY26. Net profit initially contracted in FY24 due to sudden</t>
  </si>
  <si>
    <t xml:space="preserve">    post pandemic raw material inflation (wheat, sugar, &amp; packaging) but rebounded aggressively by 16.4% in FY26 due to structural premium strategies</t>
  </si>
  <si>
    <t xml:space="preserve">   and direct cost corrections.</t>
  </si>
  <si>
    <t>* Average Total Assets expanded moderately over the four year window. Britannia's ROA improved to 27.32% in FY26, highlighting superior efficiency in</t>
  </si>
  <si>
    <t xml:space="preserve">   deploying assets to generate direct operating income.</t>
  </si>
  <si>
    <t>* The management executed aggressive operational cost cutting measures while pivoting its long term agenda of transforming into a diversified, future</t>
  </si>
  <si>
    <t xml:space="preserve">   ready global foods company. </t>
  </si>
  <si>
    <t>* The management utilized supply chain engineering, digital integrations, and strict capital discipline to drive immediate operational efficiencies. To secure</t>
  </si>
  <si>
    <t xml:space="preserve">   long term revenue streams, Britannia shifted its strategy from traditional volume push systems toward an agile, high margin ecosystem.</t>
  </si>
  <si>
    <t>* There is a distinct transition in Britannia from a highly leveraged, high return structure to a more capital efficient, deleveraged, and fundamentally</t>
  </si>
  <si>
    <t xml:space="preserve">   stable framework.</t>
  </si>
  <si>
    <t xml:space="preserve">*  Britannia maintained an exceptionally strong Altman Z-Score throughout the analysis period, indicating a very low probability of financial distress. </t>
  </si>
  <si>
    <t xml:space="preserve">*  Strong EBIT-to-Assets, Sales-to-Assets, and Market Cap-to-Long Term Liabilities ratios highlight the company's operational strength and robust financials. </t>
  </si>
  <si>
    <r>
      <rPr>
        <i/>
        <sz val="11"/>
        <color rgb="FFC00000"/>
        <rFont val="Calibri"/>
        <family val="2"/>
        <scheme val="minor"/>
      </rPr>
      <t>Prepared by</t>
    </r>
    <r>
      <rPr>
        <b/>
        <i/>
        <sz val="11"/>
        <color rgb="FFC00000"/>
        <rFont val="Calibri"/>
        <family val="2"/>
        <scheme val="minor"/>
      </rPr>
      <t xml:space="preserve"> Pushti Gandhi</t>
    </r>
  </si>
  <si>
    <r>
      <rPr>
        <i/>
        <sz val="11"/>
        <color rgb="FFC00000"/>
        <rFont val="Calibri"/>
        <family val="2"/>
        <scheme val="minor"/>
      </rPr>
      <t xml:space="preserve">Prepared by </t>
    </r>
    <r>
      <rPr>
        <b/>
        <i/>
        <sz val="11"/>
        <color rgb="FFC00000"/>
        <rFont val="Calibri"/>
        <family val="2"/>
        <scheme val="minor"/>
      </rPr>
      <t>Pushti Gandhi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</si>
</sst>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 * #,##0.00_ ;_ * \-#,##0.00_ ;_ * &quot;-&quot;??_ ;_ @_ "/>
    <numFmt numFmtId="165" formatCode="[$-409]mmm\-yy;@"/>
    <numFmt numFmtId="166" formatCode="_(* #,##0.00_);_(* \(#,##0.00\);_(* &quot;-&quot;??_);_(@_)"/>
    <numFmt numFmtId="167" formatCode="_-* #,##0.0_-;\-* #,##0.0_-;_-* &quot;-&quot;??_-;_-@_-"/>
    <numFmt numFmtId="168" formatCode="[$₹-4009]\ #,##0.00;[$₹-4009]\ \-#,##0.00"/>
    <numFmt numFmtId="169" formatCode="&quot;₹&quot;\ #,##0;\(&quot;₹&quot;\ #,##0\)"/>
    <numFmt numFmtId="170" formatCode="_-* #,##0_-;\-* #,##0_-;_-* &quot;-&quot;??_-;_-@_-"/>
    <numFmt numFmtId="171" formatCode="0.00\x"/>
    <numFmt numFmtId="172" formatCode="0\ &quot;days&quot;"/>
    <numFmt numFmtId="173" formatCode="yyyy&quot;A&quot;"/>
    <numFmt numFmtId="174" formatCode="yyyy&quot;E&quot;"/>
    <numFmt numFmtId="175" formatCode="yyyy\-mm\-dd;@"/>
    <numFmt numFmtId="176" formatCode="[$-14C09]dd/mm/yyyy;@"/>
    <numFmt numFmtId="177" formatCode="[$-14C09]d\ mmm\ yyyy;@"/>
    <numFmt numFmtId="178" formatCode="mmm\ dd\,\ yyyy"/>
    <numFmt numFmtId="179" formatCode="mmm\-yy&quot;A&quot;"/>
    <numFmt numFmtId="180" formatCode="mmm\-yy&quot;F&quot;"/>
    <numFmt numFmtId="181" formatCode="_-* #,##0.000_-;\-* #,##0.000_-;_-* &quot;-&quot;??_-;_-@_-"/>
    <numFmt numFmtId="182" formatCode="0.00&quot;x&quot;"/>
    <numFmt numFmtId="183" formatCode="0.0"/>
    <numFmt numFmtId="186" formatCode="dd\-mm\-yyyy"/>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name val="Calibri"/>
      <family val="2"/>
      <scheme val="minor"/>
    </font>
    <font>
      <b/>
      <sz val="11"/>
      <color rgb="FFFF0000"/>
      <name val="Calibri"/>
      <family val="2"/>
      <scheme val="minor"/>
    </font>
    <font>
      <sz val="10"/>
      <color theme="1"/>
      <name val="Calibri"/>
      <family val="2"/>
      <scheme val="minor"/>
    </font>
    <font>
      <b/>
      <i/>
      <sz val="11"/>
      <color rgb="FFC00000"/>
      <name val="Calibri"/>
      <family val="2"/>
      <scheme val="minor"/>
    </font>
    <font>
      <i/>
      <sz val="11"/>
      <color theme="2" tint="-0.499984740745262"/>
      <name val="Calibri"/>
      <family val="2"/>
      <scheme val="minor"/>
    </font>
    <font>
      <b/>
      <sz val="11"/>
      <color theme="4"/>
      <name val="Calibri"/>
      <family val="2"/>
      <scheme val="minor"/>
    </font>
    <font>
      <b/>
      <sz val="13"/>
      <color rgb="FFC00000"/>
      <name val="Calibri"/>
      <family val="2"/>
      <scheme val="minor"/>
    </font>
    <font>
      <b/>
      <sz val="15"/>
      <color rgb="FFC00000"/>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
      <u/>
      <sz val="11"/>
      <color theme="10"/>
      <name val="Calibri"/>
      <family val="2"/>
      <scheme val="minor"/>
    </font>
    <font>
      <vertAlign val="superscript"/>
      <sz val="11"/>
      <color theme="1"/>
      <name val="Calibri"/>
      <family val="2"/>
      <scheme val="minor"/>
    </font>
    <font>
      <sz val="11"/>
      <color theme="1"/>
      <name val="Calibri"/>
      <family val="2"/>
      <scheme val="minor"/>
    </font>
    <font>
      <u/>
      <sz val="11"/>
      <color theme="1"/>
      <name val="Calibri"/>
      <family val="2"/>
      <scheme val="minor"/>
    </font>
    <font>
      <i/>
      <sz val="9"/>
      <color theme="1"/>
      <name val="Calibri"/>
      <family val="2"/>
      <scheme val="minor"/>
    </font>
    <font>
      <sz val="11"/>
      <color rgb="FFC00000"/>
      <name val="Calibri"/>
      <family val="2"/>
      <scheme val="minor"/>
    </font>
    <font>
      <sz val="11"/>
      <color theme="5" tint="-0.249977111117893"/>
      <name val="Calibri"/>
      <family val="2"/>
      <scheme val="minor"/>
    </font>
    <font>
      <sz val="9"/>
      <color indexed="81"/>
      <name val="Tahoma"/>
      <charset val="1"/>
    </font>
    <font>
      <b/>
      <sz val="9"/>
      <color indexed="81"/>
      <name val="Tahoma"/>
      <charset val="1"/>
    </font>
    <font>
      <b/>
      <sz val="11"/>
      <color rgb="FFC00000"/>
      <name val="Calibri"/>
      <family val="2"/>
      <scheme val="minor"/>
    </font>
    <font>
      <i/>
      <sz val="11"/>
      <color rgb="FFC00000"/>
      <name val="Calibri"/>
      <family val="2"/>
      <scheme val="minor"/>
    </font>
    <font>
      <b/>
      <sz val="12"/>
      <color rgb="FFC00000"/>
      <name val="Calibri"/>
      <family val="2"/>
      <scheme val="minor"/>
    </font>
    <font>
      <i/>
      <sz val="8"/>
      <color theme="1"/>
      <name val="Calibri"/>
      <family val="2"/>
      <scheme val="minor"/>
    </font>
    <font>
      <sz val="8"/>
      <color theme="1"/>
      <name val="Calibri"/>
      <family val="2"/>
      <scheme val="minor"/>
    </font>
    <font>
      <i/>
      <sz val="11"/>
      <color theme="0"/>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5" tint="-0.249977111117893"/>
        <bgColor indexed="64"/>
      </patternFill>
    </fill>
    <fill>
      <patternFill patternType="solid">
        <fgColor rgb="FFC00000"/>
        <bgColor indexed="64"/>
      </patternFill>
    </fill>
    <fill>
      <patternFill patternType="solid">
        <fgColor theme="7" tint="-0.499984740745262"/>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4"/>
        <bgColor indexed="64"/>
      </patternFill>
    </fill>
    <fill>
      <patternFill patternType="solid">
        <fgColor theme="6" tint="0.59999389629810485"/>
        <bgColor indexed="64"/>
      </patternFill>
    </fill>
    <fill>
      <patternFill patternType="solid">
        <fgColor theme="5" tint="0.79998168889431442"/>
        <bgColor indexed="64"/>
      </patternFill>
    </fill>
  </fills>
  <borders count="22">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right/>
      <top style="medium">
        <color indexed="64"/>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style="thin">
        <color auto="1"/>
      </top>
      <bottom style="medium">
        <color auto="1"/>
      </bottom>
      <diagonal/>
    </border>
    <border>
      <left/>
      <right/>
      <top style="medium">
        <color auto="1"/>
      </top>
      <bottom style="thick">
        <color auto="1"/>
      </bottom>
      <diagonal/>
    </border>
    <border>
      <left/>
      <right/>
      <top style="thin">
        <color auto="1"/>
      </top>
      <bottom style="thick">
        <color auto="1"/>
      </bottom>
      <diagonal/>
    </border>
    <border>
      <left/>
      <right/>
      <top style="medium">
        <color theme="1"/>
      </top>
      <bottom style="thick">
        <color theme="1"/>
      </bottom>
      <diagonal/>
    </border>
    <border>
      <left/>
      <right/>
      <top/>
      <bottom style="thin">
        <color theme="0"/>
      </bottom>
      <diagonal/>
    </border>
    <border>
      <left/>
      <right/>
      <top style="thin">
        <color theme="3" tint="0.79998168889431442"/>
      </top>
      <bottom style="thin">
        <color theme="3" tint="0.79998168889431442"/>
      </bottom>
      <diagonal/>
    </border>
    <border>
      <left/>
      <right/>
      <top style="medium">
        <color auto="1"/>
      </top>
      <bottom style="medium">
        <color auto="1"/>
      </bottom>
      <diagonal/>
    </border>
    <border>
      <left/>
      <right/>
      <top/>
      <bottom style="medium">
        <color rgb="FFC00000"/>
      </bottom>
      <diagonal/>
    </border>
    <border>
      <left/>
      <right/>
      <top style="thin">
        <color rgb="FFC00000"/>
      </top>
      <bottom style="thin">
        <color rgb="FFC00000"/>
      </bottom>
      <diagonal/>
    </border>
    <border>
      <left/>
      <right/>
      <top style="thin">
        <color rgb="FFC00000"/>
      </top>
      <bottom/>
      <diagonal/>
    </border>
    <border>
      <left/>
      <right/>
      <top style="thin">
        <color rgb="FFC00000"/>
      </top>
      <bottom style="medium">
        <color rgb="FFC00000"/>
      </bottom>
      <diagonal/>
    </border>
    <border>
      <left/>
      <right/>
      <top style="medium">
        <color rgb="FFC00000"/>
      </top>
      <bottom style="thick">
        <color rgb="FFC00000"/>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4" borderId="0" applyNumberFormat="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4" fillId="2" borderId="0" applyNumberFormat="0" applyBorder="0" applyAlignment="0" applyProtection="0"/>
    <xf numFmtId="0" fontId="4" fillId="3" borderId="0" applyNumberFormat="0" applyBorder="0" applyAlignment="0" applyProtection="0"/>
    <xf numFmtId="0" fontId="17" fillId="0" borderId="0" applyNumberFormat="0" applyFill="0" applyBorder="0" applyAlignment="0" applyProtection="0"/>
  </cellStyleXfs>
  <cellXfs count="270">
    <xf numFmtId="0" fontId="0" fillId="0" borderId="0" xfId="0"/>
    <xf numFmtId="164" fontId="3" fillId="0" borderId="0" xfId="4" applyFont="1" applyBorder="1"/>
    <xf numFmtId="164" fontId="0" fillId="0" borderId="0" xfId="4" applyFont="1" applyBorder="1"/>
    <xf numFmtId="165" fontId="2" fillId="5" borderId="0" xfId="4" applyNumberFormat="1" applyFont="1" applyFill="1" applyBorder="1"/>
    <xf numFmtId="165" fontId="2" fillId="5" borderId="0" xfId="0" applyNumberFormat="1" applyFont="1" applyFill="1" applyAlignment="1">
      <alignment horizontal="center"/>
    </xf>
    <xf numFmtId="165" fontId="6" fillId="0" borderId="0" xfId="4" applyNumberFormat="1" applyFont="1" applyFill="1" applyBorder="1"/>
    <xf numFmtId="164" fontId="1" fillId="0" borderId="0" xfId="4" applyFont="1" applyBorder="1"/>
    <xf numFmtId="166" fontId="0" fillId="0" borderId="0" xfId="4" applyNumberFormat="1" applyFont="1" applyBorder="1"/>
    <xf numFmtId="0" fontId="3" fillId="0" borderId="0" xfId="0" applyFont="1"/>
    <xf numFmtId="0" fontId="7" fillId="0" borderId="0" xfId="0" applyFont="1"/>
    <xf numFmtId="0" fontId="2" fillId="5" borderId="0" xfId="0" applyFont="1" applyFill="1"/>
    <xf numFmtId="0" fontId="2" fillId="5" borderId="0" xfId="0" applyFont="1" applyFill="1" applyAlignment="1">
      <alignment horizontal="center"/>
    </xf>
    <xf numFmtId="9" fontId="1" fillId="0" borderId="0" xfId="4" applyNumberFormat="1" applyFont="1" applyBorder="1"/>
    <xf numFmtId="164" fontId="2" fillId="2" borderId="0" xfId="6" applyNumberFormat="1" applyFont="1" applyBorder="1"/>
    <xf numFmtId="164" fontId="2" fillId="3" borderId="0" xfId="7" applyNumberFormat="1" applyFont="1" applyBorder="1"/>
    <xf numFmtId="10" fontId="0" fillId="0" borderId="0" xfId="0" applyNumberFormat="1"/>
    <xf numFmtId="10" fontId="3" fillId="0" borderId="0" xfId="0" applyNumberFormat="1" applyFont="1"/>
    <xf numFmtId="164" fontId="0" fillId="0" borderId="0" xfId="4" applyFont="1" applyBorder="1" applyAlignment="1">
      <alignment horizontal="center"/>
    </xf>
    <xf numFmtId="164" fontId="3" fillId="0" borderId="0" xfId="4" applyFont="1" applyBorder="1" applyAlignment="1">
      <alignment horizontal="center"/>
    </xf>
    <xf numFmtId="9" fontId="3" fillId="0" borderId="0" xfId="2" applyFont="1" applyBorder="1"/>
    <xf numFmtId="0" fontId="2" fillId="6" borderId="0" xfId="0" applyFont="1" applyFill="1" applyAlignment="1">
      <alignment vertical="top"/>
    </xf>
    <xf numFmtId="17" fontId="0" fillId="0" borderId="0" xfId="0" applyNumberFormat="1"/>
    <xf numFmtId="3" fontId="0" fillId="0" borderId="0" xfId="0" applyNumberFormat="1"/>
    <xf numFmtId="9" fontId="0" fillId="0" borderId="0" xfId="0" applyNumberFormat="1"/>
    <xf numFmtId="17" fontId="2" fillId="6" borderId="0" xfId="0" applyNumberFormat="1" applyFont="1" applyFill="1" applyAlignment="1">
      <alignment vertical="top"/>
    </xf>
    <xf numFmtId="0" fontId="3" fillId="0" borderId="1" xfId="0" applyFont="1" applyBorder="1"/>
    <xf numFmtId="0" fontId="0" fillId="0" borderId="1" xfId="0" applyBorder="1"/>
    <xf numFmtId="167" fontId="0" fillId="0" borderId="0" xfId="1" applyNumberFormat="1" applyFont="1"/>
    <xf numFmtId="167" fontId="3" fillId="0" borderId="1" xfId="0" applyNumberFormat="1" applyFont="1" applyBorder="1"/>
    <xf numFmtId="167" fontId="3" fillId="0" borderId="0" xfId="1" applyNumberFormat="1" applyFont="1"/>
    <xf numFmtId="167" fontId="3" fillId="0" borderId="1" xfId="1" applyNumberFormat="1" applyFont="1" applyBorder="1"/>
    <xf numFmtId="9" fontId="0" fillId="0" borderId="0" xfId="2" applyFont="1"/>
    <xf numFmtId="0" fontId="8" fillId="0" borderId="0" xfId="0" applyFont="1"/>
    <xf numFmtId="0" fontId="2" fillId="7" borderId="0" xfId="0" applyFont="1" applyFill="1"/>
    <xf numFmtId="165" fontId="2" fillId="7" borderId="0" xfId="0" applyNumberFormat="1" applyFont="1" applyFill="1"/>
    <xf numFmtId="165" fontId="2" fillId="7" borderId="0" xfId="0" applyNumberFormat="1" applyFont="1" applyFill="1" applyAlignment="1">
      <alignment horizontal="right"/>
    </xf>
    <xf numFmtId="0" fontId="9" fillId="0" borderId="0" xfId="0" applyFont="1"/>
    <xf numFmtId="0" fontId="0" fillId="8" borderId="0" xfId="0" applyFill="1"/>
    <xf numFmtId="0" fontId="4" fillId="8" borderId="0" xfId="0" applyFont="1" applyFill="1"/>
    <xf numFmtId="0" fontId="2" fillId="8" borderId="0" xfId="0" applyFont="1" applyFill="1"/>
    <xf numFmtId="0" fontId="10" fillId="0" borderId="0" xfId="0" applyFont="1"/>
    <xf numFmtId="10" fontId="10" fillId="0" borderId="0" xfId="2" applyNumberFormat="1" applyFont="1"/>
    <xf numFmtId="10" fontId="10" fillId="0" borderId="0" xfId="2" applyNumberFormat="1" applyFont="1" applyAlignment="1">
      <alignment horizontal="right"/>
    </xf>
    <xf numFmtId="0" fontId="11" fillId="0" borderId="0" xfId="0" applyFont="1"/>
    <xf numFmtId="0" fontId="2" fillId="7" borderId="0" xfId="0" applyFont="1" applyFill="1" applyAlignment="1">
      <alignment vertical="top"/>
    </xf>
    <xf numFmtId="17" fontId="2" fillId="7" borderId="0" xfId="0" applyNumberFormat="1" applyFont="1" applyFill="1" applyAlignment="1">
      <alignment vertical="top"/>
    </xf>
    <xf numFmtId="0" fontId="12" fillId="0" borderId="0" xfId="0" applyFont="1"/>
    <xf numFmtId="0" fontId="13" fillId="0" borderId="0" xfId="0" applyFont="1"/>
    <xf numFmtId="168" fontId="0" fillId="0" borderId="0" xfId="1" applyNumberFormat="1" applyFont="1"/>
    <xf numFmtId="168" fontId="3" fillId="0" borderId="1" xfId="1" applyNumberFormat="1" applyFont="1" applyBorder="1"/>
    <xf numFmtId="0" fontId="14" fillId="0" borderId="0" xfId="0" applyFont="1"/>
    <xf numFmtId="169" fontId="0" fillId="0" borderId="0" xfId="1" applyNumberFormat="1" applyFont="1"/>
    <xf numFmtId="169" fontId="3" fillId="0" borderId="0" xfId="0" applyNumberFormat="1" applyFont="1"/>
    <xf numFmtId="165" fontId="2" fillId="7" borderId="0" xfId="0" applyNumberFormat="1" applyFont="1" applyFill="1" applyAlignment="1">
      <alignment horizontal="center"/>
    </xf>
    <xf numFmtId="0" fontId="0" fillId="0" borderId="2" xfId="0" applyBorder="1"/>
    <xf numFmtId="10" fontId="0" fillId="0" borderId="2" xfId="2" applyNumberFormat="1" applyFont="1" applyBorder="1"/>
    <xf numFmtId="10" fontId="0" fillId="0" borderId="0" xfId="2" applyNumberFormat="1" applyFont="1"/>
    <xf numFmtId="0" fontId="15" fillId="0" borderId="1" xfId="0" applyFont="1" applyBorder="1"/>
    <xf numFmtId="170" fontId="0" fillId="0" borderId="2" xfId="1" applyNumberFormat="1" applyFont="1" applyBorder="1" applyAlignment="1">
      <alignment horizontal="center"/>
    </xf>
    <xf numFmtId="170" fontId="0" fillId="0" borderId="0" xfId="1" applyNumberFormat="1" applyFont="1"/>
    <xf numFmtId="0" fontId="0" fillId="0" borderId="3" xfId="0" applyBorder="1"/>
    <xf numFmtId="170" fontId="0" fillId="0" borderId="3" xfId="1" applyNumberFormat="1" applyFont="1" applyBorder="1"/>
    <xf numFmtId="10" fontId="0" fillId="0" borderId="3" xfId="2" applyNumberFormat="1" applyFont="1" applyBorder="1"/>
    <xf numFmtId="171" fontId="0" fillId="0" borderId="0" xfId="0" applyNumberFormat="1"/>
    <xf numFmtId="171" fontId="0" fillId="0" borderId="3" xfId="0" applyNumberFormat="1" applyBorder="1"/>
    <xf numFmtId="172" fontId="0" fillId="0" borderId="0" xfId="0" applyNumberFormat="1"/>
    <xf numFmtId="10" fontId="0" fillId="0" borderId="0" xfId="2" applyNumberFormat="1" applyFont="1" applyFill="1" applyBorder="1"/>
    <xf numFmtId="10" fontId="0" fillId="0" borderId="3" xfId="2" applyNumberFormat="1" applyFont="1" applyFill="1" applyBorder="1"/>
    <xf numFmtId="10" fontId="0" fillId="0" borderId="0" xfId="2" applyNumberFormat="1" applyFont="1" applyBorder="1"/>
    <xf numFmtId="173" fontId="0" fillId="0" borderId="0" xfId="0" applyNumberFormat="1"/>
    <xf numFmtId="0" fontId="0" fillId="9" borderId="0" xfId="0" applyFill="1"/>
    <xf numFmtId="174" fontId="0" fillId="9" borderId="0" xfId="0" applyNumberFormat="1" applyFill="1"/>
    <xf numFmtId="10" fontId="0" fillId="9" borderId="0" xfId="2" applyNumberFormat="1" applyFont="1" applyFill="1"/>
    <xf numFmtId="167" fontId="0" fillId="9" borderId="0" xfId="1" applyNumberFormat="1" applyFont="1" applyFill="1"/>
    <xf numFmtId="165" fontId="3" fillId="10" borderId="0" xfId="0" applyNumberFormat="1" applyFont="1" applyFill="1" applyAlignment="1">
      <alignment horizontal="center"/>
    </xf>
    <xf numFmtId="0" fontId="0" fillId="10" borderId="0" xfId="0" applyFill="1"/>
    <xf numFmtId="165" fontId="3" fillId="10" borderId="4" xfId="0" applyNumberFormat="1" applyFont="1" applyFill="1" applyBorder="1"/>
    <xf numFmtId="0" fontId="3" fillId="0" borderId="4" xfId="0" applyFont="1" applyBorder="1"/>
    <xf numFmtId="165" fontId="3" fillId="0" borderId="4" xfId="0" applyNumberFormat="1" applyFont="1" applyBorder="1"/>
    <xf numFmtId="10" fontId="3" fillId="0" borderId="0" xfId="2" applyNumberFormat="1" applyFont="1"/>
    <xf numFmtId="10" fontId="1" fillId="0" borderId="0" xfId="2" applyNumberFormat="1" applyFont="1"/>
    <xf numFmtId="0" fontId="16" fillId="0" borderId="0" xfId="0" applyFont="1"/>
    <xf numFmtId="0" fontId="0" fillId="10" borderId="5" xfId="0" applyFill="1" applyBorder="1" applyAlignment="1">
      <alignment horizontal="left" vertical="center" indent="1"/>
    </xf>
    <xf numFmtId="0" fontId="1" fillId="10" borderId="5" xfId="8" applyFont="1" applyFill="1" applyBorder="1" applyAlignment="1">
      <alignment horizontal="left" vertical="center"/>
    </xf>
    <xf numFmtId="0" fontId="19" fillId="10" borderId="5" xfId="0" applyFont="1" applyFill="1" applyBorder="1" applyAlignment="1">
      <alignment horizontal="left" vertical="center" indent="1"/>
    </xf>
    <xf numFmtId="0" fontId="20" fillId="10" borderId="5" xfId="8" applyFont="1" applyFill="1" applyBorder="1" applyAlignment="1">
      <alignment horizontal="left" vertical="center"/>
    </xf>
    <xf numFmtId="4" fontId="0" fillId="0" borderId="5" xfId="0" applyNumberFormat="1" applyBorder="1"/>
    <xf numFmtId="0" fontId="3" fillId="0" borderId="5" xfId="0" applyFont="1" applyBorder="1"/>
    <xf numFmtId="176" fontId="0" fillId="0" borderId="0" xfId="0" applyNumberFormat="1"/>
    <xf numFmtId="175" fontId="0" fillId="0" borderId="0" xfId="0" applyNumberFormat="1"/>
    <xf numFmtId="177" fontId="0" fillId="0" borderId="0" xfId="0" applyNumberFormat="1"/>
    <xf numFmtId="175" fontId="3" fillId="0" borderId="0" xfId="0" applyNumberFormat="1" applyFont="1"/>
    <xf numFmtId="175" fontId="3" fillId="0" borderId="5" xfId="0" applyNumberFormat="1" applyFont="1" applyBorder="1"/>
    <xf numFmtId="178" fontId="3" fillId="0" borderId="5" xfId="0" applyNumberFormat="1" applyFont="1" applyBorder="1"/>
    <xf numFmtId="178" fontId="0" fillId="0" borderId="5" xfId="0" applyNumberFormat="1" applyBorder="1"/>
    <xf numFmtId="15" fontId="0" fillId="0" borderId="5" xfId="0" applyNumberFormat="1" applyBorder="1"/>
    <xf numFmtId="14" fontId="0" fillId="0" borderId="0" xfId="0" applyNumberFormat="1"/>
    <xf numFmtId="4" fontId="0" fillId="0" borderId="0" xfId="0" applyNumberFormat="1"/>
    <xf numFmtId="0" fontId="3" fillId="0" borderId="3" xfId="0" applyFont="1" applyBorder="1" applyAlignment="1">
      <alignment horizontal="left" vertical="top"/>
    </xf>
    <xf numFmtId="0" fontId="3" fillId="0" borderId="3" xfId="0" applyFont="1" applyBorder="1" applyAlignment="1">
      <alignment horizontal="center" vertical="center"/>
    </xf>
    <xf numFmtId="0" fontId="3" fillId="0" borderId="3" xfId="0" applyFont="1" applyBorder="1" applyAlignment="1">
      <alignment horizontal="right" vertical="center"/>
    </xf>
    <xf numFmtId="43" fontId="0" fillId="0" borderId="0" xfId="1" applyFont="1"/>
    <xf numFmtId="0" fontId="0" fillId="0" borderId="4" xfId="0" applyBorder="1"/>
    <xf numFmtId="0" fontId="14" fillId="0" borderId="6" xfId="0" applyFont="1" applyBorder="1" applyAlignment="1">
      <alignment horizontal="center"/>
    </xf>
    <xf numFmtId="0" fontId="14" fillId="0" borderId="6" xfId="0" applyFont="1" applyBorder="1" applyAlignment="1">
      <alignment horizontal="centerContinuous"/>
    </xf>
    <xf numFmtId="43" fontId="0" fillId="0" borderId="0" xfId="0" applyNumberFormat="1"/>
    <xf numFmtId="2" fontId="0" fillId="0" borderId="0" xfId="0" applyNumberFormat="1"/>
    <xf numFmtId="43" fontId="0" fillId="9" borderId="0" xfId="0" applyNumberFormat="1" applyFill="1"/>
    <xf numFmtId="0" fontId="0" fillId="11" borderId="5" xfId="0" applyFill="1" applyBorder="1" applyAlignment="1">
      <alignment horizontal="left" vertical="center" indent="1"/>
    </xf>
    <xf numFmtId="0" fontId="0" fillId="11" borderId="5" xfId="0" applyFill="1" applyBorder="1" applyAlignment="1">
      <alignment horizontal="left" vertical="center"/>
    </xf>
    <xf numFmtId="0" fontId="0" fillId="11" borderId="5" xfId="0" applyFill="1" applyBorder="1" applyAlignment="1">
      <alignment horizontal="right" vertical="center" wrapText="1"/>
    </xf>
    <xf numFmtId="43" fontId="0" fillId="10" borderId="5" xfId="1" applyFont="1" applyFill="1" applyBorder="1" applyAlignment="1">
      <alignment horizontal="right" vertical="center" wrapText="1"/>
    </xf>
    <xf numFmtId="43" fontId="19" fillId="10" borderId="5" xfId="1" applyFont="1" applyFill="1" applyBorder="1" applyAlignment="1">
      <alignment horizontal="right" vertical="center" wrapText="1"/>
    </xf>
    <xf numFmtId="0" fontId="3" fillId="0" borderId="2" xfId="0" applyFont="1" applyBorder="1"/>
    <xf numFmtId="0" fontId="3" fillId="0" borderId="3" xfId="0" applyFont="1" applyBorder="1"/>
    <xf numFmtId="10" fontId="0" fillId="0" borderId="2" xfId="0" applyNumberFormat="1" applyBorder="1"/>
    <xf numFmtId="10" fontId="0" fillId="0" borderId="3" xfId="0" applyNumberFormat="1" applyBorder="1"/>
    <xf numFmtId="43" fontId="0" fillId="0" borderId="2" xfId="0" applyNumberFormat="1" applyBorder="1"/>
    <xf numFmtId="43" fontId="0" fillId="0" borderId="3" xfId="0" applyNumberFormat="1" applyBorder="1"/>
    <xf numFmtId="0" fontId="0" fillId="0" borderId="7" xfId="0" applyBorder="1"/>
    <xf numFmtId="0" fontId="21" fillId="0" borderId="0" xfId="0" applyFont="1"/>
    <xf numFmtId="0" fontId="21" fillId="0" borderId="0" xfId="0" applyFont="1" applyAlignment="1">
      <alignment vertical="top"/>
    </xf>
    <xf numFmtId="0" fontId="3" fillId="0" borderId="7" xfId="0" applyFont="1" applyBorder="1"/>
    <xf numFmtId="10" fontId="0" fillId="0" borderId="7" xfId="2" applyNumberFormat="1" applyFont="1" applyBorder="1"/>
    <xf numFmtId="10" fontId="0" fillId="0" borderId="7" xfId="0" applyNumberFormat="1" applyBorder="1"/>
    <xf numFmtId="0" fontId="3" fillId="0" borderId="3" xfId="0" applyFont="1" applyBorder="1" applyAlignment="1">
      <alignment horizontal="right"/>
    </xf>
    <xf numFmtId="0" fontId="0" fillId="0" borderId="0" xfId="0" applyAlignment="1">
      <alignment horizontal="left"/>
    </xf>
    <xf numFmtId="0" fontId="3" fillId="0" borderId="0" xfId="0" applyFont="1" applyAlignment="1">
      <alignment horizontal="right"/>
    </xf>
    <xf numFmtId="10" fontId="0" fillId="0" borderId="0" xfId="0" applyNumberFormat="1" applyAlignment="1">
      <alignment horizontal="left" vertical="top"/>
    </xf>
    <xf numFmtId="0" fontId="3" fillId="12" borderId="0" xfId="0" applyFont="1" applyFill="1"/>
    <xf numFmtId="10" fontId="3" fillId="12" borderId="0" xfId="0" applyNumberFormat="1" applyFont="1" applyFill="1" applyAlignment="1">
      <alignment horizontal="left"/>
    </xf>
    <xf numFmtId="0" fontId="22" fillId="0" borderId="0" xfId="0" applyFont="1"/>
    <xf numFmtId="43" fontId="22" fillId="0" borderId="0" xfId="0" applyNumberFormat="1" applyFont="1"/>
    <xf numFmtId="10" fontId="22" fillId="0" borderId="0" xfId="0" applyNumberFormat="1" applyFont="1"/>
    <xf numFmtId="43" fontId="22" fillId="0" borderId="0" xfId="1" applyFont="1"/>
    <xf numFmtId="43" fontId="0" fillId="9" borderId="3" xfId="0" applyNumberFormat="1" applyFill="1" applyBorder="1"/>
    <xf numFmtId="43" fontId="22" fillId="0" borderId="7" xfId="0" applyNumberFormat="1" applyFont="1" applyBorder="1"/>
    <xf numFmtId="0" fontId="3" fillId="9" borderId="0" xfId="0" applyFont="1" applyFill="1"/>
    <xf numFmtId="0" fontId="2" fillId="10" borderId="0" xfId="0" applyFont="1" applyFill="1"/>
    <xf numFmtId="0" fontId="0" fillId="7" borderId="0" xfId="0" applyFill="1"/>
    <xf numFmtId="0" fontId="4" fillId="7" borderId="0" xfId="0" applyFont="1" applyFill="1"/>
    <xf numFmtId="17" fontId="2" fillId="13" borderId="0" xfId="0" applyNumberFormat="1" applyFont="1" applyFill="1"/>
    <xf numFmtId="0" fontId="0" fillId="0" borderId="8" xfId="0" applyBorder="1"/>
    <xf numFmtId="167" fontId="0" fillId="0" borderId="8" xfId="1" applyNumberFormat="1" applyFont="1" applyBorder="1"/>
    <xf numFmtId="167" fontId="3" fillId="0" borderId="9" xfId="1" applyNumberFormat="1" applyFont="1" applyBorder="1"/>
    <xf numFmtId="167" fontId="3" fillId="0" borderId="7" xfId="1" applyNumberFormat="1" applyFont="1" applyBorder="1"/>
    <xf numFmtId="167" fontId="3" fillId="0" borderId="3" xfId="1" applyNumberFormat="1" applyFont="1" applyBorder="1"/>
    <xf numFmtId="167" fontId="0" fillId="0" borderId="0" xfId="1" applyNumberFormat="1" applyFont="1" applyBorder="1"/>
    <xf numFmtId="167" fontId="3" fillId="0" borderId="2" xfId="1" applyNumberFormat="1" applyFont="1" applyBorder="1"/>
    <xf numFmtId="17" fontId="2" fillId="7" borderId="0" xfId="0" applyNumberFormat="1" applyFont="1" applyFill="1"/>
    <xf numFmtId="0" fontId="3" fillId="7" borderId="0" xfId="0" applyFont="1" applyFill="1"/>
    <xf numFmtId="0" fontId="3" fillId="0" borderId="10" xfId="0" applyFont="1" applyBorder="1"/>
    <xf numFmtId="0" fontId="0" fillId="0" borderId="10" xfId="0" applyBorder="1"/>
    <xf numFmtId="10" fontId="3" fillId="0" borderId="10" xfId="2" applyNumberFormat="1" applyFont="1" applyBorder="1"/>
    <xf numFmtId="0" fontId="3" fillId="14" borderId="0" xfId="0" applyFont="1" applyFill="1"/>
    <xf numFmtId="10" fontId="3" fillId="14" borderId="0" xfId="0" applyNumberFormat="1" applyFont="1" applyFill="1"/>
    <xf numFmtId="10" fontId="22" fillId="0" borderId="8" xfId="0" applyNumberFormat="1" applyFont="1" applyBorder="1"/>
    <xf numFmtId="0" fontId="3" fillId="0" borderId="11" xfId="0" applyFont="1" applyBorder="1"/>
    <xf numFmtId="0" fontId="0" fillId="0" borderId="11" xfId="0" applyBorder="1"/>
    <xf numFmtId="10" fontId="0" fillId="0" borderId="11" xfId="2" applyNumberFormat="1" applyFont="1" applyBorder="1"/>
    <xf numFmtId="10" fontId="0" fillId="0" borderId="8" xfId="0" applyNumberFormat="1" applyBorder="1"/>
    <xf numFmtId="10" fontId="3" fillId="0" borderId="11" xfId="2" applyNumberFormat="1" applyFont="1" applyBorder="1"/>
    <xf numFmtId="0" fontId="2" fillId="7" borderId="0" xfId="0" applyFont="1" applyFill="1" applyAlignment="1">
      <alignment horizontal="left"/>
    </xf>
    <xf numFmtId="179" fontId="2" fillId="7" borderId="0" xfId="0" applyNumberFormat="1" applyFont="1" applyFill="1"/>
    <xf numFmtId="180" fontId="2" fillId="7" borderId="0" xfId="0" applyNumberFormat="1" applyFont="1" applyFill="1"/>
    <xf numFmtId="10" fontId="0" fillId="0" borderId="1" xfId="0" applyNumberFormat="1" applyBorder="1"/>
    <xf numFmtId="10" fontId="23" fillId="0" borderId="1" xfId="0" applyNumberFormat="1" applyFont="1" applyBorder="1"/>
    <xf numFmtId="10" fontId="23" fillId="0" borderId="0" xfId="2" applyNumberFormat="1" applyFont="1"/>
    <xf numFmtId="10" fontId="23" fillId="0" borderId="0" xfId="0" applyNumberFormat="1" applyFont="1"/>
    <xf numFmtId="10" fontId="6" fillId="0" borderId="1" xfId="0" applyNumberFormat="1" applyFont="1" applyBorder="1"/>
    <xf numFmtId="10" fontId="23" fillId="9" borderId="0" xfId="0" applyNumberFormat="1" applyFont="1" applyFill="1"/>
    <xf numFmtId="10" fontId="0" fillId="9" borderId="0" xfId="0" applyNumberFormat="1" applyFill="1"/>
    <xf numFmtId="43" fontId="0" fillId="0" borderId="1" xfId="1" applyFont="1" applyBorder="1"/>
    <xf numFmtId="43" fontId="3" fillId="0" borderId="1" xfId="1" applyFont="1" applyBorder="1"/>
    <xf numFmtId="0" fontId="23" fillId="0" borderId="1" xfId="0" applyFont="1" applyBorder="1"/>
    <xf numFmtId="181" fontId="0" fillId="0" borderId="1" xfId="1" applyNumberFormat="1" applyFont="1" applyBorder="1"/>
    <xf numFmtId="43" fontId="0" fillId="0" borderId="1" xfId="0" applyNumberFormat="1" applyBorder="1"/>
    <xf numFmtId="43" fontId="3" fillId="0" borderId="0" xfId="0" applyNumberFormat="1" applyFont="1"/>
    <xf numFmtId="0" fontId="3" fillId="0" borderId="12" xfId="0" applyFont="1" applyBorder="1"/>
    <xf numFmtId="43" fontId="3" fillId="0" borderId="12" xfId="0" applyNumberFormat="1" applyFont="1" applyBorder="1"/>
    <xf numFmtId="0" fontId="3" fillId="0" borderId="13" xfId="0" applyFont="1" applyBorder="1"/>
    <xf numFmtId="164" fontId="3" fillId="0" borderId="13" xfId="0" applyNumberFormat="1" applyFont="1" applyBorder="1"/>
    <xf numFmtId="43" fontId="3" fillId="0" borderId="0" xfId="1" applyFont="1"/>
    <xf numFmtId="182" fontId="0" fillId="9" borderId="0" xfId="0" applyNumberFormat="1" applyFill="1"/>
    <xf numFmtId="9" fontId="3" fillId="0" borderId="0" xfId="0" applyNumberFormat="1" applyFont="1"/>
    <xf numFmtId="164" fontId="2" fillId="0" borderId="0" xfId="0" applyNumberFormat="1" applyFont="1"/>
    <xf numFmtId="9" fontId="3" fillId="0" borderId="0" xfId="0" applyNumberFormat="1" applyFont="1" applyAlignment="1">
      <alignment horizontal="left"/>
    </xf>
    <xf numFmtId="10" fontId="3" fillId="0" borderId="0" xfId="0" applyNumberFormat="1" applyFont="1" applyAlignment="1">
      <alignment horizontal="left"/>
    </xf>
    <xf numFmtId="0" fontId="26" fillId="0" borderId="0" xfId="0" applyFont="1"/>
    <xf numFmtId="0" fontId="2" fillId="7" borderId="0" xfId="0" applyFont="1" applyFill="1" applyAlignment="1">
      <alignment wrapText="1"/>
    </xf>
    <xf numFmtId="0" fontId="0" fillId="7" borderId="0" xfId="0" applyFill="1" applyAlignment="1">
      <alignment wrapText="1"/>
    </xf>
    <xf numFmtId="0" fontId="2" fillId="7" borderId="0" xfId="0" applyFont="1" applyFill="1" applyAlignment="1">
      <alignment horizontal="left" wrapText="1"/>
    </xf>
    <xf numFmtId="0" fontId="2" fillId="7" borderId="0" xfId="0" applyFont="1" applyFill="1" applyAlignment="1">
      <alignment horizontal="right" wrapText="1"/>
    </xf>
    <xf numFmtId="0" fontId="2" fillId="7" borderId="0" xfId="0" applyFont="1" applyFill="1" applyAlignment="1">
      <alignment horizontal="center" wrapText="1"/>
    </xf>
    <xf numFmtId="0" fontId="0" fillId="0" borderId="5" xfId="0" applyBorder="1"/>
    <xf numFmtId="43" fontId="0" fillId="0" borderId="5" xfId="1" applyFont="1" applyBorder="1"/>
    <xf numFmtId="43" fontId="0" fillId="0" borderId="5" xfId="0" applyNumberFormat="1" applyBorder="1"/>
    <xf numFmtId="182" fontId="0" fillId="0" borderId="1" xfId="0" applyNumberFormat="1" applyBorder="1"/>
    <xf numFmtId="0" fontId="0" fillId="9" borderId="1" xfId="0" applyFill="1" applyBorder="1"/>
    <xf numFmtId="43" fontId="0" fillId="9" borderId="1" xfId="1" applyFont="1" applyFill="1" applyBorder="1"/>
    <xf numFmtId="182" fontId="0" fillId="9" borderId="1" xfId="0" applyNumberFormat="1" applyFill="1" applyBorder="1"/>
    <xf numFmtId="0" fontId="3" fillId="9" borderId="1" xfId="0" applyFont="1" applyFill="1" applyBorder="1"/>
    <xf numFmtId="182" fontId="3" fillId="9" borderId="1" xfId="0" applyNumberFormat="1" applyFont="1" applyFill="1" applyBorder="1"/>
    <xf numFmtId="0" fontId="3" fillId="9" borderId="3" xfId="0" applyFont="1" applyFill="1" applyBorder="1"/>
    <xf numFmtId="0" fontId="0" fillId="9" borderId="3" xfId="0" applyFill="1" applyBorder="1"/>
    <xf numFmtId="164" fontId="0" fillId="0" borderId="15" xfId="0" applyNumberFormat="1" applyBorder="1"/>
    <xf numFmtId="43" fontId="3" fillId="9" borderId="3" xfId="1" applyFont="1" applyFill="1" applyBorder="1"/>
    <xf numFmtId="0" fontId="0" fillId="0" borderId="16" xfId="0" applyBorder="1"/>
    <xf numFmtId="2" fontId="0" fillId="0" borderId="5" xfId="1" applyNumberFormat="1" applyFont="1" applyBorder="1"/>
    <xf numFmtId="2" fontId="0" fillId="0" borderId="0" xfId="1" applyNumberFormat="1" applyFont="1" applyBorder="1" applyAlignment="1">
      <alignment horizontal="right" vertical="top"/>
    </xf>
    <xf numFmtId="43" fontId="0" fillId="0" borderId="0" xfId="1" applyFont="1" applyBorder="1" applyAlignment="1">
      <alignment horizontal="right" vertical="top"/>
    </xf>
    <xf numFmtId="4" fontId="0" fillId="0" borderId="1" xfId="0" applyNumberFormat="1" applyBorder="1"/>
    <xf numFmtId="10" fontId="0" fillId="0" borderId="1" xfId="2" applyNumberFormat="1" applyFont="1" applyBorder="1"/>
    <xf numFmtId="4" fontId="2" fillId="7" borderId="0" xfId="0" applyNumberFormat="1" applyFont="1" applyFill="1"/>
    <xf numFmtId="0" fontId="2" fillId="7" borderId="0" xfId="0" applyFont="1" applyFill="1" applyAlignment="1">
      <alignment horizontal="right"/>
    </xf>
    <xf numFmtId="2" fontId="0" fillId="0" borderId="1" xfId="0" applyNumberFormat="1" applyBorder="1"/>
    <xf numFmtId="10" fontId="0" fillId="0" borderId="1" xfId="0" applyNumberFormat="1" applyBorder="1" applyAlignment="1">
      <alignment horizontal="left"/>
    </xf>
    <xf numFmtId="167" fontId="0" fillId="0" borderId="1" xfId="1" applyNumberFormat="1" applyFont="1" applyBorder="1"/>
    <xf numFmtId="183" fontId="0" fillId="0" borderId="0" xfId="0" applyNumberFormat="1"/>
    <xf numFmtId="165" fontId="3" fillId="10" borderId="0" xfId="0" applyNumberFormat="1" applyFont="1" applyFill="1"/>
    <xf numFmtId="0" fontId="3" fillId="15" borderId="0" xfId="0" applyFont="1" applyFill="1"/>
    <xf numFmtId="10" fontId="3" fillId="15" borderId="0" xfId="2" applyNumberFormat="1" applyFont="1" applyFill="1"/>
    <xf numFmtId="165" fontId="3" fillId="0" borderId="0" xfId="0" applyNumberFormat="1" applyFont="1"/>
    <xf numFmtId="182" fontId="3" fillId="15" borderId="0" xfId="2" applyNumberFormat="1" applyFont="1" applyFill="1"/>
    <xf numFmtId="182" fontId="3" fillId="15" borderId="0" xfId="0" applyNumberFormat="1" applyFont="1" applyFill="1"/>
    <xf numFmtId="43" fontId="0" fillId="0" borderId="0" xfId="1" applyFont="1" applyBorder="1"/>
    <xf numFmtId="43" fontId="3" fillId="15" borderId="0" xfId="1" applyFont="1" applyFill="1"/>
    <xf numFmtId="0" fontId="9" fillId="0" borderId="0" xfId="0" applyFont="1" applyAlignment="1">
      <alignment horizontal="right"/>
    </xf>
    <xf numFmtId="0" fontId="0" fillId="0" borderId="17" xfId="0" applyBorder="1"/>
    <xf numFmtId="0" fontId="28" fillId="0" borderId="0" xfId="0" applyFont="1"/>
    <xf numFmtId="0" fontId="9" fillId="0" borderId="17" xfId="0" applyFont="1" applyBorder="1"/>
    <xf numFmtId="0" fontId="0" fillId="0" borderId="18" xfId="0" applyBorder="1"/>
    <xf numFmtId="0" fontId="14" fillId="0" borderId="18" xfId="0" applyFont="1" applyBorder="1"/>
    <xf numFmtId="43" fontId="0" fillId="0" borderId="18" xfId="1" applyFont="1" applyBorder="1"/>
    <xf numFmtId="0" fontId="29" fillId="0" borderId="0" xfId="0" applyFont="1"/>
    <xf numFmtId="0" fontId="30" fillId="0" borderId="0" xfId="0" applyFont="1"/>
    <xf numFmtId="10" fontId="14" fillId="0" borderId="18" xfId="0" applyNumberFormat="1" applyFont="1" applyBorder="1"/>
    <xf numFmtId="10" fontId="0" fillId="0" borderId="18" xfId="0" applyNumberFormat="1" applyBorder="1"/>
    <xf numFmtId="10" fontId="14" fillId="0" borderId="18" xfId="2" applyNumberFormat="1" applyFont="1" applyBorder="1"/>
    <xf numFmtId="182" fontId="0" fillId="0" borderId="18" xfId="1" applyNumberFormat="1" applyFont="1" applyBorder="1"/>
    <xf numFmtId="182" fontId="0" fillId="0" borderId="18" xfId="0" applyNumberFormat="1" applyBorder="1"/>
    <xf numFmtId="17" fontId="0" fillId="0" borderId="5" xfId="0" applyNumberFormat="1" applyBorder="1"/>
    <xf numFmtId="0" fontId="0" fillId="0" borderId="19" xfId="0" applyBorder="1"/>
    <xf numFmtId="0" fontId="3" fillId="0" borderId="20" xfId="0" applyFont="1" applyBorder="1"/>
    <xf numFmtId="170" fontId="0" fillId="0" borderId="0" xfId="1" applyNumberFormat="1" applyFont="1" applyBorder="1"/>
    <xf numFmtId="170" fontId="0" fillId="0" borderId="19" xfId="1" applyNumberFormat="1" applyFont="1" applyBorder="1"/>
    <xf numFmtId="170" fontId="3" fillId="0" borderId="20" xfId="1" applyNumberFormat="1" applyFont="1" applyBorder="1"/>
    <xf numFmtId="170" fontId="0" fillId="0" borderId="18" xfId="1" applyNumberFormat="1" applyFont="1" applyBorder="1"/>
    <xf numFmtId="0" fontId="3" fillId="0" borderId="21" xfId="0" applyFont="1" applyBorder="1"/>
    <xf numFmtId="170" fontId="3" fillId="0" borderId="21" xfId="0" applyNumberFormat="1" applyFont="1" applyBorder="1"/>
    <xf numFmtId="0" fontId="31" fillId="7" borderId="0" xfId="0" applyFont="1" applyFill="1" applyAlignment="1">
      <alignment horizontal="left" vertical="top"/>
    </xf>
    <xf numFmtId="0" fontId="2" fillId="7" borderId="0" xfId="0" applyFont="1" applyFill="1" applyAlignment="1">
      <alignment horizontal="center" vertical="center"/>
    </xf>
    <xf numFmtId="0" fontId="2" fillId="7" borderId="0" xfId="0" applyFont="1" applyFill="1" applyAlignment="1">
      <alignment horizontal="right"/>
    </xf>
    <xf numFmtId="0" fontId="2" fillId="7" borderId="0" xfId="0" applyFont="1" applyFill="1" applyAlignment="1">
      <alignment horizontal="center"/>
    </xf>
    <xf numFmtId="0" fontId="0" fillId="0" borderId="0" xfId="0" applyAlignment="1">
      <alignment horizontal="center"/>
    </xf>
    <xf numFmtId="0" fontId="2" fillId="7" borderId="0" xfId="0" applyFont="1" applyFill="1" applyAlignment="1">
      <alignment horizontal="center" vertical="top"/>
    </xf>
    <xf numFmtId="0" fontId="0" fillId="0" borderId="18" xfId="0" applyBorder="1" applyAlignment="1">
      <alignment horizontal="center"/>
    </xf>
    <xf numFmtId="164" fontId="5" fillId="0" borderId="0" xfId="5" applyNumberFormat="1" applyBorder="1" applyAlignment="1" applyProtection="1">
      <alignment horizontal="center"/>
    </xf>
    <xf numFmtId="164" fontId="2" fillId="4" borderId="0" xfId="3" applyNumberFormat="1" applyFont="1" applyBorder="1" applyAlignment="1">
      <alignment horizontal="center"/>
    </xf>
    <xf numFmtId="0" fontId="2" fillId="7" borderId="0" xfId="0" applyFont="1" applyFill="1" applyAlignment="1">
      <alignment horizontal="left" vertical="top"/>
    </xf>
    <xf numFmtId="0" fontId="2" fillId="8" borderId="0" xfId="0" applyFont="1" applyFill="1" applyAlignment="1">
      <alignment horizontal="left" vertical="top"/>
    </xf>
    <xf numFmtId="0" fontId="2" fillId="7" borderId="0" xfId="0" applyFont="1" applyFill="1" applyAlignment="1">
      <alignment horizontal="left"/>
    </xf>
    <xf numFmtId="0" fontId="2" fillId="7" borderId="14" xfId="0" applyFont="1" applyFill="1" applyBorder="1" applyAlignment="1">
      <alignment horizontal="center"/>
    </xf>
    <xf numFmtId="0" fontId="9" fillId="0" borderId="17" xfId="0" applyFont="1" applyBorder="1" applyAlignment="1">
      <alignment horizontal="center"/>
    </xf>
    <xf numFmtId="0" fontId="9" fillId="0" borderId="0" xfId="0" applyFont="1" applyAlignment="1">
      <alignment horizontal="center"/>
    </xf>
    <xf numFmtId="0" fontId="9" fillId="0" borderId="3" xfId="0" applyFont="1" applyBorder="1" applyAlignment="1">
      <alignment horizontal="center"/>
    </xf>
    <xf numFmtId="0" fontId="2" fillId="0" borderId="0" xfId="0" applyFont="1" applyFill="1" applyAlignment="1"/>
    <xf numFmtId="0" fontId="9" fillId="0" borderId="0" xfId="0" applyFont="1" applyBorder="1" applyAlignment="1">
      <alignment horizontal="center"/>
    </xf>
    <xf numFmtId="0" fontId="0" fillId="0" borderId="0" xfId="0" applyBorder="1"/>
    <xf numFmtId="186" fontId="0" fillId="0" borderId="0" xfId="0" applyNumberFormat="1" applyAlignment="1">
      <alignment horizontal="left"/>
    </xf>
  </cellXfs>
  <cellStyles count="9">
    <cellStyle name="60% - Accent1 2" xfId="6" xr:uid="{875A8DEA-09D6-4459-88B8-9ADB55EBB907}"/>
    <cellStyle name="60% - Accent3 2" xfId="7" xr:uid="{F10DF797-C7FC-442A-AEA0-F17C36116503}"/>
    <cellStyle name="Accent6" xfId="3" builtinId="49"/>
    <cellStyle name="Comma" xfId="1" builtinId="3"/>
    <cellStyle name="Comma 2" xfId="4" xr:uid="{4CD98102-768F-4240-A9E3-D955E9BA15CF}"/>
    <cellStyle name="Hyperlink" xfId="8" builtinId="8"/>
    <cellStyle name="Hyperlink 2" xfId="5" xr:uid="{CB03685C-365D-4E05-8EB2-87929C11AD4D}"/>
    <cellStyle name="Normal" xfId="0" builtinId="0"/>
    <cellStyle name="Percent" xfId="2" builtinId="5"/>
  </cellStyles>
  <dxfs count="19">
    <dxf>
      <font>
        <b/>
        <i val="0"/>
        <color theme="0"/>
      </font>
      <fill>
        <patternFill>
          <bgColor theme="5"/>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2" defaultPivotStyle="PivotStyleLight16"/>
  <colors>
    <mruColors>
      <color rgb="FFEB1923"/>
      <color rgb="FFF90903"/>
      <color rgb="FF7FBD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'Britannia 5 Yrs data'!$B$4</c:f>
              <c:strCache>
                <c:ptCount val="1"/>
                <c:pt idx="0">
                  <c:v>Adj Close </c:v>
                </c:pt>
              </c:strCache>
            </c:strRef>
          </c:tx>
          <c:spPr>
            <a:ln w="28575" cap="rnd">
              <a:solidFill>
                <a:srgbClr val="C00000"/>
              </a:solidFill>
              <a:round/>
            </a:ln>
            <a:effectLst/>
          </c:spPr>
          <c:marker>
            <c:symbol val="none"/>
          </c:marker>
          <c:cat>
            <c:numRef>
              <c:f>'Britannia 5 Yrs data'!$A$5:$A$1249</c:f>
              <c:numCache>
                <c:formatCode>d\-mmm\-yy</c:formatCode>
                <c:ptCount val="1245"/>
                <c:pt idx="0">
                  <c:v>44469</c:v>
                </c:pt>
                <c:pt idx="1">
                  <c:v>44470</c:v>
                </c:pt>
                <c:pt idx="2">
                  <c:v>44473</c:v>
                </c:pt>
                <c:pt idx="3">
                  <c:v>44474</c:v>
                </c:pt>
                <c:pt idx="4">
                  <c:v>44475</c:v>
                </c:pt>
                <c:pt idx="5">
                  <c:v>44476</c:v>
                </c:pt>
                <c:pt idx="6">
                  <c:v>44477</c:v>
                </c:pt>
                <c:pt idx="7">
                  <c:v>44480</c:v>
                </c:pt>
                <c:pt idx="8">
                  <c:v>44481</c:v>
                </c:pt>
                <c:pt idx="9">
                  <c:v>44482</c:v>
                </c:pt>
                <c:pt idx="10">
                  <c:v>44483</c:v>
                </c:pt>
                <c:pt idx="11">
                  <c:v>44487</c:v>
                </c:pt>
                <c:pt idx="12">
                  <c:v>44488</c:v>
                </c:pt>
                <c:pt idx="13">
                  <c:v>44489</c:v>
                </c:pt>
                <c:pt idx="14">
                  <c:v>44490</c:v>
                </c:pt>
                <c:pt idx="15">
                  <c:v>44491</c:v>
                </c:pt>
                <c:pt idx="16">
                  <c:v>44494</c:v>
                </c:pt>
                <c:pt idx="17">
                  <c:v>44495</c:v>
                </c:pt>
                <c:pt idx="18">
                  <c:v>44496</c:v>
                </c:pt>
                <c:pt idx="19">
                  <c:v>44497</c:v>
                </c:pt>
                <c:pt idx="20">
                  <c:v>44498</c:v>
                </c:pt>
                <c:pt idx="21">
                  <c:v>44501</c:v>
                </c:pt>
                <c:pt idx="22">
                  <c:v>44502</c:v>
                </c:pt>
                <c:pt idx="23">
                  <c:v>44503</c:v>
                </c:pt>
                <c:pt idx="24">
                  <c:v>44504</c:v>
                </c:pt>
                <c:pt idx="25">
                  <c:v>44508</c:v>
                </c:pt>
                <c:pt idx="26">
                  <c:v>44509</c:v>
                </c:pt>
                <c:pt idx="27">
                  <c:v>44510</c:v>
                </c:pt>
                <c:pt idx="28">
                  <c:v>44511</c:v>
                </c:pt>
                <c:pt idx="29">
                  <c:v>44512</c:v>
                </c:pt>
                <c:pt idx="30">
                  <c:v>44515</c:v>
                </c:pt>
                <c:pt idx="31">
                  <c:v>44516</c:v>
                </c:pt>
                <c:pt idx="32">
                  <c:v>44517</c:v>
                </c:pt>
                <c:pt idx="33">
                  <c:v>44518</c:v>
                </c:pt>
                <c:pt idx="34">
                  <c:v>44522</c:v>
                </c:pt>
                <c:pt idx="35">
                  <c:v>44523</c:v>
                </c:pt>
                <c:pt idx="36">
                  <c:v>44524</c:v>
                </c:pt>
                <c:pt idx="37">
                  <c:v>44525</c:v>
                </c:pt>
                <c:pt idx="38">
                  <c:v>44526</c:v>
                </c:pt>
                <c:pt idx="39">
                  <c:v>44529</c:v>
                </c:pt>
                <c:pt idx="40">
                  <c:v>44530</c:v>
                </c:pt>
                <c:pt idx="41">
                  <c:v>44531</c:v>
                </c:pt>
                <c:pt idx="42">
                  <c:v>44532</c:v>
                </c:pt>
                <c:pt idx="43">
                  <c:v>44533</c:v>
                </c:pt>
                <c:pt idx="44">
                  <c:v>44536</c:v>
                </c:pt>
                <c:pt idx="45">
                  <c:v>44537</c:v>
                </c:pt>
                <c:pt idx="46">
                  <c:v>44538</c:v>
                </c:pt>
                <c:pt idx="47">
                  <c:v>44539</c:v>
                </c:pt>
                <c:pt idx="48">
                  <c:v>44540</c:v>
                </c:pt>
                <c:pt idx="49">
                  <c:v>44543</c:v>
                </c:pt>
                <c:pt idx="50">
                  <c:v>44544</c:v>
                </c:pt>
                <c:pt idx="51">
                  <c:v>44545</c:v>
                </c:pt>
                <c:pt idx="52">
                  <c:v>44546</c:v>
                </c:pt>
                <c:pt idx="53">
                  <c:v>44547</c:v>
                </c:pt>
                <c:pt idx="54">
                  <c:v>44550</c:v>
                </c:pt>
                <c:pt idx="55">
                  <c:v>44551</c:v>
                </c:pt>
                <c:pt idx="56">
                  <c:v>44552</c:v>
                </c:pt>
                <c:pt idx="57">
                  <c:v>44553</c:v>
                </c:pt>
                <c:pt idx="58">
                  <c:v>44554</c:v>
                </c:pt>
                <c:pt idx="59">
                  <c:v>44557</c:v>
                </c:pt>
                <c:pt idx="60">
                  <c:v>44558</c:v>
                </c:pt>
                <c:pt idx="61">
                  <c:v>44559</c:v>
                </c:pt>
                <c:pt idx="62">
                  <c:v>44560</c:v>
                </c:pt>
                <c:pt idx="63">
                  <c:v>44561</c:v>
                </c:pt>
                <c:pt idx="64">
                  <c:v>44564</c:v>
                </c:pt>
                <c:pt idx="65">
                  <c:v>44565</c:v>
                </c:pt>
                <c:pt idx="66">
                  <c:v>44566</c:v>
                </c:pt>
                <c:pt idx="67">
                  <c:v>44567</c:v>
                </c:pt>
                <c:pt idx="68">
                  <c:v>44568</c:v>
                </c:pt>
                <c:pt idx="69">
                  <c:v>44571</c:v>
                </c:pt>
                <c:pt idx="70">
                  <c:v>44572</c:v>
                </c:pt>
                <c:pt idx="71">
                  <c:v>44573</c:v>
                </c:pt>
                <c:pt idx="72">
                  <c:v>44574</c:v>
                </c:pt>
                <c:pt idx="73">
                  <c:v>44575</c:v>
                </c:pt>
                <c:pt idx="74">
                  <c:v>44578</c:v>
                </c:pt>
                <c:pt idx="75">
                  <c:v>44579</c:v>
                </c:pt>
                <c:pt idx="76">
                  <c:v>44580</c:v>
                </c:pt>
                <c:pt idx="77">
                  <c:v>44581</c:v>
                </c:pt>
                <c:pt idx="78">
                  <c:v>44582</c:v>
                </c:pt>
                <c:pt idx="79">
                  <c:v>44585</c:v>
                </c:pt>
                <c:pt idx="80">
                  <c:v>44586</c:v>
                </c:pt>
                <c:pt idx="81">
                  <c:v>44588</c:v>
                </c:pt>
                <c:pt idx="82">
                  <c:v>44589</c:v>
                </c:pt>
                <c:pt idx="83">
                  <c:v>44592</c:v>
                </c:pt>
                <c:pt idx="84">
                  <c:v>44593</c:v>
                </c:pt>
                <c:pt idx="85">
                  <c:v>44594</c:v>
                </c:pt>
                <c:pt idx="86">
                  <c:v>44595</c:v>
                </c:pt>
                <c:pt idx="87">
                  <c:v>44596</c:v>
                </c:pt>
                <c:pt idx="88">
                  <c:v>44599</c:v>
                </c:pt>
                <c:pt idx="89">
                  <c:v>44600</c:v>
                </c:pt>
                <c:pt idx="90">
                  <c:v>44601</c:v>
                </c:pt>
                <c:pt idx="91">
                  <c:v>44602</c:v>
                </c:pt>
                <c:pt idx="92">
                  <c:v>44603</c:v>
                </c:pt>
                <c:pt idx="93">
                  <c:v>44606</c:v>
                </c:pt>
                <c:pt idx="94">
                  <c:v>44607</c:v>
                </c:pt>
                <c:pt idx="95">
                  <c:v>44608</c:v>
                </c:pt>
                <c:pt idx="96">
                  <c:v>44609</c:v>
                </c:pt>
                <c:pt idx="97">
                  <c:v>44610</c:v>
                </c:pt>
                <c:pt idx="98">
                  <c:v>44613</c:v>
                </c:pt>
                <c:pt idx="99">
                  <c:v>44614</c:v>
                </c:pt>
                <c:pt idx="100">
                  <c:v>44615</c:v>
                </c:pt>
                <c:pt idx="101">
                  <c:v>44616</c:v>
                </c:pt>
                <c:pt idx="102">
                  <c:v>44617</c:v>
                </c:pt>
                <c:pt idx="103">
                  <c:v>44620</c:v>
                </c:pt>
                <c:pt idx="104">
                  <c:v>44622</c:v>
                </c:pt>
                <c:pt idx="105">
                  <c:v>44623</c:v>
                </c:pt>
                <c:pt idx="106">
                  <c:v>44624</c:v>
                </c:pt>
                <c:pt idx="107">
                  <c:v>44627</c:v>
                </c:pt>
                <c:pt idx="108">
                  <c:v>44628</c:v>
                </c:pt>
                <c:pt idx="109">
                  <c:v>44629</c:v>
                </c:pt>
                <c:pt idx="110">
                  <c:v>44630</c:v>
                </c:pt>
                <c:pt idx="111">
                  <c:v>44631</c:v>
                </c:pt>
                <c:pt idx="112">
                  <c:v>44634</c:v>
                </c:pt>
                <c:pt idx="113">
                  <c:v>44635</c:v>
                </c:pt>
                <c:pt idx="114">
                  <c:v>44636</c:v>
                </c:pt>
                <c:pt idx="115">
                  <c:v>44637</c:v>
                </c:pt>
                <c:pt idx="116">
                  <c:v>44641</c:v>
                </c:pt>
                <c:pt idx="117">
                  <c:v>44642</c:v>
                </c:pt>
                <c:pt idx="118">
                  <c:v>44643</c:v>
                </c:pt>
                <c:pt idx="119">
                  <c:v>44644</c:v>
                </c:pt>
                <c:pt idx="120">
                  <c:v>44645</c:v>
                </c:pt>
                <c:pt idx="121">
                  <c:v>44648</c:v>
                </c:pt>
                <c:pt idx="122">
                  <c:v>44649</c:v>
                </c:pt>
                <c:pt idx="123">
                  <c:v>44650</c:v>
                </c:pt>
                <c:pt idx="124">
                  <c:v>44651</c:v>
                </c:pt>
                <c:pt idx="125">
                  <c:v>44652</c:v>
                </c:pt>
                <c:pt idx="126">
                  <c:v>44655</c:v>
                </c:pt>
                <c:pt idx="127">
                  <c:v>44656</c:v>
                </c:pt>
                <c:pt idx="128">
                  <c:v>44657</c:v>
                </c:pt>
                <c:pt idx="129">
                  <c:v>44658</c:v>
                </c:pt>
                <c:pt idx="130">
                  <c:v>44659</c:v>
                </c:pt>
                <c:pt idx="131">
                  <c:v>44662</c:v>
                </c:pt>
                <c:pt idx="132">
                  <c:v>44663</c:v>
                </c:pt>
                <c:pt idx="133">
                  <c:v>44664</c:v>
                </c:pt>
                <c:pt idx="134">
                  <c:v>44669</c:v>
                </c:pt>
                <c:pt idx="135">
                  <c:v>44670</c:v>
                </c:pt>
                <c:pt idx="136">
                  <c:v>44671</c:v>
                </c:pt>
                <c:pt idx="137">
                  <c:v>44672</c:v>
                </c:pt>
                <c:pt idx="138">
                  <c:v>44673</c:v>
                </c:pt>
                <c:pt idx="139">
                  <c:v>44676</c:v>
                </c:pt>
                <c:pt idx="140">
                  <c:v>44677</c:v>
                </c:pt>
                <c:pt idx="141">
                  <c:v>44678</c:v>
                </c:pt>
                <c:pt idx="142">
                  <c:v>44679</c:v>
                </c:pt>
                <c:pt idx="143">
                  <c:v>44680</c:v>
                </c:pt>
                <c:pt idx="144">
                  <c:v>44683</c:v>
                </c:pt>
                <c:pt idx="145">
                  <c:v>44685</c:v>
                </c:pt>
                <c:pt idx="146">
                  <c:v>44686</c:v>
                </c:pt>
                <c:pt idx="147">
                  <c:v>44687</c:v>
                </c:pt>
                <c:pt idx="148">
                  <c:v>44690</c:v>
                </c:pt>
                <c:pt idx="149">
                  <c:v>44691</c:v>
                </c:pt>
                <c:pt idx="150">
                  <c:v>44692</c:v>
                </c:pt>
                <c:pt idx="151">
                  <c:v>44693</c:v>
                </c:pt>
                <c:pt idx="152">
                  <c:v>44694</c:v>
                </c:pt>
                <c:pt idx="153">
                  <c:v>44697</c:v>
                </c:pt>
                <c:pt idx="154">
                  <c:v>44698</c:v>
                </c:pt>
                <c:pt idx="155">
                  <c:v>44699</c:v>
                </c:pt>
                <c:pt idx="156">
                  <c:v>44700</c:v>
                </c:pt>
                <c:pt idx="157">
                  <c:v>44701</c:v>
                </c:pt>
                <c:pt idx="158">
                  <c:v>44704</c:v>
                </c:pt>
                <c:pt idx="159">
                  <c:v>44705</c:v>
                </c:pt>
                <c:pt idx="160">
                  <c:v>44706</c:v>
                </c:pt>
                <c:pt idx="161">
                  <c:v>44707</c:v>
                </c:pt>
                <c:pt idx="162">
                  <c:v>44708</c:v>
                </c:pt>
                <c:pt idx="163">
                  <c:v>44711</c:v>
                </c:pt>
                <c:pt idx="164">
                  <c:v>44712</c:v>
                </c:pt>
                <c:pt idx="165">
                  <c:v>44713</c:v>
                </c:pt>
                <c:pt idx="166">
                  <c:v>44714</c:v>
                </c:pt>
                <c:pt idx="167">
                  <c:v>44715</c:v>
                </c:pt>
                <c:pt idx="168">
                  <c:v>44718</c:v>
                </c:pt>
                <c:pt idx="169">
                  <c:v>44719</c:v>
                </c:pt>
                <c:pt idx="170">
                  <c:v>44720</c:v>
                </c:pt>
                <c:pt idx="171">
                  <c:v>44721</c:v>
                </c:pt>
                <c:pt idx="172">
                  <c:v>44722</c:v>
                </c:pt>
                <c:pt idx="173">
                  <c:v>44725</c:v>
                </c:pt>
                <c:pt idx="174">
                  <c:v>44726</c:v>
                </c:pt>
                <c:pt idx="175">
                  <c:v>44727</c:v>
                </c:pt>
                <c:pt idx="176">
                  <c:v>44728</c:v>
                </c:pt>
                <c:pt idx="177">
                  <c:v>44729</c:v>
                </c:pt>
                <c:pt idx="178">
                  <c:v>44732</c:v>
                </c:pt>
                <c:pt idx="179">
                  <c:v>44732</c:v>
                </c:pt>
                <c:pt idx="180">
                  <c:v>44733</c:v>
                </c:pt>
                <c:pt idx="181">
                  <c:v>44734</c:v>
                </c:pt>
                <c:pt idx="182">
                  <c:v>44735</c:v>
                </c:pt>
                <c:pt idx="183">
                  <c:v>44736</c:v>
                </c:pt>
                <c:pt idx="184">
                  <c:v>44739</c:v>
                </c:pt>
                <c:pt idx="185">
                  <c:v>44740</c:v>
                </c:pt>
                <c:pt idx="186">
                  <c:v>44741</c:v>
                </c:pt>
                <c:pt idx="187">
                  <c:v>44742</c:v>
                </c:pt>
                <c:pt idx="188">
                  <c:v>44743</c:v>
                </c:pt>
                <c:pt idx="189">
                  <c:v>44746</c:v>
                </c:pt>
                <c:pt idx="190">
                  <c:v>44747</c:v>
                </c:pt>
                <c:pt idx="191">
                  <c:v>44748</c:v>
                </c:pt>
                <c:pt idx="192">
                  <c:v>44749</c:v>
                </c:pt>
                <c:pt idx="193">
                  <c:v>44750</c:v>
                </c:pt>
                <c:pt idx="194">
                  <c:v>44753</c:v>
                </c:pt>
                <c:pt idx="195">
                  <c:v>44754</c:v>
                </c:pt>
                <c:pt idx="196">
                  <c:v>44755</c:v>
                </c:pt>
                <c:pt idx="197">
                  <c:v>44756</c:v>
                </c:pt>
                <c:pt idx="198">
                  <c:v>44757</c:v>
                </c:pt>
                <c:pt idx="199">
                  <c:v>44760</c:v>
                </c:pt>
                <c:pt idx="200">
                  <c:v>44761</c:v>
                </c:pt>
                <c:pt idx="201">
                  <c:v>44762</c:v>
                </c:pt>
                <c:pt idx="202">
                  <c:v>44763</c:v>
                </c:pt>
                <c:pt idx="203">
                  <c:v>44764</c:v>
                </c:pt>
                <c:pt idx="204">
                  <c:v>44767</c:v>
                </c:pt>
                <c:pt idx="205">
                  <c:v>44768</c:v>
                </c:pt>
                <c:pt idx="206">
                  <c:v>44769</c:v>
                </c:pt>
                <c:pt idx="207">
                  <c:v>44770</c:v>
                </c:pt>
                <c:pt idx="208">
                  <c:v>44771</c:v>
                </c:pt>
                <c:pt idx="209">
                  <c:v>44774</c:v>
                </c:pt>
                <c:pt idx="210">
                  <c:v>44775</c:v>
                </c:pt>
                <c:pt idx="211">
                  <c:v>44776</c:v>
                </c:pt>
                <c:pt idx="212">
                  <c:v>44777</c:v>
                </c:pt>
                <c:pt idx="213">
                  <c:v>44778</c:v>
                </c:pt>
                <c:pt idx="214">
                  <c:v>44781</c:v>
                </c:pt>
                <c:pt idx="215">
                  <c:v>44783</c:v>
                </c:pt>
                <c:pt idx="216">
                  <c:v>44784</c:v>
                </c:pt>
                <c:pt idx="217">
                  <c:v>44785</c:v>
                </c:pt>
                <c:pt idx="218">
                  <c:v>44789</c:v>
                </c:pt>
                <c:pt idx="219">
                  <c:v>44790</c:v>
                </c:pt>
                <c:pt idx="220">
                  <c:v>44791</c:v>
                </c:pt>
                <c:pt idx="221">
                  <c:v>44792</c:v>
                </c:pt>
                <c:pt idx="222">
                  <c:v>44795</c:v>
                </c:pt>
                <c:pt idx="223">
                  <c:v>44796</c:v>
                </c:pt>
                <c:pt idx="224">
                  <c:v>44797</c:v>
                </c:pt>
                <c:pt idx="225">
                  <c:v>44798</c:v>
                </c:pt>
                <c:pt idx="226">
                  <c:v>44799</c:v>
                </c:pt>
                <c:pt idx="227">
                  <c:v>44802</c:v>
                </c:pt>
                <c:pt idx="228">
                  <c:v>44803</c:v>
                </c:pt>
                <c:pt idx="229">
                  <c:v>44805</c:v>
                </c:pt>
                <c:pt idx="230">
                  <c:v>44806</c:v>
                </c:pt>
                <c:pt idx="231">
                  <c:v>44809</c:v>
                </c:pt>
                <c:pt idx="232">
                  <c:v>44810</c:v>
                </c:pt>
                <c:pt idx="233">
                  <c:v>44811</c:v>
                </c:pt>
                <c:pt idx="234">
                  <c:v>44812</c:v>
                </c:pt>
                <c:pt idx="235">
                  <c:v>44813</c:v>
                </c:pt>
                <c:pt idx="236">
                  <c:v>44816</c:v>
                </c:pt>
                <c:pt idx="237">
                  <c:v>44817</c:v>
                </c:pt>
                <c:pt idx="238">
                  <c:v>44818</c:v>
                </c:pt>
                <c:pt idx="239">
                  <c:v>44819</c:v>
                </c:pt>
                <c:pt idx="240">
                  <c:v>44820</c:v>
                </c:pt>
                <c:pt idx="241">
                  <c:v>44823</c:v>
                </c:pt>
                <c:pt idx="242">
                  <c:v>44824</c:v>
                </c:pt>
                <c:pt idx="243">
                  <c:v>44825</c:v>
                </c:pt>
                <c:pt idx="244">
                  <c:v>44826</c:v>
                </c:pt>
                <c:pt idx="245">
                  <c:v>44827</c:v>
                </c:pt>
                <c:pt idx="246">
                  <c:v>44830</c:v>
                </c:pt>
                <c:pt idx="247">
                  <c:v>44831</c:v>
                </c:pt>
                <c:pt idx="248">
                  <c:v>44832</c:v>
                </c:pt>
                <c:pt idx="249">
                  <c:v>44833</c:v>
                </c:pt>
                <c:pt idx="250">
                  <c:v>44834</c:v>
                </c:pt>
                <c:pt idx="251">
                  <c:v>44837</c:v>
                </c:pt>
                <c:pt idx="252">
                  <c:v>44838</c:v>
                </c:pt>
                <c:pt idx="253">
                  <c:v>44840</c:v>
                </c:pt>
                <c:pt idx="254">
                  <c:v>44841</c:v>
                </c:pt>
                <c:pt idx="255">
                  <c:v>44844</c:v>
                </c:pt>
                <c:pt idx="256">
                  <c:v>44845</c:v>
                </c:pt>
                <c:pt idx="257">
                  <c:v>44846</c:v>
                </c:pt>
                <c:pt idx="258">
                  <c:v>44847</c:v>
                </c:pt>
                <c:pt idx="259">
                  <c:v>44848</c:v>
                </c:pt>
                <c:pt idx="260">
                  <c:v>44851</c:v>
                </c:pt>
                <c:pt idx="261">
                  <c:v>44852</c:v>
                </c:pt>
                <c:pt idx="262">
                  <c:v>44853</c:v>
                </c:pt>
                <c:pt idx="263">
                  <c:v>44854</c:v>
                </c:pt>
                <c:pt idx="264">
                  <c:v>44855</c:v>
                </c:pt>
                <c:pt idx="265">
                  <c:v>44858</c:v>
                </c:pt>
                <c:pt idx="266">
                  <c:v>44859</c:v>
                </c:pt>
                <c:pt idx="267">
                  <c:v>44861</c:v>
                </c:pt>
                <c:pt idx="268">
                  <c:v>44862</c:v>
                </c:pt>
                <c:pt idx="269">
                  <c:v>44865</c:v>
                </c:pt>
                <c:pt idx="270">
                  <c:v>44866</c:v>
                </c:pt>
                <c:pt idx="271">
                  <c:v>44867</c:v>
                </c:pt>
                <c:pt idx="272">
                  <c:v>44868</c:v>
                </c:pt>
                <c:pt idx="273">
                  <c:v>44869</c:v>
                </c:pt>
                <c:pt idx="274">
                  <c:v>44872</c:v>
                </c:pt>
                <c:pt idx="275">
                  <c:v>44874</c:v>
                </c:pt>
                <c:pt idx="276">
                  <c:v>44875</c:v>
                </c:pt>
                <c:pt idx="277">
                  <c:v>44876</c:v>
                </c:pt>
                <c:pt idx="278">
                  <c:v>44879</c:v>
                </c:pt>
                <c:pt idx="279">
                  <c:v>44880</c:v>
                </c:pt>
                <c:pt idx="280">
                  <c:v>44881</c:v>
                </c:pt>
                <c:pt idx="281">
                  <c:v>44882</c:v>
                </c:pt>
                <c:pt idx="282">
                  <c:v>44883</c:v>
                </c:pt>
                <c:pt idx="283">
                  <c:v>44886</c:v>
                </c:pt>
                <c:pt idx="284">
                  <c:v>44887</c:v>
                </c:pt>
                <c:pt idx="285">
                  <c:v>44888</c:v>
                </c:pt>
                <c:pt idx="286">
                  <c:v>44889</c:v>
                </c:pt>
                <c:pt idx="287">
                  <c:v>44890</c:v>
                </c:pt>
                <c:pt idx="288">
                  <c:v>44893</c:v>
                </c:pt>
                <c:pt idx="289">
                  <c:v>44894</c:v>
                </c:pt>
                <c:pt idx="290">
                  <c:v>44895</c:v>
                </c:pt>
                <c:pt idx="291">
                  <c:v>44896</c:v>
                </c:pt>
                <c:pt idx="292">
                  <c:v>44897</c:v>
                </c:pt>
                <c:pt idx="293">
                  <c:v>44900</c:v>
                </c:pt>
                <c:pt idx="294">
                  <c:v>44901</c:v>
                </c:pt>
                <c:pt idx="295">
                  <c:v>44902</c:v>
                </c:pt>
                <c:pt idx="296">
                  <c:v>44903</c:v>
                </c:pt>
                <c:pt idx="297">
                  <c:v>44904</c:v>
                </c:pt>
                <c:pt idx="298">
                  <c:v>44907</c:v>
                </c:pt>
                <c:pt idx="299">
                  <c:v>44908</c:v>
                </c:pt>
                <c:pt idx="300">
                  <c:v>44909</c:v>
                </c:pt>
                <c:pt idx="301">
                  <c:v>44910</c:v>
                </c:pt>
                <c:pt idx="302">
                  <c:v>44911</c:v>
                </c:pt>
                <c:pt idx="303">
                  <c:v>44914</c:v>
                </c:pt>
                <c:pt idx="304">
                  <c:v>44915</c:v>
                </c:pt>
                <c:pt idx="305">
                  <c:v>44916</c:v>
                </c:pt>
                <c:pt idx="306">
                  <c:v>44917</c:v>
                </c:pt>
                <c:pt idx="307">
                  <c:v>44918</c:v>
                </c:pt>
                <c:pt idx="308">
                  <c:v>44921</c:v>
                </c:pt>
                <c:pt idx="309">
                  <c:v>44922</c:v>
                </c:pt>
                <c:pt idx="310">
                  <c:v>44923</c:v>
                </c:pt>
                <c:pt idx="311">
                  <c:v>44924</c:v>
                </c:pt>
                <c:pt idx="312">
                  <c:v>44925</c:v>
                </c:pt>
                <c:pt idx="313">
                  <c:v>44928</c:v>
                </c:pt>
                <c:pt idx="314">
                  <c:v>44929</c:v>
                </c:pt>
                <c:pt idx="315">
                  <c:v>44930</c:v>
                </c:pt>
                <c:pt idx="316">
                  <c:v>44931</c:v>
                </c:pt>
                <c:pt idx="317">
                  <c:v>44932</c:v>
                </c:pt>
                <c:pt idx="318">
                  <c:v>44935</c:v>
                </c:pt>
                <c:pt idx="319">
                  <c:v>44936</c:v>
                </c:pt>
                <c:pt idx="320">
                  <c:v>44937</c:v>
                </c:pt>
                <c:pt idx="321">
                  <c:v>44938</c:v>
                </c:pt>
                <c:pt idx="322">
                  <c:v>44939</c:v>
                </c:pt>
                <c:pt idx="323">
                  <c:v>44942</c:v>
                </c:pt>
                <c:pt idx="324">
                  <c:v>44943</c:v>
                </c:pt>
                <c:pt idx="325">
                  <c:v>44944</c:v>
                </c:pt>
                <c:pt idx="326">
                  <c:v>44945</c:v>
                </c:pt>
                <c:pt idx="327">
                  <c:v>44946</c:v>
                </c:pt>
                <c:pt idx="328">
                  <c:v>44949</c:v>
                </c:pt>
                <c:pt idx="329">
                  <c:v>44950</c:v>
                </c:pt>
                <c:pt idx="330">
                  <c:v>44951</c:v>
                </c:pt>
                <c:pt idx="331">
                  <c:v>44953</c:v>
                </c:pt>
                <c:pt idx="332">
                  <c:v>44956</c:v>
                </c:pt>
                <c:pt idx="333">
                  <c:v>44957</c:v>
                </c:pt>
                <c:pt idx="334">
                  <c:v>44958</c:v>
                </c:pt>
                <c:pt idx="335">
                  <c:v>44959</c:v>
                </c:pt>
                <c:pt idx="336">
                  <c:v>44960</c:v>
                </c:pt>
                <c:pt idx="337">
                  <c:v>44963</c:v>
                </c:pt>
                <c:pt idx="338">
                  <c:v>44964</c:v>
                </c:pt>
                <c:pt idx="339">
                  <c:v>44965</c:v>
                </c:pt>
                <c:pt idx="340">
                  <c:v>44966</c:v>
                </c:pt>
                <c:pt idx="341">
                  <c:v>44967</c:v>
                </c:pt>
                <c:pt idx="342">
                  <c:v>44970</c:v>
                </c:pt>
                <c:pt idx="343">
                  <c:v>44971</c:v>
                </c:pt>
                <c:pt idx="344">
                  <c:v>44972</c:v>
                </c:pt>
                <c:pt idx="345">
                  <c:v>44973</c:v>
                </c:pt>
                <c:pt idx="346">
                  <c:v>44974</c:v>
                </c:pt>
                <c:pt idx="347">
                  <c:v>44977</c:v>
                </c:pt>
                <c:pt idx="348">
                  <c:v>44978</c:v>
                </c:pt>
                <c:pt idx="349">
                  <c:v>44979</c:v>
                </c:pt>
                <c:pt idx="350">
                  <c:v>44980</c:v>
                </c:pt>
                <c:pt idx="351">
                  <c:v>44981</c:v>
                </c:pt>
                <c:pt idx="352">
                  <c:v>44984</c:v>
                </c:pt>
                <c:pt idx="353">
                  <c:v>44985</c:v>
                </c:pt>
                <c:pt idx="354">
                  <c:v>44986</c:v>
                </c:pt>
                <c:pt idx="355">
                  <c:v>44987</c:v>
                </c:pt>
                <c:pt idx="356">
                  <c:v>44988</c:v>
                </c:pt>
                <c:pt idx="357">
                  <c:v>44991</c:v>
                </c:pt>
                <c:pt idx="358">
                  <c:v>44993</c:v>
                </c:pt>
                <c:pt idx="359">
                  <c:v>44994</c:v>
                </c:pt>
                <c:pt idx="360">
                  <c:v>44995</c:v>
                </c:pt>
                <c:pt idx="361">
                  <c:v>44998</c:v>
                </c:pt>
                <c:pt idx="362">
                  <c:v>44999</c:v>
                </c:pt>
                <c:pt idx="363">
                  <c:v>45000</c:v>
                </c:pt>
                <c:pt idx="364">
                  <c:v>45001</c:v>
                </c:pt>
                <c:pt idx="365">
                  <c:v>45002</c:v>
                </c:pt>
                <c:pt idx="366">
                  <c:v>45005</c:v>
                </c:pt>
                <c:pt idx="367">
                  <c:v>45006</c:v>
                </c:pt>
                <c:pt idx="368">
                  <c:v>45007</c:v>
                </c:pt>
                <c:pt idx="369">
                  <c:v>45008</c:v>
                </c:pt>
                <c:pt idx="370">
                  <c:v>45009</c:v>
                </c:pt>
                <c:pt idx="371">
                  <c:v>45012</c:v>
                </c:pt>
                <c:pt idx="372">
                  <c:v>45013</c:v>
                </c:pt>
                <c:pt idx="373">
                  <c:v>45014</c:v>
                </c:pt>
                <c:pt idx="374">
                  <c:v>45016</c:v>
                </c:pt>
                <c:pt idx="375">
                  <c:v>45019</c:v>
                </c:pt>
                <c:pt idx="376">
                  <c:v>45021</c:v>
                </c:pt>
                <c:pt idx="377">
                  <c:v>45022</c:v>
                </c:pt>
                <c:pt idx="378">
                  <c:v>45026</c:v>
                </c:pt>
                <c:pt idx="379">
                  <c:v>45027</c:v>
                </c:pt>
                <c:pt idx="380">
                  <c:v>45028</c:v>
                </c:pt>
                <c:pt idx="381">
                  <c:v>45029</c:v>
                </c:pt>
                <c:pt idx="382">
                  <c:v>45029</c:v>
                </c:pt>
                <c:pt idx="383">
                  <c:v>45033</c:v>
                </c:pt>
                <c:pt idx="384">
                  <c:v>45034</c:v>
                </c:pt>
                <c:pt idx="385">
                  <c:v>45035</c:v>
                </c:pt>
                <c:pt idx="386">
                  <c:v>45036</c:v>
                </c:pt>
                <c:pt idx="387">
                  <c:v>45037</c:v>
                </c:pt>
                <c:pt idx="388">
                  <c:v>45040</c:v>
                </c:pt>
                <c:pt idx="389">
                  <c:v>45041</c:v>
                </c:pt>
                <c:pt idx="390">
                  <c:v>45042</c:v>
                </c:pt>
                <c:pt idx="391">
                  <c:v>45043</c:v>
                </c:pt>
                <c:pt idx="392">
                  <c:v>45044</c:v>
                </c:pt>
                <c:pt idx="393">
                  <c:v>45048</c:v>
                </c:pt>
                <c:pt idx="394">
                  <c:v>45049</c:v>
                </c:pt>
                <c:pt idx="395">
                  <c:v>45050</c:v>
                </c:pt>
                <c:pt idx="396">
                  <c:v>45051</c:v>
                </c:pt>
                <c:pt idx="397">
                  <c:v>45054</c:v>
                </c:pt>
                <c:pt idx="398">
                  <c:v>45055</c:v>
                </c:pt>
                <c:pt idx="399">
                  <c:v>45056</c:v>
                </c:pt>
                <c:pt idx="400">
                  <c:v>45057</c:v>
                </c:pt>
                <c:pt idx="401">
                  <c:v>45058</c:v>
                </c:pt>
                <c:pt idx="402">
                  <c:v>45061</c:v>
                </c:pt>
                <c:pt idx="403">
                  <c:v>45062</c:v>
                </c:pt>
                <c:pt idx="404">
                  <c:v>45063</c:v>
                </c:pt>
                <c:pt idx="405">
                  <c:v>45064</c:v>
                </c:pt>
                <c:pt idx="406">
                  <c:v>45065</c:v>
                </c:pt>
                <c:pt idx="407">
                  <c:v>45068</c:v>
                </c:pt>
                <c:pt idx="408">
                  <c:v>45069</c:v>
                </c:pt>
                <c:pt idx="409">
                  <c:v>45070</c:v>
                </c:pt>
                <c:pt idx="410">
                  <c:v>45071</c:v>
                </c:pt>
                <c:pt idx="411">
                  <c:v>45072</c:v>
                </c:pt>
                <c:pt idx="412">
                  <c:v>45075</c:v>
                </c:pt>
                <c:pt idx="413">
                  <c:v>45076</c:v>
                </c:pt>
                <c:pt idx="414">
                  <c:v>45077</c:v>
                </c:pt>
                <c:pt idx="415">
                  <c:v>45078</c:v>
                </c:pt>
                <c:pt idx="416">
                  <c:v>45079</c:v>
                </c:pt>
                <c:pt idx="417">
                  <c:v>45082</c:v>
                </c:pt>
                <c:pt idx="418">
                  <c:v>45083</c:v>
                </c:pt>
                <c:pt idx="419">
                  <c:v>45084</c:v>
                </c:pt>
                <c:pt idx="420">
                  <c:v>45085</c:v>
                </c:pt>
                <c:pt idx="421">
                  <c:v>45086</c:v>
                </c:pt>
                <c:pt idx="422">
                  <c:v>45089</c:v>
                </c:pt>
                <c:pt idx="423">
                  <c:v>45090</c:v>
                </c:pt>
                <c:pt idx="424">
                  <c:v>45091</c:v>
                </c:pt>
                <c:pt idx="425">
                  <c:v>45092</c:v>
                </c:pt>
                <c:pt idx="426">
                  <c:v>45093</c:v>
                </c:pt>
                <c:pt idx="427">
                  <c:v>45096</c:v>
                </c:pt>
                <c:pt idx="428">
                  <c:v>45097</c:v>
                </c:pt>
                <c:pt idx="429">
                  <c:v>45098</c:v>
                </c:pt>
                <c:pt idx="430">
                  <c:v>45099</c:v>
                </c:pt>
                <c:pt idx="431">
                  <c:v>45100</c:v>
                </c:pt>
                <c:pt idx="432">
                  <c:v>45103</c:v>
                </c:pt>
                <c:pt idx="433">
                  <c:v>45104</c:v>
                </c:pt>
                <c:pt idx="434">
                  <c:v>45105</c:v>
                </c:pt>
                <c:pt idx="435">
                  <c:v>45107</c:v>
                </c:pt>
                <c:pt idx="436">
                  <c:v>45110</c:v>
                </c:pt>
                <c:pt idx="437">
                  <c:v>45111</c:v>
                </c:pt>
                <c:pt idx="438">
                  <c:v>45112</c:v>
                </c:pt>
                <c:pt idx="439">
                  <c:v>45113</c:v>
                </c:pt>
                <c:pt idx="440">
                  <c:v>45114</c:v>
                </c:pt>
                <c:pt idx="441">
                  <c:v>45117</c:v>
                </c:pt>
                <c:pt idx="442">
                  <c:v>45118</c:v>
                </c:pt>
                <c:pt idx="443">
                  <c:v>45119</c:v>
                </c:pt>
                <c:pt idx="444">
                  <c:v>45120</c:v>
                </c:pt>
                <c:pt idx="445">
                  <c:v>45121</c:v>
                </c:pt>
                <c:pt idx="446">
                  <c:v>45124</c:v>
                </c:pt>
                <c:pt idx="447">
                  <c:v>45125</c:v>
                </c:pt>
                <c:pt idx="448">
                  <c:v>45126</c:v>
                </c:pt>
                <c:pt idx="449">
                  <c:v>45127</c:v>
                </c:pt>
                <c:pt idx="450">
                  <c:v>45128</c:v>
                </c:pt>
                <c:pt idx="451">
                  <c:v>45131</c:v>
                </c:pt>
                <c:pt idx="452">
                  <c:v>45132</c:v>
                </c:pt>
                <c:pt idx="453">
                  <c:v>45133</c:v>
                </c:pt>
                <c:pt idx="454">
                  <c:v>45134</c:v>
                </c:pt>
                <c:pt idx="455">
                  <c:v>45135</c:v>
                </c:pt>
                <c:pt idx="456">
                  <c:v>45138</c:v>
                </c:pt>
                <c:pt idx="457">
                  <c:v>45139</c:v>
                </c:pt>
                <c:pt idx="458">
                  <c:v>45140</c:v>
                </c:pt>
                <c:pt idx="459">
                  <c:v>45141</c:v>
                </c:pt>
                <c:pt idx="460">
                  <c:v>45142</c:v>
                </c:pt>
                <c:pt idx="461">
                  <c:v>45145</c:v>
                </c:pt>
                <c:pt idx="462">
                  <c:v>45146</c:v>
                </c:pt>
                <c:pt idx="463">
                  <c:v>45147</c:v>
                </c:pt>
                <c:pt idx="464">
                  <c:v>45148</c:v>
                </c:pt>
                <c:pt idx="465">
                  <c:v>45149</c:v>
                </c:pt>
                <c:pt idx="466">
                  <c:v>45152</c:v>
                </c:pt>
                <c:pt idx="467">
                  <c:v>45154</c:v>
                </c:pt>
                <c:pt idx="468">
                  <c:v>45155</c:v>
                </c:pt>
                <c:pt idx="469">
                  <c:v>45156</c:v>
                </c:pt>
                <c:pt idx="470">
                  <c:v>45159</c:v>
                </c:pt>
                <c:pt idx="471">
                  <c:v>45160</c:v>
                </c:pt>
                <c:pt idx="472">
                  <c:v>45161</c:v>
                </c:pt>
                <c:pt idx="473">
                  <c:v>45162</c:v>
                </c:pt>
                <c:pt idx="474">
                  <c:v>45163</c:v>
                </c:pt>
                <c:pt idx="475">
                  <c:v>45166</c:v>
                </c:pt>
                <c:pt idx="476">
                  <c:v>45167</c:v>
                </c:pt>
                <c:pt idx="477">
                  <c:v>45168</c:v>
                </c:pt>
                <c:pt idx="478">
                  <c:v>45169</c:v>
                </c:pt>
                <c:pt idx="479">
                  <c:v>45170</c:v>
                </c:pt>
                <c:pt idx="480">
                  <c:v>45173</c:v>
                </c:pt>
                <c:pt idx="481">
                  <c:v>45174</c:v>
                </c:pt>
                <c:pt idx="482">
                  <c:v>45175</c:v>
                </c:pt>
                <c:pt idx="483">
                  <c:v>45176</c:v>
                </c:pt>
                <c:pt idx="484">
                  <c:v>45177</c:v>
                </c:pt>
                <c:pt idx="485">
                  <c:v>45180</c:v>
                </c:pt>
                <c:pt idx="486">
                  <c:v>45181</c:v>
                </c:pt>
                <c:pt idx="487">
                  <c:v>45182</c:v>
                </c:pt>
                <c:pt idx="488">
                  <c:v>45183</c:v>
                </c:pt>
                <c:pt idx="489">
                  <c:v>45184</c:v>
                </c:pt>
                <c:pt idx="490">
                  <c:v>45187</c:v>
                </c:pt>
                <c:pt idx="491">
                  <c:v>45189</c:v>
                </c:pt>
                <c:pt idx="492">
                  <c:v>45190</c:v>
                </c:pt>
                <c:pt idx="493">
                  <c:v>45191</c:v>
                </c:pt>
                <c:pt idx="494">
                  <c:v>45194</c:v>
                </c:pt>
                <c:pt idx="495">
                  <c:v>45195</c:v>
                </c:pt>
                <c:pt idx="496">
                  <c:v>45196</c:v>
                </c:pt>
                <c:pt idx="497">
                  <c:v>45197</c:v>
                </c:pt>
                <c:pt idx="498">
                  <c:v>45198</c:v>
                </c:pt>
                <c:pt idx="499">
                  <c:v>45202</c:v>
                </c:pt>
                <c:pt idx="500">
                  <c:v>45203</c:v>
                </c:pt>
                <c:pt idx="501">
                  <c:v>45204</c:v>
                </c:pt>
                <c:pt idx="502">
                  <c:v>45205</c:v>
                </c:pt>
                <c:pt idx="503">
                  <c:v>45208</c:v>
                </c:pt>
                <c:pt idx="504">
                  <c:v>45209</c:v>
                </c:pt>
                <c:pt idx="505">
                  <c:v>45210</c:v>
                </c:pt>
                <c:pt idx="506">
                  <c:v>45211</c:v>
                </c:pt>
                <c:pt idx="507">
                  <c:v>45212</c:v>
                </c:pt>
                <c:pt idx="508">
                  <c:v>45215</c:v>
                </c:pt>
                <c:pt idx="509">
                  <c:v>45216</c:v>
                </c:pt>
                <c:pt idx="510">
                  <c:v>45217</c:v>
                </c:pt>
                <c:pt idx="511">
                  <c:v>45218</c:v>
                </c:pt>
                <c:pt idx="512">
                  <c:v>45219</c:v>
                </c:pt>
                <c:pt idx="513">
                  <c:v>45222</c:v>
                </c:pt>
                <c:pt idx="514">
                  <c:v>45224</c:v>
                </c:pt>
                <c:pt idx="515">
                  <c:v>45225</c:v>
                </c:pt>
                <c:pt idx="516">
                  <c:v>45226</c:v>
                </c:pt>
                <c:pt idx="517">
                  <c:v>45229</c:v>
                </c:pt>
                <c:pt idx="518">
                  <c:v>45230</c:v>
                </c:pt>
                <c:pt idx="519">
                  <c:v>45231</c:v>
                </c:pt>
                <c:pt idx="520">
                  <c:v>45232</c:v>
                </c:pt>
                <c:pt idx="521">
                  <c:v>45233</c:v>
                </c:pt>
                <c:pt idx="522">
                  <c:v>45236</c:v>
                </c:pt>
                <c:pt idx="523">
                  <c:v>45237</c:v>
                </c:pt>
                <c:pt idx="524">
                  <c:v>45238</c:v>
                </c:pt>
                <c:pt idx="525">
                  <c:v>45239</c:v>
                </c:pt>
                <c:pt idx="526">
                  <c:v>45240</c:v>
                </c:pt>
                <c:pt idx="527">
                  <c:v>45243</c:v>
                </c:pt>
                <c:pt idx="528">
                  <c:v>45245</c:v>
                </c:pt>
                <c:pt idx="529">
                  <c:v>45246</c:v>
                </c:pt>
                <c:pt idx="530">
                  <c:v>45247</c:v>
                </c:pt>
                <c:pt idx="531">
                  <c:v>45250</c:v>
                </c:pt>
                <c:pt idx="532">
                  <c:v>45251</c:v>
                </c:pt>
                <c:pt idx="533">
                  <c:v>45252</c:v>
                </c:pt>
                <c:pt idx="534">
                  <c:v>45253</c:v>
                </c:pt>
                <c:pt idx="535">
                  <c:v>45254</c:v>
                </c:pt>
                <c:pt idx="536">
                  <c:v>45258</c:v>
                </c:pt>
                <c:pt idx="537">
                  <c:v>45259</c:v>
                </c:pt>
                <c:pt idx="538">
                  <c:v>45260</c:v>
                </c:pt>
                <c:pt idx="539">
                  <c:v>45261</c:v>
                </c:pt>
                <c:pt idx="540">
                  <c:v>45264</c:v>
                </c:pt>
                <c:pt idx="541">
                  <c:v>45265</c:v>
                </c:pt>
                <c:pt idx="542">
                  <c:v>45266</c:v>
                </c:pt>
                <c:pt idx="543">
                  <c:v>45267</c:v>
                </c:pt>
                <c:pt idx="544">
                  <c:v>45268</c:v>
                </c:pt>
                <c:pt idx="545">
                  <c:v>45271</c:v>
                </c:pt>
                <c:pt idx="546">
                  <c:v>45272</c:v>
                </c:pt>
                <c:pt idx="547">
                  <c:v>45273</c:v>
                </c:pt>
                <c:pt idx="548">
                  <c:v>45274</c:v>
                </c:pt>
                <c:pt idx="549">
                  <c:v>45275</c:v>
                </c:pt>
                <c:pt idx="550">
                  <c:v>45278</c:v>
                </c:pt>
                <c:pt idx="551">
                  <c:v>45279</c:v>
                </c:pt>
                <c:pt idx="552">
                  <c:v>45280</c:v>
                </c:pt>
                <c:pt idx="553">
                  <c:v>45281</c:v>
                </c:pt>
                <c:pt idx="554">
                  <c:v>45282</c:v>
                </c:pt>
                <c:pt idx="555">
                  <c:v>45286</c:v>
                </c:pt>
                <c:pt idx="556">
                  <c:v>45287</c:v>
                </c:pt>
                <c:pt idx="557">
                  <c:v>45288</c:v>
                </c:pt>
                <c:pt idx="558">
                  <c:v>45289</c:v>
                </c:pt>
                <c:pt idx="559">
                  <c:v>45292</c:v>
                </c:pt>
                <c:pt idx="560">
                  <c:v>45293</c:v>
                </c:pt>
                <c:pt idx="561">
                  <c:v>45294</c:v>
                </c:pt>
                <c:pt idx="562">
                  <c:v>45295</c:v>
                </c:pt>
                <c:pt idx="563">
                  <c:v>45296</c:v>
                </c:pt>
                <c:pt idx="564">
                  <c:v>45299</c:v>
                </c:pt>
                <c:pt idx="565">
                  <c:v>45300</c:v>
                </c:pt>
                <c:pt idx="566">
                  <c:v>45301</c:v>
                </c:pt>
                <c:pt idx="567">
                  <c:v>45302</c:v>
                </c:pt>
                <c:pt idx="568">
                  <c:v>45303</c:v>
                </c:pt>
                <c:pt idx="569">
                  <c:v>45306</c:v>
                </c:pt>
                <c:pt idx="570">
                  <c:v>45307</c:v>
                </c:pt>
                <c:pt idx="571">
                  <c:v>45308</c:v>
                </c:pt>
                <c:pt idx="572">
                  <c:v>45309</c:v>
                </c:pt>
                <c:pt idx="573">
                  <c:v>45310</c:v>
                </c:pt>
                <c:pt idx="574">
                  <c:v>45314</c:v>
                </c:pt>
                <c:pt idx="575">
                  <c:v>45315</c:v>
                </c:pt>
                <c:pt idx="576">
                  <c:v>45316</c:v>
                </c:pt>
                <c:pt idx="577">
                  <c:v>45320</c:v>
                </c:pt>
                <c:pt idx="578">
                  <c:v>45321</c:v>
                </c:pt>
                <c:pt idx="579">
                  <c:v>45322</c:v>
                </c:pt>
                <c:pt idx="580">
                  <c:v>45323</c:v>
                </c:pt>
                <c:pt idx="581">
                  <c:v>45324</c:v>
                </c:pt>
                <c:pt idx="582">
                  <c:v>45327</c:v>
                </c:pt>
                <c:pt idx="583">
                  <c:v>45328</c:v>
                </c:pt>
                <c:pt idx="584">
                  <c:v>45329</c:v>
                </c:pt>
                <c:pt idx="585">
                  <c:v>45330</c:v>
                </c:pt>
                <c:pt idx="586">
                  <c:v>45331</c:v>
                </c:pt>
                <c:pt idx="587">
                  <c:v>45334</c:v>
                </c:pt>
                <c:pt idx="588">
                  <c:v>45335</c:v>
                </c:pt>
                <c:pt idx="589">
                  <c:v>45336</c:v>
                </c:pt>
                <c:pt idx="590">
                  <c:v>45337</c:v>
                </c:pt>
                <c:pt idx="591">
                  <c:v>45338</c:v>
                </c:pt>
                <c:pt idx="592">
                  <c:v>45341</c:v>
                </c:pt>
                <c:pt idx="593">
                  <c:v>45342</c:v>
                </c:pt>
                <c:pt idx="594">
                  <c:v>45343</c:v>
                </c:pt>
                <c:pt idx="595">
                  <c:v>45344</c:v>
                </c:pt>
                <c:pt idx="596">
                  <c:v>45345</c:v>
                </c:pt>
                <c:pt idx="597">
                  <c:v>45348</c:v>
                </c:pt>
                <c:pt idx="598">
                  <c:v>45349</c:v>
                </c:pt>
                <c:pt idx="599">
                  <c:v>45350</c:v>
                </c:pt>
                <c:pt idx="600">
                  <c:v>45351</c:v>
                </c:pt>
                <c:pt idx="601">
                  <c:v>45352</c:v>
                </c:pt>
                <c:pt idx="602">
                  <c:v>45355</c:v>
                </c:pt>
                <c:pt idx="603">
                  <c:v>45356</c:v>
                </c:pt>
                <c:pt idx="604">
                  <c:v>45357</c:v>
                </c:pt>
                <c:pt idx="605">
                  <c:v>45358</c:v>
                </c:pt>
                <c:pt idx="606">
                  <c:v>45362</c:v>
                </c:pt>
                <c:pt idx="607">
                  <c:v>45363</c:v>
                </c:pt>
                <c:pt idx="608">
                  <c:v>45364</c:v>
                </c:pt>
                <c:pt idx="609">
                  <c:v>45365</c:v>
                </c:pt>
                <c:pt idx="610">
                  <c:v>45366</c:v>
                </c:pt>
                <c:pt idx="611">
                  <c:v>45369</c:v>
                </c:pt>
                <c:pt idx="612">
                  <c:v>45370</c:v>
                </c:pt>
                <c:pt idx="613">
                  <c:v>45371</c:v>
                </c:pt>
                <c:pt idx="614">
                  <c:v>45372</c:v>
                </c:pt>
                <c:pt idx="615">
                  <c:v>45373</c:v>
                </c:pt>
                <c:pt idx="616">
                  <c:v>45377</c:v>
                </c:pt>
                <c:pt idx="617">
                  <c:v>45378</c:v>
                </c:pt>
                <c:pt idx="618">
                  <c:v>45379</c:v>
                </c:pt>
                <c:pt idx="619">
                  <c:v>45383</c:v>
                </c:pt>
                <c:pt idx="620">
                  <c:v>45384</c:v>
                </c:pt>
                <c:pt idx="621">
                  <c:v>45385</c:v>
                </c:pt>
                <c:pt idx="622">
                  <c:v>45386</c:v>
                </c:pt>
                <c:pt idx="623">
                  <c:v>45387</c:v>
                </c:pt>
                <c:pt idx="624">
                  <c:v>45390</c:v>
                </c:pt>
                <c:pt idx="625">
                  <c:v>45391</c:v>
                </c:pt>
                <c:pt idx="626">
                  <c:v>45392</c:v>
                </c:pt>
                <c:pt idx="627">
                  <c:v>45394</c:v>
                </c:pt>
                <c:pt idx="628">
                  <c:v>45397</c:v>
                </c:pt>
                <c:pt idx="629">
                  <c:v>45398</c:v>
                </c:pt>
                <c:pt idx="630">
                  <c:v>45400</c:v>
                </c:pt>
                <c:pt idx="631">
                  <c:v>45401</c:v>
                </c:pt>
                <c:pt idx="632">
                  <c:v>45404</c:v>
                </c:pt>
                <c:pt idx="633">
                  <c:v>45405</c:v>
                </c:pt>
                <c:pt idx="634">
                  <c:v>45406</c:v>
                </c:pt>
                <c:pt idx="635">
                  <c:v>45407</c:v>
                </c:pt>
                <c:pt idx="636">
                  <c:v>45408</c:v>
                </c:pt>
                <c:pt idx="637">
                  <c:v>45411</c:v>
                </c:pt>
                <c:pt idx="638">
                  <c:v>45412</c:v>
                </c:pt>
                <c:pt idx="639">
                  <c:v>45414</c:v>
                </c:pt>
                <c:pt idx="640">
                  <c:v>45415</c:v>
                </c:pt>
                <c:pt idx="641">
                  <c:v>45418</c:v>
                </c:pt>
                <c:pt idx="642">
                  <c:v>45419</c:v>
                </c:pt>
                <c:pt idx="643">
                  <c:v>45420</c:v>
                </c:pt>
                <c:pt idx="644">
                  <c:v>45421</c:v>
                </c:pt>
                <c:pt idx="645">
                  <c:v>45422</c:v>
                </c:pt>
                <c:pt idx="646">
                  <c:v>45425</c:v>
                </c:pt>
                <c:pt idx="647">
                  <c:v>45426</c:v>
                </c:pt>
                <c:pt idx="648">
                  <c:v>45427</c:v>
                </c:pt>
                <c:pt idx="649">
                  <c:v>45428</c:v>
                </c:pt>
                <c:pt idx="650">
                  <c:v>45429</c:v>
                </c:pt>
                <c:pt idx="651">
                  <c:v>45433</c:v>
                </c:pt>
                <c:pt idx="652">
                  <c:v>45434</c:v>
                </c:pt>
                <c:pt idx="653">
                  <c:v>45435</c:v>
                </c:pt>
                <c:pt idx="654">
                  <c:v>45436</c:v>
                </c:pt>
                <c:pt idx="655">
                  <c:v>45439</c:v>
                </c:pt>
                <c:pt idx="656">
                  <c:v>45440</c:v>
                </c:pt>
                <c:pt idx="657">
                  <c:v>45441</c:v>
                </c:pt>
                <c:pt idx="658">
                  <c:v>45442</c:v>
                </c:pt>
                <c:pt idx="659">
                  <c:v>45443</c:v>
                </c:pt>
                <c:pt idx="660">
                  <c:v>45446</c:v>
                </c:pt>
                <c:pt idx="661">
                  <c:v>45447</c:v>
                </c:pt>
                <c:pt idx="662">
                  <c:v>45448</c:v>
                </c:pt>
                <c:pt idx="663">
                  <c:v>45449</c:v>
                </c:pt>
                <c:pt idx="664">
                  <c:v>45450</c:v>
                </c:pt>
                <c:pt idx="665">
                  <c:v>45453</c:v>
                </c:pt>
                <c:pt idx="666">
                  <c:v>45454</c:v>
                </c:pt>
                <c:pt idx="667">
                  <c:v>45455</c:v>
                </c:pt>
                <c:pt idx="668">
                  <c:v>45456</c:v>
                </c:pt>
                <c:pt idx="669">
                  <c:v>45457</c:v>
                </c:pt>
                <c:pt idx="670">
                  <c:v>45461</c:v>
                </c:pt>
                <c:pt idx="671">
                  <c:v>45462</c:v>
                </c:pt>
                <c:pt idx="672">
                  <c:v>45463</c:v>
                </c:pt>
                <c:pt idx="673">
                  <c:v>45464</c:v>
                </c:pt>
                <c:pt idx="674">
                  <c:v>45467</c:v>
                </c:pt>
                <c:pt idx="675">
                  <c:v>45468</c:v>
                </c:pt>
                <c:pt idx="676">
                  <c:v>45469</c:v>
                </c:pt>
                <c:pt idx="677">
                  <c:v>45470</c:v>
                </c:pt>
                <c:pt idx="678">
                  <c:v>45471</c:v>
                </c:pt>
                <c:pt idx="679">
                  <c:v>45474</c:v>
                </c:pt>
                <c:pt idx="680">
                  <c:v>45475</c:v>
                </c:pt>
                <c:pt idx="681">
                  <c:v>45476</c:v>
                </c:pt>
                <c:pt idx="682">
                  <c:v>45477</c:v>
                </c:pt>
                <c:pt idx="683">
                  <c:v>45478</c:v>
                </c:pt>
                <c:pt idx="684">
                  <c:v>45481</c:v>
                </c:pt>
                <c:pt idx="685">
                  <c:v>45482</c:v>
                </c:pt>
                <c:pt idx="686">
                  <c:v>45483</c:v>
                </c:pt>
                <c:pt idx="687">
                  <c:v>45484</c:v>
                </c:pt>
                <c:pt idx="688">
                  <c:v>45485</c:v>
                </c:pt>
                <c:pt idx="689">
                  <c:v>45488</c:v>
                </c:pt>
                <c:pt idx="690">
                  <c:v>45489</c:v>
                </c:pt>
                <c:pt idx="691">
                  <c:v>45491</c:v>
                </c:pt>
                <c:pt idx="692">
                  <c:v>45492</c:v>
                </c:pt>
                <c:pt idx="693">
                  <c:v>45495</c:v>
                </c:pt>
                <c:pt idx="694">
                  <c:v>45496</c:v>
                </c:pt>
                <c:pt idx="695">
                  <c:v>45497</c:v>
                </c:pt>
                <c:pt idx="696">
                  <c:v>45498</c:v>
                </c:pt>
                <c:pt idx="697">
                  <c:v>45499</c:v>
                </c:pt>
                <c:pt idx="698">
                  <c:v>45502</c:v>
                </c:pt>
                <c:pt idx="699">
                  <c:v>45503</c:v>
                </c:pt>
                <c:pt idx="700">
                  <c:v>45504</c:v>
                </c:pt>
                <c:pt idx="701">
                  <c:v>45505</c:v>
                </c:pt>
                <c:pt idx="702">
                  <c:v>45506</c:v>
                </c:pt>
                <c:pt idx="703">
                  <c:v>45509</c:v>
                </c:pt>
                <c:pt idx="704">
                  <c:v>45509</c:v>
                </c:pt>
                <c:pt idx="705">
                  <c:v>45510</c:v>
                </c:pt>
                <c:pt idx="706">
                  <c:v>45511</c:v>
                </c:pt>
                <c:pt idx="707">
                  <c:v>45512</c:v>
                </c:pt>
                <c:pt idx="708">
                  <c:v>45513</c:v>
                </c:pt>
                <c:pt idx="709">
                  <c:v>45516</c:v>
                </c:pt>
                <c:pt idx="710">
                  <c:v>45517</c:v>
                </c:pt>
                <c:pt idx="711">
                  <c:v>45518</c:v>
                </c:pt>
                <c:pt idx="712">
                  <c:v>45520</c:v>
                </c:pt>
                <c:pt idx="713">
                  <c:v>45523</c:v>
                </c:pt>
                <c:pt idx="714">
                  <c:v>45524</c:v>
                </c:pt>
                <c:pt idx="715">
                  <c:v>45525</c:v>
                </c:pt>
                <c:pt idx="716">
                  <c:v>45526</c:v>
                </c:pt>
                <c:pt idx="717">
                  <c:v>45527</c:v>
                </c:pt>
                <c:pt idx="718">
                  <c:v>45530</c:v>
                </c:pt>
                <c:pt idx="719">
                  <c:v>45531</c:v>
                </c:pt>
                <c:pt idx="720">
                  <c:v>45532</c:v>
                </c:pt>
                <c:pt idx="721">
                  <c:v>45533</c:v>
                </c:pt>
                <c:pt idx="722">
                  <c:v>45534</c:v>
                </c:pt>
                <c:pt idx="723">
                  <c:v>45537</c:v>
                </c:pt>
                <c:pt idx="724">
                  <c:v>45538</c:v>
                </c:pt>
                <c:pt idx="725">
                  <c:v>45539</c:v>
                </c:pt>
                <c:pt idx="726">
                  <c:v>45540</c:v>
                </c:pt>
                <c:pt idx="727">
                  <c:v>45541</c:v>
                </c:pt>
                <c:pt idx="728">
                  <c:v>45544</c:v>
                </c:pt>
                <c:pt idx="729">
                  <c:v>45545</c:v>
                </c:pt>
                <c:pt idx="730">
                  <c:v>45546</c:v>
                </c:pt>
                <c:pt idx="731">
                  <c:v>45547</c:v>
                </c:pt>
                <c:pt idx="732">
                  <c:v>45548</c:v>
                </c:pt>
                <c:pt idx="733">
                  <c:v>45551</c:v>
                </c:pt>
                <c:pt idx="734">
                  <c:v>45552</c:v>
                </c:pt>
                <c:pt idx="735">
                  <c:v>45553</c:v>
                </c:pt>
                <c:pt idx="736">
                  <c:v>45554</c:v>
                </c:pt>
                <c:pt idx="737">
                  <c:v>45555</c:v>
                </c:pt>
                <c:pt idx="738">
                  <c:v>45558</c:v>
                </c:pt>
                <c:pt idx="739">
                  <c:v>45559</c:v>
                </c:pt>
                <c:pt idx="740">
                  <c:v>45560</c:v>
                </c:pt>
                <c:pt idx="741">
                  <c:v>45561</c:v>
                </c:pt>
                <c:pt idx="742">
                  <c:v>45562</c:v>
                </c:pt>
                <c:pt idx="743">
                  <c:v>45565</c:v>
                </c:pt>
                <c:pt idx="744">
                  <c:v>45566</c:v>
                </c:pt>
                <c:pt idx="745">
                  <c:v>45568</c:v>
                </c:pt>
                <c:pt idx="746">
                  <c:v>45569</c:v>
                </c:pt>
                <c:pt idx="747">
                  <c:v>45572</c:v>
                </c:pt>
                <c:pt idx="748">
                  <c:v>45573</c:v>
                </c:pt>
                <c:pt idx="749">
                  <c:v>45574</c:v>
                </c:pt>
                <c:pt idx="750">
                  <c:v>45575</c:v>
                </c:pt>
                <c:pt idx="751">
                  <c:v>45576</c:v>
                </c:pt>
                <c:pt idx="752">
                  <c:v>45579</c:v>
                </c:pt>
                <c:pt idx="753">
                  <c:v>45580</c:v>
                </c:pt>
                <c:pt idx="754">
                  <c:v>45581</c:v>
                </c:pt>
                <c:pt idx="755">
                  <c:v>45582</c:v>
                </c:pt>
                <c:pt idx="756">
                  <c:v>45583</c:v>
                </c:pt>
                <c:pt idx="757">
                  <c:v>45586</c:v>
                </c:pt>
                <c:pt idx="758">
                  <c:v>45587</c:v>
                </c:pt>
                <c:pt idx="759">
                  <c:v>45588</c:v>
                </c:pt>
                <c:pt idx="760">
                  <c:v>45589</c:v>
                </c:pt>
                <c:pt idx="761">
                  <c:v>45590</c:v>
                </c:pt>
                <c:pt idx="762">
                  <c:v>45593</c:v>
                </c:pt>
                <c:pt idx="763">
                  <c:v>45594</c:v>
                </c:pt>
                <c:pt idx="764">
                  <c:v>45595</c:v>
                </c:pt>
                <c:pt idx="765">
                  <c:v>45596</c:v>
                </c:pt>
                <c:pt idx="766">
                  <c:v>45597</c:v>
                </c:pt>
                <c:pt idx="767">
                  <c:v>45600</c:v>
                </c:pt>
                <c:pt idx="768">
                  <c:v>45601</c:v>
                </c:pt>
                <c:pt idx="769">
                  <c:v>45602</c:v>
                </c:pt>
                <c:pt idx="770">
                  <c:v>45603</c:v>
                </c:pt>
                <c:pt idx="771">
                  <c:v>45604</c:v>
                </c:pt>
                <c:pt idx="772">
                  <c:v>45607</c:v>
                </c:pt>
                <c:pt idx="773">
                  <c:v>45608</c:v>
                </c:pt>
                <c:pt idx="774">
                  <c:v>45609</c:v>
                </c:pt>
                <c:pt idx="775">
                  <c:v>45610</c:v>
                </c:pt>
                <c:pt idx="776">
                  <c:v>45614</c:v>
                </c:pt>
                <c:pt idx="777">
                  <c:v>45615</c:v>
                </c:pt>
                <c:pt idx="778">
                  <c:v>45617</c:v>
                </c:pt>
                <c:pt idx="779">
                  <c:v>45618</c:v>
                </c:pt>
                <c:pt idx="780">
                  <c:v>45621</c:v>
                </c:pt>
                <c:pt idx="781">
                  <c:v>45622</c:v>
                </c:pt>
                <c:pt idx="782">
                  <c:v>45623</c:v>
                </c:pt>
                <c:pt idx="783">
                  <c:v>45624</c:v>
                </c:pt>
                <c:pt idx="784">
                  <c:v>45625</c:v>
                </c:pt>
                <c:pt idx="785">
                  <c:v>45628</c:v>
                </c:pt>
                <c:pt idx="786">
                  <c:v>45629</c:v>
                </c:pt>
                <c:pt idx="787">
                  <c:v>45630</c:v>
                </c:pt>
                <c:pt idx="788">
                  <c:v>45631</c:v>
                </c:pt>
                <c:pt idx="789">
                  <c:v>45632</c:v>
                </c:pt>
                <c:pt idx="790">
                  <c:v>45635</c:v>
                </c:pt>
                <c:pt idx="791">
                  <c:v>45636</c:v>
                </c:pt>
                <c:pt idx="792">
                  <c:v>45637</c:v>
                </c:pt>
                <c:pt idx="793">
                  <c:v>45638</c:v>
                </c:pt>
                <c:pt idx="794">
                  <c:v>45639</c:v>
                </c:pt>
                <c:pt idx="795">
                  <c:v>45642</c:v>
                </c:pt>
                <c:pt idx="796">
                  <c:v>45643</c:v>
                </c:pt>
                <c:pt idx="797">
                  <c:v>45644</c:v>
                </c:pt>
                <c:pt idx="798">
                  <c:v>45645</c:v>
                </c:pt>
                <c:pt idx="799">
                  <c:v>45646</c:v>
                </c:pt>
                <c:pt idx="800">
                  <c:v>45649</c:v>
                </c:pt>
                <c:pt idx="801">
                  <c:v>45650</c:v>
                </c:pt>
                <c:pt idx="802">
                  <c:v>45652</c:v>
                </c:pt>
                <c:pt idx="803">
                  <c:v>45653</c:v>
                </c:pt>
                <c:pt idx="804">
                  <c:v>45656</c:v>
                </c:pt>
                <c:pt idx="805">
                  <c:v>45657</c:v>
                </c:pt>
                <c:pt idx="806">
                  <c:v>45658</c:v>
                </c:pt>
                <c:pt idx="807">
                  <c:v>45659</c:v>
                </c:pt>
                <c:pt idx="808">
                  <c:v>45660</c:v>
                </c:pt>
                <c:pt idx="809">
                  <c:v>45663</c:v>
                </c:pt>
                <c:pt idx="810">
                  <c:v>45664</c:v>
                </c:pt>
                <c:pt idx="811">
                  <c:v>45665</c:v>
                </c:pt>
                <c:pt idx="812">
                  <c:v>45666</c:v>
                </c:pt>
                <c:pt idx="813">
                  <c:v>45667</c:v>
                </c:pt>
                <c:pt idx="814">
                  <c:v>45670</c:v>
                </c:pt>
                <c:pt idx="815">
                  <c:v>45671</c:v>
                </c:pt>
                <c:pt idx="816">
                  <c:v>45672</c:v>
                </c:pt>
                <c:pt idx="817">
                  <c:v>45673</c:v>
                </c:pt>
                <c:pt idx="818">
                  <c:v>45674</c:v>
                </c:pt>
                <c:pt idx="819">
                  <c:v>45677</c:v>
                </c:pt>
                <c:pt idx="820">
                  <c:v>45678</c:v>
                </c:pt>
                <c:pt idx="821">
                  <c:v>45679</c:v>
                </c:pt>
                <c:pt idx="822">
                  <c:v>45680</c:v>
                </c:pt>
                <c:pt idx="823">
                  <c:v>45681</c:v>
                </c:pt>
                <c:pt idx="824">
                  <c:v>45684</c:v>
                </c:pt>
                <c:pt idx="825">
                  <c:v>45685</c:v>
                </c:pt>
                <c:pt idx="826">
                  <c:v>45686</c:v>
                </c:pt>
                <c:pt idx="827">
                  <c:v>45687</c:v>
                </c:pt>
                <c:pt idx="828">
                  <c:v>45688</c:v>
                </c:pt>
                <c:pt idx="829">
                  <c:v>45689</c:v>
                </c:pt>
                <c:pt idx="830">
                  <c:v>45691</c:v>
                </c:pt>
                <c:pt idx="831">
                  <c:v>45692</c:v>
                </c:pt>
                <c:pt idx="832">
                  <c:v>45693</c:v>
                </c:pt>
                <c:pt idx="833">
                  <c:v>45694</c:v>
                </c:pt>
                <c:pt idx="834">
                  <c:v>45695</c:v>
                </c:pt>
                <c:pt idx="835">
                  <c:v>45698</c:v>
                </c:pt>
                <c:pt idx="836">
                  <c:v>45699</c:v>
                </c:pt>
                <c:pt idx="837">
                  <c:v>45700</c:v>
                </c:pt>
                <c:pt idx="838">
                  <c:v>45701</c:v>
                </c:pt>
                <c:pt idx="839">
                  <c:v>45702</c:v>
                </c:pt>
                <c:pt idx="840">
                  <c:v>45705</c:v>
                </c:pt>
                <c:pt idx="841">
                  <c:v>45706</c:v>
                </c:pt>
                <c:pt idx="842">
                  <c:v>45707</c:v>
                </c:pt>
                <c:pt idx="843">
                  <c:v>45708</c:v>
                </c:pt>
                <c:pt idx="844">
                  <c:v>45709</c:v>
                </c:pt>
                <c:pt idx="845">
                  <c:v>45712</c:v>
                </c:pt>
                <c:pt idx="846">
                  <c:v>45713</c:v>
                </c:pt>
                <c:pt idx="847">
                  <c:v>45715</c:v>
                </c:pt>
                <c:pt idx="848">
                  <c:v>45716</c:v>
                </c:pt>
                <c:pt idx="849">
                  <c:v>45719</c:v>
                </c:pt>
                <c:pt idx="850">
                  <c:v>45720</c:v>
                </c:pt>
                <c:pt idx="851">
                  <c:v>45721</c:v>
                </c:pt>
                <c:pt idx="852">
                  <c:v>45722</c:v>
                </c:pt>
                <c:pt idx="853">
                  <c:v>45723</c:v>
                </c:pt>
                <c:pt idx="854">
                  <c:v>45726</c:v>
                </c:pt>
                <c:pt idx="855">
                  <c:v>45727</c:v>
                </c:pt>
                <c:pt idx="856">
                  <c:v>45728</c:v>
                </c:pt>
                <c:pt idx="857">
                  <c:v>45729</c:v>
                </c:pt>
                <c:pt idx="858">
                  <c:v>45733</c:v>
                </c:pt>
                <c:pt idx="859">
                  <c:v>45734</c:v>
                </c:pt>
                <c:pt idx="860">
                  <c:v>45735</c:v>
                </c:pt>
                <c:pt idx="861">
                  <c:v>45736</c:v>
                </c:pt>
                <c:pt idx="862">
                  <c:v>45737</c:v>
                </c:pt>
                <c:pt idx="863">
                  <c:v>45740</c:v>
                </c:pt>
                <c:pt idx="864">
                  <c:v>45741</c:v>
                </c:pt>
                <c:pt idx="865">
                  <c:v>45742</c:v>
                </c:pt>
                <c:pt idx="866">
                  <c:v>45743</c:v>
                </c:pt>
                <c:pt idx="867">
                  <c:v>45744</c:v>
                </c:pt>
                <c:pt idx="868">
                  <c:v>45748</c:v>
                </c:pt>
                <c:pt idx="869">
                  <c:v>45749</c:v>
                </c:pt>
                <c:pt idx="870">
                  <c:v>45750</c:v>
                </c:pt>
                <c:pt idx="871">
                  <c:v>45751</c:v>
                </c:pt>
                <c:pt idx="872">
                  <c:v>45754</c:v>
                </c:pt>
                <c:pt idx="873">
                  <c:v>45755</c:v>
                </c:pt>
                <c:pt idx="874">
                  <c:v>45756</c:v>
                </c:pt>
                <c:pt idx="875">
                  <c:v>45758</c:v>
                </c:pt>
                <c:pt idx="876">
                  <c:v>45762</c:v>
                </c:pt>
                <c:pt idx="877">
                  <c:v>45763</c:v>
                </c:pt>
                <c:pt idx="878">
                  <c:v>45764</c:v>
                </c:pt>
                <c:pt idx="879">
                  <c:v>45768</c:v>
                </c:pt>
                <c:pt idx="880">
                  <c:v>45769</c:v>
                </c:pt>
                <c:pt idx="881">
                  <c:v>45770</c:v>
                </c:pt>
                <c:pt idx="882">
                  <c:v>45771</c:v>
                </c:pt>
                <c:pt idx="883">
                  <c:v>45772</c:v>
                </c:pt>
                <c:pt idx="884">
                  <c:v>45775</c:v>
                </c:pt>
                <c:pt idx="885">
                  <c:v>45776</c:v>
                </c:pt>
                <c:pt idx="886">
                  <c:v>45777</c:v>
                </c:pt>
                <c:pt idx="887">
                  <c:v>45779</c:v>
                </c:pt>
                <c:pt idx="888">
                  <c:v>45782</c:v>
                </c:pt>
                <c:pt idx="889">
                  <c:v>45783</c:v>
                </c:pt>
                <c:pt idx="890">
                  <c:v>45784</c:v>
                </c:pt>
                <c:pt idx="891">
                  <c:v>45785</c:v>
                </c:pt>
                <c:pt idx="892">
                  <c:v>45786</c:v>
                </c:pt>
                <c:pt idx="893">
                  <c:v>45789</c:v>
                </c:pt>
                <c:pt idx="894">
                  <c:v>45790</c:v>
                </c:pt>
                <c:pt idx="895">
                  <c:v>45791</c:v>
                </c:pt>
                <c:pt idx="896">
                  <c:v>45792</c:v>
                </c:pt>
                <c:pt idx="897">
                  <c:v>45793</c:v>
                </c:pt>
                <c:pt idx="898">
                  <c:v>45796</c:v>
                </c:pt>
                <c:pt idx="899">
                  <c:v>45797</c:v>
                </c:pt>
                <c:pt idx="900">
                  <c:v>45798</c:v>
                </c:pt>
                <c:pt idx="901">
                  <c:v>45799</c:v>
                </c:pt>
                <c:pt idx="902">
                  <c:v>45800</c:v>
                </c:pt>
                <c:pt idx="903">
                  <c:v>45803</c:v>
                </c:pt>
                <c:pt idx="904">
                  <c:v>45804</c:v>
                </c:pt>
                <c:pt idx="905">
                  <c:v>45805</c:v>
                </c:pt>
                <c:pt idx="906">
                  <c:v>45806</c:v>
                </c:pt>
                <c:pt idx="907">
                  <c:v>45807</c:v>
                </c:pt>
                <c:pt idx="908">
                  <c:v>45810</c:v>
                </c:pt>
                <c:pt idx="909">
                  <c:v>45811</c:v>
                </c:pt>
                <c:pt idx="910">
                  <c:v>45812</c:v>
                </c:pt>
                <c:pt idx="911">
                  <c:v>45813</c:v>
                </c:pt>
                <c:pt idx="912">
                  <c:v>45814</c:v>
                </c:pt>
                <c:pt idx="913">
                  <c:v>45817</c:v>
                </c:pt>
                <c:pt idx="914">
                  <c:v>45818</c:v>
                </c:pt>
                <c:pt idx="915">
                  <c:v>45819</c:v>
                </c:pt>
                <c:pt idx="916">
                  <c:v>45820</c:v>
                </c:pt>
                <c:pt idx="917">
                  <c:v>45821</c:v>
                </c:pt>
                <c:pt idx="918">
                  <c:v>45824</c:v>
                </c:pt>
                <c:pt idx="919">
                  <c:v>45825</c:v>
                </c:pt>
                <c:pt idx="920">
                  <c:v>45826</c:v>
                </c:pt>
                <c:pt idx="921">
                  <c:v>45827</c:v>
                </c:pt>
                <c:pt idx="922">
                  <c:v>45828</c:v>
                </c:pt>
                <c:pt idx="923">
                  <c:v>45831</c:v>
                </c:pt>
                <c:pt idx="924">
                  <c:v>45832</c:v>
                </c:pt>
                <c:pt idx="925">
                  <c:v>45833</c:v>
                </c:pt>
                <c:pt idx="926">
                  <c:v>45834</c:v>
                </c:pt>
                <c:pt idx="927">
                  <c:v>45835</c:v>
                </c:pt>
                <c:pt idx="928">
                  <c:v>45838</c:v>
                </c:pt>
                <c:pt idx="929">
                  <c:v>45839</c:v>
                </c:pt>
                <c:pt idx="930">
                  <c:v>45840</c:v>
                </c:pt>
                <c:pt idx="931">
                  <c:v>45841</c:v>
                </c:pt>
                <c:pt idx="932">
                  <c:v>45842</c:v>
                </c:pt>
                <c:pt idx="933">
                  <c:v>45845</c:v>
                </c:pt>
                <c:pt idx="934">
                  <c:v>45846</c:v>
                </c:pt>
                <c:pt idx="935">
                  <c:v>45847</c:v>
                </c:pt>
                <c:pt idx="936">
                  <c:v>45848</c:v>
                </c:pt>
                <c:pt idx="937">
                  <c:v>45849</c:v>
                </c:pt>
                <c:pt idx="938">
                  <c:v>45852</c:v>
                </c:pt>
                <c:pt idx="939">
                  <c:v>45853</c:v>
                </c:pt>
                <c:pt idx="940">
                  <c:v>45854</c:v>
                </c:pt>
                <c:pt idx="941">
                  <c:v>45855</c:v>
                </c:pt>
                <c:pt idx="942">
                  <c:v>45856</c:v>
                </c:pt>
                <c:pt idx="943">
                  <c:v>45859</c:v>
                </c:pt>
                <c:pt idx="944">
                  <c:v>45860</c:v>
                </c:pt>
                <c:pt idx="945">
                  <c:v>45861</c:v>
                </c:pt>
                <c:pt idx="946">
                  <c:v>45862</c:v>
                </c:pt>
                <c:pt idx="947">
                  <c:v>45863</c:v>
                </c:pt>
                <c:pt idx="948">
                  <c:v>45866</c:v>
                </c:pt>
                <c:pt idx="949">
                  <c:v>45867</c:v>
                </c:pt>
                <c:pt idx="950">
                  <c:v>45868</c:v>
                </c:pt>
                <c:pt idx="951">
                  <c:v>45869</c:v>
                </c:pt>
                <c:pt idx="952">
                  <c:v>45870</c:v>
                </c:pt>
                <c:pt idx="953">
                  <c:v>45873</c:v>
                </c:pt>
                <c:pt idx="954">
                  <c:v>45873</c:v>
                </c:pt>
                <c:pt idx="955">
                  <c:v>45874</c:v>
                </c:pt>
                <c:pt idx="956">
                  <c:v>45875</c:v>
                </c:pt>
                <c:pt idx="957">
                  <c:v>45876</c:v>
                </c:pt>
                <c:pt idx="958">
                  <c:v>45877</c:v>
                </c:pt>
                <c:pt idx="959">
                  <c:v>45880</c:v>
                </c:pt>
                <c:pt idx="960">
                  <c:v>45881</c:v>
                </c:pt>
                <c:pt idx="961">
                  <c:v>45882</c:v>
                </c:pt>
                <c:pt idx="962">
                  <c:v>45883</c:v>
                </c:pt>
                <c:pt idx="963">
                  <c:v>45887</c:v>
                </c:pt>
                <c:pt idx="964">
                  <c:v>45888</c:v>
                </c:pt>
                <c:pt idx="965">
                  <c:v>45889</c:v>
                </c:pt>
                <c:pt idx="966">
                  <c:v>45890</c:v>
                </c:pt>
                <c:pt idx="967">
                  <c:v>45891</c:v>
                </c:pt>
                <c:pt idx="968">
                  <c:v>45894</c:v>
                </c:pt>
                <c:pt idx="969">
                  <c:v>45895</c:v>
                </c:pt>
                <c:pt idx="970">
                  <c:v>45897</c:v>
                </c:pt>
                <c:pt idx="971">
                  <c:v>45898</c:v>
                </c:pt>
                <c:pt idx="972">
                  <c:v>45901</c:v>
                </c:pt>
                <c:pt idx="973">
                  <c:v>45902</c:v>
                </c:pt>
                <c:pt idx="974">
                  <c:v>45903</c:v>
                </c:pt>
                <c:pt idx="975">
                  <c:v>45904</c:v>
                </c:pt>
                <c:pt idx="976">
                  <c:v>45905</c:v>
                </c:pt>
                <c:pt idx="977">
                  <c:v>45908</c:v>
                </c:pt>
                <c:pt idx="978">
                  <c:v>45909</c:v>
                </c:pt>
                <c:pt idx="979">
                  <c:v>45910</c:v>
                </c:pt>
                <c:pt idx="980">
                  <c:v>45911</c:v>
                </c:pt>
                <c:pt idx="981">
                  <c:v>45912</c:v>
                </c:pt>
                <c:pt idx="982">
                  <c:v>45915</c:v>
                </c:pt>
                <c:pt idx="983">
                  <c:v>45916</c:v>
                </c:pt>
                <c:pt idx="984">
                  <c:v>45917</c:v>
                </c:pt>
                <c:pt idx="985">
                  <c:v>45918</c:v>
                </c:pt>
                <c:pt idx="986">
                  <c:v>45919</c:v>
                </c:pt>
                <c:pt idx="987">
                  <c:v>45922</c:v>
                </c:pt>
                <c:pt idx="988">
                  <c:v>45923</c:v>
                </c:pt>
                <c:pt idx="989">
                  <c:v>45924</c:v>
                </c:pt>
                <c:pt idx="990">
                  <c:v>45925</c:v>
                </c:pt>
                <c:pt idx="991">
                  <c:v>45926</c:v>
                </c:pt>
                <c:pt idx="992">
                  <c:v>45929</c:v>
                </c:pt>
                <c:pt idx="993">
                  <c:v>45930</c:v>
                </c:pt>
                <c:pt idx="994">
                  <c:v>45931</c:v>
                </c:pt>
                <c:pt idx="995">
                  <c:v>45933</c:v>
                </c:pt>
                <c:pt idx="996">
                  <c:v>45936</c:v>
                </c:pt>
                <c:pt idx="997">
                  <c:v>45937</c:v>
                </c:pt>
                <c:pt idx="998">
                  <c:v>45938</c:v>
                </c:pt>
                <c:pt idx="999">
                  <c:v>45939</c:v>
                </c:pt>
                <c:pt idx="1000">
                  <c:v>45940</c:v>
                </c:pt>
                <c:pt idx="1001">
                  <c:v>45943</c:v>
                </c:pt>
                <c:pt idx="1002">
                  <c:v>45944</c:v>
                </c:pt>
                <c:pt idx="1003">
                  <c:v>45945</c:v>
                </c:pt>
                <c:pt idx="1004">
                  <c:v>45946</c:v>
                </c:pt>
                <c:pt idx="1005">
                  <c:v>45947</c:v>
                </c:pt>
                <c:pt idx="1006">
                  <c:v>45950</c:v>
                </c:pt>
                <c:pt idx="1007">
                  <c:v>45951</c:v>
                </c:pt>
                <c:pt idx="1008">
                  <c:v>45953</c:v>
                </c:pt>
                <c:pt idx="1009">
                  <c:v>45954</c:v>
                </c:pt>
                <c:pt idx="1010">
                  <c:v>45957</c:v>
                </c:pt>
                <c:pt idx="1011">
                  <c:v>45958</c:v>
                </c:pt>
                <c:pt idx="1012">
                  <c:v>45959</c:v>
                </c:pt>
                <c:pt idx="1013">
                  <c:v>45960</c:v>
                </c:pt>
                <c:pt idx="1014">
                  <c:v>45961</c:v>
                </c:pt>
                <c:pt idx="1015">
                  <c:v>45964</c:v>
                </c:pt>
                <c:pt idx="1016">
                  <c:v>45965</c:v>
                </c:pt>
                <c:pt idx="1017">
                  <c:v>45967</c:v>
                </c:pt>
                <c:pt idx="1018">
                  <c:v>45968</c:v>
                </c:pt>
                <c:pt idx="1019">
                  <c:v>45971</c:v>
                </c:pt>
                <c:pt idx="1020">
                  <c:v>45972</c:v>
                </c:pt>
                <c:pt idx="1021">
                  <c:v>45973</c:v>
                </c:pt>
                <c:pt idx="1022">
                  <c:v>45974</c:v>
                </c:pt>
                <c:pt idx="1023">
                  <c:v>45975</c:v>
                </c:pt>
                <c:pt idx="1024">
                  <c:v>45978</c:v>
                </c:pt>
                <c:pt idx="1025">
                  <c:v>45979</c:v>
                </c:pt>
                <c:pt idx="1026">
                  <c:v>45980</c:v>
                </c:pt>
                <c:pt idx="1027">
                  <c:v>45981</c:v>
                </c:pt>
                <c:pt idx="1028">
                  <c:v>45982</c:v>
                </c:pt>
                <c:pt idx="1029">
                  <c:v>45985</c:v>
                </c:pt>
                <c:pt idx="1030">
                  <c:v>45986</c:v>
                </c:pt>
                <c:pt idx="1031">
                  <c:v>45987</c:v>
                </c:pt>
                <c:pt idx="1032">
                  <c:v>45988</c:v>
                </c:pt>
                <c:pt idx="1033">
                  <c:v>45989</c:v>
                </c:pt>
                <c:pt idx="1034">
                  <c:v>45992</c:v>
                </c:pt>
                <c:pt idx="1035">
                  <c:v>45993</c:v>
                </c:pt>
                <c:pt idx="1036">
                  <c:v>45994</c:v>
                </c:pt>
                <c:pt idx="1037">
                  <c:v>45995</c:v>
                </c:pt>
                <c:pt idx="1038">
                  <c:v>45996</c:v>
                </c:pt>
                <c:pt idx="1039">
                  <c:v>45999</c:v>
                </c:pt>
                <c:pt idx="1040">
                  <c:v>46000</c:v>
                </c:pt>
                <c:pt idx="1041">
                  <c:v>46001</c:v>
                </c:pt>
                <c:pt idx="1042">
                  <c:v>46002</c:v>
                </c:pt>
                <c:pt idx="1043">
                  <c:v>46003</c:v>
                </c:pt>
                <c:pt idx="1044">
                  <c:v>46006</c:v>
                </c:pt>
                <c:pt idx="1045">
                  <c:v>46007</c:v>
                </c:pt>
                <c:pt idx="1046">
                  <c:v>46008</c:v>
                </c:pt>
                <c:pt idx="1047">
                  <c:v>46009</c:v>
                </c:pt>
                <c:pt idx="1048">
                  <c:v>46010</c:v>
                </c:pt>
                <c:pt idx="1049">
                  <c:v>46013</c:v>
                </c:pt>
                <c:pt idx="1050">
                  <c:v>46014</c:v>
                </c:pt>
                <c:pt idx="1051">
                  <c:v>46015</c:v>
                </c:pt>
                <c:pt idx="1052">
                  <c:v>46017</c:v>
                </c:pt>
                <c:pt idx="1053">
                  <c:v>46020</c:v>
                </c:pt>
                <c:pt idx="1054">
                  <c:v>46021</c:v>
                </c:pt>
                <c:pt idx="1055">
                  <c:v>46022</c:v>
                </c:pt>
                <c:pt idx="1056">
                  <c:v>46023</c:v>
                </c:pt>
                <c:pt idx="1057">
                  <c:v>46024</c:v>
                </c:pt>
                <c:pt idx="1058">
                  <c:v>46027</c:v>
                </c:pt>
                <c:pt idx="1059">
                  <c:v>46028</c:v>
                </c:pt>
                <c:pt idx="1060">
                  <c:v>46029</c:v>
                </c:pt>
                <c:pt idx="1061">
                  <c:v>46030</c:v>
                </c:pt>
                <c:pt idx="1062">
                  <c:v>46031</c:v>
                </c:pt>
                <c:pt idx="1063">
                  <c:v>46034</c:v>
                </c:pt>
                <c:pt idx="1064">
                  <c:v>46035</c:v>
                </c:pt>
                <c:pt idx="1065">
                  <c:v>46036</c:v>
                </c:pt>
                <c:pt idx="1066">
                  <c:v>46037</c:v>
                </c:pt>
                <c:pt idx="1067">
                  <c:v>46038</c:v>
                </c:pt>
                <c:pt idx="1068">
                  <c:v>46041</c:v>
                </c:pt>
                <c:pt idx="1069">
                  <c:v>46042</c:v>
                </c:pt>
                <c:pt idx="1070">
                  <c:v>46043</c:v>
                </c:pt>
                <c:pt idx="1071">
                  <c:v>46044</c:v>
                </c:pt>
                <c:pt idx="1072">
                  <c:v>46045</c:v>
                </c:pt>
                <c:pt idx="1073">
                  <c:v>46049</c:v>
                </c:pt>
                <c:pt idx="1074">
                  <c:v>46050</c:v>
                </c:pt>
                <c:pt idx="1075">
                  <c:v>46051</c:v>
                </c:pt>
                <c:pt idx="1076">
                  <c:v>46052</c:v>
                </c:pt>
                <c:pt idx="1077">
                  <c:v>46055</c:v>
                </c:pt>
                <c:pt idx="1078">
                  <c:v>46056</c:v>
                </c:pt>
                <c:pt idx="1079">
                  <c:v>46057</c:v>
                </c:pt>
                <c:pt idx="1080">
                  <c:v>46058</c:v>
                </c:pt>
                <c:pt idx="1081">
                  <c:v>46059</c:v>
                </c:pt>
                <c:pt idx="1082">
                  <c:v>46062</c:v>
                </c:pt>
                <c:pt idx="1083">
                  <c:v>46063</c:v>
                </c:pt>
                <c:pt idx="1084">
                  <c:v>46064</c:v>
                </c:pt>
                <c:pt idx="1085">
                  <c:v>46065</c:v>
                </c:pt>
                <c:pt idx="1086">
                  <c:v>46066</c:v>
                </c:pt>
                <c:pt idx="1087">
                  <c:v>46069</c:v>
                </c:pt>
                <c:pt idx="1088">
                  <c:v>46070</c:v>
                </c:pt>
                <c:pt idx="1089">
                  <c:v>46071</c:v>
                </c:pt>
                <c:pt idx="1090">
                  <c:v>46072</c:v>
                </c:pt>
                <c:pt idx="1091">
                  <c:v>46073</c:v>
                </c:pt>
                <c:pt idx="1092">
                  <c:v>46076</c:v>
                </c:pt>
                <c:pt idx="1093">
                  <c:v>46077</c:v>
                </c:pt>
                <c:pt idx="1094">
                  <c:v>46078</c:v>
                </c:pt>
                <c:pt idx="1095">
                  <c:v>46079</c:v>
                </c:pt>
                <c:pt idx="1096">
                  <c:v>46080</c:v>
                </c:pt>
                <c:pt idx="1097">
                  <c:v>46083</c:v>
                </c:pt>
                <c:pt idx="1098">
                  <c:v>46085</c:v>
                </c:pt>
                <c:pt idx="1099">
                  <c:v>46086</c:v>
                </c:pt>
                <c:pt idx="1100">
                  <c:v>46087</c:v>
                </c:pt>
                <c:pt idx="1101">
                  <c:v>46090</c:v>
                </c:pt>
                <c:pt idx="1102">
                  <c:v>46091</c:v>
                </c:pt>
                <c:pt idx="1103">
                  <c:v>46092</c:v>
                </c:pt>
                <c:pt idx="1104">
                  <c:v>46093</c:v>
                </c:pt>
                <c:pt idx="1105">
                  <c:v>46094</c:v>
                </c:pt>
                <c:pt idx="1106">
                  <c:v>46097</c:v>
                </c:pt>
                <c:pt idx="1107">
                  <c:v>46098</c:v>
                </c:pt>
                <c:pt idx="1108">
                  <c:v>46099</c:v>
                </c:pt>
                <c:pt idx="1109">
                  <c:v>46100</c:v>
                </c:pt>
                <c:pt idx="1110">
                  <c:v>46101</c:v>
                </c:pt>
                <c:pt idx="1111">
                  <c:v>46104</c:v>
                </c:pt>
                <c:pt idx="1112">
                  <c:v>46105</c:v>
                </c:pt>
                <c:pt idx="1113">
                  <c:v>46106</c:v>
                </c:pt>
                <c:pt idx="1114">
                  <c:v>46108</c:v>
                </c:pt>
                <c:pt idx="1115">
                  <c:v>46111</c:v>
                </c:pt>
                <c:pt idx="1116">
                  <c:v>46113</c:v>
                </c:pt>
                <c:pt idx="1117">
                  <c:v>46114</c:v>
                </c:pt>
                <c:pt idx="1118">
                  <c:v>46118</c:v>
                </c:pt>
                <c:pt idx="1119">
                  <c:v>46119</c:v>
                </c:pt>
                <c:pt idx="1120">
                  <c:v>46120</c:v>
                </c:pt>
                <c:pt idx="1121">
                  <c:v>46121</c:v>
                </c:pt>
                <c:pt idx="1122">
                  <c:v>46122</c:v>
                </c:pt>
                <c:pt idx="1123">
                  <c:v>46125</c:v>
                </c:pt>
                <c:pt idx="1124">
                  <c:v>46127</c:v>
                </c:pt>
                <c:pt idx="1125">
                  <c:v>46128</c:v>
                </c:pt>
                <c:pt idx="1126">
                  <c:v>46129</c:v>
                </c:pt>
                <c:pt idx="1127">
                  <c:v>46132</c:v>
                </c:pt>
                <c:pt idx="1128">
                  <c:v>46133</c:v>
                </c:pt>
                <c:pt idx="1129">
                  <c:v>46134</c:v>
                </c:pt>
                <c:pt idx="1130">
                  <c:v>46135</c:v>
                </c:pt>
                <c:pt idx="1131">
                  <c:v>46136</c:v>
                </c:pt>
                <c:pt idx="1132">
                  <c:v>46139</c:v>
                </c:pt>
                <c:pt idx="1133">
                  <c:v>46140</c:v>
                </c:pt>
                <c:pt idx="1134">
                  <c:v>46141</c:v>
                </c:pt>
                <c:pt idx="1135">
                  <c:v>46142</c:v>
                </c:pt>
                <c:pt idx="1136">
                  <c:v>46143</c:v>
                </c:pt>
                <c:pt idx="1137">
                  <c:v>46146</c:v>
                </c:pt>
                <c:pt idx="1138">
                  <c:v>46147</c:v>
                </c:pt>
                <c:pt idx="1139">
                  <c:v>46148</c:v>
                </c:pt>
                <c:pt idx="1140">
                  <c:v>46149</c:v>
                </c:pt>
                <c:pt idx="1141">
                  <c:v>46150</c:v>
                </c:pt>
                <c:pt idx="1142">
                  <c:v>46153</c:v>
                </c:pt>
                <c:pt idx="1143">
                  <c:v>46154</c:v>
                </c:pt>
                <c:pt idx="1144">
                  <c:v>46155</c:v>
                </c:pt>
                <c:pt idx="1145">
                  <c:v>46156</c:v>
                </c:pt>
                <c:pt idx="1146">
                  <c:v>46157</c:v>
                </c:pt>
                <c:pt idx="1147">
                  <c:v>46160</c:v>
                </c:pt>
                <c:pt idx="1148">
                  <c:v>46161</c:v>
                </c:pt>
                <c:pt idx="1149">
                  <c:v>46162</c:v>
                </c:pt>
                <c:pt idx="1150">
                  <c:v>46163</c:v>
                </c:pt>
                <c:pt idx="1151">
                  <c:v>46164</c:v>
                </c:pt>
                <c:pt idx="1152">
                  <c:v>46167</c:v>
                </c:pt>
                <c:pt idx="1153">
                  <c:v>46168</c:v>
                </c:pt>
                <c:pt idx="1154">
                  <c:v>46169</c:v>
                </c:pt>
                <c:pt idx="1155">
                  <c:v>46170</c:v>
                </c:pt>
                <c:pt idx="1156">
                  <c:v>46171</c:v>
                </c:pt>
                <c:pt idx="1157">
                  <c:v>46174</c:v>
                </c:pt>
                <c:pt idx="1158">
                  <c:v>46175</c:v>
                </c:pt>
                <c:pt idx="1159">
                  <c:v>46176</c:v>
                </c:pt>
                <c:pt idx="1160">
                  <c:v>46177</c:v>
                </c:pt>
                <c:pt idx="1161">
                  <c:v>46178</c:v>
                </c:pt>
                <c:pt idx="1162">
                  <c:v>46181</c:v>
                </c:pt>
                <c:pt idx="1163">
                  <c:v>46182</c:v>
                </c:pt>
                <c:pt idx="1164">
                  <c:v>46183</c:v>
                </c:pt>
                <c:pt idx="1165">
                  <c:v>46184</c:v>
                </c:pt>
                <c:pt idx="1166">
                  <c:v>46185</c:v>
                </c:pt>
                <c:pt idx="1167">
                  <c:v>46188</c:v>
                </c:pt>
                <c:pt idx="1168">
                  <c:v>46189</c:v>
                </c:pt>
                <c:pt idx="1169">
                  <c:v>46190</c:v>
                </c:pt>
                <c:pt idx="1170">
                  <c:v>46191</c:v>
                </c:pt>
                <c:pt idx="1171">
                  <c:v>46192</c:v>
                </c:pt>
                <c:pt idx="1172">
                  <c:v>46195</c:v>
                </c:pt>
                <c:pt idx="1173">
                  <c:v>46196</c:v>
                </c:pt>
                <c:pt idx="1174">
                  <c:v>46197</c:v>
                </c:pt>
                <c:pt idx="1175">
                  <c:v>46198</c:v>
                </c:pt>
                <c:pt idx="1176">
                  <c:v>46199</c:v>
                </c:pt>
                <c:pt idx="1177">
                  <c:v>46202</c:v>
                </c:pt>
                <c:pt idx="1178">
                  <c:v>46203</c:v>
                </c:pt>
                <c:pt idx="1179">
                  <c:v>46204</c:v>
                </c:pt>
                <c:pt idx="1180">
                  <c:v>46205</c:v>
                </c:pt>
                <c:pt idx="1181">
                  <c:v>46206</c:v>
                </c:pt>
                <c:pt idx="1182">
                  <c:v>46209</c:v>
                </c:pt>
                <c:pt idx="1183">
                  <c:v>46210</c:v>
                </c:pt>
                <c:pt idx="1184">
                  <c:v>46211</c:v>
                </c:pt>
                <c:pt idx="1185">
                  <c:v>46212</c:v>
                </c:pt>
                <c:pt idx="1186">
                  <c:v>46213</c:v>
                </c:pt>
                <c:pt idx="1187">
                  <c:v>46216</c:v>
                </c:pt>
                <c:pt idx="1188">
                  <c:v>46217</c:v>
                </c:pt>
                <c:pt idx="1189">
                  <c:v>46218</c:v>
                </c:pt>
                <c:pt idx="1190">
                  <c:v>46219</c:v>
                </c:pt>
                <c:pt idx="1191">
                  <c:v>46220</c:v>
                </c:pt>
                <c:pt idx="1192">
                  <c:v>46223</c:v>
                </c:pt>
                <c:pt idx="1193">
                  <c:v>46224</c:v>
                </c:pt>
                <c:pt idx="1194">
                  <c:v>46225</c:v>
                </c:pt>
                <c:pt idx="1195">
                  <c:v>46226</c:v>
                </c:pt>
                <c:pt idx="1196">
                  <c:v>46227</c:v>
                </c:pt>
                <c:pt idx="1197">
                  <c:v>46230</c:v>
                </c:pt>
                <c:pt idx="1198">
                  <c:v>46231</c:v>
                </c:pt>
                <c:pt idx="1199">
                  <c:v>46232</c:v>
                </c:pt>
                <c:pt idx="1200">
                  <c:v>46233</c:v>
                </c:pt>
                <c:pt idx="1201">
                  <c:v>46234</c:v>
                </c:pt>
                <c:pt idx="1202">
                  <c:v>46234</c:v>
                </c:pt>
                <c:pt idx="1203">
                  <c:v>46237</c:v>
                </c:pt>
                <c:pt idx="1204">
                  <c:v>46238</c:v>
                </c:pt>
                <c:pt idx="1205">
                  <c:v>46239</c:v>
                </c:pt>
                <c:pt idx="1206">
                  <c:v>46240</c:v>
                </c:pt>
                <c:pt idx="1207">
                  <c:v>46241</c:v>
                </c:pt>
                <c:pt idx="1208">
                  <c:v>46244</c:v>
                </c:pt>
                <c:pt idx="1209">
                  <c:v>46245</c:v>
                </c:pt>
                <c:pt idx="1210">
                  <c:v>46246</c:v>
                </c:pt>
                <c:pt idx="1211">
                  <c:v>46247</c:v>
                </c:pt>
                <c:pt idx="1212">
                  <c:v>46248</c:v>
                </c:pt>
                <c:pt idx="1213">
                  <c:v>46251</c:v>
                </c:pt>
                <c:pt idx="1214">
                  <c:v>46252</c:v>
                </c:pt>
                <c:pt idx="1215">
                  <c:v>46253</c:v>
                </c:pt>
                <c:pt idx="1216">
                  <c:v>46254</c:v>
                </c:pt>
                <c:pt idx="1217">
                  <c:v>46255</c:v>
                </c:pt>
                <c:pt idx="1218">
                  <c:v>46258</c:v>
                </c:pt>
                <c:pt idx="1219">
                  <c:v>46259</c:v>
                </c:pt>
                <c:pt idx="1220">
                  <c:v>46260</c:v>
                </c:pt>
                <c:pt idx="1221">
                  <c:v>46261</c:v>
                </c:pt>
                <c:pt idx="1222">
                  <c:v>46262</c:v>
                </c:pt>
                <c:pt idx="1223">
                  <c:v>46265</c:v>
                </c:pt>
                <c:pt idx="1224">
                  <c:v>46266</c:v>
                </c:pt>
                <c:pt idx="1225">
                  <c:v>46267</c:v>
                </c:pt>
                <c:pt idx="1226">
                  <c:v>46268</c:v>
                </c:pt>
                <c:pt idx="1227">
                  <c:v>46269</c:v>
                </c:pt>
                <c:pt idx="1228">
                  <c:v>46272</c:v>
                </c:pt>
                <c:pt idx="1229">
                  <c:v>46273</c:v>
                </c:pt>
                <c:pt idx="1230">
                  <c:v>46274</c:v>
                </c:pt>
                <c:pt idx="1231">
                  <c:v>46275</c:v>
                </c:pt>
                <c:pt idx="1232">
                  <c:v>46276</c:v>
                </c:pt>
                <c:pt idx="1233">
                  <c:v>46279</c:v>
                </c:pt>
                <c:pt idx="1234">
                  <c:v>46280</c:v>
                </c:pt>
                <c:pt idx="1235">
                  <c:v>46281</c:v>
                </c:pt>
                <c:pt idx="1236">
                  <c:v>46282</c:v>
                </c:pt>
                <c:pt idx="1237">
                  <c:v>46283</c:v>
                </c:pt>
                <c:pt idx="1238">
                  <c:v>46286</c:v>
                </c:pt>
                <c:pt idx="1239">
                  <c:v>46287</c:v>
                </c:pt>
                <c:pt idx="1240">
                  <c:v>46288</c:v>
                </c:pt>
                <c:pt idx="1241">
                  <c:v>46289</c:v>
                </c:pt>
                <c:pt idx="1242">
                  <c:v>46290</c:v>
                </c:pt>
                <c:pt idx="1243">
                  <c:v>46293</c:v>
                </c:pt>
                <c:pt idx="1244">
                  <c:v>46294</c:v>
                </c:pt>
              </c:numCache>
            </c:numRef>
          </c:cat>
          <c:val>
            <c:numRef>
              <c:f>'Britannia 5 Yrs data'!$B$5:$B$1249</c:f>
              <c:numCache>
                <c:formatCode>#,##0.00</c:formatCode>
                <c:ptCount val="1245"/>
                <c:pt idx="0">
                  <c:v>3657.86</c:v>
                </c:pt>
                <c:pt idx="1">
                  <c:v>3632.06</c:v>
                </c:pt>
                <c:pt idx="2">
                  <c:v>3605.94</c:v>
                </c:pt>
                <c:pt idx="3">
                  <c:v>3596.03</c:v>
                </c:pt>
                <c:pt idx="4">
                  <c:v>3648.27</c:v>
                </c:pt>
                <c:pt idx="5">
                  <c:v>3613.07</c:v>
                </c:pt>
                <c:pt idx="6">
                  <c:v>3597.05</c:v>
                </c:pt>
                <c:pt idx="7">
                  <c:v>3557.5</c:v>
                </c:pt>
                <c:pt idx="8">
                  <c:v>3582.83</c:v>
                </c:pt>
                <c:pt idx="9">
                  <c:v>3597.42</c:v>
                </c:pt>
                <c:pt idx="10">
                  <c:v>3607.75</c:v>
                </c:pt>
                <c:pt idx="11">
                  <c:v>3554.49</c:v>
                </c:pt>
                <c:pt idx="12">
                  <c:v>3516.09</c:v>
                </c:pt>
                <c:pt idx="13">
                  <c:v>3484.69</c:v>
                </c:pt>
                <c:pt idx="14">
                  <c:v>3440.55</c:v>
                </c:pt>
                <c:pt idx="15">
                  <c:v>3418</c:v>
                </c:pt>
                <c:pt idx="16">
                  <c:v>3363.39</c:v>
                </c:pt>
                <c:pt idx="17">
                  <c:v>3420.59</c:v>
                </c:pt>
                <c:pt idx="18">
                  <c:v>3425.27</c:v>
                </c:pt>
                <c:pt idx="19">
                  <c:v>3410.5</c:v>
                </c:pt>
                <c:pt idx="20">
                  <c:v>3404.8</c:v>
                </c:pt>
                <c:pt idx="21">
                  <c:v>3407.02</c:v>
                </c:pt>
                <c:pt idx="22">
                  <c:v>3411.42</c:v>
                </c:pt>
                <c:pt idx="23">
                  <c:v>3362.28</c:v>
                </c:pt>
                <c:pt idx="24">
                  <c:v>3362.28</c:v>
                </c:pt>
                <c:pt idx="25">
                  <c:v>3443.66</c:v>
                </c:pt>
                <c:pt idx="26">
                  <c:v>3354.64</c:v>
                </c:pt>
                <c:pt idx="27">
                  <c:v>3425.87</c:v>
                </c:pt>
                <c:pt idx="28">
                  <c:v>3374.83</c:v>
                </c:pt>
                <c:pt idx="29">
                  <c:v>3416.1</c:v>
                </c:pt>
                <c:pt idx="30">
                  <c:v>3466.72</c:v>
                </c:pt>
                <c:pt idx="31">
                  <c:v>3418.69</c:v>
                </c:pt>
                <c:pt idx="32">
                  <c:v>3348.57</c:v>
                </c:pt>
                <c:pt idx="33">
                  <c:v>3308.33</c:v>
                </c:pt>
                <c:pt idx="34">
                  <c:v>3317.59</c:v>
                </c:pt>
                <c:pt idx="35">
                  <c:v>3392.2</c:v>
                </c:pt>
                <c:pt idx="36">
                  <c:v>3356.26</c:v>
                </c:pt>
                <c:pt idx="37">
                  <c:v>3309.99</c:v>
                </c:pt>
                <c:pt idx="38">
                  <c:v>3293.23</c:v>
                </c:pt>
                <c:pt idx="39">
                  <c:v>3268.5</c:v>
                </c:pt>
                <c:pt idx="40">
                  <c:v>3284.15</c:v>
                </c:pt>
                <c:pt idx="41">
                  <c:v>3274.66</c:v>
                </c:pt>
                <c:pt idx="42">
                  <c:v>3314.72</c:v>
                </c:pt>
                <c:pt idx="43">
                  <c:v>3291.79</c:v>
                </c:pt>
                <c:pt idx="44">
                  <c:v>3238.48</c:v>
                </c:pt>
                <c:pt idx="45">
                  <c:v>3218.11</c:v>
                </c:pt>
                <c:pt idx="46">
                  <c:v>3312.17</c:v>
                </c:pt>
                <c:pt idx="47">
                  <c:v>3356.77</c:v>
                </c:pt>
                <c:pt idx="48">
                  <c:v>3364.69</c:v>
                </c:pt>
                <c:pt idx="49">
                  <c:v>3324.21</c:v>
                </c:pt>
                <c:pt idx="50">
                  <c:v>3315.78</c:v>
                </c:pt>
                <c:pt idx="51">
                  <c:v>3280.54</c:v>
                </c:pt>
                <c:pt idx="52">
                  <c:v>3298.14</c:v>
                </c:pt>
                <c:pt idx="53">
                  <c:v>3275.49</c:v>
                </c:pt>
                <c:pt idx="54">
                  <c:v>3215.98</c:v>
                </c:pt>
                <c:pt idx="55">
                  <c:v>3247.33</c:v>
                </c:pt>
                <c:pt idx="56">
                  <c:v>3239.23</c:v>
                </c:pt>
                <c:pt idx="57">
                  <c:v>3292.58</c:v>
                </c:pt>
                <c:pt idx="58">
                  <c:v>3280.26</c:v>
                </c:pt>
                <c:pt idx="59">
                  <c:v>3254.23</c:v>
                </c:pt>
                <c:pt idx="60">
                  <c:v>3288.92</c:v>
                </c:pt>
                <c:pt idx="61">
                  <c:v>3297.21</c:v>
                </c:pt>
                <c:pt idx="62">
                  <c:v>3310.46</c:v>
                </c:pt>
                <c:pt idx="63">
                  <c:v>3340.19</c:v>
                </c:pt>
                <c:pt idx="64">
                  <c:v>3350.89</c:v>
                </c:pt>
                <c:pt idx="65">
                  <c:v>3370.25</c:v>
                </c:pt>
                <c:pt idx="66">
                  <c:v>3389.93</c:v>
                </c:pt>
                <c:pt idx="67">
                  <c:v>3404.2</c:v>
                </c:pt>
                <c:pt idx="68">
                  <c:v>3461.86</c:v>
                </c:pt>
                <c:pt idx="69">
                  <c:v>3490.53</c:v>
                </c:pt>
                <c:pt idx="70">
                  <c:v>3467.42</c:v>
                </c:pt>
                <c:pt idx="71">
                  <c:v>3427.45</c:v>
                </c:pt>
                <c:pt idx="72">
                  <c:v>3472.7</c:v>
                </c:pt>
                <c:pt idx="73">
                  <c:v>3438.42</c:v>
                </c:pt>
                <c:pt idx="74">
                  <c:v>3394.98</c:v>
                </c:pt>
                <c:pt idx="75">
                  <c:v>3354.92</c:v>
                </c:pt>
                <c:pt idx="76">
                  <c:v>3312.08</c:v>
                </c:pt>
                <c:pt idx="77">
                  <c:v>3339.4</c:v>
                </c:pt>
                <c:pt idx="78">
                  <c:v>3351.58</c:v>
                </c:pt>
                <c:pt idx="79">
                  <c:v>3264.1</c:v>
                </c:pt>
                <c:pt idx="80">
                  <c:v>3278.41</c:v>
                </c:pt>
                <c:pt idx="81">
                  <c:v>3236.58</c:v>
                </c:pt>
                <c:pt idx="82">
                  <c:v>3250.94</c:v>
                </c:pt>
                <c:pt idx="83">
                  <c:v>3274.7</c:v>
                </c:pt>
                <c:pt idx="84">
                  <c:v>3387.06</c:v>
                </c:pt>
                <c:pt idx="85">
                  <c:v>3354.13</c:v>
                </c:pt>
                <c:pt idx="86">
                  <c:v>3299.8</c:v>
                </c:pt>
                <c:pt idx="87">
                  <c:v>3299.43</c:v>
                </c:pt>
                <c:pt idx="88">
                  <c:v>3194.39</c:v>
                </c:pt>
                <c:pt idx="89">
                  <c:v>3217.41</c:v>
                </c:pt>
                <c:pt idx="90">
                  <c:v>3258.08</c:v>
                </c:pt>
                <c:pt idx="91">
                  <c:v>3274.01</c:v>
                </c:pt>
                <c:pt idx="92">
                  <c:v>3223.99</c:v>
                </c:pt>
                <c:pt idx="93">
                  <c:v>3147.52</c:v>
                </c:pt>
                <c:pt idx="94">
                  <c:v>3221.53</c:v>
                </c:pt>
                <c:pt idx="95">
                  <c:v>3206.81</c:v>
                </c:pt>
                <c:pt idx="96">
                  <c:v>3208.75</c:v>
                </c:pt>
                <c:pt idx="97">
                  <c:v>3225.01</c:v>
                </c:pt>
                <c:pt idx="98">
                  <c:v>3219.08</c:v>
                </c:pt>
                <c:pt idx="99">
                  <c:v>3232.51</c:v>
                </c:pt>
                <c:pt idx="100">
                  <c:v>3252.33</c:v>
                </c:pt>
                <c:pt idx="101">
                  <c:v>3191.98</c:v>
                </c:pt>
                <c:pt idx="102">
                  <c:v>3170.45</c:v>
                </c:pt>
                <c:pt idx="103">
                  <c:v>3174.8</c:v>
                </c:pt>
                <c:pt idx="104">
                  <c:v>3141.73</c:v>
                </c:pt>
                <c:pt idx="105">
                  <c:v>3118.25</c:v>
                </c:pt>
                <c:pt idx="106">
                  <c:v>3122.84</c:v>
                </c:pt>
                <c:pt idx="107">
                  <c:v>2921</c:v>
                </c:pt>
                <c:pt idx="108">
                  <c:v>2884.23</c:v>
                </c:pt>
                <c:pt idx="109">
                  <c:v>2893.58</c:v>
                </c:pt>
                <c:pt idx="110">
                  <c:v>2985.38</c:v>
                </c:pt>
                <c:pt idx="111">
                  <c:v>2964.03</c:v>
                </c:pt>
                <c:pt idx="112">
                  <c:v>2951.01</c:v>
                </c:pt>
                <c:pt idx="113">
                  <c:v>2985.28</c:v>
                </c:pt>
                <c:pt idx="114">
                  <c:v>3069.39</c:v>
                </c:pt>
                <c:pt idx="115">
                  <c:v>3108.57</c:v>
                </c:pt>
                <c:pt idx="116">
                  <c:v>2998.9</c:v>
                </c:pt>
                <c:pt idx="117">
                  <c:v>2925.58</c:v>
                </c:pt>
                <c:pt idx="118">
                  <c:v>2873.57</c:v>
                </c:pt>
                <c:pt idx="119">
                  <c:v>2875.06</c:v>
                </c:pt>
                <c:pt idx="120">
                  <c:v>2866.39</c:v>
                </c:pt>
                <c:pt idx="121">
                  <c:v>2866.67</c:v>
                </c:pt>
                <c:pt idx="122">
                  <c:v>2875.01</c:v>
                </c:pt>
                <c:pt idx="123">
                  <c:v>2916.32</c:v>
                </c:pt>
                <c:pt idx="124">
                  <c:v>2970.05</c:v>
                </c:pt>
                <c:pt idx="125">
                  <c:v>2992.51</c:v>
                </c:pt>
                <c:pt idx="126">
                  <c:v>3028.96</c:v>
                </c:pt>
                <c:pt idx="127">
                  <c:v>3059.9</c:v>
                </c:pt>
                <c:pt idx="128">
                  <c:v>3040.54</c:v>
                </c:pt>
                <c:pt idx="129">
                  <c:v>3051.28</c:v>
                </c:pt>
                <c:pt idx="130">
                  <c:v>3101.12</c:v>
                </c:pt>
                <c:pt idx="131">
                  <c:v>3103.66</c:v>
                </c:pt>
                <c:pt idx="132">
                  <c:v>3097.6</c:v>
                </c:pt>
                <c:pt idx="133">
                  <c:v>3102.74</c:v>
                </c:pt>
                <c:pt idx="134">
                  <c:v>3097.41</c:v>
                </c:pt>
                <c:pt idx="135">
                  <c:v>3027.01</c:v>
                </c:pt>
                <c:pt idx="136">
                  <c:v>3060.64</c:v>
                </c:pt>
                <c:pt idx="137">
                  <c:v>3112.23</c:v>
                </c:pt>
                <c:pt idx="138">
                  <c:v>3116.12</c:v>
                </c:pt>
                <c:pt idx="139">
                  <c:v>3052.95</c:v>
                </c:pt>
                <c:pt idx="140">
                  <c:v>3124.09</c:v>
                </c:pt>
                <c:pt idx="141">
                  <c:v>3092.18</c:v>
                </c:pt>
                <c:pt idx="142">
                  <c:v>3110.38</c:v>
                </c:pt>
                <c:pt idx="143">
                  <c:v>3037.53</c:v>
                </c:pt>
                <c:pt idx="144">
                  <c:v>3030.16</c:v>
                </c:pt>
                <c:pt idx="145">
                  <c:v>3135.9</c:v>
                </c:pt>
                <c:pt idx="146">
                  <c:v>3035.44</c:v>
                </c:pt>
                <c:pt idx="147">
                  <c:v>3063.97</c:v>
                </c:pt>
                <c:pt idx="148">
                  <c:v>3012.33</c:v>
                </c:pt>
                <c:pt idx="149">
                  <c:v>3007.24</c:v>
                </c:pt>
                <c:pt idx="150">
                  <c:v>3019.56</c:v>
                </c:pt>
                <c:pt idx="151">
                  <c:v>2979.73</c:v>
                </c:pt>
                <c:pt idx="152">
                  <c:v>3036.83</c:v>
                </c:pt>
                <c:pt idx="153">
                  <c:v>3042.76</c:v>
                </c:pt>
                <c:pt idx="154">
                  <c:v>3120.52</c:v>
                </c:pt>
                <c:pt idx="155">
                  <c:v>3144.14</c:v>
                </c:pt>
                <c:pt idx="156">
                  <c:v>3086.43</c:v>
                </c:pt>
                <c:pt idx="157">
                  <c:v>3195.92</c:v>
                </c:pt>
                <c:pt idx="158">
                  <c:v>3230.01</c:v>
                </c:pt>
                <c:pt idx="159">
                  <c:v>3214.63</c:v>
                </c:pt>
                <c:pt idx="160">
                  <c:v>3257.29</c:v>
                </c:pt>
                <c:pt idx="161">
                  <c:v>3298.46</c:v>
                </c:pt>
                <c:pt idx="162">
                  <c:v>3295.36</c:v>
                </c:pt>
                <c:pt idx="163">
                  <c:v>3312.63</c:v>
                </c:pt>
                <c:pt idx="164">
                  <c:v>3378.91</c:v>
                </c:pt>
                <c:pt idx="165">
                  <c:v>3289.52</c:v>
                </c:pt>
                <c:pt idx="166">
                  <c:v>3313.37</c:v>
                </c:pt>
                <c:pt idx="167">
                  <c:v>3269.79</c:v>
                </c:pt>
                <c:pt idx="168">
                  <c:v>3234.55</c:v>
                </c:pt>
                <c:pt idx="169">
                  <c:v>3134.05</c:v>
                </c:pt>
                <c:pt idx="170">
                  <c:v>3113.71</c:v>
                </c:pt>
                <c:pt idx="171">
                  <c:v>3100.51</c:v>
                </c:pt>
                <c:pt idx="172">
                  <c:v>3113.11</c:v>
                </c:pt>
                <c:pt idx="173">
                  <c:v>3111.4</c:v>
                </c:pt>
                <c:pt idx="174">
                  <c:v>3133.49</c:v>
                </c:pt>
                <c:pt idx="175">
                  <c:v>3135.85</c:v>
                </c:pt>
                <c:pt idx="176">
                  <c:v>3140.48</c:v>
                </c:pt>
                <c:pt idx="177">
                  <c:v>3086.48</c:v>
                </c:pt>
                <c:pt idx="179">
                  <c:v>3183.53</c:v>
                </c:pt>
                <c:pt idx="180">
                  <c:v>3231.31</c:v>
                </c:pt>
                <c:pt idx="181">
                  <c:v>3207.14</c:v>
                </c:pt>
                <c:pt idx="182">
                  <c:v>3214.49</c:v>
                </c:pt>
                <c:pt idx="183">
                  <c:v>3269.04</c:v>
                </c:pt>
                <c:pt idx="184">
                  <c:v>3259.39</c:v>
                </c:pt>
                <c:pt idx="185">
                  <c:v>3236.39</c:v>
                </c:pt>
                <c:pt idx="186">
                  <c:v>3207.61</c:v>
                </c:pt>
                <c:pt idx="187">
                  <c:v>3266.26</c:v>
                </c:pt>
                <c:pt idx="188">
                  <c:v>3377.4</c:v>
                </c:pt>
                <c:pt idx="189">
                  <c:v>3486.8</c:v>
                </c:pt>
                <c:pt idx="190">
                  <c:v>3445.48</c:v>
                </c:pt>
                <c:pt idx="191">
                  <c:v>3609.63</c:v>
                </c:pt>
                <c:pt idx="192">
                  <c:v>3590.26</c:v>
                </c:pt>
                <c:pt idx="193">
                  <c:v>3596.57</c:v>
                </c:pt>
                <c:pt idx="194">
                  <c:v>3576.27</c:v>
                </c:pt>
                <c:pt idx="195">
                  <c:v>3510.41</c:v>
                </c:pt>
                <c:pt idx="196">
                  <c:v>3510.88</c:v>
                </c:pt>
                <c:pt idx="197">
                  <c:v>3556.25</c:v>
                </c:pt>
                <c:pt idx="198">
                  <c:v>3626.68</c:v>
                </c:pt>
                <c:pt idx="199">
                  <c:v>3557</c:v>
                </c:pt>
                <c:pt idx="200">
                  <c:v>3568.78</c:v>
                </c:pt>
                <c:pt idx="201">
                  <c:v>3607.27</c:v>
                </c:pt>
                <c:pt idx="202">
                  <c:v>3632.9</c:v>
                </c:pt>
                <c:pt idx="203">
                  <c:v>3647.93</c:v>
                </c:pt>
                <c:pt idx="204">
                  <c:v>3661.54</c:v>
                </c:pt>
                <c:pt idx="205">
                  <c:v>3587.34</c:v>
                </c:pt>
                <c:pt idx="206">
                  <c:v>3632</c:v>
                </c:pt>
                <c:pt idx="207">
                  <c:v>3645.95</c:v>
                </c:pt>
                <c:pt idx="208">
                  <c:v>3675.21</c:v>
                </c:pt>
                <c:pt idx="209">
                  <c:v>3633.04</c:v>
                </c:pt>
                <c:pt idx="210">
                  <c:v>3569.44</c:v>
                </c:pt>
                <c:pt idx="211">
                  <c:v>3552.34</c:v>
                </c:pt>
                <c:pt idx="212">
                  <c:v>3557.09</c:v>
                </c:pt>
                <c:pt idx="213">
                  <c:v>3475.16</c:v>
                </c:pt>
                <c:pt idx="214">
                  <c:v>3421.74</c:v>
                </c:pt>
                <c:pt idx="215">
                  <c:v>3437.14</c:v>
                </c:pt>
                <c:pt idx="216">
                  <c:v>3430.12</c:v>
                </c:pt>
                <c:pt idx="217">
                  <c:v>3448.45</c:v>
                </c:pt>
                <c:pt idx="218">
                  <c:v>3477.38</c:v>
                </c:pt>
                <c:pt idx="219">
                  <c:v>3491.28</c:v>
                </c:pt>
                <c:pt idx="220">
                  <c:v>3479.83</c:v>
                </c:pt>
                <c:pt idx="221">
                  <c:v>3451.09</c:v>
                </c:pt>
                <c:pt idx="222">
                  <c:v>3464.19</c:v>
                </c:pt>
                <c:pt idx="223">
                  <c:v>3466.31</c:v>
                </c:pt>
                <c:pt idx="224">
                  <c:v>3447.89</c:v>
                </c:pt>
                <c:pt idx="225">
                  <c:v>3436.06</c:v>
                </c:pt>
                <c:pt idx="226">
                  <c:v>3439.41</c:v>
                </c:pt>
                <c:pt idx="227">
                  <c:v>3493.59</c:v>
                </c:pt>
                <c:pt idx="228">
                  <c:v>3531.37</c:v>
                </c:pt>
                <c:pt idx="229">
                  <c:v>3503.48</c:v>
                </c:pt>
                <c:pt idx="230">
                  <c:v>3490.38</c:v>
                </c:pt>
                <c:pt idx="231">
                  <c:v>3451.14</c:v>
                </c:pt>
                <c:pt idx="232">
                  <c:v>3400.44</c:v>
                </c:pt>
                <c:pt idx="233">
                  <c:v>3456.13</c:v>
                </c:pt>
                <c:pt idx="234">
                  <c:v>3460.61</c:v>
                </c:pt>
                <c:pt idx="235">
                  <c:v>3438.79</c:v>
                </c:pt>
                <c:pt idx="236">
                  <c:v>3438.79</c:v>
                </c:pt>
                <c:pt idx="237">
                  <c:v>3540.75</c:v>
                </c:pt>
                <c:pt idx="238">
                  <c:v>3530.66</c:v>
                </c:pt>
                <c:pt idx="239">
                  <c:v>3506.68</c:v>
                </c:pt>
                <c:pt idx="240">
                  <c:v>3429.42</c:v>
                </c:pt>
                <c:pt idx="241">
                  <c:v>3384.94</c:v>
                </c:pt>
                <c:pt idx="242">
                  <c:v>3439.83</c:v>
                </c:pt>
                <c:pt idx="243">
                  <c:v>3548.24</c:v>
                </c:pt>
                <c:pt idx="244">
                  <c:v>3605.06</c:v>
                </c:pt>
                <c:pt idx="245">
                  <c:v>3577.49</c:v>
                </c:pt>
                <c:pt idx="246">
                  <c:v>3568.83</c:v>
                </c:pt>
                <c:pt idx="247">
                  <c:v>3603.36</c:v>
                </c:pt>
                <c:pt idx="248">
                  <c:v>3630.73</c:v>
                </c:pt>
                <c:pt idx="249">
                  <c:v>3641.38</c:v>
                </c:pt>
                <c:pt idx="250">
                  <c:v>3621.17</c:v>
                </c:pt>
                <c:pt idx="251">
                  <c:v>3551.35</c:v>
                </c:pt>
                <c:pt idx="252">
                  <c:v>3597.71</c:v>
                </c:pt>
                <c:pt idx="253">
                  <c:v>3550.03</c:v>
                </c:pt>
                <c:pt idx="254">
                  <c:v>3567.08</c:v>
                </c:pt>
                <c:pt idx="255">
                  <c:v>3578.58</c:v>
                </c:pt>
                <c:pt idx="256">
                  <c:v>3512.67</c:v>
                </c:pt>
                <c:pt idx="257">
                  <c:v>3545.74</c:v>
                </c:pt>
                <c:pt idx="258">
                  <c:v>3566.09</c:v>
                </c:pt>
                <c:pt idx="259">
                  <c:v>3577.07</c:v>
                </c:pt>
                <c:pt idx="260">
                  <c:v>3559.59</c:v>
                </c:pt>
                <c:pt idx="261">
                  <c:v>3549.37</c:v>
                </c:pt>
                <c:pt idx="262">
                  <c:v>3550.92</c:v>
                </c:pt>
                <c:pt idx="263">
                  <c:v>3571.32</c:v>
                </c:pt>
                <c:pt idx="264">
                  <c:v>3573.73</c:v>
                </c:pt>
                <c:pt idx="265">
                  <c:v>3573.73</c:v>
                </c:pt>
                <c:pt idx="266">
                  <c:v>3498.72</c:v>
                </c:pt>
                <c:pt idx="267">
                  <c:v>3538.48</c:v>
                </c:pt>
                <c:pt idx="268">
                  <c:v>3559.59</c:v>
                </c:pt>
                <c:pt idx="269">
                  <c:v>3549.09</c:v>
                </c:pt>
                <c:pt idx="270">
                  <c:v>3569.3</c:v>
                </c:pt>
                <c:pt idx="271">
                  <c:v>3508.94</c:v>
                </c:pt>
                <c:pt idx="272">
                  <c:v>3537.31</c:v>
                </c:pt>
                <c:pt idx="273">
                  <c:v>3584.56</c:v>
                </c:pt>
                <c:pt idx="274">
                  <c:v>3900.27</c:v>
                </c:pt>
                <c:pt idx="275">
                  <c:v>3934.28</c:v>
                </c:pt>
                <c:pt idx="276">
                  <c:v>3895.93</c:v>
                </c:pt>
                <c:pt idx="277">
                  <c:v>3862.01</c:v>
                </c:pt>
                <c:pt idx="278">
                  <c:v>3867.01</c:v>
                </c:pt>
                <c:pt idx="279">
                  <c:v>3900.36</c:v>
                </c:pt>
                <c:pt idx="280">
                  <c:v>3892.96</c:v>
                </c:pt>
                <c:pt idx="281">
                  <c:v>3887.03</c:v>
                </c:pt>
                <c:pt idx="282">
                  <c:v>3868.98</c:v>
                </c:pt>
                <c:pt idx="283">
                  <c:v>3882.18</c:v>
                </c:pt>
                <c:pt idx="284">
                  <c:v>3917.56</c:v>
                </c:pt>
                <c:pt idx="285">
                  <c:v>3915.25</c:v>
                </c:pt>
                <c:pt idx="286">
                  <c:v>3949.22</c:v>
                </c:pt>
                <c:pt idx="287">
                  <c:v>3942.15</c:v>
                </c:pt>
                <c:pt idx="288">
                  <c:v>3969.81</c:v>
                </c:pt>
                <c:pt idx="289">
                  <c:v>4037.93</c:v>
                </c:pt>
                <c:pt idx="290">
                  <c:v>4110.4399999999996</c:v>
                </c:pt>
                <c:pt idx="291">
                  <c:v>4147.1400000000003</c:v>
                </c:pt>
                <c:pt idx="292">
                  <c:v>4176.96</c:v>
                </c:pt>
                <c:pt idx="293">
                  <c:v>4149.12</c:v>
                </c:pt>
                <c:pt idx="294">
                  <c:v>4168.91</c:v>
                </c:pt>
                <c:pt idx="295">
                  <c:v>4139.88</c:v>
                </c:pt>
                <c:pt idx="296">
                  <c:v>4141.16</c:v>
                </c:pt>
                <c:pt idx="297">
                  <c:v>4155.67</c:v>
                </c:pt>
                <c:pt idx="298">
                  <c:v>4176.63</c:v>
                </c:pt>
                <c:pt idx="299">
                  <c:v>4170.9799999999996</c:v>
                </c:pt>
                <c:pt idx="300">
                  <c:v>4155.1000000000004</c:v>
                </c:pt>
                <c:pt idx="301">
                  <c:v>4207.63</c:v>
                </c:pt>
                <c:pt idx="302">
                  <c:v>4188.08</c:v>
                </c:pt>
                <c:pt idx="303">
                  <c:v>4265.16</c:v>
                </c:pt>
                <c:pt idx="304">
                  <c:v>4248.72</c:v>
                </c:pt>
                <c:pt idx="305">
                  <c:v>4163.72</c:v>
                </c:pt>
                <c:pt idx="306">
                  <c:v>4137.91</c:v>
                </c:pt>
                <c:pt idx="307">
                  <c:v>4081.79</c:v>
                </c:pt>
                <c:pt idx="308">
                  <c:v>4122.74</c:v>
                </c:pt>
                <c:pt idx="309">
                  <c:v>4116.99</c:v>
                </c:pt>
                <c:pt idx="310">
                  <c:v>4132.72</c:v>
                </c:pt>
                <c:pt idx="311">
                  <c:v>4097.25</c:v>
                </c:pt>
                <c:pt idx="312">
                  <c:v>4058.76</c:v>
                </c:pt>
                <c:pt idx="313">
                  <c:v>4044.34</c:v>
                </c:pt>
                <c:pt idx="314">
                  <c:v>3996.94</c:v>
                </c:pt>
                <c:pt idx="315">
                  <c:v>3990.49</c:v>
                </c:pt>
                <c:pt idx="316">
                  <c:v>4064.17</c:v>
                </c:pt>
                <c:pt idx="317">
                  <c:v>4107.38</c:v>
                </c:pt>
                <c:pt idx="318">
                  <c:v>4112.32</c:v>
                </c:pt>
                <c:pt idx="319">
                  <c:v>4077.04</c:v>
                </c:pt>
                <c:pt idx="320">
                  <c:v>4065.21</c:v>
                </c:pt>
                <c:pt idx="321">
                  <c:v>4051.03</c:v>
                </c:pt>
                <c:pt idx="322">
                  <c:v>4085.75</c:v>
                </c:pt>
                <c:pt idx="323">
                  <c:v>4060.78</c:v>
                </c:pt>
                <c:pt idx="324">
                  <c:v>4110.2</c:v>
                </c:pt>
                <c:pt idx="325">
                  <c:v>4140.03</c:v>
                </c:pt>
                <c:pt idx="326">
                  <c:v>4119.96</c:v>
                </c:pt>
                <c:pt idx="327">
                  <c:v>4069.59</c:v>
                </c:pt>
                <c:pt idx="328">
                  <c:v>4087.4</c:v>
                </c:pt>
                <c:pt idx="329">
                  <c:v>4142.24</c:v>
                </c:pt>
                <c:pt idx="330">
                  <c:v>4134.8</c:v>
                </c:pt>
                <c:pt idx="331">
                  <c:v>4127.49</c:v>
                </c:pt>
                <c:pt idx="332">
                  <c:v>4152.32</c:v>
                </c:pt>
                <c:pt idx="333">
                  <c:v>4068.32</c:v>
                </c:pt>
                <c:pt idx="334">
                  <c:v>4118.59</c:v>
                </c:pt>
                <c:pt idx="335">
                  <c:v>4309.0200000000004</c:v>
                </c:pt>
                <c:pt idx="336">
                  <c:v>4361.6000000000004</c:v>
                </c:pt>
                <c:pt idx="337">
                  <c:v>4358.58</c:v>
                </c:pt>
                <c:pt idx="338">
                  <c:v>4340.87</c:v>
                </c:pt>
                <c:pt idx="339">
                  <c:v>4329.5200000000004</c:v>
                </c:pt>
                <c:pt idx="340">
                  <c:v>4369.6099999999997</c:v>
                </c:pt>
                <c:pt idx="341">
                  <c:v>4355.8</c:v>
                </c:pt>
                <c:pt idx="342">
                  <c:v>4323.1099999999997</c:v>
                </c:pt>
                <c:pt idx="343">
                  <c:v>4334.2700000000004</c:v>
                </c:pt>
                <c:pt idx="344">
                  <c:v>4323.53</c:v>
                </c:pt>
                <c:pt idx="345">
                  <c:v>4308.03</c:v>
                </c:pt>
                <c:pt idx="346">
                  <c:v>4271.5200000000004</c:v>
                </c:pt>
                <c:pt idx="347">
                  <c:v>4196.66</c:v>
                </c:pt>
                <c:pt idx="348">
                  <c:v>4243.3500000000004</c:v>
                </c:pt>
                <c:pt idx="349">
                  <c:v>4225.58</c:v>
                </c:pt>
                <c:pt idx="350">
                  <c:v>4194.49</c:v>
                </c:pt>
                <c:pt idx="351">
                  <c:v>4186.0600000000004</c:v>
                </c:pt>
                <c:pt idx="352">
                  <c:v>4134.8900000000003</c:v>
                </c:pt>
                <c:pt idx="353">
                  <c:v>4204.1499999999996</c:v>
                </c:pt>
                <c:pt idx="354">
                  <c:v>4126.93</c:v>
                </c:pt>
                <c:pt idx="355">
                  <c:v>4140.5</c:v>
                </c:pt>
                <c:pt idx="356">
                  <c:v>4157.22</c:v>
                </c:pt>
                <c:pt idx="357">
                  <c:v>4070.44</c:v>
                </c:pt>
                <c:pt idx="358">
                  <c:v>4089.1</c:v>
                </c:pt>
                <c:pt idx="359">
                  <c:v>4043.92</c:v>
                </c:pt>
                <c:pt idx="360">
                  <c:v>4062.1</c:v>
                </c:pt>
                <c:pt idx="361">
                  <c:v>4058.9</c:v>
                </c:pt>
                <c:pt idx="362">
                  <c:v>4045.09</c:v>
                </c:pt>
                <c:pt idx="363">
                  <c:v>3998.12</c:v>
                </c:pt>
                <c:pt idx="364">
                  <c:v>4062.29</c:v>
                </c:pt>
                <c:pt idx="365">
                  <c:v>4110.67</c:v>
                </c:pt>
                <c:pt idx="366">
                  <c:v>4081.75</c:v>
                </c:pt>
                <c:pt idx="367">
                  <c:v>4018.47</c:v>
                </c:pt>
                <c:pt idx="368">
                  <c:v>3999.39</c:v>
                </c:pt>
                <c:pt idx="369">
                  <c:v>3997.74</c:v>
                </c:pt>
                <c:pt idx="370">
                  <c:v>3957.46</c:v>
                </c:pt>
                <c:pt idx="371">
                  <c:v>3971.45</c:v>
                </c:pt>
                <c:pt idx="372">
                  <c:v>3957.51</c:v>
                </c:pt>
                <c:pt idx="373">
                  <c:v>4029.31</c:v>
                </c:pt>
                <c:pt idx="374">
                  <c:v>4072.61</c:v>
                </c:pt>
                <c:pt idx="375">
                  <c:v>4074.4</c:v>
                </c:pt>
                <c:pt idx="376">
                  <c:v>4077.7</c:v>
                </c:pt>
                <c:pt idx="377">
                  <c:v>4051.55</c:v>
                </c:pt>
                <c:pt idx="378">
                  <c:v>4020.08</c:v>
                </c:pt>
                <c:pt idx="379">
                  <c:v>4030.39</c:v>
                </c:pt>
                <c:pt idx="380">
                  <c:v>4024.69</c:v>
                </c:pt>
                <c:pt idx="382">
                  <c:v>4086.89</c:v>
                </c:pt>
                <c:pt idx="383">
                  <c:v>4158.2</c:v>
                </c:pt>
                <c:pt idx="384">
                  <c:v>4122.9799999999996</c:v>
                </c:pt>
                <c:pt idx="385">
                  <c:v>4115.3100000000004</c:v>
                </c:pt>
                <c:pt idx="386">
                  <c:v>4079.42</c:v>
                </c:pt>
                <c:pt idx="387">
                  <c:v>4147.8500000000004</c:v>
                </c:pt>
                <c:pt idx="388">
                  <c:v>4131.75</c:v>
                </c:pt>
                <c:pt idx="389">
                  <c:v>4219.49</c:v>
                </c:pt>
                <c:pt idx="390">
                  <c:v>4221.84</c:v>
                </c:pt>
                <c:pt idx="391">
                  <c:v>4232.24</c:v>
                </c:pt>
                <c:pt idx="392">
                  <c:v>4364.21</c:v>
                </c:pt>
                <c:pt idx="393">
                  <c:v>4323.4799999999996</c:v>
                </c:pt>
                <c:pt idx="394">
                  <c:v>4338.8599999999997</c:v>
                </c:pt>
                <c:pt idx="395">
                  <c:v>4396.32</c:v>
                </c:pt>
                <c:pt idx="396">
                  <c:v>4433.6499999999996</c:v>
                </c:pt>
                <c:pt idx="397">
                  <c:v>4407.2</c:v>
                </c:pt>
                <c:pt idx="398">
                  <c:v>4404.08</c:v>
                </c:pt>
                <c:pt idx="399">
                  <c:v>4413.4799999999996</c:v>
                </c:pt>
                <c:pt idx="400">
                  <c:v>4442.42</c:v>
                </c:pt>
                <c:pt idx="401">
                  <c:v>4424.55</c:v>
                </c:pt>
                <c:pt idx="402">
                  <c:v>4438.3</c:v>
                </c:pt>
                <c:pt idx="403">
                  <c:v>4415.34</c:v>
                </c:pt>
                <c:pt idx="404">
                  <c:v>4439.3100000000004</c:v>
                </c:pt>
                <c:pt idx="405">
                  <c:v>4374.5600000000004</c:v>
                </c:pt>
                <c:pt idx="406">
                  <c:v>4312.75</c:v>
                </c:pt>
                <c:pt idx="407">
                  <c:v>4311.88</c:v>
                </c:pt>
                <c:pt idx="408">
                  <c:v>4333.6400000000003</c:v>
                </c:pt>
                <c:pt idx="409">
                  <c:v>4331.87</c:v>
                </c:pt>
                <c:pt idx="410">
                  <c:v>4373.5600000000004</c:v>
                </c:pt>
                <c:pt idx="411">
                  <c:v>4405.09</c:v>
                </c:pt>
                <c:pt idx="412">
                  <c:v>4385.01</c:v>
                </c:pt>
                <c:pt idx="413">
                  <c:v>4383.09</c:v>
                </c:pt>
                <c:pt idx="414">
                  <c:v>4463.41</c:v>
                </c:pt>
                <c:pt idx="415">
                  <c:v>4442.5200000000004</c:v>
                </c:pt>
                <c:pt idx="416">
                  <c:v>4460.63</c:v>
                </c:pt>
                <c:pt idx="417">
                  <c:v>4487.8999999999996</c:v>
                </c:pt>
                <c:pt idx="418">
                  <c:v>4509.75</c:v>
                </c:pt>
                <c:pt idx="419">
                  <c:v>4689.6899999999996</c:v>
                </c:pt>
                <c:pt idx="420">
                  <c:v>4672.34</c:v>
                </c:pt>
                <c:pt idx="421">
                  <c:v>4675.8900000000003</c:v>
                </c:pt>
                <c:pt idx="422">
                  <c:v>4696.5</c:v>
                </c:pt>
                <c:pt idx="423">
                  <c:v>4734.6899999999996</c:v>
                </c:pt>
                <c:pt idx="424">
                  <c:v>4736.18</c:v>
                </c:pt>
                <c:pt idx="425">
                  <c:v>4768.57</c:v>
                </c:pt>
                <c:pt idx="426">
                  <c:v>4834.9399999999996</c:v>
                </c:pt>
                <c:pt idx="427">
                  <c:v>4812.2700000000004</c:v>
                </c:pt>
                <c:pt idx="428">
                  <c:v>4846.2</c:v>
                </c:pt>
                <c:pt idx="429">
                  <c:v>4858.76</c:v>
                </c:pt>
                <c:pt idx="430">
                  <c:v>4779.6899999999996</c:v>
                </c:pt>
                <c:pt idx="431">
                  <c:v>4764.1099999999997</c:v>
                </c:pt>
                <c:pt idx="432">
                  <c:v>4800.92</c:v>
                </c:pt>
                <c:pt idx="433">
                  <c:v>4748.25</c:v>
                </c:pt>
                <c:pt idx="434">
                  <c:v>4784.58</c:v>
                </c:pt>
                <c:pt idx="435">
                  <c:v>4815.63</c:v>
                </c:pt>
                <c:pt idx="436">
                  <c:v>4800.05</c:v>
                </c:pt>
                <c:pt idx="437">
                  <c:v>4801.83</c:v>
                </c:pt>
                <c:pt idx="438">
                  <c:v>4884.2</c:v>
                </c:pt>
                <c:pt idx="439">
                  <c:v>4958.43</c:v>
                </c:pt>
                <c:pt idx="440">
                  <c:v>4844.33</c:v>
                </c:pt>
                <c:pt idx="441">
                  <c:v>4822.63</c:v>
                </c:pt>
                <c:pt idx="442">
                  <c:v>4872.51</c:v>
                </c:pt>
                <c:pt idx="443">
                  <c:v>4862.93</c:v>
                </c:pt>
                <c:pt idx="444">
                  <c:v>4878.6899999999996</c:v>
                </c:pt>
                <c:pt idx="445">
                  <c:v>4919.76</c:v>
                </c:pt>
                <c:pt idx="446">
                  <c:v>4929.58</c:v>
                </c:pt>
                <c:pt idx="447">
                  <c:v>4853.58</c:v>
                </c:pt>
                <c:pt idx="448">
                  <c:v>4855.26</c:v>
                </c:pt>
                <c:pt idx="449">
                  <c:v>4842.46</c:v>
                </c:pt>
                <c:pt idx="450">
                  <c:v>4837.1499999999996</c:v>
                </c:pt>
                <c:pt idx="451">
                  <c:v>4762.29</c:v>
                </c:pt>
                <c:pt idx="452">
                  <c:v>4682.46</c:v>
                </c:pt>
                <c:pt idx="453">
                  <c:v>4776.38</c:v>
                </c:pt>
                <c:pt idx="454">
                  <c:v>4670.76</c:v>
                </c:pt>
                <c:pt idx="455">
                  <c:v>4699.47</c:v>
                </c:pt>
                <c:pt idx="456">
                  <c:v>4594.62</c:v>
                </c:pt>
                <c:pt idx="457">
                  <c:v>4617.04</c:v>
                </c:pt>
                <c:pt idx="458">
                  <c:v>4609.47</c:v>
                </c:pt>
                <c:pt idx="459">
                  <c:v>4599.41</c:v>
                </c:pt>
                <c:pt idx="460">
                  <c:v>4598.9799999999996</c:v>
                </c:pt>
                <c:pt idx="461">
                  <c:v>4466</c:v>
                </c:pt>
                <c:pt idx="462">
                  <c:v>4413.8599999999997</c:v>
                </c:pt>
                <c:pt idx="463">
                  <c:v>4409.59</c:v>
                </c:pt>
                <c:pt idx="464">
                  <c:v>4351.66</c:v>
                </c:pt>
                <c:pt idx="465">
                  <c:v>4322.76</c:v>
                </c:pt>
                <c:pt idx="466">
                  <c:v>4312.51</c:v>
                </c:pt>
                <c:pt idx="467">
                  <c:v>4311.45</c:v>
                </c:pt>
                <c:pt idx="468">
                  <c:v>4314.42</c:v>
                </c:pt>
                <c:pt idx="469">
                  <c:v>4346.4799999999996</c:v>
                </c:pt>
                <c:pt idx="470">
                  <c:v>4322.95</c:v>
                </c:pt>
                <c:pt idx="471">
                  <c:v>4324.0600000000004</c:v>
                </c:pt>
                <c:pt idx="472">
                  <c:v>4324.82</c:v>
                </c:pt>
                <c:pt idx="473">
                  <c:v>4353.91</c:v>
                </c:pt>
                <c:pt idx="474">
                  <c:v>4337.62</c:v>
                </c:pt>
                <c:pt idx="475">
                  <c:v>4323.38</c:v>
                </c:pt>
                <c:pt idx="476">
                  <c:v>4342.3599999999997</c:v>
                </c:pt>
                <c:pt idx="477">
                  <c:v>4361.58</c:v>
                </c:pt>
                <c:pt idx="478">
                  <c:v>4281.9799999999996</c:v>
                </c:pt>
                <c:pt idx="479">
                  <c:v>4297.8900000000003</c:v>
                </c:pt>
                <c:pt idx="480">
                  <c:v>4319.79</c:v>
                </c:pt>
                <c:pt idx="481">
                  <c:v>4327.22</c:v>
                </c:pt>
                <c:pt idx="482">
                  <c:v>4379.16</c:v>
                </c:pt>
                <c:pt idx="483">
                  <c:v>4342.3100000000004</c:v>
                </c:pt>
                <c:pt idx="484">
                  <c:v>4351.71</c:v>
                </c:pt>
                <c:pt idx="485">
                  <c:v>4378.59</c:v>
                </c:pt>
                <c:pt idx="486">
                  <c:v>4377.25</c:v>
                </c:pt>
                <c:pt idx="487">
                  <c:v>4416.6400000000003</c:v>
                </c:pt>
                <c:pt idx="488">
                  <c:v>4384.1499999999996</c:v>
                </c:pt>
                <c:pt idx="489">
                  <c:v>4344.37</c:v>
                </c:pt>
                <c:pt idx="490">
                  <c:v>4405.09</c:v>
                </c:pt>
                <c:pt idx="491">
                  <c:v>4339.1499999999996</c:v>
                </c:pt>
                <c:pt idx="492">
                  <c:v>4369.01</c:v>
                </c:pt>
                <c:pt idx="493">
                  <c:v>4374.8500000000004</c:v>
                </c:pt>
                <c:pt idx="494">
                  <c:v>4380.03</c:v>
                </c:pt>
                <c:pt idx="495">
                  <c:v>4408.88</c:v>
                </c:pt>
                <c:pt idx="496">
                  <c:v>4434.9399999999996</c:v>
                </c:pt>
                <c:pt idx="497">
                  <c:v>4336.42</c:v>
                </c:pt>
                <c:pt idx="498">
                  <c:v>4348.49</c:v>
                </c:pt>
                <c:pt idx="499">
                  <c:v>4308.53</c:v>
                </c:pt>
                <c:pt idx="500">
                  <c:v>4344.04</c:v>
                </c:pt>
                <c:pt idx="501">
                  <c:v>4345.38</c:v>
                </c:pt>
                <c:pt idx="502">
                  <c:v>4349.74</c:v>
                </c:pt>
                <c:pt idx="503">
                  <c:v>4334.45</c:v>
                </c:pt>
                <c:pt idx="504">
                  <c:v>4341.59</c:v>
                </c:pt>
                <c:pt idx="505">
                  <c:v>4365.5600000000004</c:v>
                </c:pt>
                <c:pt idx="506">
                  <c:v>4371.1099999999997</c:v>
                </c:pt>
                <c:pt idx="507">
                  <c:v>4384.4799999999996</c:v>
                </c:pt>
                <c:pt idx="508">
                  <c:v>4395.3599999999997</c:v>
                </c:pt>
                <c:pt idx="509">
                  <c:v>4409.07</c:v>
                </c:pt>
                <c:pt idx="510">
                  <c:v>4416.1099999999997</c:v>
                </c:pt>
                <c:pt idx="511">
                  <c:v>4411.08</c:v>
                </c:pt>
                <c:pt idx="512">
                  <c:v>4389.5600000000004</c:v>
                </c:pt>
                <c:pt idx="513">
                  <c:v>4342.22</c:v>
                </c:pt>
                <c:pt idx="514">
                  <c:v>4345.24</c:v>
                </c:pt>
                <c:pt idx="515">
                  <c:v>4320.37</c:v>
                </c:pt>
                <c:pt idx="516">
                  <c:v>4326.59</c:v>
                </c:pt>
                <c:pt idx="517">
                  <c:v>4276.09</c:v>
                </c:pt>
                <c:pt idx="518">
                  <c:v>4242.45</c:v>
                </c:pt>
                <c:pt idx="519">
                  <c:v>4214.46</c:v>
                </c:pt>
                <c:pt idx="520">
                  <c:v>4339.01</c:v>
                </c:pt>
                <c:pt idx="521">
                  <c:v>4350.8</c:v>
                </c:pt>
                <c:pt idx="522">
                  <c:v>4431.3500000000004</c:v>
                </c:pt>
                <c:pt idx="523">
                  <c:v>4461.6400000000003</c:v>
                </c:pt>
                <c:pt idx="524">
                  <c:v>4476.3999999999996</c:v>
                </c:pt>
                <c:pt idx="525">
                  <c:v>4458.67</c:v>
                </c:pt>
                <c:pt idx="526">
                  <c:v>4487.2700000000004</c:v>
                </c:pt>
                <c:pt idx="527">
                  <c:v>4501.08</c:v>
                </c:pt>
                <c:pt idx="528">
                  <c:v>4514.92</c:v>
                </c:pt>
                <c:pt idx="529">
                  <c:v>4506.59</c:v>
                </c:pt>
                <c:pt idx="530">
                  <c:v>4522.1099999999997</c:v>
                </c:pt>
                <c:pt idx="531">
                  <c:v>4516.07</c:v>
                </c:pt>
                <c:pt idx="532">
                  <c:v>4504.33</c:v>
                </c:pt>
                <c:pt idx="533">
                  <c:v>4499.0200000000004</c:v>
                </c:pt>
                <c:pt idx="534">
                  <c:v>4510.13</c:v>
                </c:pt>
                <c:pt idx="535">
                  <c:v>4451.05</c:v>
                </c:pt>
                <c:pt idx="536">
                  <c:v>4517.46</c:v>
                </c:pt>
                <c:pt idx="537">
                  <c:v>4603.91</c:v>
                </c:pt>
                <c:pt idx="538">
                  <c:v>4650.88</c:v>
                </c:pt>
                <c:pt idx="539">
                  <c:v>4764.07</c:v>
                </c:pt>
                <c:pt idx="540">
                  <c:v>4732.4399999999996</c:v>
                </c:pt>
                <c:pt idx="541">
                  <c:v>4742.6400000000003</c:v>
                </c:pt>
                <c:pt idx="542">
                  <c:v>4795.12</c:v>
                </c:pt>
                <c:pt idx="543">
                  <c:v>4807.43</c:v>
                </c:pt>
                <c:pt idx="544">
                  <c:v>4736.7</c:v>
                </c:pt>
                <c:pt idx="545">
                  <c:v>4738.57</c:v>
                </c:pt>
                <c:pt idx="546">
                  <c:v>4699.18</c:v>
                </c:pt>
                <c:pt idx="547">
                  <c:v>4714.75</c:v>
                </c:pt>
                <c:pt idx="548">
                  <c:v>4740.97</c:v>
                </c:pt>
                <c:pt idx="549">
                  <c:v>4709.58</c:v>
                </c:pt>
                <c:pt idx="550">
                  <c:v>4676.6099999999997</c:v>
                </c:pt>
                <c:pt idx="551">
                  <c:v>4707.04</c:v>
                </c:pt>
                <c:pt idx="552">
                  <c:v>4748.92</c:v>
                </c:pt>
                <c:pt idx="553">
                  <c:v>4849.22</c:v>
                </c:pt>
                <c:pt idx="554">
                  <c:v>4946.5</c:v>
                </c:pt>
                <c:pt idx="555">
                  <c:v>5018.24</c:v>
                </c:pt>
                <c:pt idx="556">
                  <c:v>4999.88</c:v>
                </c:pt>
                <c:pt idx="557">
                  <c:v>5062.37</c:v>
                </c:pt>
                <c:pt idx="558">
                  <c:v>5116.4799999999996</c:v>
                </c:pt>
                <c:pt idx="559">
                  <c:v>5098.6000000000004</c:v>
                </c:pt>
                <c:pt idx="560">
                  <c:v>5068.9399999999996</c:v>
                </c:pt>
                <c:pt idx="561">
                  <c:v>5035.3500000000004</c:v>
                </c:pt>
                <c:pt idx="562">
                  <c:v>5138.38</c:v>
                </c:pt>
                <c:pt idx="563">
                  <c:v>5053.13</c:v>
                </c:pt>
                <c:pt idx="564">
                  <c:v>4962.08</c:v>
                </c:pt>
                <c:pt idx="565">
                  <c:v>4909.41</c:v>
                </c:pt>
                <c:pt idx="566">
                  <c:v>4875.1499999999996</c:v>
                </c:pt>
                <c:pt idx="567">
                  <c:v>4923.12</c:v>
                </c:pt>
                <c:pt idx="568">
                  <c:v>4936.92</c:v>
                </c:pt>
                <c:pt idx="569">
                  <c:v>4962.08</c:v>
                </c:pt>
                <c:pt idx="570">
                  <c:v>4917.2700000000004</c:v>
                </c:pt>
                <c:pt idx="571">
                  <c:v>4851.2299999999996</c:v>
                </c:pt>
                <c:pt idx="572">
                  <c:v>4806.62</c:v>
                </c:pt>
                <c:pt idx="573">
                  <c:v>4924.9799999999996</c:v>
                </c:pt>
                <c:pt idx="574">
                  <c:v>4838.2</c:v>
                </c:pt>
                <c:pt idx="575">
                  <c:v>4928.4399999999996</c:v>
                </c:pt>
                <c:pt idx="576">
                  <c:v>4928.1000000000004</c:v>
                </c:pt>
                <c:pt idx="577">
                  <c:v>4923.3100000000004</c:v>
                </c:pt>
                <c:pt idx="578">
                  <c:v>4880.03</c:v>
                </c:pt>
                <c:pt idx="579">
                  <c:v>4982.25</c:v>
                </c:pt>
                <c:pt idx="580">
                  <c:v>4934.5200000000004</c:v>
                </c:pt>
                <c:pt idx="581">
                  <c:v>4934.76</c:v>
                </c:pt>
                <c:pt idx="582">
                  <c:v>4911.42</c:v>
                </c:pt>
                <c:pt idx="583">
                  <c:v>4798.8599999999997</c:v>
                </c:pt>
                <c:pt idx="584">
                  <c:v>4867.1000000000004</c:v>
                </c:pt>
                <c:pt idx="585">
                  <c:v>4672.82</c:v>
                </c:pt>
                <c:pt idx="586">
                  <c:v>4764.78</c:v>
                </c:pt>
                <c:pt idx="587">
                  <c:v>4763.54</c:v>
                </c:pt>
                <c:pt idx="588">
                  <c:v>4774.46</c:v>
                </c:pt>
                <c:pt idx="589">
                  <c:v>4802.3100000000004</c:v>
                </c:pt>
                <c:pt idx="590">
                  <c:v>4744.71</c:v>
                </c:pt>
                <c:pt idx="591">
                  <c:v>4709.3900000000003</c:v>
                </c:pt>
                <c:pt idx="592">
                  <c:v>4720.46</c:v>
                </c:pt>
                <c:pt idx="593">
                  <c:v>4716.53</c:v>
                </c:pt>
                <c:pt idx="594">
                  <c:v>4718.3</c:v>
                </c:pt>
                <c:pt idx="595">
                  <c:v>4750.84</c:v>
                </c:pt>
                <c:pt idx="596">
                  <c:v>4731.1000000000004</c:v>
                </c:pt>
                <c:pt idx="597">
                  <c:v>4698.08</c:v>
                </c:pt>
                <c:pt idx="598">
                  <c:v>4700.43</c:v>
                </c:pt>
                <c:pt idx="599">
                  <c:v>4684.5600000000004</c:v>
                </c:pt>
                <c:pt idx="600">
                  <c:v>4758.75</c:v>
                </c:pt>
                <c:pt idx="601">
                  <c:v>4722.8100000000004</c:v>
                </c:pt>
                <c:pt idx="602">
                  <c:v>4637.7</c:v>
                </c:pt>
                <c:pt idx="603">
                  <c:v>4625</c:v>
                </c:pt>
                <c:pt idx="604">
                  <c:v>4677.8100000000004</c:v>
                </c:pt>
                <c:pt idx="605">
                  <c:v>4685.8599999999997</c:v>
                </c:pt>
                <c:pt idx="606">
                  <c:v>4732.1000000000004</c:v>
                </c:pt>
                <c:pt idx="607">
                  <c:v>4666.6899999999996</c:v>
                </c:pt>
                <c:pt idx="608">
                  <c:v>4654.71</c:v>
                </c:pt>
                <c:pt idx="609">
                  <c:v>4733.54</c:v>
                </c:pt>
                <c:pt idx="610">
                  <c:v>4767.37</c:v>
                </c:pt>
                <c:pt idx="611">
                  <c:v>4772.93</c:v>
                </c:pt>
                <c:pt idx="612">
                  <c:v>4616.66</c:v>
                </c:pt>
                <c:pt idx="613">
                  <c:v>4603.2</c:v>
                </c:pt>
                <c:pt idx="614">
                  <c:v>4606.84</c:v>
                </c:pt>
                <c:pt idx="615">
                  <c:v>4662.71</c:v>
                </c:pt>
                <c:pt idx="616">
                  <c:v>4755.1499999999996</c:v>
                </c:pt>
                <c:pt idx="617">
                  <c:v>4715.62</c:v>
                </c:pt>
                <c:pt idx="618">
                  <c:v>4707.04</c:v>
                </c:pt>
                <c:pt idx="619">
                  <c:v>4691.66</c:v>
                </c:pt>
                <c:pt idx="620">
                  <c:v>4696.21</c:v>
                </c:pt>
                <c:pt idx="621">
                  <c:v>4633.58</c:v>
                </c:pt>
                <c:pt idx="622">
                  <c:v>4613.45</c:v>
                </c:pt>
                <c:pt idx="623">
                  <c:v>4612.92</c:v>
                </c:pt>
                <c:pt idx="624">
                  <c:v>4626.1000000000004</c:v>
                </c:pt>
                <c:pt idx="625">
                  <c:v>4595.34</c:v>
                </c:pt>
                <c:pt idx="626">
                  <c:v>4608.75</c:v>
                </c:pt>
                <c:pt idx="627">
                  <c:v>4554.17</c:v>
                </c:pt>
                <c:pt idx="628">
                  <c:v>4563.8999999999996</c:v>
                </c:pt>
                <c:pt idx="629">
                  <c:v>4543.58</c:v>
                </c:pt>
                <c:pt idx="630">
                  <c:v>4499.78</c:v>
                </c:pt>
                <c:pt idx="631">
                  <c:v>4474.1899999999996</c:v>
                </c:pt>
                <c:pt idx="632">
                  <c:v>4555.66</c:v>
                </c:pt>
                <c:pt idx="633">
                  <c:v>4598.3100000000004</c:v>
                </c:pt>
                <c:pt idx="634">
                  <c:v>4628.16</c:v>
                </c:pt>
                <c:pt idx="635">
                  <c:v>4642.7299999999996</c:v>
                </c:pt>
                <c:pt idx="636">
                  <c:v>4600.8500000000004</c:v>
                </c:pt>
                <c:pt idx="637">
                  <c:v>4600.2700000000004</c:v>
                </c:pt>
                <c:pt idx="638">
                  <c:v>4577.37</c:v>
                </c:pt>
                <c:pt idx="639">
                  <c:v>4561.74</c:v>
                </c:pt>
                <c:pt idx="640">
                  <c:v>4547.32</c:v>
                </c:pt>
                <c:pt idx="641">
                  <c:v>4851.1400000000003</c:v>
                </c:pt>
                <c:pt idx="642">
                  <c:v>4958.72</c:v>
                </c:pt>
                <c:pt idx="643">
                  <c:v>5011</c:v>
                </c:pt>
                <c:pt idx="644">
                  <c:v>4859.28</c:v>
                </c:pt>
                <c:pt idx="645">
                  <c:v>4856.12</c:v>
                </c:pt>
                <c:pt idx="646">
                  <c:v>4917.22</c:v>
                </c:pt>
                <c:pt idx="647">
                  <c:v>4927.04</c:v>
                </c:pt>
                <c:pt idx="648">
                  <c:v>4853.4399999999996</c:v>
                </c:pt>
                <c:pt idx="649">
                  <c:v>4924.12</c:v>
                </c:pt>
                <c:pt idx="650">
                  <c:v>4875.29</c:v>
                </c:pt>
                <c:pt idx="651">
                  <c:v>4962.79</c:v>
                </c:pt>
                <c:pt idx="652">
                  <c:v>5048.38</c:v>
                </c:pt>
                <c:pt idx="653">
                  <c:v>5061.5600000000004</c:v>
                </c:pt>
                <c:pt idx="654">
                  <c:v>5022.79</c:v>
                </c:pt>
                <c:pt idx="655">
                  <c:v>4995.5200000000004</c:v>
                </c:pt>
                <c:pt idx="656">
                  <c:v>5032.2299999999996</c:v>
                </c:pt>
                <c:pt idx="657">
                  <c:v>5012.34</c:v>
                </c:pt>
                <c:pt idx="658">
                  <c:v>4982.3900000000003</c:v>
                </c:pt>
                <c:pt idx="659">
                  <c:v>4964.42</c:v>
                </c:pt>
                <c:pt idx="660">
                  <c:v>4952.92</c:v>
                </c:pt>
                <c:pt idx="661">
                  <c:v>5103.68</c:v>
                </c:pt>
                <c:pt idx="662">
                  <c:v>5258.51</c:v>
                </c:pt>
                <c:pt idx="663">
                  <c:v>5214.24</c:v>
                </c:pt>
                <c:pt idx="664">
                  <c:v>5236.38</c:v>
                </c:pt>
                <c:pt idx="665">
                  <c:v>5260.19</c:v>
                </c:pt>
                <c:pt idx="666">
                  <c:v>5288.32</c:v>
                </c:pt>
                <c:pt idx="667">
                  <c:v>5213.13</c:v>
                </c:pt>
                <c:pt idx="668">
                  <c:v>5155.7700000000004</c:v>
                </c:pt>
                <c:pt idx="669">
                  <c:v>5169.38</c:v>
                </c:pt>
                <c:pt idx="670">
                  <c:v>5171.49</c:v>
                </c:pt>
                <c:pt idx="671">
                  <c:v>5137.75</c:v>
                </c:pt>
                <c:pt idx="672">
                  <c:v>5154.8100000000004</c:v>
                </c:pt>
                <c:pt idx="673">
                  <c:v>5108.67</c:v>
                </c:pt>
                <c:pt idx="674">
                  <c:v>5077.47</c:v>
                </c:pt>
                <c:pt idx="675">
                  <c:v>5129.51</c:v>
                </c:pt>
                <c:pt idx="676">
                  <c:v>5196.2700000000004</c:v>
                </c:pt>
                <c:pt idx="677">
                  <c:v>5204.51</c:v>
                </c:pt>
                <c:pt idx="678">
                  <c:v>5247.88</c:v>
                </c:pt>
                <c:pt idx="679">
                  <c:v>5248.79</c:v>
                </c:pt>
                <c:pt idx="680">
                  <c:v>5177.05</c:v>
                </c:pt>
                <c:pt idx="681">
                  <c:v>5222.53</c:v>
                </c:pt>
                <c:pt idx="682">
                  <c:v>5200.63</c:v>
                </c:pt>
                <c:pt idx="683">
                  <c:v>5316.16</c:v>
                </c:pt>
                <c:pt idx="684">
                  <c:v>5337.01</c:v>
                </c:pt>
                <c:pt idx="685">
                  <c:v>5433.14</c:v>
                </c:pt>
                <c:pt idx="686">
                  <c:v>5516.23</c:v>
                </c:pt>
                <c:pt idx="687">
                  <c:v>5521.74</c:v>
                </c:pt>
                <c:pt idx="688">
                  <c:v>5546.42</c:v>
                </c:pt>
                <c:pt idx="689">
                  <c:v>5568.13</c:v>
                </c:pt>
                <c:pt idx="690">
                  <c:v>5618.59</c:v>
                </c:pt>
                <c:pt idx="691">
                  <c:v>5627.36</c:v>
                </c:pt>
                <c:pt idx="692">
                  <c:v>5633.54</c:v>
                </c:pt>
                <c:pt idx="693">
                  <c:v>5643.03</c:v>
                </c:pt>
                <c:pt idx="694">
                  <c:v>5697.57</c:v>
                </c:pt>
                <c:pt idx="695">
                  <c:v>5587.11</c:v>
                </c:pt>
                <c:pt idx="696">
                  <c:v>5587.21</c:v>
                </c:pt>
                <c:pt idx="697">
                  <c:v>5628.61</c:v>
                </c:pt>
                <c:pt idx="698">
                  <c:v>5652.38</c:v>
                </c:pt>
                <c:pt idx="699">
                  <c:v>5599.28</c:v>
                </c:pt>
                <c:pt idx="700">
                  <c:v>5543.93</c:v>
                </c:pt>
                <c:pt idx="701">
                  <c:v>5491.89</c:v>
                </c:pt>
                <c:pt idx="702">
                  <c:v>5482.5</c:v>
                </c:pt>
                <c:pt idx="704">
                  <c:v>5532.06</c:v>
                </c:pt>
                <c:pt idx="705">
                  <c:v>5684.1</c:v>
                </c:pt>
                <c:pt idx="706">
                  <c:v>5666.92</c:v>
                </c:pt>
                <c:pt idx="707">
                  <c:v>5577.45</c:v>
                </c:pt>
                <c:pt idx="708">
                  <c:v>5573.23</c:v>
                </c:pt>
                <c:pt idx="709">
                  <c:v>5481.43</c:v>
                </c:pt>
                <c:pt idx="710">
                  <c:v>5501.58</c:v>
                </c:pt>
                <c:pt idx="711">
                  <c:v>5494.44</c:v>
                </c:pt>
                <c:pt idx="712">
                  <c:v>5562.89</c:v>
                </c:pt>
                <c:pt idx="713">
                  <c:v>5565.65</c:v>
                </c:pt>
                <c:pt idx="714">
                  <c:v>5597.99</c:v>
                </c:pt>
                <c:pt idx="715">
                  <c:v>5667.45</c:v>
                </c:pt>
                <c:pt idx="716">
                  <c:v>5666.92</c:v>
                </c:pt>
                <c:pt idx="717">
                  <c:v>5624.05</c:v>
                </c:pt>
                <c:pt idx="718">
                  <c:v>5628.23</c:v>
                </c:pt>
                <c:pt idx="719">
                  <c:v>5596.53</c:v>
                </c:pt>
                <c:pt idx="720">
                  <c:v>5537.35</c:v>
                </c:pt>
                <c:pt idx="721">
                  <c:v>5661.68</c:v>
                </c:pt>
                <c:pt idx="722">
                  <c:v>5684.83</c:v>
                </c:pt>
                <c:pt idx="723">
                  <c:v>5749.78</c:v>
                </c:pt>
                <c:pt idx="724">
                  <c:v>5743.86</c:v>
                </c:pt>
                <c:pt idx="725">
                  <c:v>5754.06</c:v>
                </c:pt>
                <c:pt idx="726">
                  <c:v>5679.73</c:v>
                </c:pt>
                <c:pt idx="727">
                  <c:v>5673.47</c:v>
                </c:pt>
                <c:pt idx="728">
                  <c:v>5766.58</c:v>
                </c:pt>
                <c:pt idx="729">
                  <c:v>5796.15</c:v>
                </c:pt>
                <c:pt idx="730">
                  <c:v>5833.77</c:v>
                </c:pt>
                <c:pt idx="731">
                  <c:v>5931.44</c:v>
                </c:pt>
                <c:pt idx="732">
                  <c:v>5954.6</c:v>
                </c:pt>
                <c:pt idx="733">
                  <c:v>5886.54</c:v>
                </c:pt>
                <c:pt idx="734">
                  <c:v>5933.19</c:v>
                </c:pt>
                <c:pt idx="735">
                  <c:v>5945.03</c:v>
                </c:pt>
                <c:pt idx="736">
                  <c:v>5955.95</c:v>
                </c:pt>
                <c:pt idx="737">
                  <c:v>6029.79</c:v>
                </c:pt>
                <c:pt idx="738">
                  <c:v>6030.42</c:v>
                </c:pt>
                <c:pt idx="739">
                  <c:v>6022.61</c:v>
                </c:pt>
                <c:pt idx="740">
                  <c:v>6000.42</c:v>
                </c:pt>
                <c:pt idx="741">
                  <c:v>6072.07</c:v>
                </c:pt>
                <c:pt idx="742">
                  <c:v>6086.35</c:v>
                </c:pt>
                <c:pt idx="743">
                  <c:v>6153.68</c:v>
                </c:pt>
                <c:pt idx="744">
                  <c:v>6258.44</c:v>
                </c:pt>
                <c:pt idx="745">
                  <c:v>6147.46</c:v>
                </c:pt>
                <c:pt idx="746">
                  <c:v>6025.37</c:v>
                </c:pt>
                <c:pt idx="747">
                  <c:v>5942.17</c:v>
                </c:pt>
                <c:pt idx="748">
                  <c:v>6023.82</c:v>
                </c:pt>
                <c:pt idx="749">
                  <c:v>5919.79</c:v>
                </c:pt>
                <c:pt idx="750">
                  <c:v>5827.46</c:v>
                </c:pt>
                <c:pt idx="751">
                  <c:v>5804.49</c:v>
                </c:pt>
                <c:pt idx="752">
                  <c:v>5804.06</c:v>
                </c:pt>
                <c:pt idx="753">
                  <c:v>5892.07</c:v>
                </c:pt>
                <c:pt idx="754">
                  <c:v>5912.85</c:v>
                </c:pt>
                <c:pt idx="755">
                  <c:v>5814.2</c:v>
                </c:pt>
                <c:pt idx="756">
                  <c:v>5715.85</c:v>
                </c:pt>
                <c:pt idx="757">
                  <c:v>5610.12</c:v>
                </c:pt>
                <c:pt idx="758">
                  <c:v>5560.31</c:v>
                </c:pt>
                <c:pt idx="759">
                  <c:v>5581.53</c:v>
                </c:pt>
                <c:pt idx="760">
                  <c:v>5449.05</c:v>
                </c:pt>
                <c:pt idx="761">
                  <c:v>5504.39</c:v>
                </c:pt>
                <c:pt idx="762">
                  <c:v>5555.75</c:v>
                </c:pt>
                <c:pt idx="763">
                  <c:v>5502.55</c:v>
                </c:pt>
                <c:pt idx="764">
                  <c:v>5614.2</c:v>
                </c:pt>
                <c:pt idx="765">
                  <c:v>5560.22</c:v>
                </c:pt>
                <c:pt idx="766">
                  <c:v>5527.35</c:v>
                </c:pt>
                <c:pt idx="767">
                  <c:v>5461.48</c:v>
                </c:pt>
                <c:pt idx="768">
                  <c:v>5441.96</c:v>
                </c:pt>
                <c:pt idx="769">
                  <c:v>5529.15</c:v>
                </c:pt>
                <c:pt idx="770">
                  <c:v>5523.32</c:v>
                </c:pt>
                <c:pt idx="771">
                  <c:v>5579.88</c:v>
                </c:pt>
                <c:pt idx="772">
                  <c:v>5276.47</c:v>
                </c:pt>
                <c:pt idx="773">
                  <c:v>4881.22</c:v>
                </c:pt>
                <c:pt idx="774">
                  <c:v>4899.62</c:v>
                </c:pt>
                <c:pt idx="775">
                  <c:v>4772.53</c:v>
                </c:pt>
                <c:pt idx="776">
                  <c:v>4768.3999999999996</c:v>
                </c:pt>
                <c:pt idx="777">
                  <c:v>4750.3</c:v>
                </c:pt>
                <c:pt idx="778">
                  <c:v>4663.55</c:v>
                </c:pt>
                <c:pt idx="779">
                  <c:v>4707.24</c:v>
                </c:pt>
                <c:pt idx="780">
                  <c:v>4761.22</c:v>
                </c:pt>
                <c:pt idx="781">
                  <c:v>4867.68</c:v>
                </c:pt>
                <c:pt idx="782">
                  <c:v>4839.09</c:v>
                </c:pt>
                <c:pt idx="783">
                  <c:v>4780.3500000000004</c:v>
                </c:pt>
                <c:pt idx="784">
                  <c:v>4797.34</c:v>
                </c:pt>
                <c:pt idx="785">
                  <c:v>4764.42</c:v>
                </c:pt>
                <c:pt idx="786">
                  <c:v>4766.71</c:v>
                </c:pt>
                <c:pt idx="787">
                  <c:v>4710.34</c:v>
                </c:pt>
                <c:pt idx="788">
                  <c:v>4730.2</c:v>
                </c:pt>
                <c:pt idx="789">
                  <c:v>4729.08</c:v>
                </c:pt>
                <c:pt idx="790">
                  <c:v>4653.5</c:v>
                </c:pt>
                <c:pt idx="791">
                  <c:v>4647.92</c:v>
                </c:pt>
                <c:pt idx="792">
                  <c:v>4747.1899999999996</c:v>
                </c:pt>
                <c:pt idx="793">
                  <c:v>4687.82</c:v>
                </c:pt>
                <c:pt idx="794">
                  <c:v>4708.9399999999996</c:v>
                </c:pt>
                <c:pt idx="795">
                  <c:v>4705.4399999999996</c:v>
                </c:pt>
                <c:pt idx="796">
                  <c:v>4637.72</c:v>
                </c:pt>
                <c:pt idx="797">
                  <c:v>4643.45</c:v>
                </c:pt>
                <c:pt idx="798">
                  <c:v>4646.46</c:v>
                </c:pt>
                <c:pt idx="799">
                  <c:v>4561.3599999999997</c:v>
                </c:pt>
                <c:pt idx="800">
                  <c:v>4567.43</c:v>
                </c:pt>
                <c:pt idx="801">
                  <c:v>4606.0200000000004</c:v>
                </c:pt>
                <c:pt idx="802">
                  <c:v>4623.0600000000004</c:v>
                </c:pt>
                <c:pt idx="803">
                  <c:v>4630.49</c:v>
                </c:pt>
                <c:pt idx="804">
                  <c:v>4659.76</c:v>
                </c:pt>
                <c:pt idx="805">
                  <c:v>4624.13</c:v>
                </c:pt>
                <c:pt idx="806">
                  <c:v>4655.2</c:v>
                </c:pt>
                <c:pt idx="807">
                  <c:v>4648.45</c:v>
                </c:pt>
                <c:pt idx="808">
                  <c:v>4693.3999999999996</c:v>
                </c:pt>
                <c:pt idx="809">
                  <c:v>4651.8</c:v>
                </c:pt>
                <c:pt idx="810">
                  <c:v>4691.6099999999997</c:v>
                </c:pt>
                <c:pt idx="811">
                  <c:v>4718.45</c:v>
                </c:pt>
                <c:pt idx="812">
                  <c:v>4782.92</c:v>
                </c:pt>
                <c:pt idx="813">
                  <c:v>4795.4399999999996</c:v>
                </c:pt>
                <c:pt idx="814">
                  <c:v>4783.6499999999996</c:v>
                </c:pt>
                <c:pt idx="815">
                  <c:v>4720.88</c:v>
                </c:pt>
                <c:pt idx="816">
                  <c:v>4735.05</c:v>
                </c:pt>
                <c:pt idx="817">
                  <c:v>4703.55</c:v>
                </c:pt>
                <c:pt idx="818">
                  <c:v>4713.1099999999997</c:v>
                </c:pt>
                <c:pt idx="819">
                  <c:v>4743.21</c:v>
                </c:pt>
                <c:pt idx="820">
                  <c:v>4761.12</c:v>
                </c:pt>
                <c:pt idx="821">
                  <c:v>4812.43</c:v>
                </c:pt>
                <c:pt idx="822">
                  <c:v>4866.71</c:v>
                </c:pt>
                <c:pt idx="823">
                  <c:v>4953.07</c:v>
                </c:pt>
                <c:pt idx="824">
                  <c:v>5025.59</c:v>
                </c:pt>
                <c:pt idx="825">
                  <c:v>4913.46</c:v>
                </c:pt>
                <c:pt idx="826">
                  <c:v>4890.45</c:v>
                </c:pt>
                <c:pt idx="827">
                  <c:v>4927.63</c:v>
                </c:pt>
                <c:pt idx="828">
                  <c:v>4980.3500000000004</c:v>
                </c:pt>
                <c:pt idx="829">
                  <c:v>5049.96</c:v>
                </c:pt>
                <c:pt idx="830">
                  <c:v>4956.95</c:v>
                </c:pt>
                <c:pt idx="831">
                  <c:v>4882</c:v>
                </c:pt>
                <c:pt idx="832">
                  <c:v>4789.08</c:v>
                </c:pt>
                <c:pt idx="833">
                  <c:v>4811.8</c:v>
                </c:pt>
                <c:pt idx="834">
                  <c:v>4728.74</c:v>
                </c:pt>
                <c:pt idx="835">
                  <c:v>4766.75</c:v>
                </c:pt>
                <c:pt idx="836">
                  <c:v>4761.32</c:v>
                </c:pt>
                <c:pt idx="837">
                  <c:v>4775.1499999999996</c:v>
                </c:pt>
                <c:pt idx="838">
                  <c:v>4746.41</c:v>
                </c:pt>
                <c:pt idx="839">
                  <c:v>4795.88</c:v>
                </c:pt>
                <c:pt idx="840">
                  <c:v>4819.2299999999996</c:v>
                </c:pt>
                <c:pt idx="841">
                  <c:v>4748.84</c:v>
                </c:pt>
                <c:pt idx="842">
                  <c:v>4696.7</c:v>
                </c:pt>
                <c:pt idx="843">
                  <c:v>4691.75</c:v>
                </c:pt>
                <c:pt idx="844">
                  <c:v>4691.2700000000004</c:v>
                </c:pt>
                <c:pt idx="845">
                  <c:v>4664.47</c:v>
                </c:pt>
                <c:pt idx="846">
                  <c:v>4658.3999999999996</c:v>
                </c:pt>
                <c:pt idx="847">
                  <c:v>4643.6000000000004</c:v>
                </c:pt>
                <c:pt idx="848">
                  <c:v>4461.7</c:v>
                </c:pt>
                <c:pt idx="849">
                  <c:v>4462.8100000000004</c:v>
                </c:pt>
                <c:pt idx="850">
                  <c:v>4442.04</c:v>
                </c:pt>
                <c:pt idx="851">
                  <c:v>4584.71</c:v>
                </c:pt>
                <c:pt idx="852">
                  <c:v>4565.68</c:v>
                </c:pt>
                <c:pt idx="853">
                  <c:v>4610.05</c:v>
                </c:pt>
                <c:pt idx="854">
                  <c:v>4599.8100000000004</c:v>
                </c:pt>
                <c:pt idx="855">
                  <c:v>4623.45</c:v>
                </c:pt>
                <c:pt idx="856">
                  <c:v>4652.58</c:v>
                </c:pt>
                <c:pt idx="857">
                  <c:v>4590.63</c:v>
                </c:pt>
                <c:pt idx="858">
                  <c:v>4538.84</c:v>
                </c:pt>
                <c:pt idx="859">
                  <c:v>4538.84</c:v>
                </c:pt>
                <c:pt idx="860">
                  <c:v>4570.1000000000004</c:v>
                </c:pt>
                <c:pt idx="861">
                  <c:v>4690.49</c:v>
                </c:pt>
                <c:pt idx="862">
                  <c:v>4673.8900000000003</c:v>
                </c:pt>
                <c:pt idx="863">
                  <c:v>4657.24</c:v>
                </c:pt>
                <c:pt idx="864">
                  <c:v>4704.18</c:v>
                </c:pt>
                <c:pt idx="865">
                  <c:v>4708.55</c:v>
                </c:pt>
                <c:pt idx="866">
                  <c:v>4700.3</c:v>
                </c:pt>
                <c:pt idx="867">
                  <c:v>4793.21</c:v>
                </c:pt>
                <c:pt idx="868">
                  <c:v>4758.16</c:v>
                </c:pt>
                <c:pt idx="869">
                  <c:v>4890.79</c:v>
                </c:pt>
                <c:pt idx="870">
                  <c:v>4925.79</c:v>
                </c:pt>
                <c:pt idx="871">
                  <c:v>4877.1899999999996</c:v>
                </c:pt>
                <c:pt idx="872">
                  <c:v>4908.7</c:v>
                </c:pt>
                <c:pt idx="873">
                  <c:v>5028.6000000000004</c:v>
                </c:pt>
                <c:pt idx="874">
                  <c:v>5184.04</c:v>
                </c:pt>
                <c:pt idx="875">
                  <c:v>5194.4799999999996</c:v>
                </c:pt>
                <c:pt idx="876">
                  <c:v>5234.3900000000003</c:v>
                </c:pt>
                <c:pt idx="877">
                  <c:v>5258.56</c:v>
                </c:pt>
                <c:pt idx="878">
                  <c:v>5295.84</c:v>
                </c:pt>
                <c:pt idx="879">
                  <c:v>5236.2299999999996</c:v>
                </c:pt>
                <c:pt idx="880">
                  <c:v>5277.3</c:v>
                </c:pt>
                <c:pt idx="881">
                  <c:v>5382.93</c:v>
                </c:pt>
                <c:pt idx="882">
                  <c:v>5302.93</c:v>
                </c:pt>
                <c:pt idx="883">
                  <c:v>5262.74</c:v>
                </c:pt>
                <c:pt idx="884">
                  <c:v>5270.79</c:v>
                </c:pt>
                <c:pt idx="885">
                  <c:v>5309.14</c:v>
                </c:pt>
                <c:pt idx="886">
                  <c:v>5280.6</c:v>
                </c:pt>
                <c:pt idx="887">
                  <c:v>5146.71</c:v>
                </c:pt>
                <c:pt idx="888">
                  <c:v>5203.03</c:v>
                </c:pt>
                <c:pt idx="889">
                  <c:v>5236.5200000000004</c:v>
                </c:pt>
                <c:pt idx="890">
                  <c:v>5195.26</c:v>
                </c:pt>
                <c:pt idx="891">
                  <c:v>5234.09</c:v>
                </c:pt>
                <c:pt idx="892">
                  <c:v>5277.78</c:v>
                </c:pt>
                <c:pt idx="893">
                  <c:v>5445.26</c:v>
                </c:pt>
                <c:pt idx="894">
                  <c:v>5325.36</c:v>
                </c:pt>
                <c:pt idx="895">
                  <c:v>5324.39</c:v>
                </c:pt>
                <c:pt idx="896">
                  <c:v>5305.94</c:v>
                </c:pt>
                <c:pt idx="897">
                  <c:v>5341.38</c:v>
                </c:pt>
                <c:pt idx="898">
                  <c:v>5358.85</c:v>
                </c:pt>
                <c:pt idx="899">
                  <c:v>5270.02</c:v>
                </c:pt>
                <c:pt idx="900">
                  <c:v>5333.61</c:v>
                </c:pt>
                <c:pt idx="901">
                  <c:v>5279.24</c:v>
                </c:pt>
                <c:pt idx="902">
                  <c:v>5326.81</c:v>
                </c:pt>
                <c:pt idx="903">
                  <c:v>5364.19</c:v>
                </c:pt>
                <c:pt idx="904">
                  <c:v>5336.52</c:v>
                </c:pt>
                <c:pt idx="905">
                  <c:v>5313.71</c:v>
                </c:pt>
                <c:pt idx="906">
                  <c:v>5335.55</c:v>
                </c:pt>
                <c:pt idx="907">
                  <c:v>5350.12</c:v>
                </c:pt>
                <c:pt idx="908">
                  <c:v>5441.87</c:v>
                </c:pt>
                <c:pt idx="909">
                  <c:v>5413.22</c:v>
                </c:pt>
                <c:pt idx="910">
                  <c:v>5380.7</c:v>
                </c:pt>
                <c:pt idx="911">
                  <c:v>5437.01</c:v>
                </c:pt>
                <c:pt idx="912">
                  <c:v>5444.29</c:v>
                </c:pt>
                <c:pt idx="913">
                  <c:v>5531.19</c:v>
                </c:pt>
                <c:pt idx="914">
                  <c:v>5502.06</c:v>
                </c:pt>
                <c:pt idx="915">
                  <c:v>5485.56</c:v>
                </c:pt>
                <c:pt idx="916">
                  <c:v>5407.4</c:v>
                </c:pt>
                <c:pt idx="917">
                  <c:v>5407.88</c:v>
                </c:pt>
                <c:pt idx="918">
                  <c:v>5398.66</c:v>
                </c:pt>
                <c:pt idx="919">
                  <c:v>5406.43</c:v>
                </c:pt>
                <c:pt idx="920">
                  <c:v>5410.31</c:v>
                </c:pt>
                <c:pt idx="921">
                  <c:v>5396.23</c:v>
                </c:pt>
                <c:pt idx="922">
                  <c:v>5424.39</c:v>
                </c:pt>
                <c:pt idx="923">
                  <c:v>5407.4</c:v>
                </c:pt>
                <c:pt idx="924">
                  <c:v>5453.52</c:v>
                </c:pt>
                <c:pt idx="925">
                  <c:v>5541.87</c:v>
                </c:pt>
                <c:pt idx="926">
                  <c:v>5658.38</c:v>
                </c:pt>
                <c:pt idx="927">
                  <c:v>5625.85</c:v>
                </c:pt>
                <c:pt idx="928">
                  <c:v>5680.71</c:v>
                </c:pt>
                <c:pt idx="929">
                  <c:v>5576.33</c:v>
                </c:pt>
                <c:pt idx="930">
                  <c:v>5621.48</c:v>
                </c:pt>
                <c:pt idx="931">
                  <c:v>5625.85</c:v>
                </c:pt>
                <c:pt idx="932">
                  <c:v>5603.52</c:v>
                </c:pt>
                <c:pt idx="933">
                  <c:v>5712.75</c:v>
                </c:pt>
                <c:pt idx="934">
                  <c:v>5669.06</c:v>
                </c:pt>
                <c:pt idx="935">
                  <c:v>5710.8</c:v>
                </c:pt>
                <c:pt idx="936">
                  <c:v>5706.92</c:v>
                </c:pt>
                <c:pt idx="937">
                  <c:v>5590.9</c:v>
                </c:pt>
                <c:pt idx="938">
                  <c:v>5609.83</c:v>
                </c:pt>
                <c:pt idx="939">
                  <c:v>5617.11</c:v>
                </c:pt>
                <c:pt idx="940">
                  <c:v>5618.08</c:v>
                </c:pt>
                <c:pt idx="941">
                  <c:v>5638.47</c:v>
                </c:pt>
                <c:pt idx="942">
                  <c:v>5568.57</c:v>
                </c:pt>
                <c:pt idx="943">
                  <c:v>5516.14</c:v>
                </c:pt>
                <c:pt idx="944">
                  <c:v>5542.35</c:v>
                </c:pt>
                <c:pt idx="945">
                  <c:v>5553.03</c:v>
                </c:pt>
                <c:pt idx="946">
                  <c:v>5507.89</c:v>
                </c:pt>
                <c:pt idx="947">
                  <c:v>5431.19</c:v>
                </c:pt>
                <c:pt idx="948">
                  <c:v>5460.8</c:v>
                </c:pt>
                <c:pt idx="949">
                  <c:v>5462.25</c:v>
                </c:pt>
                <c:pt idx="950">
                  <c:v>5579.73</c:v>
                </c:pt>
                <c:pt idx="951">
                  <c:v>5603.03</c:v>
                </c:pt>
                <c:pt idx="952">
                  <c:v>5629.25</c:v>
                </c:pt>
                <c:pt idx="954">
                  <c:v>5692.2</c:v>
                </c:pt>
                <c:pt idx="955">
                  <c:v>5543.18</c:v>
                </c:pt>
                <c:pt idx="956">
                  <c:v>5314</c:v>
                </c:pt>
                <c:pt idx="957">
                  <c:v>5386.79</c:v>
                </c:pt>
                <c:pt idx="958">
                  <c:v>5298.75</c:v>
                </c:pt>
                <c:pt idx="959">
                  <c:v>5293.34</c:v>
                </c:pt>
                <c:pt idx="960">
                  <c:v>5250.56</c:v>
                </c:pt>
                <c:pt idx="961">
                  <c:v>5287.44</c:v>
                </c:pt>
                <c:pt idx="962">
                  <c:v>5215.6400000000003</c:v>
                </c:pt>
                <c:pt idx="963">
                  <c:v>5349.9</c:v>
                </c:pt>
                <c:pt idx="964">
                  <c:v>5408.92</c:v>
                </c:pt>
                <c:pt idx="965">
                  <c:v>5607.61</c:v>
                </c:pt>
                <c:pt idx="966">
                  <c:v>5505.8</c:v>
                </c:pt>
                <c:pt idx="967">
                  <c:v>5454.66</c:v>
                </c:pt>
                <c:pt idx="968">
                  <c:v>5459.57</c:v>
                </c:pt>
                <c:pt idx="969">
                  <c:v>5671.05</c:v>
                </c:pt>
                <c:pt idx="970">
                  <c:v>5627.28</c:v>
                </c:pt>
                <c:pt idx="971">
                  <c:v>5728.59</c:v>
                </c:pt>
                <c:pt idx="972">
                  <c:v>5750.73</c:v>
                </c:pt>
                <c:pt idx="973">
                  <c:v>5794.99</c:v>
                </c:pt>
                <c:pt idx="974">
                  <c:v>5811.22</c:v>
                </c:pt>
                <c:pt idx="975">
                  <c:v>5983.35</c:v>
                </c:pt>
                <c:pt idx="976">
                  <c:v>5976.47</c:v>
                </c:pt>
                <c:pt idx="977">
                  <c:v>6015.32</c:v>
                </c:pt>
                <c:pt idx="978">
                  <c:v>6041.88</c:v>
                </c:pt>
                <c:pt idx="979">
                  <c:v>6097.45</c:v>
                </c:pt>
                <c:pt idx="980">
                  <c:v>6197.29</c:v>
                </c:pt>
                <c:pt idx="981">
                  <c:v>6144.66</c:v>
                </c:pt>
                <c:pt idx="982">
                  <c:v>6110.24</c:v>
                </c:pt>
                <c:pt idx="983">
                  <c:v>6100.89</c:v>
                </c:pt>
                <c:pt idx="984">
                  <c:v>5997.61</c:v>
                </c:pt>
                <c:pt idx="985">
                  <c:v>6000.56</c:v>
                </c:pt>
                <c:pt idx="986">
                  <c:v>5970.07</c:v>
                </c:pt>
                <c:pt idx="987">
                  <c:v>5957.29</c:v>
                </c:pt>
                <c:pt idx="988">
                  <c:v>5836.79</c:v>
                </c:pt>
                <c:pt idx="989">
                  <c:v>5872.69</c:v>
                </c:pt>
                <c:pt idx="990">
                  <c:v>5855.97</c:v>
                </c:pt>
                <c:pt idx="991">
                  <c:v>5823.51</c:v>
                </c:pt>
                <c:pt idx="992">
                  <c:v>5831.87</c:v>
                </c:pt>
                <c:pt idx="993">
                  <c:v>5892.86</c:v>
                </c:pt>
                <c:pt idx="994">
                  <c:v>5868.76</c:v>
                </c:pt>
                <c:pt idx="995">
                  <c:v>5894.33</c:v>
                </c:pt>
                <c:pt idx="996">
                  <c:v>5912.53</c:v>
                </c:pt>
                <c:pt idx="997">
                  <c:v>5790.56</c:v>
                </c:pt>
                <c:pt idx="998">
                  <c:v>5740.4</c:v>
                </c:pt>
                <c:pt idx="999">
                  <c:v>5779.74</c:v>
                </c:pt>
                <c:pt idx="1000">
                  <c:v>5775.32</c:v>
                </c:pt>
                <c:pt idx="1001">
                  <c:v>5765.97</c:v>
                </c:pt>
                <c:pt idx="1002">
                  <c:v>5705.48</c:v>
                </c:pt>
                <c:pt idx="1003">
                  <c:v>5761.54</c:v>
                </c:pt>
                <c:pt idx="1004">
                  <c:v>5926.79</c:v>
                </c:pt>
                <c:pt idx="1005">
                  <c:v>5983.35</c:v>
                </c:pt>
                <c:pt idx="1006">
                  <c:v>5970.56</c:v>
                </c:pt>
                <c:pt idx="1007">
                  <c:v>5975.48</c:v>
                </c:pt>
                <c:pt idx="1008">
                  <c:v>5968.6</c:v>
                </c:pt>
                <c:pt idx="1009">
                  <c:v>5953.84</c:v>
                </c:pt>
                <c:pt idx="1010">
                  <c:v>5815.15</c:v>
                </c:pt>
                <c:pt idx="1011">
                  <c:v>5764.99</c:v>
                </c:pt>
                <c:pt idx="1012">
                  <c:v>5756.63</c:v>
                </c:pt>
                <c:pt idx="1013">
                  <c:v>5763.51</c:v>
                </c:pt>
                <c:pt idx="1014">
                  <c:v>5740.89</c:v>
                </c:pt>
                <c:pt idx="1015">
                  <c:v>5725.15</c:v>
                </c:pt>
                <c:pt idx="1016">
                  <c:v>5795.97</c:v>
                </c:pt>
                <c:pt idx="1017">
                  <c:v>5914.99</c:v>
                </c:pt>
                <c:pt idx="1018">
                  <c:v>6056.63</c:v>
                </c:pt>
                <c:pt idx="1019">
                  <c:v>6033.02</c:v>
                </c:pt>
                <c:pt idx="1020">
                  <c:v>5853.02</c:v>
                </c:pt>
                <c:pt idx="1021">
                  <c:v>5783.68</c:v>
                </c:pt>
                <c:pt idx="1022">
                  <c:v>5755.64</c:v>
                </c:pt>
                <c:pt idx="1023">
                  <c:v>5708.43</c:v>
                </c:pt>
                <c:pt idx="1024">
                  <c:v>5734.99</c:v>
                </c:pt>
                <c:pt idx="1025">
                  <c:v>5744.33</c:v>
                </c:pt>
                <c:pt idx="1026">
                  <c:v>5778.27</c:v>
                </c:pt>
                <c:pt idx="1027">
                  <c:v>5723.68</c:v>
                </c:pt>
                <c:pt idx="1028">
                  <c:v>5717.77</c:v>
                </c:pt>
                <c:pt idx="1029">
                  <c:v>5720.23</c:v>
                </c:pt>
                <c:pt idx="1030">
                  <c:v>5770.89</c:v>
                </c:pt>
                <c:pt idx="1031">
                  <c:v>5784.17</c:v>
                </c:pt>
                <c:pt idx="1032">
                  <c:v>5731.05</c:v>
                </c:pt>
                <c:pt idx="1033">
                  <c:v>5750.23</c:v>
                </c:pt>
                <c:pt idx="1034">
                  <c:v>5718.27</c:v>
                </c:pt>
                <c:pt idx="1035">
                  <c:v>5779.25</c:v>
                </c:pt>
                <c:pt idx="1036">
                  <c:v>5729.09</c:v>
                </c:pt>
                <c:pt idx="1037">
                  <c:v>5780.23</c:v>
                </c:pt>
                <c:pt idx="1038">
                  <c:v>5863.35</c:v>
                </c:pt>
                <c:pt idx="1039">
                  <c:v>5751.71</c:v>
                </c:pt>
                <c:pt idx="1040">
                  <c:v>5787.61</c:v>
                </c:pt>
                <c:pt idx="1041">
                  <c:v>5733.02</c:v>
                </c:pt>
                <c:pt idx="1042">
                  <c:v>5751.22</c:v>
                </c:pt>
                <c:pt idx="1043">
                  <c:v>5818.59</c:v>
                </c:pt>
                <c:pt idx="1044">
                  <c:v>5939.09</c:v>
                </c:pt>
                <c:pt idx="1045">
                  <c:v>5966.63</c:v>
                </c:pt>
                <c:pt idx="1046">
                  <c:v>5996.14</c:v>
                </c:pt>
                <c:pt idx="1047">
                  <c:v>5941.55</c:v>
                </c:pt>
                <c:pt idx="1048">
                  <c:v>6003.02</c:v>
                </c:pt>
                <c:pt idx="1049">
                  <c:v>5983.35</c:v>
                </c:pt>
                <c:pt idx="1050">
                  <c:v>5961.71</c:v>
                </c:pt>
                <c:pt idx="1051">
                  <c:v>5931.22</c:v>
                </c:pt>
                <c:pt idx="1052">
                  <c:v>5933.68</c:v>
                </c:pt>
                <c:pt idx="1053">
                  <c:v>5942.53</c:v>
                </c:pt>
                <c:pt idx="1054">
                  <c:v>5914.5</c:v>
                </c:pt>
                <c:pt idx="1055">
                  <c:v>5932.2</c:v>
                </c:pt>
                <c:pt idx="1056">
                  <c:v>5911.06</c:v>
                </c:pt>
                <c:pt idx="1057">
                  <c:v>5886.46</c:v>
                </c:pt>
                <c:pt idx="1058">
                  <c:v>5927.78</c:v>
                </c:pt>
                <c:pt idx="1059">
                  <c:v>6029.09</c:v>
                </c:pt>
                <c:pt idx="1060">
                  <c:v>6083.68</c:v>
                </c:pt>
                <c:pt idx="1061">
                  <c:v>5934.66</c:v>
                </c:pt>
                <c:pt idx="1062">
                  <c:v>5879.58</c:v>
                </c:pt>
                <c:pt idx="1063">
                  <c:v>5846.14</c:v>
                </c:pt>
                <c:pt idx="1064">
                  <c:v>5821.05</c:v>
                </c:pt>
                <c:pt idx="1065">
                  <c:v>5809.74</c:v>
                </c:pt>
                <c:pt idx="1066">
                  <c:v>5809.74</c:v>
                </c:pt>
                <c:pt idx="1067">
                  <c:v>5801.87</c:v>
                </c:pt>
                <c:pt idx="1068">
                  <c:v>5846.14</c:v>
                </c:pt>
                <c:pt idx="1069">
                  <c:v>5787.61</c:v>
                </c:pt>
                <c:pt idx="1070">
                  <c:v>5707.45</c:v>
                </c:pt>
                <c:pt idx="1071">
                  <c:v>5834.82</c:v>
                </c:pt>
                <c:pt idx="1072">
                  <c:v>5739.41</c:v>
                </c:pt>
                <c:pt idx="1073">
                  <c:v>5789.58</c:v>
                </c:pt>
                <c:pt idx="1074">
                  <c:v>5654.33</c:v>
                </c:pt>
                <c:pt idx="1075">
                  <c:v>5629.25</c:v>
                </c:pt>
                <c:pt idx="1076">
                  <c:v>5764.5</c:v>
                </c:pt>
                <c:pt idx="1077">
                  <c:v>5792.04</c:v>
                </c:pt>
                <c:pt idx="1078">
                  <c:v>5785.64</c:v>
                </c:pt>
                <c:pt idx="1079">
                  <c:v>5782.69</c:v>
                </c:pt>
                <c:pt idx="1080">
                  <c:v>5774.33</c:v>
                </c:pt>
                <c:pt idx="1081">
                  <c:v>5814.17</c:v>
                </c:pt>
                <c:pt idx="1082">
                  <c:v>5747.28</c:v>
                </c:pt>
                <c:pt idx="1083">
                  <c:v>5777.28</c:v>
                </c:pt>
                <c:pt idx="1084">
                  <c:v>5920.4</c:v>
                </c:pt>
                <c:pt idx="1085">
                  <c:v>6002.04</c:v>
                </c:pt>
                <c:pt idx="1086">
                  <c:v>5882.53</c:v>
                </c:pt>
                <c:pt idx="1087">
                  <c:v>6005.97</c:v>
                </c:pt>
                <c:pt idx="1088">
                  <c:v>6044.83</c:v>
                </c:pt>
                <c:pt idx="1089">
                  <c:v>6074.83</c:v>
                </c:pt>
                <c:pt idx="1090">
                  <c:v>6008.43</c:v>
                </c:pt>
                <c:pt idx="1091">
                  <c:v>5998.6</c:v>
                </c:pt>
                <c:pt idx="1092">
                  <c:v>6022.2</c:v>
                </c:pt>
                <c:pt idx="1093">
                  <c:v>6061.55</c:v>
                </c:pt>
                <c:pt idx="1094">
                  <c:v>6057.12</c:v>
                </c:pt>
                <c:pt idx="1095">
                  <c:v>6036.47</c:v>
                </c:pt>
                <c:pt idx="1096">
                  <c:v>5904.17</c:v>
                </c:pt>
                <c:pt idx="1097">
                  <c:v>5861.38</c:v>
                </c:pt>
                <c:pt idx="1098">
                  <c:v>5793.02</c:v>
                </c:pt>
                <c:pt idx="1099">
                  <c:v>5865.32</c:v>
                </c:pt>
                <c:pt idx="1100">
                  <c:v>5884.99</c:v>
                </c:pt>
                <c:pt idx="1101">
                  <c:v>5793.51</c:v>
                </c:pt>
                <c:pt idx="1102">
                  <c:v>5870.23</c:v>
                </c:pt>
                <c:pt idx="1103">
                  <c:v>5824.5</c:v>
                </c:pt>
                <c:pt idx="1104">
                  <c:v>5692.2</c:v>
                </c:pt>
                <c:pt idx="1105">
                  <c:v>5713.35</c:v>
                </c:pt>
                <c:pt idx="1106">
                  <c:v>5746.3</c:v>
                </c:pt>
                <c:pt idx="1107">
                  <c:v>5761.54</c:v>
                </c:pt>
                <c:pt idx="1108">
                  <c:v>5788.59</c:v>
                </c:pt>
                <c:pt idx="1109">
                  <c:v>5580.56</c:v>
                </c:pt>
                <c:pt idx="1110">
                  <c:v>5526.46</c:v>
                </c:pt>
                <c:pt idx="1111">
                  <c:v>5400.07</c:v>
                </c:pt>
                <c:pt idx="1112">
                  <c:v>5423.18</c:v>
                </c:pt>
                <c:pt idx="1113">
                  <c:v>5554.49</c:v>
                </c:pt>
                <c:pt idx="1114">
                  <c:v>5409.9</c:v>
                </c:pt>
                <c:pt idx="1115">
                  <c:v>5334.16</c:v>
                </c:pt>
                <c:pt idx="1116">
                  <c:v>5384.33</c:v>
                </c:pt>
                <c:pt idx="1117">
                  <c:v>5352.85</c:v>
                </c:pt>
                <c:pt idx="1118">
                  <c:v>5444.33</c:v>
                </c:pt>
                <c:pt idx="1119">
                  <c:v>5451.21</c:v>
                </c:pt>
                <c:pt idx="1120">
                  <c:v>5502.85</c:v>
                </c:pt>
                <c:pt idx="1121">
                  <c:v>5385.31</c:v>
                </c:pt>
                <c:pt idx="1122">
                  <c:v>5466.46</c:v>
                </c:pt>
                <c:pt idx="1123">
                  <c:v>5497.44</c:v>
                </c:pt>
                <c:pt idx="1124">
                  <c:v>5561.87</c:v>
                </c:pt>
                <c:pt idx="1125">
                  <c:v>5494.49</c:v>
                </c:pt>
                <c:pt idx="1126">
                  <c:v>5641.54</c:v>
                </c:pt>
                <c:pt idx="1127">
                  <c:v>5606.63</c:v>
                </c:pt>
                <c:pt idx="1128">
                  <c:v>5741.87</c:v>
                </c:pt>
                <c:pt idx="1129">
                  <c:v>5635.64</c:v>
                </c:pt>
                <c:pt idx="1130">
                  <c:v>5578.59</c:v>
                </c:pt>
                <c:pt idx="1131">
                  <c:v>5636.63</c:v>
                </c:pt>
                <c:pt idx="1132">
                  <c:v>5623.84</c:v>
                </c:pt>
                <c:pt idx="1133">
                  <c:v>5569.25</c:v>
                </c:pt>
                <c:pt idx="1134">
                  <c:v>5615.48</c:v>
                </c:pt>
                <c:pt idx="1135">
                  <c:v>5632.2</c:v>
                </c:pt>
                <c:pt idx="1136">
                  <c:v>5632.2</c:v>
                </c:pt>
                <c:pt idx="1137">
                  <c:v>5697.61</c:v>
                </c:pt>
                <c:pt idx="1138">
                  <c:v>5738.92</c:v>
                </c:pt>
                <c:pt idx="1139">
                  <c:v>5688.27</c:v>
                </c:pt>
                <c:pt idx="1140">
                  <c:v>5718.76</c:v>
                </c:pt>
                <c:pt idx="1141">
                  <c:v>5429.57</c:v>
                </c:pt>
                <c:pt idx="1142">
                  <c:v>5321.87</c:v>
                </c:pt>
                <c:pt idx="1143">
                  <c:v>5246.62</c:v>
                </c:pt>
                <c:pt idx="1144">
                  <c:v>5248.59</c:v>
                </c:pt>
                <c:pt idx="1145">
                  <c:v>5284.49</c:v>
                </c:pt>
                <c:pt idx="1146">
                  <c:v>5317.44</c:v>
                </c:pt>
                <c:pt idx="1147">
                  <c:v>5292.36</c:v>
                </c:pt>
                <c:pt idx="1148">
                  <c:v>5327.77</c:v>
                </c:pt>
                <c:pt idx="1149">
                  <c:v>5256.95</c:v>
                </c:pt>
                <c:pt idx="1150">
                  <c:v>5245.64</c:v>
                </c:pt>
                <c:pt idx="1151">
                  <c:v>5244.16</c:v>
                </c:pt>
                <c:pt idx="1152">
                  <c:v>5239.74</c:v>
                </c:pt>
                <c:pt idx="1153">
                  <c:v>5250.56</c:v>
                </c:pt>
                <c:pt idx="1154">
                  <c:v>5248.1</c:v>
                </c:pt>
                <c:pt idx="1155">
                  <c:v>5248.1</c:v>
                </c:pt>
                <c:pt idx="1156">
                  <c:v>5119.24</c:v>
                </c:pt>
                <c:pt idx="1157">
                  <c:v>5073.01</c:v>
                </c:pt>
                <c:pt idx="1158">
                  <c:v>5033.18</c:v>
                </c:pt>
                <c:pt idx="1159">
                  <c:v>4981.04</c:v>
                </c:pt>
                <c:pt idx="1160">
                  <c:v>5006.62</c:v>
                </c:pt>
                <c:pt idx="1161">
                  <c:v>5036.62</c:v>
                </c:pt>
                <c:pt idx="1162">
                  <c:v>4995.3100000000004</c:v>
                </c:pt>
                <c:pt idx="1163">
                  <c:v>5023.83</c:v>
                </c:pt>
                <c:pt idx="1164">
                  <c:v>5086.29</c:v>
                </c:pt>
                <c:pt idx="1165">
                  <c:v>5029.24</c:v>
                </c:pt>
                <c:pt idx="1166">
                  <c:v>5080.88</c:v>
                </c:pt>
                <c:pt idx="1167">
                  <c:v>5114.32</c:v>
                </c:pt>
                <c:pt idx="1168">
                  <c:v>5132.03</c:v>
                </c:pt>
                <c:pt idx="1169">
                  <c:v>5146.29</c:v>
                </c:pt>
                <c:pt idx="1170">
                  <c:v>5159.08</c:v>
                </c:pt>
                <c:pt idx="1171">
                  <c:v>5109.8999999999996</c:v>
                </c:pt>
                <c:pt idx="1172">
                  <c:v>5132.03</c:v>
                </c:pt>
                <c:pt idx="1173">
                  <c:v>5155.1400000000003</c:v>
                </c:pt>
                <c:pt idx="1174">
                  <c:v>5176.29</c:v>
                </c:pt>
                <c:pt idx="1175">
                  <c:v>5151.21</c:v>
                </c:pt>
                <c:pt idx="1176">
                  <c:v>5151.21</c:v>
                </c:pt>
                <c:pt idx="1177">
                  <c:v>5018.42</c:v>
                </c:pt>
                <c:pt idx="1178">
                  <c:v>5062.1899999999996</c:v>
                </c:pt>
                <c:pt idx="1179">
                  <c:v>5175.8</c:v>
                </c:pt>
                <c:pt idx="1180">
                  <c:v>5285.97</c:v>
                </c:pt>
                <c:pt idx="1181">
                  <c:v>5290.88</c:v>
                </c:pt>
                <c:pt idx="1182">
                  <c:v>5365.15</c:v>
                </c:pt>
                <c:pt idx="1183">
                  <c:v>5357.77</c:v>
                </c:pt>
                <c:pt idx="1184">
                  <c:v>5228.42</c:v>
                </c:pt>
                <c:pt idx="1185">
                  <c:v>5273.67</c:v>
                </c:pt>
                <c:pt idx="1186">
                  <c:v>5265.31</c:v>
                </c:pt>
                <c:pt idx="1187">
                  <c:v>5260.88</c:v>
                </c:pt>
                <c:pt idx="1188">
                  <c:v>5196.95</c:v>
                </c:pt>
                <c:pt idx="1189">
                  <c:v>5228.42</c:v>
                </c:pt>
                <c:pt idx="1190">
                  <c:v>5223.51</c:v>
                </c:pt>
                <c:pt idx="1191">
                  <c:v>5323.83</c:v>
                </c:pt>
                <c:pt idx="1192">
                  <c:v>5380.39</c:v>
                </c:pt>
                <c:pt idx="1193">
                  <c:v>5392.2</c:v>
                </c:pt>
                <c:pt idx="1194">
                  <c:v>5395.64</c:v>
                </c:pt>
                <c:pt idx="1195">
                  <c:v>5299.74</c:v>
                </c:pt>
                <c:pt idx="1196">
                  <c:v>5291.38</c:v>
                </c:pt>
                <c:pt idx="1197">
                  <c:v>5296.29</c:v>
                </c:pt>
                <c:pt idx="1198">
                  <c:v>5388.75</c:v>
                </c:pt>
                <c:pt idx="1199">
                  <c:v>5427.11</c:v>
                </c:pt>
                <c:pt idx="1200">
                  <c:v>5434</c:v>
                </c:pt>
                <c:pt idx="1202">
                  <c:v>5416.5</c:v>
                </c:pt>
                <c:pt idx="1203" formatCode="_(* #,##0.00_);_(* \(#,##0.00\);_(* &quot;-&quot;??_);_(@_)">
                  <c:v>5531</c:v>
                </c:pt>
                <c:pt idx="1204" formatCode="_(* #,##0.00_);_(* \(#,##0.00\);_(* &quot;-&quot;??_);_(@_)">
                  <c:v>5478</c:v>
                </c:pt>
                <c:pt idx="1205" formatCode="_(* #,##0.00_);_(* \(#,##0.00\);_(* &quot;-&quot;??_);_(@_)">
                  <c:v>5440</c:v>
                </c:pt>
                <c:pt idx="1206" formatCode="_(* #,##0.00_);_(* \(#,##0.00\);_(* &quot;-&quot;??_);_(@_)">
                  <c:v>5404</c:v>
                </c:pt>
                <c:pt idx="1207" formatCode="_(* #,##0.00_);_(* \(#,##0.00\);_(* &quot;-&quot;??_);_(@_)">
                  <c:v>5510</c:v>
                </c:pt>
                <c:pt idx="1208" formatCode="_(* #,##0.00_);_(* \(#,##0.00\);_(* &quot;-&quot;??_);_(@_)">
                  <c:v>5623.5</c:v>
                </c:pt>
                <c:pt idx="1209" formatCode="_(* #,##0.00_);_(* \(#,##0.00\);_(* &quot;-&quot;??_);_(@_)">
                  <c:v>5598</c:v>
                </c:pt>
                <c:pt idx="1210" formatCode="_(* #,##0.00_);_(* \(#,##0.00\);_(* &quot;-&quot;??_);_(@_)">
                  <c:v>5645.5</c:v>
                </c:pt>
                <c:pt idx="1211" formatCode="_(* #,##0.00_);_(* \(#,##0.00\);_(* &quot;-&quot;??_);_(@_)">
                  <c:v>5615</c:v>
                </c:pt>
                <c:pt idx="1212" formatCode="_(* #,##0.00_);_(* \(#,##0.00\);_(* &quot;-&quot;??_);_(@_)">
                  <c:v>5558</c:v>
                </c:pt>
                <c:pt idx="1213" formatCode="_(* #,##0.00_);_(* \(#,##0.00\);_(* &quot;-&quot;??_);_(@_)">
                  <c:v>5521</c:v>
                </c:pt>
                <c:pt idx="1214" formatCode="_(* #,##0.00_);_(* \(#,##0.00\);_(* &quot;-&quot;??_);_(@_)">
                  <c:v>5495</c:v>
                </c:pt>
                <c:pt idx="1215" formatCode="_(* #,##0.00_);_(* \(#,##0.00\);_(* &quot;-&quot;??_);_(@_)">
                  <c:v>5453</c:v>
                </c:pt>
                <c:pt idx="1216" formatCode="_(* #,##0.00_);_(* \(#,##0.00\);_(* &quot;-&quot;??_);_(@_)">
                  <c:v>5548</c:v>
                </c:pt>
                <c:pt idx="1217" formatCode="_(* #,##0.00_);_(* \(#,##0.00\);_(* &quot;-&quot;??_);_(@_)">
                  <c:v>5365</c:v>
                </c:pt>
                <c:pt idx="1218" formatCode="_(* #,##0.00_);_(* \(#,##0.00\);_(* &quot;-&quot;??_);_(@_)">
                  <c:v>5311</c:v>
                </c:pt>
                <c:pt idx="1219" formatCode="_(* #,##0.00_);_(* \(#,##0.00\);_(* &quot;-&quot;??_);_(@_)">
                  <c:v>5382.5</c:v>
                </c:pt>
                <c:pt idx="1220" formatCode="_(* #,##0.00_);_(* \(#,##0.00\);_(* &quot;-&quot;??_);_(@_)">
                  <c:v>5310</c:v>
                </c:pt>
                <c:pt idx="1221" formatCode="_(* #,##0.00_);_(* \(#,##0.00\);_(* &quot;-&quot;??_);_(@_)">
                  <c:v>5298</c:v>
                </c:pt>
                <c:pt idx="1222" formatCode="_(* #,##0.00_);_(* \(#,##0.00\);_(* &quot;-&quot;??_);_(@_)">
                  <c:v>5308.5</c:v>
                </c:pt>
                <c:pt idx="1223" formatCode="_(* #,##0.00_);_(* \(#,##0.00\);_(* &quot;-&quot;??_);_(@_)">
                  <c:v>5250</c:v>
                </c:pt>
                <c:pt idx="1224" formatCode="_(* #,##0.00_);_(* \(#,##0.00\);_(* &quot;-&quot;??_);_(@_)">
                  <c:v>5187</c:v>
                </c:pt>
                <c:pt idx="1225" formatCode="_(* #,##0.00_);_(* \(#,##0.00\);_(* &quot;-&quot;??_);_(@_)">
                  <c:v>5154</c:v>
                </c:pt>
                <c:pt idx="1226" formatCode="_(* #,##0.00_);_(* \(#,##0.00\);_(* &quot;-&quot;??_);_(@_)">
                  <c:v>5130</c:v>
                </c:pt>
                <c:pt idx="1227" formatCode="_(* #,##0.00_);_(* \(#,##0.00\);_(* &quot;-&quot;??_);_(@_)">
                  <c:v>5101.5</c:v>
                </c:pt>
                <c:pt idx="1228" formatCode="_(* #,##0.00_);_(* \(#,##0.00\);_(* &quot;-&quot;??_);_(@_)">
                  <c:v>5042.5</c:v>
                </c:pt>
                <c:pt idx="1229" formatCode="_(* #,##0.00_);_(* \(#,##0.00\);_(* &quot;-&quot;??_);_(@_)">
                  <c:v>5064</c:v>
                </c:pt>
                <c:pt idx="1230" formatCode="_(* #,##0.00_);_(* \(#,##0.00\);_(* &quot;-&quot;??_);_(@_)">
                  <c:v>5090</c:v>
                </c:pt>
                <c:pt idx="1231" formatCode="_(* #,##0.00_);_(* \(#,##0.00\);_(* &quot;-&quot;??_);_(@_)">
                  <c:v>5009</c:v>
                </c:pt>
                <c:pt idx="1232" formatCode="_(* #,##0.00_);_(* \(#,##0.00\);_(* &quot;-&quot;??_);_(@_)">
                  <c:v>4962</c:v>
                </c:pt>
                <c:pt idx="1233" formatCode="_(* #,##0.00_);_(* \(#,##0.00\);_(* &quot;-&quot;??_);_(@_)">
                  <c:v>4962</c:v>
                </c:pt>
                <c:pt idx="1234" formatCode="_(* #,##0.00_);_(* \(#,##0.00\);_(* &quot;-&quot;??_);_(@_)">
                  <c:v>4947.5</c:v>
                </c:pt>
                <c:pt idx="1235" formatCode="_(* #,##0.00_);_(* \(#,##0.00\);_(* &quot;-&quot;??_);_(@_)">
                  <c:v>4999.5</c:v>
                </c:pt>
                <c:pt idx="1236" formatCode="_(* #,##0.00_);_(* \(#,##0.00\);_(* &quot;-&quot;??_);_(@_)">
                  <c:v>4982</c:v>
                </c:pt>
                <c:pt idx="1237" formatCode="_(* #,##0.00_);_(* \(#,##0.00\);_(* &quot;-&quot;??_);_(@_)">
                  <c:v>4998</c:v>
                </c:pt>
                <c:pt idx="1238" formatCode="_(* #,##0.00_);_(* \(#,##0.00\);_(* &quot;-&quot;??_);_(@_)">
                  <c:v>5023</c:v>
                </c:pt>
                <c:pt idx="1239" formatCode="_(* #,##0.00_);_(* \(#,##0.00\);_(* &quot;-&quot;??_);_(@_)">
                  <c:v>4918</c:v>
                </c:pt>
                <c:pt idx="1240" formatCode="_(* #,##0.00_);_(* \(#,##0.00\);_(* &quot;-&quot;??_);_(@_)">
                  <c:v>4929</c:v>
                </c:pt>
                <c:pt idx="1241" formatCode="_(* #,##0.00_);_(* \(#,##0.00\);_(* &quot;-&quot;??_);_(@_)">
                  <c:v>4895</c:v>
                </c:pt>
                <c:pt idx="1242" formatCode="_(* #,##0.00_);_(* \(#,##0.00\);_(* &quot;-&quot;??_);_(@_)">
                  <c:v>4937.5</c:v>
                </c:pt>
                <c:pt idx="1243" formatCode="_(* #,##0.00_);_(* \(#,##0.00\);_(* &quot;-&quot;??_);_(@_)">
                  <c:v>4915</c:v>
                </c:pt>
                <c:pt idx="1244" formatCode="_(* #,##0.00_);_(* \(#,##0.00\);_(* &quot;-&quot;??_);_(@_)">
                  <c:v>4835</c:v>
                </c:pt>
              </c:numCache>
            </c:numRef>
          </c:val>
          <c:smooth val="0"/>
          <c:extLst>
            <c:ext xmlns:c16="http://schemas.microsoft.com/office/drawing/2014/chart" uri="{C3380CC4-5D6E-409C-BE32-E72D297353CC}">
              <c16:uniqueId val="{00000000-59CE-428B-AE8B-5E3A5E402A37}"/>
            </c:ext>
          </c:extLst>
        </c:ser>
        <c:dLbls>
          <c:showLegendKey val="0"/>
          <c:showVal val="0"/>
          <c:showCatName val="0"/>
          <c:showSerName val="0"/>
          <c:showPercent val="0"/>
          <c:showBubbleSize val="0"/>
        </c:dLbls>
        <c:smooth val="0"/>
        <c:axId val="570386032"/>
        <c:axId val="203693392"/>
      </c:lineChart>
      <c:catAx>
        <c:axId val="570386032"/>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3392"/>
        <c:crosses val="autoZero"/>
        <c:auto val="0"/>
        <c:lblAlgn val="ctr"/>
        <c:lblOffset val="100"/>
        <c:noMultiLvlLbl val="0"/>
      </c:catAx>
      <c:valAx>
        <c:axId val="2036933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86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'Britannia 5 Yrs data'!$C$4</c:f>
              <c:strCache>
                <c:ptCount val="1"/>
                <c:pt idx="0">
                  <c:v>Volume</c:v>
                </c:pt>
              </c:strCache>
            </c:strRef>
          </c:tx>
          <c:spPr>
            <a:solidFill>
              <a:srgbClr val="C00000"/>
            </a:solidFill>
            <a:ln>
              <a:noFill/>
            </a:ln>
            <a:effectLst/>
          </c:spPr>
          <c:cat>
            <c:numRef>
              <c:f>'Britannia 5 Yrs data'!$A$5:$A$1249</c:f>
              <c:numCache>
                <c:formatCode>d\-mmm\-yy</c:formatCode>
                <c:ptCount val="1245"/>
                <c:pt idx="0">
                  <c:v>44469</c:v>
                </c:pt>
                <c:pt idx="1">
                  <c:v>44470</c:v>
                </c:pt>
                <c:pt idx="2">
                  <c:v>44473</c:v>
                </c:pt>
                <c:pt idx="3">
                  <c:v>44474</c:v>
                </c:pt>
                <c:pt idx="4">
                  <c:v>44475</c:v>
                </c:pt>
                <c:pt idx="5">
                  <c:v>44476</c:v>
                </c:pt>
                <c:pt idx="6">
                  <c:v>44477</c:v>
                </c:pt>
                <c:pt idx="7">
                  <c:v>44480</c:v>
                </c:pt>
                <c:pt idx="8">
                  <c:v>44481</c:v>
                </c:pt>
                <c:pt idx="9">
                  <c:v>44482</c:v>
                </c:pt>
                <c:pt idx="10">
                  <c:v>44483</c:v>
                </c:pt>
                <c:pt idx="11">
                  <c:v>44487</c:v>
                </c:pt>
                <c:pt idx="12">
                  <c:v>44488</c:v>
                </c:pt>
                <c:pt idx="13">
                  <c:v>44489</c:v>
                </c:pt>
                <c:pt idx="14">
                  <c:v>44490</c:v>
                </c:pt>
                <c:pt idx="15">
                  <c:v>44491</c:v>
                </c:pt>
                <c:pt idx="16">
                  <c:v>44494</c:v>
                </c:pt>
                <c:pt idx="17">
                  <c:v>44495</c:v>
                </c:pt>
                <c:pt idx="18">
                  <c:v>44496</c:v>
                </c:pt>
                <c:pt idx="19">
                  <c:v>44497</c:v>
                </c:pt>
                <c:pt idx="20">
                  <c:v>44498</c:v>
                </c:pt>
                <c:pt idx="21">
                  <c:v>44501</c:v>
                </c:pt>
                <c:pt idx="22">
                  <c:v>44502</c:v>
                </c:pt>
                <c:pt idx="23">
                  <c:v>44503</c:v>
                </c:pt>
                <c:pt idx="24">
                  <c:v>44504</c:v>
                </c:pt>
                <c:pt idx="25">
                  <c:v>44508</c:v>
                </c:pt>
                <c:pt idx="26">
                  <c:v>44509</c:v>
                </c:pt>
                <c:pt idx="27">
                  <c:v>44510</c:v>
                </c:pt>
                <c:pt idx="28">
                  <c:v>44511</c:v>
                </c:pt>
                <c:pt idx="29">
                  <c:v>44512</c:v>
                </c:pt>
                <c:pt idx="30">
                  <c:v>44515</c:v>
                </c:pt>
                <c:pt idx="31">
                  <c:v>44516</c:v>
                </c:pt>
                <c:pt idx="32">
                  <c:v>44517</c:v>
                </c:pt>
                <c:pt idx="33">
                  <c:v>44518</c:v>
                </c:pt>
                <c:pt idx="34">
                  <c:v>44522</c:v>
                </c:pt>
                <c:pt idx="35">
                  <c:v>44523</c:v>
                </c:pt>
                <c:pt idx="36">
                  <c:v>44524</c:v>
                </c:pt>
                <c:pt idx="37">
                  <c:v>44525</c:v>
                </c:pt>
                <c:pt idx="38">
                  <c:v>44526</c:v>
                </c:pt>
                <c:pt idx="39">
                  <c:v>44529</c:v>
                </c:pt>
                <c:pt idx="40">
                  <c:v>44530</c:v>
                </c:pt>
                <c:pt idx="41">
                  <c:v>44531</c:v>
                </c:pt>
                <c:pt idx="42">
                  <c:v>44532</c:v>
                </c:pt>
                <c:pt idx="43">
                  <c:v>44533</c:v>
                </c:pt>
                <c:pt idx="44">
                  <c:v>44536</c:v>
                </c:pt>
                <c:pt idx="45">
                  <c:v>44537</c:v>
                </c:pt>
                <c:pt idx="46">
                  <c:v>44538</c:v>
                </c:pt>
                <c:pt idx="47">
                  <c:v>44539</c:v>
                </c:pt>
                <c:pt idx="48">
                  <c:v>44540</c:v>
                </c:pt>
                <c:pt idx="49">
                  <c:v>44543</c:v>
                </c:pt>
                <c:pt idx="50">
                  <c:v>44544</c:v>
                </c:pt>
                <c:pt idx="51">
                  <c:v>44545</c:v>
                </c:pt>
                <c:pt idx="52">
                  <c:v>44546</c:v>
                </c:pt>
                <c:pt idx="53">
                  <c:v>44547</c:v>
                </c:pt>
                <c:pt idx="54">
                  <c:v>44550</c:v>
                </c:pt>
                <c:pt idx="55">
                  <c:v>44551</c:v>
                </c:pt>
                <c:pt idx="56">
                  <c:v>44552</c:v>
                </c:pt>
                <c:pt idx="57">
                  <c:v>44553</c:v>
                </c:pt>
                <c:pt idx="58">
                  <c:v>44554</c:v>
                </c:pt>
                <c:pt idx="59">
                  <c:v>44557</c:v>
                </c:pt>
                <c:pt idx="60">
                  <c:v>44558</c:v>
                </c:pt>
                <c:pt idx="61">
                  <c:v>44559</c:v>
                </c:pt>
                <c:pt idx="62">
                  <c:v>44560</c:v>
                </c:pt>
                <c:pt idx="63">
                  <c:v>44561</c:v>
                </c:pt>
                <c:pt idx="64">
                  <c:v>44564</c:v>
                </c:pt>
                <c:pt idx="65">
                  <c:v>44565</c:v>
                </c:pt>
                <c:pt idx="66">
                  <c:v>44566</c:v>
                </c:pt>
                <c:pt idx="67">
                  <c:v>44567</c:v>
                </c:pt>
                <c:pt idx="68">
                  <c:v>44568</c:v>
                </c:pt>
                <c:pt idx="69">
                  <c:v>44571</c:v>
                </c:pt>
                <c:pt idx="70">
                  <c:v>44572</c:v>
                </c:pt>
                <c:pt idx="71">
                  <c:v>44573</c:v>
                </c:pt>
                <c:pt idx="72">
                  <c:v>44574</c:v>
                </c:pt>
                <c:pt idx="73">
                  <c:v>44575</c:v>
                </c:pt>
                <c:pt idx="74">
                  <c:v>44578</c:v>
                </c:pt>
                <c:pt idx="75">
                  <c:v>44579</c:v>
                </c:pt>
                <c:pt idx="76">
                  <c:v>44580</c:v>
                </c:pt>
                <c:pt idx="77">
                  <c:v>44581</c:v>
                </c:pt>
                <c:pt idx="78">
                  <c:v>44582</c:v>
                </c:pt>
                <c:pt idx="79">
                  <c:v>44585</c:v>
                </c:pt>
                <c:pt idx="80">
                  <c:v>44586</c:v>
                </c:pt>
                <c:pt idx="81">
                  <c:v>44588</c:v>
                </c:pt>
                <c:pt idx="82">
                  <c:v>44589</c:v>
                </c:pt>
                <c:pt idx="83">
                  <c:v>44592</c:v>
                </c:pt>
                <c:pt idx="84">
                  <c:v>44593</c:v>
                </c:pt>
                <c:pt idx="85">
                  <c:v>44594</c:v>
                </c:pt>
                <c:pt idx="86">
                  <c:v>44595</c:v>
                </c:pt>
                <c:pt idx="87">
                  <c:v>44596</c:v>
                </c:pt>
                <c:pt idx="88">
                  <c:v>44599</c:v>
                </c:pt>
                <c:pt idx="89">
                  <c:v>44600</c:v>
                </c:pt>
                <c:pt idx="90">
                  <c:v>44601</c:v>
                </c:pt>
                <c:pt idx="91">
                  <c:v>44602</c:v>
                </c:pt>
                <c:pt idx="92">
                  <c:v>44603</c:v>
                </c:pt>
                <c:pt idx="93">
                  <c:v>44606</c:v>
                </c:pt>
                <c:pt idx="94">
                  <c:v>44607</c:v>
                </c:pt>
                <c:pt idx="95">
                  <c:v>44608</c:v>
                </c:pt>
                <c:pt idx="96">
                  <c:v>44609</c:v>
                </c:pt>
                <c:pt idx="97">
                  <c:v>44610</c:v>
                </c:pt>
                <c:pt idx="98">
                  <c:v>44613</c:v>
                </c:pt>
                <c:pt idx="99">
                  <c:v>44614</c:v>
                </c:pt>
                <c:pt idx="100">
                  <c:v>44615</c:v>
                </c:pt>
                <c:pt idx="101">
                  <c:v>44616</c:v>
                </c:pt>
                <c:pt idx="102">
                  <c:v>44617</c:v>
                </c:pt>
                <c:pt idx="103">
                  <c:v>44620</c:v>
                </c:pt>
                <c:pt idx="104">
                  <c:v>44622</c:v>
                </c:pt>
                <c:pt idx="105">
                  <c:v>44623</c:v>
                </c:pt>
                <c:pt idx="106">
                  <c:v>44624</c:v>
                </c:pt>
                <c:pt idx="107">
                  <c:v>44627</c:v>
                </c:pt>
                <c:pt idx="108">
                  <c:v>44628</c:v>
                </c:pt>
                <c:pt idx="109">
                  <c:v>44629</c:v>
                </c:pt>
                <c:pt idx="110">
                  <c:v>44630</c:v>
                </c:pt>
                <c:pt idx="111">
                  <c:v>44631</c:v>
                </c:pt>
                <c:pt idx="112">
                  <c:v>44634</c:v>
                </c:pt>
                <c:pt idx="113">
                  <c:v>44635</c:v>
                </c:pt>
                <c:pt idx="114">
                  <c:v>44636</c:v>
                </c:pt>
                <c:pt idx="115">
                  <c:v>44637</c:v>
                </c:pt>
                <c:pt idx="116">
                  <c:v>44641</c:v>
                </c:pt>
                <c:pt idx="117">
                  <c:v>44642</c:v>
                </c:pt>
                <c:pt idx="118">
                  <c:v>44643</c:v>
                </c:pt>
                <c:pt idx="119">
                  <c:v>44644</c:v>
                </c:pt>
                <c:pt idx="120">
                  <c:v>44645</c:v>
                </c:pt>
                <c:pt idx="121">
                  <c:v>44648</c:v>
                </c:pt>
                <c:pt idx="122">
                  <c:v>44649</c:v>
                </c:pt>
                <c:pt idx="123">
                  <c:v>44650</c:v>
                </c:pt>
                <c:pt idx="124">
                  <c:v>44651</c:v>
                </c:pt>
                <c:pt idx="125">
                  <c:v>44652</c:v>
                </c:pt>
                <c:pt idx="126">
                  <c:v>44655</c:v>
                </c:pt>
                <c:pt idx="127">
                  <c:v>44656</c:v>
                </c:pt>
                <c:pt idx="128">
                  <c:v>44657</c:v>
                </c:pt>
                <c:pt idx="129">
                  <c:v>44658</c:v>
                </c:pt>
                <c:pt idx="130">
                  <c:v>44659</c:v>
                </c:pt>
                <c:pt idx="131">
                  <c:v>44662</c:v>
                </c:pt>
                <c:pt idx="132">
                  <c:v>44663</c:v>
                </c:pt>
                <c:pt idx="133">
                  <c:v>44664</c:v>
                </c:pt>
                <c:pt idx="134">
                  <c:v>44669</c:v>
                </c:pt>
                <c:pt idx="135">
                  <c:v>44670</c:v>
                </c:pt>
                <c:pt idx="136">
                  <c:v>44671</c:v>
                </c:pt>
                <c:pt idx="137">
                  <c:v>44672</c:v>
                </c:pt>
                <c:pt idx="138">
                  <c:v>44673</c:v>
                </c:pt>
                <c:pt idx="139">
                  <c:v>44676</c:v>
                </c:pt>
                <c:pt idx="140">
                  <c:v>44677</c:v>
                </c:pt>
                <c:pt idx="141">
                  <c:v>44678</c:v>
                </c:pt>
                <c:pt idx="142">
                  <c:v>44679</c:v>
                </c:pt>
                <c:pt idx="143">
                  <c:v>44680</c:v>
                </c:pt>
                <c:pt idx="144">
                  <c:v>44683</c:v>
                </c:pt>
                <c:pt idx="145">
                  <c:v>44685</c:v>
                </c:pt>
                <c:pt idx="146">
                  <c:v>44686</c:v>
                </c:pt>
                <c:pt idx="147">
                  <c:v>44687</c:v>
                </c:pt>
                <c:pt idx="148">
                  <c:v>44690</c:v>
                </c:pt>
                <c:pt idx="149">
                  <c:v>44691</c:v>
                </c:pt>
                <c:pt idx="150">
                  <c:v>44692</c:v>
                </c:pt>
                <c:pt idx="151">
                  <c:v>44693</c:v>
                </c:pt>
                <c:pt idx="152">
                  <c:v>44694</c:v>
                </c:pt>
                <c:pt idx="153">
                  <c:v>44697</c:v>
                </c:pt>
                <c:pt idx="154">
                  <c:v>44698</c:v>
                </c:pt>
                <c:pt idx="155">
                  <c:v>44699</c:v>
                </c:pt>
                <c:pt idx="156">
                  <c:v>44700</c:v>
                </c:pt>
                <c:pt idx="157">
                  <c:v>44701</c:v>
                </c:pt>
                <c:pt idx="158">
                  <c:v>44704</c:v>
                </c:pt>
                <c:pt idx="159">
                  <c:v>44705</c:v>
                </c:pt>
                <c:pt idx="160">
                  <c:v>44706</c:v>
                </c:pt>
                <c:pt idx="161">
                  <c:v>44707</c:v>
                </c:pt>
                <c:pt idx="162">
                  <c:v>44708</c:v>
                </c:pt>
                <c:pt idx="163">
                  <c:v>44711</c:v>
                </c:pt>
                <c:pt idx="164">
                  <c:v>44712</c:v>
                </c:pt>
                <c:pt idx="165">
                  <c:v>44713</c:v>
                </c:pt>
                <c:pt idx="166">
                  <c:v>44714</c:v>
                </c:pt>
                <c:pt idx="167">
                  <c:v>44715</c:v>
                </c:pt>
                <c:pt idx="168">
                  <c:v>44718</c:v>
                </c:pt>
                <c:pt idx="169">
                  <c:v>44719</c:v>
                </c:pt>
                <c:pt idx="170">
                  <c:v>44720</c:v>
                </c:pt>
                <c:pt idx="171">
                  <c:v>44721</c:v>
                </c:pt>
                <c:pt idx="172">
                  <c:v>44722</c:v>
                </c:pt>
                <c:pt idx="173">
                  <c:v>44725</c:v>
                </c:pt>
                <c:pt idx="174">
                  <c:v>44726</c:v>
                </c:pt>
                <c:pt idx="175">
                  <c:v>44727</c:v>
                </c:pt>
                <c:pt idx="176">
                  <c:v>44728</c:v>
                </c:pt>
                <c:pt idx="177">
                  <c:v>44729</c:v>
                </c:pt>
                <c:pt idx="178">
                  <c:v>44732</c:v>
                </c:pt>
                <c:pt idx="179">
                  <c:v>44732</c:v>
                </c:pt>
                <c:pt idx="180">
                  <c:v>44733</c:v>
                </c:pt>
                <c:pt idx="181">
                  <c:v>44734</c:v>
                </c:pt>
                <c:pt idx="182">
                  <c:v>44735</c:v>
                </c:pt>
                <c:pt idx="183">
                  <c:v>44736</c:v>
                </c:pt>
                <c:pt idx="184">
                  <c:v>44739</c:v>
                </c:pt>
                <c:pt idx="185">
                  <c:v>44740</c:v>
                </c:pt>
                <c:pt idx="186">
                  <c:v>44741</c:v>
                </c:pt>
                <c:pt idx="187">
                  <c:v>44742</c:v>
                </c:pt>
                <c:pt idx="188">
                  <c:v>44743</c:v>
                </c:pt>
                <c:pt idx="189">
                  <c:v>44746</c:v>
                </c:pt>
                <c:pt idx="190">
                  <c:v>44747</c:v>
                </c:pt>
                <c:pt idx="191">
                  <c:v>44748</c:v>
                </c:pt>
                <c:pt idx="192">
                  <c:v>44749</c:v>
                </c:pt>
                <c:pt idx="193">
                  <c:v>44750</c:v>
                </c:pt>
                <c:pt idx="194">
                  <c:v>44753</c:v>
                </c:pt>
                <c:pt idx="195">
                  <c:v>44754</c:v>
                </c:pt>
                <c:pt idx="196">
                  <c:v>44755</c:v>
                </c:pt>
                <c:pt idx="197">
                  <c:v>44756</c:v>
                </c:pt>
                <c:pt idx="198">
                  <c:v>44757</c:v>
                </c:pt>
                <c:pt idx="199">
                  <c:v>44760</c:v>
                </c:pt>
                <c:pt idx="200">
                  <c:v>44761</c:v>
                </c:pt>
                <c:pt idx="201">
                  <c:v>44762</c:v>
                </c:pt>
                <c:pt idx="202">
                  <c:v>44763</c:v>
                </c:pt>
                <c:pt idx="203">
                  <c:v>44764</c:v>
                </c:pt>
                <c:pt idx="204">
                  <c:v>44767</c:v>
                </c:pt>
                <c:pt idx="205">
                  <c:v>44768</c:v>
                </c:pt>
                <c:pt idx="206">
                  <c:v>44769</c:v>
                </c:pt>
                <c:pt idx="207">
                  <c:v>44770</c:v>
                </c:pt>
                <c:pt idx="208">
                  <c:v>44771</c:v>
                </c:pt>
                <c:pt idx="209">
                  <c:v>44774</c:v>
                </c:pt>
                <c:pt idx="210">
                  <c:v>44775</c:v>
                </c:pt>
                <c:pt idx="211">
                  <c:v>44776</c:v>
                </c:pt>
                <c:pt idx="212">
                  <c:v>44777</c:v>
                </c:pt>
                <c:pt idx="213">
                  <c:v>44778</c:v>
                </c:pt>
                <c:pt idx="214">
                  <c:v>44781</c:v>
                </c:pt>
                <c:pt idx="215">
                  <c:v>44783</c:v>
                </c:pt>
                <c:pt idx="216">
                  <c:v>44784</c:v>
                </c:pt>
                <c:pt idx="217">
                  <c:v>44785</c:v>
                </c:pt>
                <c:pt idx="218">
                  <c:v>44789</c:v>
                </c:pt>
                <c:pt idx="219">
                  <c:v>44790</c:v>
                </c:pt>
                <c:pt idx="220">
                  <c:v>44791</c:v>
                </c:pt>
                <c:pt idx="221">
                  <c:v>44792</c:v>
                </c:pt>
                <c:pt idx="222">
                  <c:v>44795</c:v>
                </c:pt>
                <c:pt idx="223">
                  <c:v>44796</c:v>
                </c:pt>
                <c:pt idx="224">
                  <c:v>44797</c:v>
                </c:pt>
                <c:pt idx="225">
                  <c:v>44798</c:v>
                </c:pt>
                <c:pt idx="226">
                  <c:v>44799</c:v>
                </c:pt>
                <c:pt idx="227">
                  <c:v>44802</c:v>
                </c:pt>
                <c:pt idx="228">
                  <c:v>44803</c:v>
                </c:pt>
                <c:pt idx="229">
                  <c:v>44805</c:v>
                </c:pt>
                <c:pt idx="230">
                  <c:v>44806</c:v>
                </c:pt>
                <c:pt idx="231">
                  <c:v>44809</c:v>
                </c:pt>
                <c:pt idx="232">
                  <c:v>44810</c:v>
                </c:pt>
                <c:pt idx="233">
                  <c:v>44811</c:v>
                </c:pt>
                <c:pt idx="234">
                  <c:v>44812</c:v>
                </c:pt>
                <c:pt idx="235">
                  <c:v>44813</c:v>
                </c:pt>
                <c:pt idx="236">
                  <c:v>44816</c:v>
                </c:pt>
                <c:pt idx="237">
                  <c:v>44817</c:v>
                </c:pt>
                <c:pt idx="238">
                  <c:v>44818</c:v>
                </c:pt>
                <c:pt idx="239">
                  <c:v>44819</c:v>
                </c:pt>
                <c:pt idx="240">
                  <c:v>44820</c:v>
                </c:pt>
                <c:pt idx="241">
                  <c:v>44823</c:v>
                </c:pt>
                <c:pt idx="242">
                  <c:v>44824</c:v>
                </c:pt>
                <c:pt idx="243">
                  <c:v>44825</c:v>
                </c:pt>
                <c:pt idx="244">
                  <c:v>44826</c:v>
                </c:pt>
                <c:pt idx="245">
                  <c:v>44827</c:v>
                </c:pt>
                <c:pt idx="246">
                  <c:v>44830</c:v>
                </c:pt>
                <c:pt idx="247">
                  <c:v>44831</c:v>
                </c:pt>
                <c:pt idx="248">
                  <c:v>44832</c:v>
                </c:pt>
                <c:pt idx="249">
                  <c:v>44833</c:v>
                </c:pt>
                <c:pt idx="250">
                  <c:v>44834</c:v>
                </c:pt>
                <c:pt idx="251">
                  <c:v>44837</c:v>
                </c:pt>
                <c:pt idx="252">
                  <c:v>44838</c:v>
                </c:pt>
                <c:pt idx="253">
                  <c:v>44840</c:v>
                </c:pt>
                <c:pt idx="254">
                  <c:v>44841</c:v>
                </c:pt>
                <c:pt idx="255">
                  <c:v>44844</c:v>
                </c:pt>
                <c:pt idx="256">
                  <c:v>44845</c:v>
                </c:pt>
                <c:pt idx="257">
                  <c:v>44846</c:v>
                </c:pt>
                <c:pt idx="258">
                  <c:v>44847</c:v>
                </c:pt>
                <c:pt idx="259">
                  <c:v>44848</c:v>
                </c:pt>
                <c:pt idx="260">
                  <c:v>44851</c:v>
                </c:pt>
                <c:pt idx="261">
                  <c:v>44852</c:v>
                </c:pt>
                <c:pt idx="262">
                  <c:v>44853</c:v>
                </c:pt>
                <c:pt idx="263">
                  <c:v>44854</c:v>
                </c:pt>
                <c:pt idx="264">
                  <c:v>44855</c:v>
                </c:pt>
                <c:pt idx="265">
                  <c:v>44858</c:v>
                </c:pt>
                <c:pt idx="266">
                  <c:v>44859</c:v>
                </c:pt>
                <c:pt idx="267">
                  <c:v>44861</c:v>
                </c:pt>
                <c:pt idx="268">
                  <c:v>44862</c:v>
                </c:pt>
                <c:pt idx="269">
                  <c:v>44865</c:v>
                </c:pt>
                <c:pt idx="270">
                  <c:v>44866</c:v>
                </c:pt>
                <c:pt idx="271">
                  <c:v>44867</c:v>
                </c:pt>
                <c:pt idx="272">
                  <c:v>44868</c:v>
                </c:pt>
                <c:pt idx="273">
                  <c:v>44869</c:v>
                </c:pt>
                <c:pt idx="274">
                  <c:v>44872</c:v>
                </c:pt>
                <c:pt idx="275">
                  <c:v>44874</c:v>
                </c:pt>
                <c:pt idx="276">
                  <c:v>44875</c:v>
                </c:pt>
                <c:pt idx="277">
                  <c:v>44876</c:v>
                </c:pt>
                <c:pt idx="278">
                  <c:v>44879</c:v>
                </c:pt>
                <c:pt idx="279">
                  <c:v>44880</c:v>
                </c:pt>
                <c:pt idx="280">
                  <c:v>44881</c:v>
                </c:pt>
                <c:pt idx="281">
                  <c:v>44882</c:v>
                </c:pt>
                <c:pt idx="282">
                  <c:v>44883</c:v>
                </c:pt>
                <c:pt idx="283">
                  <c:v>44886</c:v>
                </c:pt>
                <c:pt idx="284">
                  <c:v>44887</c:v>
                </c:pt>
                <c:pt idx="285">
                  <c:v>44888</c:v>
                </c:pt>
                <c:pt idx="286">
                  <c:v>44889</c:v>
                </c:pt>
                <c:pt idx="287">
                  <c:v>44890</c:v>
                </c:pt>
                <c:pt idx="288">
                  <c:v>44893</c:v>
                </c:pt>
                <c:pt idx="289">
                  <c:v>44894</c:v>
                </c:pt>
                <c:pt idx="290">
                  <c:v>44895</c:v>
                </c:pt>
                <c:pt idx="291">
                  <c:v>44896</c:v>
                </c:pt>
                <c:pt idx="292">
                  <c:v>44897</c:v>
                </c:pt>
                <c:pt idx="293">
                  <c:v>44900</c:v>
                </c:pt>
                <c:pt idx="294">
                  <c:v>44901</c:v>
                </c:pt>
                <c:pt idx="295">
                  <c:v>44902</c:v>
                </c:pt>
                <c:pt idx="296">
                  <c:v>44903</c:v>
                </c:pt>
                <c:pt idx="297">
                  <c:v>44904</c:v>
                </c:pt>
                <c:pt idx="298">
                  <c:v>44907</c:v>
                </c:pt>
                <c:pt idx="299">
                  <c:v>44908</c:v>
                </c:pt>
                <c:pt idx="300">
                  <c:v>44909</c:v>
                </c:pt>
                <c:pt idx="301">
                  <c:v>44910</c:v>
                </c:pt>
                <c:pt idx="302">
                  <c:v>44911</c:v>
                </c:pt>
                <c:pt idx="303">
                  <c:v>44914</c:v>
                </c:pt>
                <c:pt idx="304">
                  <c:v>44915</c:v>
                </c:pt>
                <c:pt idx="305">
                  <c:v>44916</c:v>
                </c:pt>
                <c:pt idx="306">
                  <c:v>44917</c:v>
                </c:pt>
                <c:pt idx="307">
                  <c:v>44918</c:v>
                </c:pt>
                <c:pt idx="308">
                  <c:v>44921</c:v>
                </c:pt>
                <c:pt idx="309">
                  <c:v>44922</c:v>
                </c:pt>
                <c:pt idx="310">
                  <c:v>44923</c:v>
                </c:pt>
                <c:pt idx="311">
                  <c:v>44924</c:v>
                </c:pt>
                <c:pt idx="312">
                  <c:v>44925</c:v>
                </c:pt>
                <c:pt idx="313">
                  <c:v>44928</c:v>
                </c:pt>
                <c:pt idx="314">
                  <c:v>44929</c:v>
                </c:pt>
                <c:pt idx="315">
                  <c:v>44930</c:v>
                </c:pt>
                <c:pt idx="316">
                  <c:v>44931</c:v>
                </c:pt>
                <c:pt idx="317">
                  <c:v>44932</c:v>
                </c:pt>
                <c:pt idx="318">
                  <c:v>44935</c:v>
                </c:pt>
                <c:pt idx="319">
                  <c:v>44936</c:v>
                </c:pt>
                <c:pt idx="320">
                  <c:v>44937</c:v>
                </c:pt>
                <c:pt idx="321">
                  <c:v>44938</c:v>
                </c:pt>
                <c:pt idx="322">
                  <c:v>44939</c:v>
                </c:pt>
                <c:pt idx="323">
                  <c:v>44942</c:v>
                </c:pt>
                <c:pt idx="324">
                  <c:v>44943</c:v>
                </c:pt>
                <c:pt idx="325">
                  <c:v>44944</c:v>
                </c:pt>
                <c:pt idx="326">
                  <c:v>44945</c:v>
                </c:pt>
                <c:pt idx="327">
                  <c:v>44946</c:v>
                </c:pt>
                <c:pt idx="328">
                  <c:v>44949</c:v>
                </c:pt>
                <c:pt idx="329">
                  <c:v>44950</c:v>
                </c:pt>
                <c:pt idx="330">
                  <c:v>44951</c:v>
                </c:pt>
                <c:pt idx="331">
                  <c:v>44953</c:v>
                </c:pt>
                <c:pt idx="332">
                  <c:v>44956</c:v>
                </c:pt>
                <c:pt idx="333">
                  <c:v>44957</c:v>
                </c:pt>
                <c:pt idx="334">
                  <c:v>44958</c:v>
                </c:pt>
                <c:pt idx="335">
                  <c:v>44959</c:v>
                </c:pt>
                <c:pt idx="336">
                  <c:v>44960</c:v>
                </c:pt>
                <c:pt idx="337">
                  <c:v>44963</c:v>
                </c:pt>
                <c:pt idx="338">
                  <c:v>44964</c:v>
                </c:pt>
                <c:pt idx="339">
                  <c:v>44965</c:v>
                </c:pt>
                <c:pt idx="340">
                  <c:v>44966</c:v>
                </c:pt>
                <c:pt idx="341">
                  <c:v>44967</c:v>
                </c:pt>
                <c:pt idx="342">
                  <c:v>44970</c:v>
                </c:pt>
                <c:pt idx="343">
                  <c:v>44971</c:v>
                </c:pt>
                <c:pt idx="344">
                  <c:v>44972</c:v>
                </c:pt>
                <c:pt idx="345">
                  <c:v>44973</c:v>
                </c:pt>
                <c:pt idx="346">
                  <c:v>44974</c:v>
                </c:pt>
                <c:pt idx="347">
                  <c:v>44977</c:v>
                </c:pt>
                <c:pt idx="348">
                  <c:v>44978</c:v>
                </c:pt>
                <c:pt idx="349">
                  <c:v>44979</c:v>
                </c:pt>
                <c:pt idx="350">
                  <c:v>44980</c:v>
                </c:pt>
                <c:pt idx="351">
                  <c:v>44981</c:v>
                </c:pt>
                <c:pt idx="352">
                  <c:v>44984</c:v>
                </c:pt>
                <c:pt idx="353">
                  <c:v>44985</c:v>
                </c:pt>
                <c:pt idx="354">
                  <c:v>44986</c:v>
                </c:pt>
                <c:pt idx="355">
                  <c:v>44987</c:v>
                </c:pt>
                <c:pt idx="356">
                  <c:v>44988</c:v>
                </c:pt>
                <c:pt idx="357">
                  <c:v>44991</c:v>
                </c:pt>
                <c:pt idx="358">
                  <c:v>44993</c:v>
                </c:pt>
                <c:pt idx="359">
                  <c:v>44994</c:v>
                </c:pt>
                <c:pt idx="360">
                  <c:v>44995</c:v>
                </c:pt>
                <c:pt idx="361">
                  <c:v>44998</c:v>
                </c:pt>
                <c:pt idx="362">
                  <c:v>44999</c:v>
                </c:pt>
                <c:pt idx="363">
                  <c:v>45000</c:v>
                </c:pt>
                <c:pt idx="364">
                  <c:v>45001</c:v>
                </c:pt>
                <c:pt idx="365">
                  <c:v>45002</c:v>
                </c:pt>
                <c:pt idx="366">
                  <c:v>45005</c:v>
                </c:pt>
                <c:pt idx="367">
                  <c:v>45006</c:v>
                </c:pt>
                <c:pt idx="368">
                  <c:v>45007</c:v>
                </c:pt>
                <c:pt idx="369">
                  <c:v>45008</c:v>
                </c:pt>
                <c:pt idx="370">
                  <c:v>45009</c:v>
                </c:pt>
                <c:pt idx="371">
                  <c:v>45012</c:v>
                </c:pt>
                <c:pt idx="372">
                  <c:v>45013</c:v>
                </c:pt>
                <c:pt idx="373">
                  <c:v>45014</c:v>
                </c:pt>
                <c:pt idx="374">
                  <c:v>45016</c:v>
                </c:pt>
                <c:pt idx="375">
                  <c:v>45019</c:v>
                </c:pt>
                <c:pt idx="376">
                  <c:v>45021</c:v>
                </c:pt>
                <c:pt idx="377">
                  <c:v>45022</c:v>
                </c:pt>
                <c:pt idx="378">
                  <c:v>45026</c:v>
                </c:pt>
                <c:pt idx="379">
                  <c:v>45027</c:v>
                </c:pt>
                <c:pt idx="380">
                  <c:v>45028</c:v>
                </c:pt>
                <c:pt idx="381">
                  <c:v>45029</c:v>
                </c:pt>
                <c:pt idx="382">
                  <c:v>45029</c:v>
                </c:pt>
                <c:pt idx="383">
                  <c:v>45033</c:v>
                </c:pt>
                <c:pt idx="384">
                  <c:v>45034</c:v>
                </c:pt>
                <c:pt idx="385">
                  <c:v>45035</c:v>
                </c:pt>
                <c:pt idx="386">
                  <c:v>45036</c:v>
                </c:pt>
                <c:pt idx="387">
                  <c:v>45037</c:v>
                </c:pt>
                <c:pt idx="388">
                  <c:v>45040</c:v>
                </c:pt>
                <c:pt idx="389">
                  <c:v>45041</c:v>
                </c:pt>
                <c:pt idx="390">
                  <c:v>45042</c:v>
                </c:pt>
                <c:pt idx="391">
                  <c:v>45043</c:v>
                </c:pt>
                <c:pt idx="392">
                  <c:v>45044</c:v>
                </c:pt>
                <c:pt idx="393">
                  <c:v>45048</c:v>
                </c:pt>
                <c:pt idx="394">
                  <c:v>45049</c:v>
                </c:pt>
                <c:pt idx="395">
                  <c:v>45050</c:v>
                </c:pt>
                <c:pt idx="396">
                  <c:v>45051</c:v>
                </c:pt>
                <c:pt idx="397">
                  <c:v>45054</c:v>
                </c:pt>
                <c:pt idx="398">
                  <c:v>45055</c:v>
                </c:pt>
                <c:pt idx="399">
                  <c:v>45056</c:v>
                </c:pt>
                <c:pt idx="400">
                  <c:v>45057</c:v>
                </c:pt>
                <c:pt idx="401">
                  <c:v>45058</c:v>
                </c:pt>
                <c:pt idx="402">
                  <c:v>45061</c:v>
                </c:pt>
                <c:pt idx="403">
                  <c:v>45062</c:v>
                </c:pt>
                <c:pt idx="404">
                  <c:v>45063</c:v>
                </c:pt>
                <c:pt idx="405">
                  <c:v>45064</c:v>
                </c:pt>
                <c:pt idx="406">
                  <c:v>45065</c:v>
                </c:pt>
                <c:pt idx="407">
                  <c:v>45068</c:v>
                </c:pt>
                <c:pt idx="408">
                  <c:v>45069</c:v>
                </c:pt>
                <c:pt idx="409">
                  <c:v>45070</c:v>
                </c:pt>
                <c:pt idx="410">
                  <c:v>45071</c:v>
                </c:pt>
                <c:pt idx="411">
                  <c:v>45072</c:v>
                </c:pt>
                <c:pt idx="412">
                  <c:v>45075</c:v>
                </c:pt>
                <c:pt idx="413">
                  <c:v>45076</c:v>
                </c:pt>
                <c:pt idx="414">
                  <c:v>45077</c:v>
                </c:pt>
                <c:pt idx="415">
                  <c:v>45078</c:v>
                </c:pt>
                <c:pt idx="416">
                  <c:v>45079</c:v>
                </c:pt>
                <c:pt idx="417">
                  <c:v>45082</c:v>
                </c:pt>
                <c:pt idx="418">
                  <c:v>45083</c:v>
                </c:pt>
                <c:pt idx="419">
                  <c:v>45084</c:v>
                </c:pt>
                <c:pt idx="420">
                  <c:v>45085</c:v>
                </c:pt>
                <c:pt idx="421">
                  <c:v>45086</c:v>
                </c:pt>
                <c:pt idx="422">
                  <c:v>45089</c:v>
                </c:pt>
                <c:pt idx="423">
                  <c:v>45090</c:v>
                </c:pt>
                <c:pt idx="424">
                  <c:v>45091</c:v>
                </c:pt>
                <c:pt idx="425">
                  <c:v>45092</c:v>
                </c:pt>
                <c:pt idx="426">
                  <c:v>45093</c:v>
                </c:pt>
                <c:pt idx="427">
                  <c:v>45096</c:v>
                </c:pt>
                <c:pt idx="428">
                  <c:v>45097</c:v>
                </c:pt>
                <c:pt idx="429">
                  <c:v>45098</c:v>
                </c:pt>
                <c:pt idx="430">
                  <c:v>45099</c:v>
                </c:pt>
                <c:pt idx="431">
                  <c:v>45100</c:v>
                </c:pt>
                <c:pt idx="432">
                  <c:v>45103</c:v>
                </c:pt>
                <c:pt idx="433">
                  <c:v>45104</c:v>
                </c:pt>
                <c:pt idx="434">
                  <c:v>45105</c:v>
                </c:pt>
                <c:pt idx="435">
                  <c:v>45107</c:v>
                </c:pt>
                <c:pt idx="436">
                  <c:v>45110</c:v>
                </c:pt>
                <c:pt idx="437">
                  <c:v>45111</c:v>
                </c:pt>
                <c:pt idx="438">
                  <c:v>45112</c:v>
                </c:pt>
                <c:pt idx="439">
                  <c:v>45113</c:v>
                </c:pt>
                <c:pt idx="440">
                  <c:v>45114</c:v>
                </c:pt>
                <c:pt idx="441">
                  <c:v>45117</c:v>
                </c:pt>
                <c:pt idx="442">
                  <c:v>45118</c:v>
                </c:pt>
                <c:pt idx="443">
                  <c:v>45119</c:v>
                </c:pt>
                <c:pt idx="444">
                  <c:v>45120</c:v>
                </c:pt>
                <c:pt idx="445">
                  <c:v>45121</c:v>
                </c:pt>
                <c:pt idx="446">
                  <c:v>45124</c:v>
                </c:pt>
                <c:pt idx="447">
                  <c:v>45125</c:v>
                </c:pt>
                <c:pt idx="448">
                  <c:v>45126</c:v>
                </c:pt>
                <c:pt idx="449">
                  <c:v>45127</c:v>
                </c:pt>
                <c:pt idx="450">
                  <c:v>45128</c:v>
                </c:pt>
                <c:pt idx="451">
                  <c:v>45131</c:v>
                </c:pt>
                <c:pt idx="452">
                  <c:v>45132</c:v>
                </c:pt>
                <c:pt idx="453">
                  <c:v>45133</c:v>
                </c:pt>
                <c:pt idx="454">
                  <c:v>45134</c:v>
                </c:pt>
                <c:pt idx="455">
                  <c:v>45135</c:v>
                </c:pt>
                <c:pt idx="456">
                  <c:v>45138</c:v>
                </c:pt>
                <c:pt idx="457">
                  <c:v>45139</c:v>
                </c:pt>
                <c:pt idx="458">
                  <c:v>45140</c:v>
                </c:pt>
                <c:pt idx="459">
                  <c:v>45141</c:v>
                </c:pt>
                <c:pt idx="460">
                  <c:v>45142</c:v>
                </c:pt>
                <c:pt idx="461">
                  <c:v>45145</c:v>
                </c:pt>
                <c:pt idx="462">
                  <c:v>45146</c:v>
                </c:pt>
                <c:pt idx="463">
                  <c:v>45147</c:v>
                </c:pt>
                <c:pt idx="464">
                  <c:v>45148</c:v>
                </c:pt>
                <c:pt idx="465">
                  <c:v>45149</c:v>
                </c:pt>
                <c:pt idx="466">
                  <c:v>45152</c:v>
                </c:pt>
                <c:pt idx="467">
                  <c:v>45154</c:v>
                </c:pt>
                <c:pt idx="468">
                  <c:v>45155</c:v>
                </c:pt>
                <c:pt idx="469">
                  <c:v>45156</c:v>
                </c:pt>
                <c:pt idx="470">
                  <c:v>45159</c:v>
                </c:pt>
                <c:pt idx="471">
                  <c:v>45160</c:v>
                </c:pt>
                <c:pt idx="472">
                  <c:v>45161</c:v>
                </c:pt>
                <c:pt idx="473">
                  <c:v>45162</c:v>
                </c:pt>
                <c:pt idx="474">
                  <c:v>45163</c:v>
                </c:pt>
                <c:pt idx="475">
                  <c:v>45166</c:v>
                </c:pt>
                <c:pt idx="476">
                  <c:v>45167</c:v>
                </c:pt>
                <c:pt idx="477">
                  <c:v>45168</c:v>
                </c:pt>
                <c:pt idx="478">
                  <c:v>45169</c:v>
                </c:pt>
                <c:pt idx="479">
                  <c:v>45170</c:v>
                </c:pt>
                <c:pt idx="480">
                  <c:v>45173</c:v>
                </c:pt>
                <c:pt idx="481">
                  <c:v>45174</c:v>
                </c:pt>
                <c:pt idx="482">
                  <c:v>45175</c:v>
                </c:pt>
                <c:pt idx="483">
                  <c:v>45176</c:v>
                </c:pt>
                <c:pt idx="484">
                  <c:v>45177</c:v>
                </c:pt>
                <c:pt idx="485">
                  <c:v>45180</c:v>
                </c:pt>
                <c:pt idx="486">
                  <c:v>45181</c:v>
                </c:pt>
                <c:pt idx="487">
                  <c:v>45182</c:v>
                </c:pt>
                <c:pt idx="488">
                  <c:v>45183</c:v>
                </c:pt>
                <c:pt idx="489">
                  <c:v>45184</c:v>
                </c:pt>
                <c:pt idx="490">
                  <c:v>45187</c:v>
                </c:pt>
                <c:pt idx="491">
                  <c:v>45189</c:v>
                </c:pt>
                <c:pt idx="492">
                  <c:v>45190</c:v>
                </c:pt>
                <c:pt idx="493">
                  <c:v>45191</c:v>
                </c:pt>
                <c:pt idx="494">
                  <c:v>45194</c:v>
                </c:pt>
                <c:pt idx="495">
                  <c:v>45195</c:v>
                </c:pt>
                <c:pt idx="496">
                  <c:v>45196</c:v>
                </c:pt>
                <c:pt idx="497">
                  <c:v>45197</c:v>
                </c:pt>
                <c:pt idx="498">
                  <c:v>45198</c:v>
                </c:pt>
                <c:pt idx="499">
                  <c:v>45202</c:v>
                </c:pt>
                <c:pt idx="500">
                  <c:v>45203</c:v>
                </c:pt>
                <c:pt idx="501">
                  <c:v>45204</c:v>
                </c:pt>
                <c:pt idx="502">
                  <c:v>45205</c:v>
                </c:pt>
                <c:pt idx="503">
                  <c:v>45208</c:v>
                </c:pt>
                <c:pt idx="504">
                  <c:v>45209</c:v>
                </c:pt>
                <c:pt idx="505">
                  <c:v>45210</c:v>
                </c:pt>
                <c:pt idx="506">
                  <c:v>45211</c:v>
                </c:pt>
                <c:pt idx="507">
                  <c:v>45212</c:v>
                </c:pt>
                <c:pt idx="508">
                  <c:v>45215</c:v>
                </c:pt>
                <c:pt idx="509">
                  <c:v>45216</c:v>
                </c:pt>
                <c:pt idx="510">
                  <c:v>45217</c:v>
                </c:pt>
                <c:pt idx="511">
                  <c:v>45218</c:v>
                </c:pt>
                <c:pt idx="512">
                  <c:v>45219</c:v>
                </c:pt>
                <c:pt idx="513">
                  <c:v>45222</c:v>
                </c:pt>
                <c:pt idx="514">
                  <c:v>45224</c:v>
                </c:pt>
                <c:pt idx="515">
                  <c:v>45225</c:v>
                </c:pt>
                <c:pt idx="516">
                  <c:v>45226</c:v>
                </c:pt>
                <c:pt idx="517">
                  <c:v>45229</c:v>
                </c:pt>
                <c:pt idx="518">
                  <c:v>45230</c:v>
                </c:pt>
                <c:pt idx="519">
                  <c:v>45231</c:v>
                </c:pt>
                <c:pt idx="520">
                  <c:v>45232</c:v>
                </c:pt>
                <c:pt idx="521">
                  <c:v>45233</c:v>
                </c:pt>
                <c:pt idx="522">
                  <c:v>45236</c:v>
                </c:pt>
                <c:pt idx="523">
                  <c:v>45237</c:v>
                </c:pt>
                <c:pt idx="524">
                  <c:v>45238</c:v>
                </c:pt>
                <c:pt idx="525">
                  <c:v>45239</c:v>
                </c:pt>
                <c:pt idx="526">
                  <c:v>45240</c:v>
                </c:pt>
                <c:pt idx="527">
                  <c:v>45243</c:v>
                </c:pt>
                <c:pt idx="528">
                  <c:v>45245</c:v>
                </c:pt>
                <c:pt idx="529">
                  <c:v>45246</c:v>
                </c:pt>
                <c:pt idx="530">
                  <c:v>45247</c:v>
                </c:pt>
                <c:pt idx="531">
                  <c:v>45250</c:v>
                </c:pt>
                <c:pt idx="532">
                  <c:v>45251</c:v>
                </c:pt>
                <c:pt idx="533">
                  <c:v>45252</c:v>
                </c:pt>
                <c:pt idx="534">
                  <c:v>45253</c:v>
                </c:pt>
                <c:pt idx="535">
                  <c:v>45254</c:v>
                </c:pt>
                <c:pt idx="536">
                  <c:v>45258</c:v>
                </c:pt>
                <c:pt idx="537">
                  <c:v>45259</c:v>
                </c:pt>
                <c:pt idx="538">
                  <c:v>45260</c:v>
                </c:pt>
                <c:pt idx="539">
                  <c:v>45261</c:v>
                </c:pt>
                <c:pt idx="540">
                  <c:v>45264</c:v>
                </c:pt>
                <c:pt idx="541">
                  <c:v>45265</c:v>
                </c:pt>
                <c:pt idx="542">
                  <c:v>45266</c:v>
                </c:pt>
                <c:pt idx="543">
                  <c:v>45267</c:v>
                </c:pt>
                <c:pt idx="544">
                  <c:v>45268</c:v>
                </c:pt>
                <c:pt idx="545">
                  <c:v>45271</c:v>
                </c:pt>
                <c:pt idx="546">
                  <c:v>45272</c:v>
                </c:pt>
                <c:pt idx="547">
                  <c:v>45273</c:v>
                </c:pt>
                <c:pt idx="548">
                  <c:v>45274</c:v>
                </c:pt>
                <c:pt idx="549">
                  <c:v>45275</c:v>
                </c:pt>
                <c:pt idx="550">
                  <c:v>45278</c:v>
                </c:pt>
                <c:pt idx="551">
                  <c:v>45279</c:v>
                </c:pt>
                <c:pt idx="552">
                  <c:v>45280</c:v>
                </c:pt>
                <c:pt idx="553">
                  <c:v>45281</c:v>
                </c:pt>
                <c:pt idx="554">
                  <c:v>45282</c:v>
                </c:pt>
                <c:pt idx="555">
                  <c:v>45286</c:v>
                </c:pt>
                <c:pt idx="556">
                  <c:v>45287</c:v>
                </c:pt>
                <c:pt idx="557">
                  <c:v>45288</c:v>
                </c:pt>
                <c:pt idx="558">
                  <c:v>45289</c:v>
                </c:pt>
                <c:pt idx="559">
                  <c:v>45292</c:v>
                </c:pt>
                <c:pt idx="560">
                  <c:v>45293</c:v>
                </c:pt>
                <c:pt idx="561">
                  <c:v>45294</c:v>
                </c:pt>
                <c:pt idx="562">
                  <c:v>45295</c:v>
                </c:pt>
                <c:pt idx="563">
                  <c:v>45296</c:v>
                </c:pt>
                <c:pt idx="564">
                  <c:v>45299</c:v>
                </c:pt>
                <c:pt idx="565">
                  <c:v>45300</c:v>
                </c:pt>
                <c:pt idx="566">
                  <c:v>45301</c:v>
                </c:pt>
                <c:pt idx="567">
                  <c:v>45302</c:v>
                </c:pt>
                <c:pt idx="568">
                  <c:v>45303</c:v>
                </c:pt>
                <c:pt idx="569">
                  <c:v>45306</c:v>
                </c:pt>
                <c:pt idx="570">
                  <c:v>45307</c:v>
                </c:pt>
                <c:pt idx="571">
                  <c:v>45308</c:v>
                </c:pt>
                <c:pt idx="572">
                  <c:v>45309</c:v>
                </c:pt>
                <c:pt idx="573">
                  <c:v>45310</c:v>
                </c:pt>
                <c:pt idx="574">
                  <c:v>45314</c:v>
                </c:pt>
                <c:pt idx="575">
                  <c:v>45315</c:v>
                </c:pt>
                <c:pt idx="576">
                  <c:v>45316</c:v>
                </c:pt>
                <c:pt idx="577">
                  <c:v>45320</c:v>
                </c:pt>
                <c:pt idx="578">
                  <c:v>45321</c:v>
                </c:pt>
                <c:pt idx="579">
                  <c:v>45322</c:v>
                </c:pt>
                <c:pt idx="580">
                  <c:v>45323</c:v>
                </c:pt>
                <c:pt idx="581">
                  <c:v>45324</c:v>
                </c:pt>
                <c:pt idx="582">
                  <c:v>45327</c:v>
                </c:pt>
                <c:pt idx="583">
                  <c:v>45328</c:v>
                </c:pt>
                <c:pt idx="584">
                  <c:v>45329</c:v>
                </c:pt>
                <c:pt idx="585">
                  <c:v>45330</c:v>
                </c:pt>
                <c:pt idx="586">
                  <c:v>45331</c:v>
                </c:pt>
                <c:pt idx="587">
                  <c:v>45334</c:v>
                </c:pt>
                <c:pt idx="588">
                  <c:v>45335</c:v>
                </c:pt>
                <c:pt idx="589">
                  <c:v>45336</c:v>
                </c:pt>
                <c:pt idx="590">
                  <c:v>45337</c:v>
                </c:pt>
                <c:pt idx="591">
                  <c:v>45338</c:v>
                </c:pt>
                <c:pt idx="592">
                  <c:v>45341</c:v>
                </c:pt>
                <c:pt idx="593">
                  <c:v>45342</c:v>
                </c:pt>
                <c:pt idx="594">
                  <c:v>45343</c:v>
                </c:pt>
                <c:pt idx="595">
                  <c:v>45344</c:v>
                </c:pt>
                <c:pt idx="596">
                  <c:v>45345</c:v>
                </c:pt>
                <c:pt idx="597">
                  <c:v>45348</c:v>
                </c:pt>
                <c:pt idx="598">
                  <c:v>45349</c:v>
                </c:pt>
                <c:pt idx="599">
                  <c:v>45350</c:v>
                </c:pt>
                <c:pt idx="600">
                  <c:v>45351</c:v>
                </c:pt>
                <c:pt idx="601">
                  <c:v>45352</c:v>
                </c:pt>
                <c:pt idx="602">
                  <c:v>45355</c:v>
                </c:pt>
                <c:pt idx="603">
                  <c:v>45356</c:v>
                </c:pt>
                <c:pt idx="604">
                  <c:v>45357</c:v>
                </c:pt>
                <c:pt idx="605">
                  <c:v>45358</c:v>
                </c:pt>
                <c:pt idx="606">
                  <c:v>45362</c:v>
                </c:pt>
                <c:pt idx="607">
                  <c:v>45363</c:v>
                </c:pt>
                <c:pt idx="608">
                  <c:v>45364</c:v>
                </c:pt>
                <c:pt idx="609">
                  <c:v>45365</c:v>
                </c:pt>
                <c:pt idx="610">
                  <c:v>45366</c:v>
                </c:pt>
                <c:pt idx="611">
                  <c:v>45369</c:v>
                </c:pt>
                <c:pt idx="612">
                  <c:v>45370</c:v>
                </c:pt>
                <c:pt idx="613">
                  <c:v>45371</c:v>
                </c:pt>
                <c:pt idx="614">
                  <c:v>45372</c:v>
                </c:pt>
                <c:pt idx="615">
                  <c:v>45373</c:v>
                </c:pt>
                <c:pt idx="616">
                  <c:v>45377</c:v>
                </c:pt>
                <c:pt idx="617">
                  <c:v>45378</c:v>
                </c:pt>
                <c:pt idx="618">
                  <c:v>45379</c:v>
                </c:pt>
                <c:pt idx="619">
                  <c:v>45383</c:v>
                </c:pt>
                <c:pt idx="620">
                  <c:v>45384</c:v>
                </c:pt>
                <c:pt idx="621">
                  <c:v>45385</c:v>
                </c:pt>
                <c:pt idx="622">
                  <c:v>45386</c:v>
                </c:pt>
                <c:pt idx="623">
                  <c:v>45387</c:v>
                </c:pt>
                <c:pt idx="624">
                  <c:v>45390</c:v>
                </c:pt>
                <c:pt idx="625">
                  <c:v>45391</c:v>
                </c:pt>
                <c:pt idx="626">
                  <c:v>45392</c:v>
                </c:pt>
                <c:pt idx="627">
                  <c:v>45394</c:v>
                </c:pt>
                <c:pt idx="628">
                  <c:v>45397</c:v>
                </c:pt>
                <c:pt idx="629">
                  <c:v>45398</c:v>
                </c:pt>
                <c:pt idx="630">
                  <c:v>45400</c:v>
                </c:pt>
                <c:pt idx="631">
                  <c:v>45401</c:v>
                </c:pt>
                <c:pt idx="632">
                  <c:v>45404</c:v>
                </c:pt>
                <c:pt idx="633">
                  <c:v>45405</c:v>
                </c:pt>
                <c:pt idx="634">
                  <c:v>45406</c:v>
                </c:pt>
                <c:pt idx="635">
                  <c:v>45407</c:v>
                </c:pt>
                <c:pt idx="636">
                  <c:v>45408</c:v>
                </c:pt>
                <c:pt idx="637">
                  <c:v>45411</c:v>
                </c:pt>
                <c:pt idx="638">
                  <c:v>45412</c:v>
                </c:pt>
                <c:pt idx="639">
                  <c:v>45414</c:v>
                </c:pt>
                <c:pt idx="640">
                  <c:v>45415</c:v>
                </c:pt>
                <c:pt idx="641">
                  <c:v>45418</c:v>
                </c:pt>
                <c:pt idx="642">
                  <c:v>45419</c:v>
                </c:pt>
                <c:pt idx="643">
                  <c:v>45420</c:v>
                </c:pt>
                <c:pt idx="644">
                  <c:v>45421</c:v>
                </c:pt>
                <c:pt idx="645">
                  <c:v>45422</c:v>
                </c:pt>
                <c:pt idx="646">
                  <c:v>45425</c:v>
                </c:pt>
                <c:pt idx="647">
                  <c:v>45426</c:v>
                </c:pt>
                <c:pt idx="648">
                  <c:v>45427</c:v>
                </c:pt>
                <c:pt idx="649">
                  <c:v>45428</c:v>
                </c:pt>
                <c:pt idx="650">
                  <c:v>45429</c:v>
                </c:pt>
                <c:pt idx="651">
                  <c:v>45433</c:v>
                </c:pt>
                <c:pt idx="652">
                  <c:v>45434</c:v>
                </c:pt>
                <c:pt idx="653">
                  <c:v>45435</c:v>
                </c:pt>
                <c:pt idx="654">
                  <c:v>45436</c:v>
                </c:pt>
                <c:pt idx="655">
                  <c:v>45439</c:v>
                </c:pt>
                <c:pt idx="656">
                  <c:v>45440</c:v>
                </c:pt>
                <c:pt idx="657">
                  <c:v>45441</c:v>
                </c:pt>
                <c:pt idx="658">
                  <c:v>45442</c:v>
                </c:pt>
                <c:pt idx="659">
                  <c:v>45443</c:v>
                </c:pt>
                <c:pt idx="660">
                  <c:v>45446</c:v>
                </c:pt>
                <c:pt idx="661">
                  <c:v>45447</c:v>
                </c:pt>
                <c:pt idx="662">
                  <c:v>45448</c:v>
                </c:pt>
                <c:pt idx="663">
                  <c:v>45449</c:v>
                </c:pt>
                <c:pt idx="664">
                  <c:v>45450</c:v>
                </c:pt>
                <c:pt idx="665">
                  <c:v>45453</c:v>
                </c:pt>
                <c:pt idx="666">
                  <c:v>45454</c:v>
                </c:pt>
                <c:pt idx="667">
                  <c:v>45455</c:v>
                </c:pt>
                <c:pt idx="668">
                  <c:v>45456</c:v>
                </c:pt>
                <c:pt idx="669">
                  <c:v>45457</c:v>
                </c:pt>
                <c:pt idx="670">
                  <c:v>45461</c:v>
                </c:pt>
                <c:pt idx="671">
                  <c:v>45462</c:v>
                </c:pt>
                <c:pt idx="672">
                  <c:v>45463</c:v>
                </c:pt>
                <c:pt idx="673">
                  <c:v>45464</c:v>
                </c:pt>
                <c:pt idx="674">
                  <c:v>45467</c:v>
                </c:pt>
                <c:pt idx="675">
                  <c:v>45468</c:v>
                </c:pt>
                <c:pt idx="676">
                  <c:v>45469</c:v>
                </c:pt>
                <c:pt idx="677">
                  <c:v>45470</c:v>
                </c:pt>
                <c:pt idx="678">
                  <c:v>45471</c:v>
                </c:pt>
                <c:pt idx="679">
                  <c:v>45474</c:v>
                </c:pt>
                <c:pt idx="680">
                  <c:v>45475</c:v>
                </c:pt>
                <c:pt idx="681">
                  <c:v>45476</c:v>
                </c:pt>
                <c:pt idx="682">
                  <c:v>45477</c:v>
                </c:pt>
                <c:pt idx="683">
                  <c:v>45478</c:v>
                </c:pt>
                <c:pt idx="684">
                  <c:v>45481</c:v>
                </c:pt>
                <c:pt idx="685">
                  <c:v>45482</c:v>
                </c:pt>
                <c:pt idx="686">
                  <c:v>45483</c:v>
                </c:pt>
                <c:pt idx="687">
                  <c:v>45484</c:v>
                </c:pt>
                <c:pt idx="688">
                  <c:v>45485</c:v>
                </c:pt>
                <c:pt idx="689">
                  <c:v>45488</c:v>
                </c:pt>
                <c:pt idx="690">
                  <c:v>45489</c:v>
                </c:pt>
                <c:pt idx="691">
                  <c:v>45491</c:v>
                </c:pt>
                <c:pt idx="692">
                  <c:v>45492</c:v>
                </c:pt>
                <c:pt idx="693">
                  <c:v>45495</c:v>
                </c:pt>
                <c:pt idx="694">
                  <c:v>45496</c:v>
                </c:pt>
                <c:pt idx="695">
                  <c:v>45497</c:v>
                </c:pt>
                <c:pt idx="696">
                  <c:v>45498</c:v>
                </c:pt>
                <c:pt idx="697">
                  <c:v>45499</c:v>
                </c:pt>
                <c:pt idx="698">
                  <c:v>45502</c:v>
                </c:pt>
                <c:pt idx="699">
                  <c:v>45503</c:v>
                </c:pt>
                <c:pt idx="700">
                  <c:v>45504</c:v>
                </c:pt>
                <c:pt idx="701">
                  <c:v>45505</c:v>
                </c:pt>
                <c:pt idx="702">
                  <c:v>45506</c:v>
                </c:pt>
                <c:pt idx="703">
                  <c:v>45509</c:v>
                </c:pt>
                <c:pt idx="704">
                  <c:v>45509</c:v>
                </c:pt>
                <c:pt idx="705">
                  <c:v>45510</c:v>
                </c:pt>
                <c:pt idx="706">
                  <c:v>45511</c:v>
                </c:pt>
                <c:pt idx="707">
                  <c:v>45512</c:v>
                </c:pt>
                <c:pt idx="708">
                  <c:v>45513</c:v>
                </c:pt>
                <c:pt idx="709">
                  <c:v>45516</c:v>
                </c:pt>
                <c:pt idx="710">
                  <c:v>45517</c:v>
                </c:pt>
                <c:pt idx="711">
                  <c:v>45518</c:v>
                </c:pt>
                <c:pt idx="712">
                  <c:v>45520</c:v>
                </c:pt>
                <c:pt idx="713">
                  <c:v>45523</c:v>
                </c:pt>
                <c:pt idx="714">
                  <c:v>45524</c:v>
                </c:pt>
                <c:pt idx="715">
                  <c:v>45525</c:v>
                </c:pt>
                <c:pt idx="716">
                  <c:v>45526</c:v>
                </c:pt>
                <c:pt idx="717">
                  <c:v>45527</c:v>
                </c:pt>
                <c:pt idx="718">
                  <c:v>45530</c:v>
                </c:pt>
                <c:pt idx="719">
                  <c:v>45531</c:v>
                </c:pt>
                <c:pt idx="720">
                  <c:v>45532</c:v>
                </c:pt>
                <c:pt idx="721">
                  <c:v>45533</c:v>
                </c:pt>
                <c:pt idx="722">
                  <c:v>45534</c:v>
                </c:pt>
                <c:pt idx="723">
                  <c:v>45537</c:v>
                </c:pt>
                <c:pt idx="724">
                  <c:v>45538</c:v>
                </c:pt>
                <c:pt idx="725">
                  <c:v>45539</c:v>
                </c:pt>
                <c:pt idx="726">
                  <c:v>45540</c:v>
                </c:pt>
                <c:pt idx="727">
                  <c:v>45541</c:v>
                </c:pt>
                <c:pt idx="728">
                  <c:v>45544</c:v>
                </c:pt>
                <c:pt idx="729">
                  <c:v>45545</c:v>
                </c:pt>
                <c:pt idx="730">
                  <c:v>45546</c:v>
                </c:pt>
                <c:pt idx="731">
                  <c:v>45547</c:v>
                </c:pt>
                <c:pt idx="732">
                  <c:v>45548</c:v>
                </c:pt>
                <c:pt idx="733">
                  <c:v>45551</c:v>
                </c:pt>
                <c:pt idx="734">
                  <c:v>45552</c:v>
                </c:pt>
                <c:pt idx="735">
                  <c:v>45553</c:v>
                </c:pt>
                <c:pt idx="736">
                  <c:v>45554</c:v>
                </c:pt>
                <c:pt idx="737">
                  <c:v>45555</c:v>
                </c:pt>
                <c:pt idx="738">
                  <c:v>45558</c:v>
                </c:pt>
                <c:pt idx="739">
                  <c:v>45559</c:v>
                </c:pt>
                <c:pt idx="740">
                  <c:v>45560</c:v>
                </c:pt>
                <c:pt idx="741">
                  <c:v>45561</c:v>
                </c:pt>
                <c:pt idx="742">
                  <c:v>45562</c:v>
                </c:pt>
                <c:pt idx="743">
                  <c:v>45565</c:v>
                </c:pt>
                <c:pt idx="744">
                  <c:v>45566</c:v>
                </c:pt>
                <c:pt idx="745">
                  <c:v>45568</c:v>
                </c:pt>
                <c:pt idx="746">
                  <c:v>45569</c:v>
                </c:pt>
                <c:pt idx="747">
                  <c:v>45572</c:v>
                </c:pt>
                <c:pt idx="748">
                  <c:v>45573</c:v>
                </c:pt>
                <c:pt idx="749">
                  <c:v>45574</c:v>
                </c:pt>
                <c:pt idx="750">
                  <c:v>45575</c:v>
                </c:pt>
                <c:pt idx="751">
                  <c:v>45576</c:v>
                </c:pt>
                <c:pt idx="752">
                  <c:v>45579</c:v>
                </c:pt>
                <c:pt idx="753">
                  <c:v>45580</c:v>
                </c:pt>
                <c:pt idx="754">
                  <c:v>45581</c:v>
                </c:pt>
                <c:pt idx="755">
                  <c:v>45582</c:v>
                </c:pt>
                <c:pt idx="756">
                  <c:v>45583</c:v>
                </c:pt>
                <c:pt idx="757">
                  <c:v>45586</c:v>
                </c:pt>
                <c:pt idx="758">
                  <c:v>45587</c:v>
                </c:pt>
                <c:pt idx="759">
                  <c:v>45588</c:v>
                </c:pt>
                <c:pt idx="760">
                  <c:v>45589</c:v>
                </c:pt>
                <c:pt idx="761">
                  <c:v>45590</c:v>
                </c:pt>
                <c:pt idx="762">
                  <c:v>45593</c:v>
                </c:pt>
                <c:pt idx="763">
                  <c:v>45594</c:v>
                </c:pt>
                <c:pt idx="764">
                  <c:v>45595</c:v>
                </c:pt>
                <c:pt idx="765">
                  <c:v>45596</c:v>
                </c:pt>
                <c:pt idx="766">
                  <c:v>45597</c:v>
                </c:pt>
                <c:pt idx="767">
                  <c:v>45600</c:v>
                </c:pt>
                <c:pt idx="768">
                  <c:v>45601</c:v>
                </c:pt>
                <c:pt idx="769">
                  <c:v>45602</c:v>
                </c:pt>
                <c:pt idx="770">
                  <c:v>45603</c:v>
                </c:pt>
                <c:pt idx="771">
                  <c:v>45604</c:v>
                </c:pt>
                <c:pt idx="772">
                  <c:v>45607</c:v>
                </c:pt>
                <c:pt idx="773">
                  <c:v>45608</c:v>
                </c:pt>
                <c:pt idx="774">
                  <c:v>45609</c:v>
                </c:pt>
                <c:pt idx="775">
                  <c:v>45610</c:v>
                </c:pt>
                <c:pt idx="776">
                  <c:v>45614</c:v>
                </c:pt>
                <c:pt idx="777">
                  <c:v>45615</c:v>
                </c:pt>
                <c:pt idx="778">
                  <c:v>45617</c:v>
                </c:pt>
                <c:pt idx="779">
                  <c:v>45618</c:v>
                </c:pt>
                <c:pt idx="780">
                  <c:v>45621</c:v>
                </c:pt>
                <c:pt idx="781">
                  <c:v>45622</c:v>
                </c:pt>
                <c:pt idx="782">
                  <c:v>45623</c:v>
                </c:pt>
                <c:pt idx="783">
                  <c:v>45624</c:v>
                </c:pt>
                <c:pt idx="784">
                  <c:v>45625</c:v>
                </c:pt>
                <c:pt idx="785">
                  <c:v>45628</c:v>
                </c:pt>
                <c:pt idx="786">
                  <c:v>45629</c:v>
                </c:pt>
                <c:pt idx="787">
                  <c:v>45630</c:v>
                </c:pt>
                <c:pt idx="788">
                  <c:v>45631</c:v>
                </c:pt>
                <c:pt idx="789">
                  <c:v>45632</c:v>
                </c:pt>
                <c:pt idx="790">
                  <c:v>45635</c:v>
                </c:pt>
                <c:pt idx="791">
                  <c:v>45636</c:v>
                </c:pt>
                <c:pt idx="792">
                  <c:v>45637</c:v>
                </c:pt>
                <c:pt idx="793">
                  <c:v>45638</c:v>
                </c:pt>
                <c:pt idx="794">
                  <c:v>45639</c:v>
                </c:pt>
                <c:pt idx="795">
                  <c:v>45642</c:v>
                </c:pt>
                <c:pt idx="796">
                  <c:v>45643</c:v>
                </c:pt>
                <c:pt idx="797">
                  <c:v>45644</c:v>
                </c:pt>
                <c:pt idx="798">
                  <c:v>45645</c:v>
                </c:pt>
                <c:pt idx="799">
                  <c:v>45646</c:v>
                </c:pt>
                <c:pt idx="800">
                  <c:v>45649</c:v>
                </c:pt>
                <c:pt idx="801">
                  <c:v>45650</c:v>
                </c:pt>
                <c:pt idx="802">
                  <c:v>45652</c:v>
                </c:pt>
                <c:pt idx="803">
                  <c:v>45653</c:v>
                </c:pt>
                <c:pt idx="804">
                  <c:v>45656</c:v>
                </c:pt>
                <c:pt idx="805">
                  <c:v>45657</c:v>
                </c:pt>
                <c:pt idx="806">
                  <c:v>45658</c:v>
                </c:pt>
                <c:pt idx="807">
                  <c:v>45659</c:v>
                </c:pt>
                <c:pt idx="808">
                  <c:v>45660</c:v>
                </c:pt>
                <c:pt idx="809">
                  <c:v>45663</c:v>
                </c:pt>
                <c:pt idx="810">
                  <c:v>45664</c:v>
                </c:pt>
                <c:pt idx="811">
                  <c:v>45665</c:v>
                </c:pt>
                <c:pt idx="812">
                  <c:v>45666</c:v>
                </c:pt>
                <c:pt idx="813">
                  <c:v>45667</c:v>
                </c:pt>
                <c:pt idx="814">
                  <c:v>45670</c:v>
                </c:pt>
                <c:pt idx="815">
                  <c:v>45671</c:v>
                </c:pt>
                <c:pt idx="816">
                  <c:v>45672</c:v>
                </c:pt>
                <c:pt idx="817">
                  <c:v>45673</c:v>
                </c:pt>
                <c:pt idx="818">
                  <c:v>45674</c:v>
                </c:pt>
                <c:pt idx="819">
                  <c:v>45677</c:v>
                </c:pt>
                <c:pt idx="820">
                  <c:v>45678</c:v>
                </c:pt>
                <c:pt idx="821">
                  <c:v>45679</c:v>
                </c:pt>
                <c:pt idx="822">
                  <c:v>45680</c:v>
                </c:pt>
                <c:pt idx="823">
                  <c:v>45681</c:v>
                </c:pt>
                <c:pt idx="824">
                  <c:v>45684</c:v>
                </c:pt>
                <c:pt idx="825">
                  <c:v>45685</c:v>
                </c:pt>
                <c:pt idx="826">
                  <c:v>45686</c:v>
                </c:pt>
                <c:pt idx="827">
                  <c:v>45687</c:v>
                </c:pt>
                <c:pt idx="828">
                  <c:v>45688</c:v>
                </c:pt>
                <c:pt idx="829">
                  <c:v>45689</c:v>
                </c:pt>
                <c:pt idx="830">
                  <c:v>45691</c:v>
                </c:pt>
                <c:pt idx="831">
                  <c:v>45692</c:v>
                </c:pt>
                <c:pt idx="832">
                  <c:v>45693</c:v>
                </c:pt>
                <c:pt idx="833">
                  <c:v>45694</c:v>
                </c:pt>
                <c:pt idx="834">
                  <c:v>45695</c:v>
                </c:pt>
                <c:pt idx="835">
                  <c:v>45698</c:v>
                </c:pt>
                <c:pt idx="836">
                  <c:v>45699</c:v>
                </c:pt>
                <c:pt idx="837">
                  <c:v>45700</c:v>
                </c:pt>
                <c:pt idx="838">
                  <c:v>45701</c:v>
                </c:pt>
                <c:pt idx="839">
                  <c:v>45702</c:v>
                </c:pt>
                <c:pt idx="840">
                  <c:v>45705</c:v>
                </c:pt>
                <c:pt idx="841">
                  <c:v>45706</c:v>
                </c:pt>
                <c:pt idx="842">
                  <c:v>45707</c:v>
                </c:pt>
                <c:pt idx="843">
                  <c:v>45708</c:v>
                </c:pt>
                <c:pt idx="844">
                  <c:v>45709</c:v>
                </c:pt>
                <c:pt idx="845">
                  <c:v>45712</c:v>
                </c:pt>
                <c:pt idx="846">
                  <c:v>45713</c:v>
                </c:pt>
                <c:pt idx="847">
                  <c:v>45715</c:v>
                </c:pt>
                <c:pt idx="848">
                  <c:v>45716</c:v>
                </c:pt>
                <c:pt idx="849">
                  <c:v>45719</c:v>
                </c:pt>
                <c:pt idx="850">
                  <c:v>45720</c:v>
                </c:pt>
                <c:pt idx="851">
                  <c:v>45721</c:v>
                </c:pt>
                <c:pt idx="852">
                  <c:v>45722</c:v>
                </c:pt>
                <c:pt idx="853">
                  <c:v>45723</c:v>
                </c:pt>
                <c:pt idx="854">
                  <c:v>45726</c:v>
                </c:pt>
                <c:pt idx="855">
                  <c:v>45727</c:v>
                </c:pt>
                <c:pt idx="856">
                  <c:v>45728</c:v>
                </c:pt>
                <c:pt idx="857">
                  <c:v>45729</c:v>
                </c:pt>
                <c:pt idx="858">
                  <c:v>45733</c:v>
                </c:pt>
                <c:pt idx="859">
                  <c:v>45734</c:v>
                </c:pt>
                <c:pt idx="860">
                  <c:v>45735</c:v>
                </c:pt>
                <c:pt idx="861">
                  <c:v>45736</c:v>
                </c:pt>
                <c:pt idx="862">
                  <c:v>45737</c:v>
                </c:pt>
                <c:pt idx="863">
                  <c:v>45740</c:v>
                </c:pt>
                <c:pt idx="864">
                  <c:v>45741</c:v>
                </c:pt>
                <c:pt idx="865">
                  <c:v>45742</c:v>
                </c:pt>
                <c:pt idx="866">
                  <c:v>45743</c:v>
                </c:pt>
                <c:pt idx="867">
                  <c:v>45744</c:v>
                </c:pt>
                <c:pt idx="868">
                  <c:v>45748</c:v>
                </c:pt>
                <c:pt idx="869">
                  <c:v>45749</c:v>
                </c:pt>
                <c:pt idx="870">
                  <c:v>45750</c:v>
                </c:pt>
                <c:pt idx="871">
                  <c:v>45751</c:v>
                </c:pt>
                <c:pt idx="872">
                  <c:v>45754</c:v>
                </c:pt>
                <c:pt idx="873">
                  <c:v>45755</c:v>
                </c:pt>
                <c:pt idx="874">
                  <c:v>45756</c:v>
                </c:pt>
                <c:pt idx="875">
                  <c:v>45758</c:v>
                </c:pt>
                <c:pt idx="876">
                  <c:v>45762</c:v>
                </c:pt>
                <c:pt idx="877">
                  <c:v>45763</c:v>
                </c:pt>
                <c:pt idx="878">
                  <c:v>45764</c:v>
                </c:pt>
                <c:pt idx="879">
                  <c:v>45768</c:v>
                </c:pt>
                <c:pt idx="880">
                  <c:v>45769</c:v>
                </c:pt>
                <c:pt idx="881">
                  <c:v>45770</c:v>
                </c:pt>
                <c:pt idx="882">
                  <c:v>45771</c:v>
                </c:pt>
                <c:pt idx="883">
                  <c:v>45772</c:v>
                </c:pt>
                <c:pt idx="884">
                  <c:v>45775</c:v>
                </c:pt>
                <c:pt idx="885">
                  <c:v>45776</c:v>
                </c:pt>
                <c:pt idx="886">
                  <c:v>45777</c:v>
                </c:pt>
                <c:pt idx="887">
                  <c:v>45779</c:v>
                </c:pt>
                <c:pt idx="888">
                  <c:v>45782</c:v>
                </c:pt>
                <c:pt idx="889">
                  <c:v>45783</c:v>
                </c:pt>
                <c:pt idx="890">
                  <c:v>45784</c:v>
                </c:pt>
                <c:pt idx="891">
                  <c:v>45785</c:v>
                </c:pt>
                <c:pt idx="892">
                  <c:v>45786</c:v>
                </c:pt>
                <c:pt idx="893">
                  <c:v>45789</c:v>
                </c:pt>
                <c:pt idx="894">
                  <c:v>45790</c:v>
                </c:pt>
                <c:pt idx="895">
                  <c:v>45791</c:v>
                </c:pt>
                <c:pt idx="896">
                  <c:v>45792</c:v>
                </c:pt>
                <c:pt idx="897">
                  <c:v>45793</c:v>
                </c:pt>
                <c:pt idx="898">
                  <c:v>45796</c:v>
                </c:pt>
                <c:pt idx="899">
                  <c:v>45797</c:v>
                </c:pt>
                <c:pt idx="900">
                  <c:v>45798</c:v>
                </c:pt>
                <c:pt idx="901">
                  <c:v>45799</c:v>
                </c:pt>
                <c:pt idx="902">
                  <c:v>45800</c:v>
                </c:pt>
                <c:pt idx="903">
                  <c:v>45803</c:v>
                </c:pt>
                <c:pt idx="904">
                  <c:v>45804</c:v>
                </c:pt>
                <c:pt idx="905">
                  <c:v>45805</c:v>
                </c:pt>
                <c:pt idx="906">
                  <c:v>45806</c:v>
                </c:pt>
                <c:pt idx="907">
                  <c:v>45807</c:v>
                </c:pt>
                <c:pt idx="908">
                  <c:v>45810</c:v>
                </c:pt>
                <c:pt idx="909">
                  <c:v>45811</c:v>
                </c:pt>
                <c:pt idx="910">
                  <c:v>45812</c:v>
                </c:pt>
                <c:pt idx="911">
                  <c:v>45813</c:v>
                </c:pt>
                <c:pt idx="912">
                  <c:v>45814</c:v>
                </c:pt>
                <c:pt idx="913">
                  <c:v>45817</c:v>
                </c:pt>
                <c:pt idx="914">
                  <c:v>45818</c:v>
                </c:pt>
                <c:pt idx="915">
                  <c:v>45819</c:v>
                </c:pt>
                <c:pt idx="916">
                  <c:v>45820</c:v>
                </c:pt>
                <c:pt idx="917">
                  <c:v>45821</c:v>
                </c:pt>
                <c:pt idx="918">
                  <c:v>45824</c:v>
                </c:pt>
                <c:pt idx="919">
                  <c:v>45825</c:v>
                </c:pt>
                <c:pt idx="920">
                  <c:v>45826</c:v>
                </c:pt>
                <c:pt idx="921">
                  <c:v>45827</c:v>
                </c:pt>
                <c:pt idx="922">
                  <c:v>45828</c:v>
                </c:pt>
                <c:pt idx="923">
                  <c:v>45831</c:v>
                </c:pt>
                <c:pt idx="924">
                  <c:v>45832</c:v>
                </c:pt>
                <c:pt idx="925">
                  <c:v>45833</c:v>
                </c:pt>
                <c:pt idx="926">
                  <c:v>45834</c:v>
                </c:pt>
                <c:pt idx="927">
                  <c:v>45835</c:v>
                </c:pt>
                <c:pt idx="928">
                  <c:v>45838</c:v>
                </c:pt>
                <c:pt idx="929">
                  <c:v>45839</c:v>
                </c:pt>
                <c:pt idx="930">
                  <c:v>45840</c:v>
                </c:pt>
                <c:pt idx="931">
                  <c:v>45841</c:v>
                </c:pt>
                <c:pt idx="932">
                  <c:v>45842</c:v>
                </c:pt>
                <c:pt idx="933">
                  <c:v>45845</c:v>
                </c:pt>
                <c:pt idx="934">
                  <c:v>45846</c:v>
                </c:pt>
                <c:pt idx="935">
                  <c:v>45847</c:v>
                </c:pt>
                <c:pt idx="936">
                  <c:v>45848</c:v>
                </c:pt>
                <c:pt idx="937">
                  <c:v>45849</c:v>
                </c:pt>
                <c:pt idx="938">
                  <c:v>45852</c:v>
                </c:pt>
                <c:pt idx="939">
                  <c:v>45853</c:v>
                </c:pt>
                <c:pt idx="940">
                  <c:v>45854</c:v>
                </c:pt>
                <c:pt idx="941">
                  <c:v>45855</c:v>
                </c:pt>
                <c:pt idx="942">
                  <c:v>45856</c:v>
                </c:pt>
                <c:pt idx="943">
                  <c:v>45859</c:v>
                </c:pt>
                <c:pt idx="944">
                  <c:v>45860</c:v>
                </c:pt>
                <c:pt idx="945">
                  <c:v>45861</c:v>
                </c:pt>
                <c:pt idx="946">
                  <c:v>45862</c:v>
                </c:pt>
                <c:pt idx="947">
                  <c:v>45863</c:v>
                </c:pt>
                <c:pt idx="948">
                  <c:v>45866</c:v>
                </c:pt>
                <c:pt idx="949">
                  <c:v>45867</c:v>
                </c:pt>
                <c:pt idx="950">
                  <c:v>45868</c:v>
                </c:pt>
                <c:pt idx="951">
                  <c:v>45869</c:v>
                </c:pt>
                <c:pt idx="952">
                  <c:v>45870</c:v>
                </c:pt>
                <c:pt idx="953">
                  <c:v>45873</c:v>
                </c:pt>
                <c:pt idx="954">
                  <c:v>45873</c:v>
                </c:pt>
                <c:pt idx="955">
                  <c:v>45874</c:v>
                </c:pt>
                <c:pt idx="956">
                  <c:v>45875</c:v>
                </c:pt>
                <c:pt idx="957">
                  <c:v>45876</c:v>
                </c:pt>
                <c:pt idx="958">
                  <c:v>45877</c:v>
                </c:pt>
                <c:pt idx="959">
                  <c:v>45880</c:v>
                </c:pt>
                <c:pt idx="960">
                  <c:v>45881</c:v>
                </c:pt>
                <c:pt idx="961">
                  <c:v>45882</c:v>
                </c:pt>
                <c:pt idx="962">
                  <c:v>45883</c:v>
                </c:pt>
                <c:pt idx="963">
                  <c:v>45887</c:v>
                </c:pt>
                <c:pt idx="964">
                  <c:v>45888</c:v>
                </c:pt>
                <c:pt idx="965">
                  <c:v>45889</c:v>
                </c:pt>
                <c:pt idx="966">
                  <c:v>45890</c:v>
                </c:pt>
                <c:pt idx="967">
                  <c:v>45891</c:v>
                </c:pt>
                <c:pt idx="968">
                  <c:v>45894</c:v>
                </c:pt>
                <c:pt idx="969">
                  <c:v>45895</c:v>
                </c:pt>
                <c:pt idx="970">
                  <c:v>45897</c:v>
                </c:pt>
                <c:pt idx="971">
                  <c:v>45898</c:v>
                </c:pt>
                <c:pt idx="972">
                  <c:v>45901</c:v>
                </c:pt>
                <c:pt idx="973">
                  <c:v>45902</c:v>
                </c:pt>
                <c:pt idx="974">
                  <c:v>45903</c:v>
                </c:pt>
                <c:pt idx="975">
                  <c:v>45904</c:v>
                </c:pt>
                <c:pt idx="976">
                  <c:v>45905</c:v>
                </c:pt>
                <c:pt idx="977">
                  <c:v>45908</c:v>
                </c:pt>
                <c:pt idx="978">
                  <c:v>45909</c:v>
                </c:pt>
                <c:pt idx="979">
                  <c:v>45910</c:v>
                </c:pt>
                <c:pt idx="980">
                  <c:v>45911</c:v>
                </c:pt>
                <c:pt idx="981">
                  <c:v>45912</c:v>
                </c:pt>
                <c:pt idx="982">
                  <c:v>45915</c:v>
                </c:pt>
                <c:pt idx="983">
                  <c:v>45916</c:v>
                </c:pt>
                <c:pt idx="984">
                  <c:v>45917</c:v>
                </c:pt>
                <c:pt idx="985">
                  <c:v>45918</c:v>
                </c:pt>
                <c:pt idx="986">
                  <c:v>45919</c:v>
                </c:pt>
                <c:pt idx="987">
                  <c:v>45922</c:v>
                </c:pt>
                <c:pt idx="988">
                  <c:v>45923</c:v>
                </c:pt>
                <c:pt idx="989">
                  <c:v>45924</c:v>
                </c:pt>
                <c:pt idx="990">
                  <c:v>45925</c:v>
                </c:pt>
                <c:pt idx="991">
                  <c:v>45926</c:v>
                </c:pt>
                <c:pt idx="992">
                  <c:v>45929</c:v>
                </c:pt>
                <c:pt idx="993">
                  <c:v>45930</c:v>
                </c:pt>
                <c:pt idx="994">
                  <c:v>45931</c:v>
                </c:pt>
                <c:pt idx="995">
                  <c:v>45933</c:v>
                </c:pt>
                <c:pt idx="996">
                  <c:v>45936</c:v>
                </c:pt>
                <c:pt idx="997">
                  <c:v>45937</c:v>
                </c:pt>
                <c:pt idx="998">
                  <c:v>45938</c:v>
                </c:pt>
                <c:pt idx="999">
                  <c:v>45939</c:v>
                </c:pt>
                <c:pt idx="1000">
                  <c:v>45940</c:v>
                </c:pt>
                <c:pt idx="1001">
                  <c:v>45943</c:v>
                </c:pt>
                <c:pt idx="1002">
                  <c:v>45944</c:v>
                </c:pt>
                <c:pt idx="1003">
                  <c:v>45945</c:v>
                </c:pt>
                <c:pt idx="1004">
                  <c:v>45946</c:v>
                </c:pt>
                <c:pt idx="1005">
                  <c:v>45947</c:v>
                </c:pt>
                <c:pt idx="1006">
                  <c:v>45950</c:v>
                </c:pt>
                <c:pt idx="1007">
                  <c:v>45951</c:v>
                </c:pt>
                <c:pt idx="1008">
                  <c:v>45953</c:v>
                </c:pt>
                <c:pt idx="1009">
                  <c:v>45954</c:v>
                </c:pt>
                <c:pt idx="1010">
                  <c:v>45957</c:v>
                </c:pt>
                <c:pt idx="1011">
                  <c:v>45958</c:v>
                </c:pt>
                <c:pt idx="1012">
                  <c:v>45959</c:v>
                </c:pt>
                <c:pt idx="1013">
                  <c:v>45960</c:v>
                </c:pt>
                <c:pt idx="1014">
                  <c:v>45961</c:v>
                </c:pt>
                <c:pt idx="1015">
                  <c:v>45964</c:v>
                </c:pt>
                <c:pt idx="1016">
                  <c:v>45965</c:v>
                </c:pt>
                <c:pt idx="1017">
                  <c:v>45967</c:v>
                </c:pt>
                <c:pt idx="1018">
                  <c:v>45968</c:v>
                </c:pt>
                <c:pt idx="1019">
                  <c:v>45971</c:v>
                </c:pt>
                <c:pt idx="1020">
                  <c:v>45972</c:v>
                </c:pt>
                <c:pt idx="1021">
                  <c:v>45973</c:v>
                </c:pt>
                <c:pt idx="1022">
                  <c:v>45974</c:v>
                </c:pt>
                <c:pt idx="1023">
                  <c:v>45975</c:v>
                </c:pt>
                <c:pt idx="1024">
                  <c:v>45978</c:v>
                </c:pt>
                <c:pt idx="1025">
                  <c:v>45979</c:v>
                </c:pt>
                <c:pt idx="1026">
                  <c:v>45980</c:v>
                </c:pt>
                <c:pt idx="1027">
                  <c:v>45981</c:v>
                </c:pt>
                <c:pt idx="1028">
                  <c:v>45982</c:v>
                </c:pt>
                <c:pt idx="1029">
                  <c:v>45985</c:v>
                </c:pt>
                <c:pt idx="1030">
                  <c:v>45986</c:v>
                </c:pt>
                <c:pt idx="1031">
                  <c:v>45987</c:v>
                </c:pt>
                <c:pt idx="1032">
                  <c:v>45988</c:v>
                </c:pt>
                <c:pt idx="1033">
                  <c:v>45989</c:v>
                </c:pt>
                <c:pt idx="1034">
                  <c:v>45992</c:v>
                </c:pt>
                <c:pt idx="1035">
                  <c:v>45993</c:v>
                </c:pt>
                <c:pt idx="1036">
                  <c:v>45994</c:v>
                </c:pt>
                <c:pt idx="1037">
                  <c:v>45995</c:v>
                </c:pt>
                <c:pt idx="1038">
                  <c:v>45996</c:v>
                </c:pt>
                <c:pt idx="1039">
                  <c:v>45999</c:v>
                </c:pt>
                <c:pt idx="1040">
                  <c:v>46000</c:v>
                </c:pt>
                <c:pt idx="1041">
                  <c:v>46001</c:v>
                </c:pt>
                <c:pt idx="1042">
                  <c:v>46002</c:v>
                </c:pt>
                <c:pt idx="1043">
                  <c:v>46003</c:v>
                </c:pt>
                <c:pt idx="1044">
                  <c:v>46006</c:v>
                </c:pt>
                <c:pt idx="1045">
                  <c:v>46007</c:v>
                </c:pt>
                <c:pt idx="1046">
                  <c:v>46008</c:v>
                </c:pt>
                <c:pt idx="1047">
                  <c:v>46009</c:v>
                </c:pt>
                <c:pt idx="1048">
                  <c:v>46010</c:v>
                </c:pt>
                <c:pt idx="1049">
                  <c:v>46013</c:v>
                </c:pt>
                <c:pt idx="1050">
                  <c:v>46014</c:v>
                </c:pt>
                <c:pt idx="1051">
                  <c:v>46015</c:v>
                </c:pt>
                <c:pt idx="1052">
                  <c:v>46017</c:v>
                </c:pt>
                <c:pt idx="1053">
                  <c:v>46020</c:v>
                </c:pt>
                <c:pt idx="1054">
                  <c:v>46021</c:v>
                </c:pt>
                <c:pt idx="1055">
                  <c:v>46022</c:v>
                </c:pt>
                <c:pt idx="1056">
                  <c:v>46023</c:v>
                </c:pt>
                <c:pt idx="1057">
                  <c:v>46024</c:v>
                </c:pt>
                <c:pt idx="1058">
                  <c:v>46027</c:v>
                </c:pt>
                <c:pt idx="1059">
                  <c:v>46028</c:v>
                </c:pt>
                <c:pt idx="1060">
                  <c:v>46029</c:v>
                </c:pt>
                <c:pt idx="1061">
                  <c:v>46030</c:v>
                </c:pt>
                <c:pt idx="1062">
                  <c:v>46031</c:v>
                </c:pt>
                <c:pt idx="1063">
                  <c:v>46034</c:v>
                </c:pt>
                <c:pt idx="1064">
                  <c:v>46035</c:v>
                </c:pt>
                <c:pt idx="1065">
                  <c:v>46036</c:v>
                </c:pt>
                <c:pt idx="1066">
                  <c:v>46037</c:v>
                </c:pt>
                <c:pt idx="1067">
                  <c:v>46038</c:v>
                </c:pt>
                <c:pt idx="1068">
                  <c:v>46041</c:v>
                </c:pt>
                <c:pt idx="1069">
                  <c:v>46042</c:v>
                </c:pt>
                <c:pt idx="1070">
                  <c:v>46043</c:v>
                </c:pt>
                <c:pt idx="1071">
                  <c:v>46044</c:v>
                </c:pt>
                <c:pt idx="1072">
                  <c:v>46045</c:v>
                </c:pt>
                <c:pt idx="1073">
                  <c:v>46049</c:v>
                </c:pt>
                <c:pt idx="1074">
                  <c:v>46050</c:v>
                </c:pt>
                <c:pt idx="1075">
                  <c:v>46051</c:v>
                </c:pt>
                <c:pt idx="1076">
                  <c:v>46052</c:v>
                </c:pt>
                <c:pt idx="1077">
                  <c:v>46055</c:v>
                </c:pt>
                <c:pt idx="1078">
                  <c:v>46056</c:v>
                </c:pt>
                <c:pt idx="1079">
                  <c:v>46057</c:v>
                </c:pt>
                <c:pt idx="1080">
                  <c:v>46058</c:v>
                </c:pt>
                <c:pt idx="1081">
                  <c:v>46059</c:v>
                </c:pt>
                <c:pt idx="1082">
                  <c:v>46062</c:v>
                </c:pt>
                <c:pt idx="1083">
                  <c:v>46063</c:v>
                </c:pt>
                <c:pt idx="1084">
                  <c:v>46064</c:v>
                </c:pt>
                <c:pt idx="1085">
                  <c:v>46065</c:v>
                </c:pt>
                <c:pt idx="1086">
                  <c:v>46066</c:v>
                </c:pt>
                <c:pt idx="1087">
                  <c:v>46069</c:v>
                </c:pt>
                <c:pt idx="1088">
                  <c:v>46070</c:v>
                </c:pt>
                <c:pt idx="1089">
                  <c:v>46071</c:v>
                </c:pt>
                <c:pt idx="1090">
                  <c:v>46072</c:v>
                </c:pt>
                <c:pt idx="1091">
                  <c:v>46073</c:v>
                </c:pt>
                <c:pt idx="1092">
                  <c:v>46076</c:v>
                </c:pt>
                <c:pt idx="1093">
                  <c:v>46077</c:v>
                </c:pt>
                <c:pt idx="1094">
                  <c:v>46078</c:v>
                </c:pt>
                <c:pt idx="1095">
                  <c:v>46079</c:v>
                </c:pt>
                <c:pt idx="1096">
                  <c:v>46080</c:v>
                </c:pt>
                <c:pt idx="1097">
                  <c:v>46083</c:v>
                </c:pt>
                <c:pt idx="1098">
                  <c:v>46085</c:v>
                </c:pt>
                <c:pt idx="1099">
                  <c:v>46086</c:v>
                </c:pt>
                <c:pt idx="1100">
                  <c:v>46087</c:v>
                </c:pt>
                <c:pt idx="1101">
                  <c:v>46090</c:v>
                </c:pt>
                <c:pt idx="1102">
                  <c:v>46091</c:v>
                </c:pt>
                <c:pt idx="1103">
                  <c:v>46092</c:v>
                </c:pt>
                <c:pt idx="1104">
                  <c:v>46093</c:v>
                </c:pt>
                <c:pt idx="1105">
                  <c:v>46094</c:v>
                </c:pt>
                <c:pt idx="1106">
                  <c:v>46097</c:v>
                </c:pt>
                <c:pt idx="1107">
                  <c:v>46098</c:v>
                </c:pt>
                <c:pt idx="1108">
                  <c:v>46099</c:v>
                </c:pt>
                <c:pt idx="1109">
                  <c:v>46100</c:v>
                </c:pt>
                <c:pt idx="1110">
                  <c:v>46101</c:v>
                </c:pt>
                <c:pt idx="1111">
                  <c:v>46104</c:v>
                </c:pt>
                <c:pt idx="1112">
                  <c:v>46105</c:v>
                </c:pt>
                <c:pt idx="1113">
                  <c:v>46106</c:v>
                </c:pt>
                <c:pt idx="1114">
                  <c:v>46108</c:v>
                </c:pt>
                <c:pt idx="1115">
                  <c:v>46111</c:v>
                </c:pt>
                <c:pt idx="1116">
                  <c:v>46113</c:v>
                </c:pt>
                <c:pt idx="1117">
                  <c:v>46114</c:v>
                </c:pt>
                <c:pt idx="1118">
                  <c:v>46118</c:v>
                </c:pt>
                <c:pt idx="1119">
                  <c:v>46119</c:v>
                </c:pt>
                <c:pt idx="1120">
                  <c:v>46120</c:v>
                </c:pt>
                <c:pt idx="1121">
                  <c:v>46121</c:v>
                </c:pt>
                <c:pt idx="1122">
                  <c:v>46122</c:v>
                </c:pt>
                <c:pt idx="1123">
                  <c:v>46125</c:v>
                </c:pt>
                <c:pt idx="1124">
                  <c:v>46127</c:v>
                </c:pt>
                <c:pt idx="1125">
                  <c:v>46128</c:v>
                </c:pt>
                <c:pt idx="1126">
                  <c:v>46129</c:v>
                </c:pt>
                <c:pt idx="1127">
                  <c:v>46132</c:v>
                </c:pt>
                <c:pt idx="1128">
                  <c:v>46133</c:v>
                </c:pt>
                <c:pt idx="1129">
                  <c:v>46134</c:v>
                </c:pt>
                <c:pt idx="1130">
                  <c:v>46135</c:v>
                </c:pt>
                <c:pt idx="1131">
                  <c:v>46136</c:v>
                </c:pt>
                <c:pt idx="1132">
                  <c:v>46139</c:v>
                </c:pt>
                <c:pt idx="1133">
                  <c:v>46140</c:v>
                </c:pt>
                <c:pt idx="1134">
                  <c:v>46141</c:v>
                </c:pt>
                <c:pt idx="1135">
                  <c:v>46142</c:v>
                </c:pt>
                <c:pt idx="1136">
                  <c:v>46143</c:v>
                </c:pt>
                <c:pt idx="1137">
                  <c:v>46146</c:v>
                </c:pt>
                <c:pt idx="1138">
                  <c:v>46147</c:v>
                </c:pt>
                <c:pt idx="1139">
                  <c:v>46148</c:v>
                </c:pt>
                <c:pt idx="1140">
                  <c:v>46149</c:v>
                </c:pt>
                <c:pt idx="1141">
                  <c:v>46150</c:v>
                </c:pt>
                <c:pt idx="1142">
                  <c:v>46153</c:v>
                </c:pt>
                <c:pt idx="1143">
                  <c:v>46154</c:v>
                </c:pt>
                <c:pt idx="1144">
                  <c:v>46155</c:v>
                </c:pt>
                <c:pt idx="1145">
                  <c:v>46156</c:v>
                </c:pt>
                <c:pt idx="1146">
                  <c:v>46157</c:v>
                </c:pt>
                <c:pt idx="1147">
                  <c:v>46160</c:v>
                </c:pt>
                <c:pt idx="1148">
                  <c:v>46161</c:v>
                </c:pt>
                <c:pt idx="1149">
                  <c:v>46162</c:v>
                </c:pt>
                <c:pt idx="1150">
                  <c:v>46163</c:v>
                </c:pt>
                <c:pt idx="1151">
                  <c:v>46164</c:v>
                </c:pt>
                <c:pt idx="1152">
                  <c:v>46167</c:v>
                </c:pt>
                <c:pt idx="1153">
                  <c:v>46168</c:v>
                </c:pt>
                <c:pt idx="1154">
                  <c:v>46169</c:v>
                </c:pt>
                <c:pt idx="1155">
                  <c:v>46170</c:v>
                </c:pt>
                <c:pt idx="1156">
                  <c:v>46171</c:v>
                </c:pt>
                <c:pt idx="1157">
                  <c:v>46174</c:v>
                </c:pt>
                <c:pt idx="1158">
                  <c:v>46175</c:v>
                </c:pt>
                <c:pt idx="1159">
                  <c:v>46176</c:v>
                </c:pt>
                <c:pt idx="1160">
                  <c:v>46177</c:v>
                </c:pt>
                <c:pt idx="1161">
                  <c:v>46178</c:v>
                </c:pt>
                <c:pt idx="1162">
                  <c:v>46181</c:v>
                </c:pt>
                <c:pt idx="1163">
                  <c:v>46182</c:v>
                </c:pt>
                <c:pt idx="1164">
                  <c:v>46183</c:v>
                </c:pt>
                <c:pt idx="1165">
                  <c:v>46184</c:v>
                </c:pt>
                <c:pt idx="1166">
                  <c:v>46185</c:v>
                </c:pt>
                <c:pt idx="1167">
                  <c:v>46188</c:v>
                </c:pt>
                <c:pt idx="1168">
                  <c:v>46189</c:v>
                </c:pt>
                <c:pt idx="1169">
                  <c:v>46190</c:v>
                </c:pt>
                <c:pt idx="1170">
                  <c:v>46191</c:v>
                </c:pt>
                <c:pt idx="1171">
                  <c:v>46192</c:v>
                </c:pt>
                <c:pt idx="1172">
                  <c:v>46195</c:v>
                </c:pt>
                <c:pt idx="1173">
                  <c:v>46196</c:v>
                </c:pt>
                <c:pt idx="1174">
                  <c:v>46197</c:v>
                </c:pt>
                <c:pt idx="1175">
                  <c:v>46198</c:v>
                </c:pt>
                <c:pt idx="1176">
                  <c:v>46199</c:v>
                </c:pt>
                <c:pt idx="1177">
                  <c:v>46202</c:v>
                </c:pt>
                <c:pt idx="1178">
                  <c:v>46203</c:v>
                </c:pt>
                <c:pt idx="1179">
                  <c:v>46204</c:v>
                </c:pt>
                <c:pt idx="1180">
                  <c:v>46205</c:v>
                </c:pt>
                <c:pt idx="1181">
                  <c:v>46206</c:v>
                </c:pt>
                <c:pt idx="1182">
                  <c:v>46209</c:v>
                </c:pt>
                <c:pt idx="1183">
                  <c:v>46210</c:v>
                </c:pt>
                <c:pt idx="1184">
                  <c:v>46211</c:v>
                </c:pt>
                <c:pt idx="1185">
                  <c:v>46212</c:v>
                </c:pt>
                <c:pt idx="1186">
                  <c:v>46213</c:v>
                </c:pt>
                <c:pt idx="1187">
                  <c:v>46216</c:v>
                </c:pt>
                <c:pt idx="1188">
                  <c:v>46217</c:v>
                </c:pt>
                <c:pt idx="1189">
                  <c:v>46218</c:v>
                </c:pt>
                <c:pt idx="1190">
                  <c:v>46219</c:v>
                </c:pt>
                <c:pt idx="1191">
                  <c:v>46220</c:v>
                </c:pt>
                <c:pt idx="1192">
                  <c:v>46223</c:v>
                </c:pt>
                <c:pt idx="1193">
                  <c:v>46224</c:v>
                </c:pt>
                <c:pt idx="1194">
                  <c:v>46225</c:v>
                </c:pt>
                <c:pt idx="1195">
                  <c:v>46226</c:v>
                </c:pt>
                <c:pt idx="1196">
                  <c:v>46227</c:v>
                </c:pt>
                <c:pt idx="1197">
                  <c:v>46230</c:v>
                </c:pt>
                <c:pt idx="1198">
                  <c:v>46231</c:v>
                </c:pt>
                <c:pt idx="1199">
                  <c:v>46232</c:v>
                </c:pt>
                <c:pt idx="1200">
                  <c:v>46233</c:v>
                </c:pt>
                <c:pt idx="1201">
                  <c:v>46234</c:v>
                </c:pt>
                <c:pt idx="1202">
                  <c:v>46234</c:v>
                </c:pt>
                <c:pt idx="1203">
                  <c:v>46237</c:v>
                </c:pt>
                <c:pt idx="1204">
                  <c:v>46238</c:v>
                </c:pt>
                <c:pt idx="1205">
                  <c:v>46239</c:v>
                </c:pt>
                <c:pt idx="1206">
                  <c:v>46240</c:v>
                </c:pt>
                <c:pt idx="1207">
                  <c:v>46241</c:v>
                </c:pt>
                <c:pt idx="1208">
                  <c:v>46244</c:v>
                </c:pt>
                <c:pt idx="1209">
                  <c:v>46245</c:v>
                </c:pt>
                <c:pt idx="1210">
                  <c:v>46246</c:v>
                </c:pt>
                <c:pt idx="1211">
                  <c:v>46247</c:v>
                </c:pt>
                <c:pt idx="1212">
                  <c:v>46248</c:v>
                </c:pt>
                <c:pt idx="1213">
                  <c:v>46251</c:v>
                </c:pt>
                <c:pt idx="1214">
                  <c:v>46252</c:v>
                </c:pt>
                <c:pt idx="1215">
                  <c:v>46253</c:v>
                </c:pt>
                <c:pt idx="1216">
                  <c:v>46254</c:v>
                </c:pt>
                <c:pt idx="1217">
                  <c:v>46255</c:v>
                </c:pt>
                <c:pt idx="1218">
                  <c:v>46258</c:v>
                </c:pt>
                <c:pt idx="1219">
                  <c:v>46259</c:v>
                </c:pt>
                <c:pt idx="1220">
                  <c:v>46260</c:v>
                </c:pt>
                <c:pt idx="1221">
                  <c:v>46261</c:v>
                </c:pt>
                <c:pt idx="1222">
                  <c:v>46262</c:v>
                </c:pt>
                <c:pt idx="1223">
                  <c:v>46265</c:v>
                </c:pt>
                <c:pt idx="1224">
                  <c:v>46266</c:v>
                </c:pt>
                <c:pt idx="1225">
                  <c:v>46267</c:v>
                </c:pt>
                <c:pt idx="1226">
                  <c:v>46268</c:v>
                </c:pt>
                <c:pt idx="1227">
                  <c:v>46269</c:v>
                </c:pt>
                <c:pt idx="1228">
                  <c:v>46272</c:v>
                </c:pt>
                <c:pt idx="1229">
                  <c:v>46273</c:v>
                </c:pt>
                <c:pt idx="1230">
                  <c:v>46274</c:v>
                </c:pt>
                <c:pt idx="1231">
                  <c:v>46275</c:v>
                </c:pt>
                <c:pt idx="1232">
                  <c:v>46276</c:v>
                </c:pt>
                <c:pt idx="1233">
                  <c:v>46279</c:v>
                </c:pt>
                <c:pt idx="1234">
                  <c:v>46280</c:v>
                </c:pt>
                <c:pt idx="1235">
                  <c:v>46281</c:v>
                </c:pt>
                <c:pt idx="1236">
                  <c:v>46282</c:v>
                </c:pt>
                <c:pt idx="1237">
                  <c:v>46283</c:v>
                </c:pt>
                <c:pt idx="1238">
                  <c:v>46286</c:v>
                </c:pt>
                <c:pt idx="1239">
                  <c:v>46287</c:v>
                </c:pt>
                <c:pt idx="1240">
                  <c:v>46288</c:v>
                </c:pt>
                <c:pt idx="1241">
                  <c:v>46289</c:v>
                </c:pt>
                <c:pt idx="1242">
                  <c:v>46290</c:v>
                </c:pt>
                <c:pt idx="1243">
                  <c:v>46293</c:v>
                </c:pt>
                <c:pt idx="1244">
                  <c:v>46294</c:v>
                </c:pt>
              </c:numCache>
            </c:numRef>
          </c:cat>
          <c:val>
            <c:numRef>
              <c:f>'Britannia 5 Yrs data'!$C$5:$C$1249</c:f>
              <c:numCache>
                <c:formatCode>General</c:formatCode>
                <c:ptCount val="1245"/>
                <c:pt idx="0">
                  <c:v>0.217501</c:v>
                </c:pt>
                <c:pt idx="1">
                  <c:v>0.181917</c:v>
                </c:pt>
                <c:pt idx="2">
                  <c:v>0.37275199999999997</c:v>
                </c:pt>
                <c:pt idx="3">
                  <c:v>0.13173099999999999</c:v>
                </c:pt>
                <c:pt idx="4">
                  <c:v>0.40983999999999998</c:v>
                </c:pt>
                <c:pt idx="5">
                  <c:v>0.187556</c:v>
                </c:pt>
                <c:pt idx="6">
                  <c:v>0.31686999999999999</c:v>
                </c:pt>
                <c:pt idx="7">
                  <c:v>0.25305100000000003</c:v>
                </c:pt>
                <c:pt idx="8">
                  <c:v>0.25326199999999999</c:v>
                </c:pt>
                <c:pt idx="9">
                  <c:v>0.17422199999999999</c:v>
                </c:pt>
                <c:pt idx="10">
                  <c:v>0.29907800000000001</c:v>
                </c:pt>
                <c:pt idx="11">
                  <c:v>0.25683699999999998</c:v>
                </c:pt>
                <c:pt idx="12">
                  <c:v>0.28293200000000002</c:v>
                </c:pt>
                <c:pt idx="13">
                  <c:v>0.52300199999999997</c:v>
                </c:pt>
                <c:pt idx="14">
                  <c:v>0.33558900000000003</c:v>
                </c:pt>
                <c:pt idx="15">
                  <c:v>0.19203300000000001</c:v>
                </c:pt>
                <c:pt idx="16">
                  <c:v>0.28902499999999998</c:v>
                </c:pt>
                <c:pt idx="17">
                  <c:v>0.32682499999999998</c:v>
                </c:pt>
                <c:pt idx="18">
                  <c:v>0.44101600000000002</c:v>
                </c:pt>
                <c:pt idx="19">
                  <c:v>0.193658</c:v>
                </c:pt>
                <c:pt idx="20">
                  <c:v>0.28353800000000001</c:v>
                </c:pt>
                <c:pt idx="21">
                  <c:v>0.139766</c:v>
                </c:pt>
                <c:pt idx="22">
                  <c:v>0.15154699999999999</c:v>
                </c:pt>
                <c:pt idx="23">
                  <c:v>0.18529599999999999</c:v>
                </c:pt>
                <c:pt idx="24">
                  <c:v>0</c:v>
                </c:pt>
                <c:pt idx="25">
                  <c:v>0.33693800000000002</c:v>
                </c:pt>
                <c:pt idx="26">
                  <c:v>1.3990940000000001</c:v>
                </c:pt>
                <c:pt idx="27">
                  <c:v>0.70675500000000002</c:v>
                </c:pt>
                <c:pt idx="28">
                  <c:v>0.29862499999999997</c:v>
                </c:pt>
                <c:pt idx="29">
                  <c:v>0.27506000000000003</c:v>
                </c:pt>
                <c:pt idx="30">
                  <c:v>0.32066899999999998</c:v>
                </c:pt>
                <c:pt idx="31">
                  <c:v>0.19917899999999999</c:v>
                </c:pt>
                <c:pt idx="32">
                  <c:v>0.250996</c:v>
                </c:pt>
                <c:pt idx="33">
                  <c:v>0.24882799999999999</c:v>
                </c:pt>
                <c:pt idx="34">
                  <c:v>0.364653</c:v>
                </c:pt>
                <c:pt idx="35">
                  <c:v>0.365672</c:v>
                </c:pt>
                <c:pt idx="36">
                  <c:v>0.14902499999999999</c:v>
                </c:pt>
                <c:pt idx="37">
                  <c:v>0.23278399999999999</c:v>
                </c:pt>
                <c:pt idx="38">
                  <c:v>0.37252999999999997</c:v>
                </c:pt>
                <c:pt idx="39">
                  <c:v>0.281082</c:v>
                </c:pt>
                <c:pt idx="40">
                  <c:v>0.63337699999999997</c:v>
                </c:pt>
                <c:pt idx="41">
                  <c:v>0.31285499999999999</c:v>
                </c:pt>
                <c:pt idx="42">
                  <c:v>0.37704100000000002</c:v>
                </c:pt>
                <c:pt idx="43">
                  <c:v>0.31398999999999999</c:v>
                </c:pt>
                <c:pt idx="44">
                  <c:v>0.16598599999999999</c:v>
                </c:pt>
                <c:pt idx="45">
                  <c:v>0.25444499999999998</c:v>
                </c:pt>
                <c:pt idx="46">
                  <c:v>0.32618900000000001</c:v>
                </c:pt>
                <c:pt idx="47">
                  <c:v>0.28411700000000001</c:v>
                </c:pt>
                <c:pt idx="48">
                  <c:v>0.19037899999999999</c:v>
                </c:pt>
                <c:pt idx="49">
                  <c:v>0.31190400000000001</c:v>
                </c:pt>
                <c:pt idx="50">
                  <c:v>0.29786699999999999</c:v>
                </c:pt>
                <c:pt idx="51">
                  <c:v>0.15207899999999999</c:v>
                </c:pt>
                <c:pt idx="52">
                  <c:v>0.121782</c:v>
                </c:pt>
                <c:pt idx="53">
                  <c:v>0.307396</c:v>
                </c:pt>
                <c:pt idx="54">
                  <c:v>0.38214399999999998</c:v>
                </c:pt>
                <c:pt idx="55">
                  <c:v>0.22299099999999999</c:v>
                </c:pt>
                <c:pt idx="56">
                  <c:v>0.25761099999999998</c:v>
                </c:pt>
                <c:pt idx="57">
                  <c:v>0.16329099999999999</c:v>
                </c:pt>
                <c:pt idx="58">
                  <c:v>0.13678000000000001</c:v>
                </c:pt>
                <c:pt idx="59">
                  <c:v>9.4111E-2</c:v>
                </c:pt>
                <c:pt idx="60">
                  <c:v>9.9497000000000002E-2</c:v>
                </c:pt>
                <c:pt idx="61">
                  <c:v>0.16373699999999999</c:v>
                </c:pt>
                <c:pt idx="62">
                  <c:v>0.16700499999999999</c:v>
                </c:pt>
                <c:pt idx="63">
                  <c:v>0.24420700000000001</c:v>
                </c:pt>
                <c:pt idx="64">
                  <c:v>0.14968899999999999</c:v>
                </c:pt>
                <c:pt idx="65">
                  <c:v>0.317247</c:v>
                </c:pt>
                <c:pt idx="66">
                  <c:v>0.245395</c:v>
                </c:pt>
                <c:pt idx="67">
                  <c:v>0.34034500000000001</c:v>
                </c:pt>
                <c:pt idx="68">
                  <c:v>0.24190500000000001</c:v>
                </c:pt>
                <c:pt idx="69">
                  <c:v>0.35144700000000001</c:v>
                </c:pt>
                <c:pt idx="70">
                  <c:v>0.206008</c:v>
                </c:pt>
                <c:pt idx="71">
                  <c:v>0.31109500000000001</c:v>
                </c:pt>
                <c:pt idx="72">
                  <c:v>0.12914300000000001</c:v>
                </c:pt>
                <c:pt idx="73">
                  <c:v>9.7013000000000002E-2</c:v>
                </c:pt>
                <c:pt idx="74">
                  <c:v>0.17022100000000001</c:v>
                </c:pt>
                <c:pt idx="75">
                  <c:v>0.168104</c:v>
                </c:pt>
                <c:pt idx="76">
                  <c:v>0.12922700000000001</c:v>
                </c:pt>
                <c:pt idx="77">
                  <c:v>0.17354700000000001</c:v>
                </c:pt>
                <c:pt idx="78">
                  <c:v>0.16259399999999999</c:v>
                </c:pt>
                <c:pt idx="79">
                  <c:v>0.24059800000000001</c:v>
                </c:pt>
                <c:pt idx="80">
                  <c:v>0.30641099999999999</c:v>
                </c:pt>
                <c:pt idx="81">
                  <c:v>0.35361199999999998</c:v>
                </c:pt>
                <c:pt idx="82">
                  <c:v>0.24903400000000001</c:v>
                </c:pt>
                <c:pt idx="83">
                  <c:v>0.46284199999999998</c:v>
                </c:pt>
                <c:pt idx="84">
                  <c:v>0.63148199999999999</c:v>
                </c:pt>
                <c:pt idx="85">
                  <c:v>0.209928</c:v>
                </c:pt>
                <c:pt idx="86">
                  <c:v>0.20397499999999999</c:v>
                </c:pt>
                <c:pt idx="87">
                  <c:v>0.16267200000000001</c:v>
                </c:pt>
                <c:pt idx="88">
                  <c:v>0.279194</c:v>
                </c:pt>
                <c:pt idx="89">
                  <c:v>0.36385600000000001</c:v>
                </c:pt>
                <c:pt idx="90">
                  <c:v>0.17274999999999999</c:v>
                </c:pt>
                <c:pt idx="91">
                  <c:v>0.17208799999999999</c:v>
                </c:pt>
                <c:pt idx="92">
                  <c:v>0.34021699999999999</c:v>
                </c:pt>
                <c:pt idx="93">
                  <c:v>0.20983099999999999</c:v>
                </c:pt>
                <c:pt idx="94">
                  <c:v>0.209065</c:v>
                </c:pt>
                <c:pt idx="95">
                  <c:v>0.19056699999999999</c:v>
                </c:pt>
                <c:pt idx="96">
                  <c:v>0.17336199999999999</c:v>
                </c:pt>
                <c:pt idx="97">
                  <c:v>0.121161</c:v>
                </c:pt>
                <c:pt idx="98">
                  <c:v>0.13828699999999999</c:v>
                </c:pt>
                <c:pt idx="99">
                  <c:v>0.24637200000000001</c:v>
                </c:pt>
                <c:pt idx="100">
                  <c:v>0.326853</c:v>
                </c:pt>
                <c:pt idx="101">
                  <c:v>0.52999499999999999</c:v>
                </c:pt>
                <c:pt idx="102">
                  <c:v>0.72263699999999997</c:v>
                </c:pt>
                <c:pt idx="103">
                  <c:v>0.426929</c:v>
                </c:pt>
                <c:pt idx="104">
                  <c:v>0.41658200000000001</c:v>
                </c:pt>
                <c:pt idx="105">
                  <c:v>0.429892</c:v>
                </c:pt>
                <c:pt idx="106">
                  <c:v>0.33193600000000001</c:v>
                </c:pt>
                <c:pt idx="107">
                  <c:v>0.71147700000000003</c:v>
                </c:pt>
                <c:pt idx="108">
                  <c:v>0.54196599999999995</c:v>
                </c:pt>
                <c:pt idx="109">
                  <c:v>0.48346800000000001</c:v>
                </c:pt>
                <c:pt idx="110">
                  <c:v>0.49045699999999998</c:v>
                </c:pt>
                <c:pt idx="111">
                  <c:v>0.362091</c:v>
                </c:pt>
                <c:pt idx="112">
                  <c:v>0.33529199999999998</c:v>
                </c:pt>
                <c:pt idx="113">
                  <c:v>0.25863599999999998</c:v>
                </c:pt>
                <c:pt idx="114">
                  <c:v>0.23952200000000001</c:v>
                </c:pt>
                <c:pt idx="115">
                  <c:v>0.43621799999999999</c:v>
                </c:pt>
                <c:pt idx="116">
                  <c:v>0.35446</c:v>
                </c:pt>
                <c:pt idx="117">
                  <c:v>0.58382100000000003</c:v>
                </c:pt>
                <c:pt idx="118">
                  <c:v>1.0442830000000001</c:v>
                </c:pt>
                <c:pt idx="119">
                  <c:v>0.45922600000000002</c:v>
                </c:pt>
                <c:pt idx="120">
                  <c:v>0.33904000000000001</c:v>
                </c:pt>
                <c:pt idx="121">
                  <c:v>0.31024000000000002</c:v>
                </c:pt>
                <c:pt idx="122">
                  <c:v>0.35931800000000003</c:v>
                </c:pt>
                <c:pt idx="123">
                  <c:v>0.45027299999999998</c:v>
                </c:pt>
                <c:pt idx="124">
                  <c:v>0.41389700000000001</c:v>
                </c:pt>
                <c:pt idx="125">
                  <c:v>0.260712</c:v>
                </c:pt>
                <c:pt idx="126">
                  <c:v>0.27538800000000002</c:v>
                </c:pt>
                <c:pt idx="127">
                  <c:v>0.23685300000000001</c:v>
                </c:pt>
                <c:pt idx="128">
                  <c:v>0.245111</c:v>
                </c:pt>
                <c:pt idx="129">
                  <c:v>0.302703</c:v>
                </c:pt>
                <c:pt idx="130">
                  <c:v>0.16895199999999999</c:v>
                </c:pt>
                <c:pt idx="131">
                  <c:v>0.18612999999999999</c:v>
                </c:pt>
                <c:pt idx="132">
                  <c:v>0.238043</c:v>
                </c:pt>
                <c:pt idx="133">
                  <c:v>0.20585200000000001</c:v>
                </c:pt>
                <c:pt idx="134">
                  <c:v>0.197878</c:v>
                </c:pt>
                <c:pt idx="135">
                  <c:v>0.29668</c:v>
                </c:pt>
                <c:pt idx="136">
                  <c:v>0.235572</c:v>
                </c:pt>
                <c:pt idx="137">
                  <c:v>0.15220500000000001</c:v>
                </c:pt>
                <c:pt idx="138">
                  <c:v>0.14849399999999999</c:v>
                </c:pt>
                <c:pt idx="139">
                  <c:v>0.63031199999999998</c:v>
                </c:pt>
                <c:pt idx="140">
                  <c:v>0.39854499999999998</c:v>
                </c:pt>
                <c:pt idx="141">
                  <c:v>0.24876899999999999</c:v>
                </c:pt>
                <c:pt idx="142">
                  <c:v>0.322548</c:v>
                </c:pt>
                <c:pt idx="143">
                  <c:v>0.25939800000000002</c:v>
                </c:pt>
                <c:pt idx="144">
                  <c:v>0.215783</c:v>
                </c:pt>
                <c:pt idx="145">
                  <c:v>2.8718300000000001</c:v>
                </c:pt>
                <c:pt idx="146">
                  <c:v>0.62309800000000004</c:v>
                </c:pt>
                <c:pt idx="147">
                  <c:v>0.56037300000000001</c:v>
                </c:pt>
                <c:pt idx="148">
                  <c:v>0.40340900000000002</c:v>
                </c:pt>
                <c:pt idx="149">
                  <c:v>0.285192</c:v>
                </c:pt>
                <c:pt idx="150">
                  <c:v>0.26957900000000001</c:v>
                </c:pt>
                <c:pt idx="151">
                  <c:v>0.310942</c:v>
                </c:pt>
                <c:pt idx="152">
                  <c:v>0.32675700000000002</c:v>
                </c:pt>
                <c:pt idx="153">
                  <c:v>0.27077200000000001</c:v>
                </c:pt>
                <c:pt idx="154">
                  <c:v>0.27718999999999999</c:v>
                </c:pt>
                <c:pt idx="155">
                  <c:v>0.43571199999999999</c:v>
                </c:pt>
                <c:pt idx="156">
                  <c:v>0.39405800000000002</c:v>
                </c:pt>
                <c:pt idx="157">
                  <c:v>0.52553000000000005</c:v>
                </c:pt>
                <c:pt idx="158">
                  <c:v>0.52497799999999994</c:v>
                </c:pt>
                <c:pt idx="159">
                  <c:v>0.23053199999999999</c:v>
                </c:pt>
                <c:pt idx="160">
                  <c:v>0.286553</c:v>
                </c:pt>
                <c:pt idx="161">
                  <c:v>0.54525999999999997</c:v>
                </c:pt>
                <c:pt idx="162">
                  <c:v>0.16572100000000001</c:v>
                </c:pt>
                <c:pt idx="163">
                  <c:v>0.21349499999999999</c:v>
                </c:pt>
                <c:pt idx="164">
                  <c:v>0.56298700000000002</c:v>
                </c:pt>
                <c:pt idx="165">
                  <c:v>0.24138599999999999</c:v>
                </c:pt>
                <c:pt idx="166">
                  <c:v>0.21309900000000001</c:v>
                </c:pt>
                <c:pt idx="167">
                  <c:v>0.27146199999999998</c:v>
                </c:pt>
                <c:pt idx="168">
                  <c:v>0.153889</c:v>
                </c:pt>
                <c:pt idx="169">
                  <c:v>0.33801799999999999</c:v>
                </c:pt>
                <c:pt idx="170">
                  <c:v>0.32010300000000003</c:v>
                </c:pt>
                <c:pt idx="171">
                  <c:v>0.34735100000000002</c:v>
                </c:pt>
                <c:pt idx="172">
                  <c:v>0.50382199999999999</c:v>
                </c:pt>
                <c:pt idx="173">
                  <c:v>0.46389900000000001</c:v>
                </c:pt>
                <c:pt idx="174">
                  <c:v>0.22464500000000001</c:v>
                </c:pt>
                <c:pt idx="175">
                  <c:v>0.245702</c:v>
                </c:pt>
                <c:pt idx="176">
                  <c:v>0.48150700000000002</c:v>
                </c:pt>
                <c:pt idx="177">
                  <c:v>0.52737000000000001</c:v>
                </c:pt>
                <c:pt idx="178">
                  <c:v>0</c:v>
                </c:pt>
                <c:pt idx="179">
                  <c:v>0.364703</c:v>
                </c:pt>
                <c:pt idx="180">
                  <c:v>0.22364100000000001</c:v>
                </c:pt>
                <c:pt idx="181">
                  <c:v>0.17085400000000001</c:v>
                </c:pt>
                <c:pt idx="182">
                  <c:v>0.35131099999999998</c:v>
                </c:pt>
                <c:pt idx="183">
                  <c:v>0.30113299999999998</c:v>
                </c:pt>
                <c:pt idx="184">
                  <c:v>0.41972999999999999</c:v>
                </c:pt>
                <c:pt idx="185">
                  <c:v>0.18257399999999999</c:v>
                </c:pt>
                <c:pt idx="186">
                  <c:v>0.37447799999999998</c:v>
                </c:pt>
                <c:pt idx="187">
                  <c:v>0.47930800000000001</c:v>
                </c:pt>
                <c:pt idx="188">
                  <c:v>0.292487</c:v>
                </c:pt>
                <c:pt idx="189">
                  <c:v>0.61435899999999999</c:v>
                </c:pt>
                <c:pt idx="190">
                  <c:v>0.61251900000000004</c:v>
                </c:pt>
                <c:pt idx="191">
                  <c:v>1.0430699999999999</c:v>
                </c:pt>
                <c:pt idx="192">
                  <c:v>0.51961999999999997</c:v>
                </c:pt>
                <c:pt idx="193">
                  <c:v>0.37951299999999999</c:v>
                </c:pt>
                <c:pt idx="194">
                  <c:v>0.20860200000000001</c:v>
                </c:pt>
                <c:pt idx="195">
                  <c:v>0.28358699999999998</c:v>
                </c:pt>
                <c:pt idx="196">
                  <c:v>0.164377</c:v>
                </c:pt>
                <c:pt idx="197">
                  <c:v>0.26573200000000002</c:v>
                </c:pt>
                <c:pt idx="198">
                  <c:v>0.66078999999999999</c:v>
                </c:pt>
                <c:pt idx="199">
                  <c:v>0.455399</c:v>
                </c:pt>
                <c:pt idx="200">
                  <c:v>0.228968</c:v>
                </c:pt>
                <c:pt idx="201">
                  <c:v>0.44049500000000003</c:v>
                </c:pt>
                <c:pt idx="202">
                  <c:v>0.28210400000000002</c:v>
                </c:pt>
                <c:pt idx="203">
                  <c:v>0.433423</c:v>
                </c:pt>
                <c:pt idx="204">
                  <c:v>0.290157</c:v>
                </c:pt>
                <c:pt idx="205">
                  <c:v>0.26752700000000001</c:v>
                </c:pt>
                <c:pt idx="206">
                  <c:v>0.200264</c:v>
                </c:pt>
                <c:pt idx="207">
                  <c:v>0.31600800000000001</c:v>
                </c:pt>
                <c:pt idx="208">
                  <c:v>0.41897000000000001</c:v>
                </c:pt>
                <c:pt idx="209">
                  <c:v>0.323129</c:v>
                </c:pt>
                <c:pt idx="210">
                  <c:v>0.35585899999999998</c:v>
                </c:pt>
                <c:pt idx="211">
                  <c:v>0.42808800000000002</c:v>
                </c:pt>
                <c:pt idx="212">
                  <c:v>0.50666699999999998</c:v>
                </c:pt>
                <c:pt idx="213">
                  <c:v>0.79884999999999995</c:v>
                </c:pt>
                <c:pt idx="214">
                  <c:v>0.31009399999999998</c:v>
                </c:pt>
                <c:pt idx="215">
                  <c:v>0.191222</c:v>
                </c:pt>
                <c:pt idx="216">
                  <c:v>0.16707</c:v>
                </c:pt>
                <c:pt idx="217">
                  <c:v>0.22858700000000001</c:v>
                </c:pt>
                <c:pt idx="218">
                  <c:v>0.239514</c:v>
                </c:pt>
                <c:pt idx="219">
                  <c:v>0.35394100000000001</c:v>
                </c:pt>
                <c:pt idx="220">
                  <c:v>0.232262</c:v>
                </c:pt>
                <c:pt idx="221">
                  <c:v>0.177955</c:v>
                </c:pt>
                <c:pt idx="222">
                  <c:v>0.366371</c:v>
                </c:pt>
                <c:pt idx="223">
                  <c:v>0.18915000000000001</c:v>
                </c:pt>
                <c:pt idx="224">
                  <c:v>0.187721</c:v>
                </c:pt>
                <c:pt idx="225">
                  <c:v>0.20857800000000001</c:v>
                </c:pt>
                <c:pt idx="226">
                  <c:v>0.22079599999999999</c:v>
                </c:pt>
                <c:pt idx="227">
                  <c:v>0.52568400000000004</c:v>
                </c:pt>
                <c:pt idx="228">
                  <c:v>0.46734199999999998</c:v>
                </c:pt>
                <c:pt idx="229">
                  <c:v>0.314888</c:v>
                </c:pt>
                <c:pt idx="230">
                  <c:v>0.202152</c:v>
                </c:pt>
                <c:pt idx="231">
                  <c:v>0.234232</c:v>
                </c:pt>
                <c:pt idx="232">
                  <c:v>0.39074599999999998</c:v>
                </c:pt>
                <c:pt idx="233">
                  <c:v>0.28773399999999999</c:v>
                </c:pt>
                <c:pt idx="234">
                  <c:v>0.38483099999999998</c:v>
                </c:pt>
                <c:pt idx="235">
                  <c:v>0.134487</c:v>
                </c:pt>
                <c:pt idx="236">
                  <c:v>0</c:v>
                </c:pt>
                <c:pt idx="237">
                  <c:v>0.39887099999999998</c:v>
                </c:pt>
                <c:pt idx="238">
                  <c:v>0.38925300000000002</c:v>
                </c:pt>
                <c:pt idx="239">
                  <c:v>0.31146200000000002</c:v>
                </c:pt>
                <c:pt idx="240">
                  <c:v>0.559137</c:v>
                </c:pt>
                <c:pt idx="241">
                  <c:v>0.21179500000000001</c:v>
                </c:pt>
                <c:pt idx="242">
                  <c:v>0.34660400000000002</c:v>
                </c:pt>
                <c:pt idx="243">
                  <c:v>0.773841</c:v>
                </c:pt>
                <c:pt idx="244">
                  <c:v>0.68717200000000001</c:v>
                </c:pt>
                <c:pt idx="245">
                  <c:v>0.32658100000000001</c:v>
                </c:pt>
                <c:pt idx="246">
                  <c:v>0.62688200000000005</c:v>
                </c:pt>
                <c:pt idx="247">
                  <c:v>0.58475999999999995</c:v>
                </c:pt>
                <c:pt idx="248">
                  <c:v>0.36491699999999999</c:v>
                </c:pt>
                <c:pt idx="249">
                  <c:v>0.45020700000000002</c:v>
                </c:pt>
                <c:pt idx="250">
                  <c:v>0.309896</c:v>
                </c:pt>
                <c:pt idx="251">
                  <c:v>0.25183</c:v>
                </c:pt>
                <c:pt idx="252">
                  <c:v>0.153835</c:v>
                </c:pt>
                <c:pt idx="253">
                  <c:v>0.30821599999999999</c:v>
                </c:pt>
                <c:pt idx="254">
                  <c:v>0.31847199999999998</c:v>
                </c:pt>
                <c:pt idx="255">
                  <c:v>0.185199</c:v>
                </c:pt>
                <c:pt idx="256">
                  <c:v>0.20264399999999999</c:v>
                </c:pt>
                <c:pt idx="257">
                  <c:v>0.27115600000000001</c:v>
                </c:pt>
                <c:pt idx="258">
                  <c:v>0.15676999999999999</c:v>
                </c:pt>
                <c:pt idx="259">
                  <c:v>0.35014099999999998</c:v>
                </c:pt>
                <c:pt idx="260">
                  <c:v>9.3314999999999995E-2</c:v>
                </c:pt>
                <c:pt idx="261">
                  <c:v>0.18986600000000001</c:v>
                </c:pt>
                <c:pt idx="262">
                  <c:v>0.182278</c:v>
                </c:pt>
                <c:pt idx="263">
                  <c:v>0.23008200000000001</c:v>
                </c:pt>
                <c:pt idx="264">
                  <c:v>0.40495500000000001</c:v>
                </c:pt>
                <c:pt idx="265">
                  <c:v>0</c:v>
                </c:pt>
                <c:pt idx="266">
                  <c:v>0.22856899999999999</c:v>
                </c:pt>
                <c:pt idx="267">
                  <c:v>0.317971</c:v>
                </c:pt>
                <c:pt idx="268">
                  <c:v>0.215005</c:v>
                </c:pt>
                <c:pt idx="269">
                  <c:v>0.19831799999999999</c:v>
                </c:pt>
                <c:pt idx="270">
                  <c:v>0.33887299999999998</c:v>
                </c:pt>
                <c:pt idx="271">
                  <c:v>0.18546899999999999</c:v>
                </c:pt>
                <c:pt idx="272">
                  <c:v>0.14099400000000001</c:v>
                </c:pt>
                <c:pt idx="273">
                  <c:v>0.25849</c:v>
                </c:pt>
                <c:pt idx="274">
                  <c:v>3.1424430000000001</c:v>
                </c:pt>
                <c:pt idx="275">
                  <c:v>1.198458</c:v>
                </c:pt>
                <c:pt idx="276">
                  <c:v>0.41758099999999998</c:v>
                </c:pt>
                <c:pt idx="277">
                  <c:v>0.34455799999999998</c:v>
                </c:pt>
                <c:pt idx="278">
                  <c:v>0.33611999999999997</c:v>
                </c:pt>
                <c:pt idx="279">
                  <c:v>0.32588099999999998</c:v>
                </c:pt>
                <c:pt idx="280">
                  <c:v>0.149924</c:v>
                </c:pt>
                <c:pt idx="281">
                  <c:v>0.238478</c:v>
                </c:pt>
                <c:pt idx="282">
                  <c:v>0.28121699999999999</c:v>
                </c:pt>
                <c:pt idx="283">
                  <c:v>0.288522</c:v>
                </c:pt>
                <c:pt idx="284">
                  <c:v>0.31938699999999998</c:v>
                </c:pt>
                <c:pt idx="285">
                  <c:v>0.24743999999999999</c:v>
                </c:pt>
                <c:pt idx="286">
                  <c:v>0.231515</c:v>
                </c:pt>
                <c:pt idx="287">
                  <c:v>0.24402099999999999</c:v>
                </c:pt>
                <c:pt idx="288">
                  <c:v>0.22279199999999999</c:v>
                </c:pt>
                <c:pt idx="289">
                  <c:v>0.59888399999999997</c:v>
                </c:pt>
                <c:pt idx="290">
                  <c:v>1.1015440000000001</c:v>
                </c:pt>
                <c:pt idx="291">
                  <c:v>0.50170300000000001</c:v>
                </c:pt>
                <c:pt idx="292">
                  <c:v>0.53033300000000005</c:v>
                </c:pt>
                <c:pt idx="293">
                  <c:v>0.21291299999999999</c:v>
                </c:pt>
                <c:pt idx="294">
                  <c:v>0.349352</c:v>
                </c:pt>
                <c:pt idx="295">
                  <c:v>0.25229400000000002</c:v>
                </c:pt>
                <c:pt idx="296">
                  <c:v>0.28242099999999998</c:v>
                </c:pt>
                <c:pt idx="297">
                  <c:v>0.23343700000000001</c:v>
                </c:pt>
                <c:pt idx="298">
                  <c:v>0.23336000000000001</c:v>
                </c:pt>
                <c:pt idx="299">
                  <c:v>0.158169</c:v>
                </c:pt>
                <c:pt idx="300">
                  <c:v>0.19565399999999999</c:v>
                </c:pt>
                <c:pt idx="301">
                  <c:v>0.37050100000000002</c:v>
                </c:pt>
                <c:pt idx="302">
                  <c:v>0.34650799999999998</c:v>
                </c:pt>
                <c:pt idx="303">
                  <c:v>0.33066200000000001</c:v>
                </c:pt>
                <c:pt idx="304">
                  <c:v>0.20683299999999999</c:v>
                </c:pt>
                <c:pt idx="305">
                  <c:v>0.303234</c:v>
                </c:pt>
                <c:pt idx="306">
                  <c:v>0.24332500000000001</c:v>
                </c:pt>
                <c:pt idx="307">
                  <c:v>0.224215</c:v>
                </c:pt>
                <c:pt idx="308">
                  <c:v>0.166686</c:v>
                </c:pt>
                <c:pt idx="309">
                  <c:v>0.13808699999999999</c:v>
                </c:pt>
                <c:pt idx="310">
                  <c:v>0.159245</c:v>
                </c:pt>
                <c:pt idx="311">
                  <c:v>0.24462600000000001</c:v>
                </c:pt>
                <c:pt idx="312">
                  <c:v>0.117753</c:v>
                </c:pt>
                <c:pt idx="313">
                  <c:v>0.25531399999999999</c:v>
                </c:pt>
                <c:pt idx="314">
                  <c:v>0.496975</c:v>
                </c:pt>
                <c:pt idx="315">
                  <c:v>0.21631900000000001</c:v>
                </c:pt>
                <c:pt idx="316">
                  <c:v>0.68663300000000005</c:v>
                </c:pt>
                <c:pt idx="317">
                  <c:v>0.29743799999999998</c:v>
                </c:pt>
                <c:pt idx="318">
                  <c:v>0.17011000000000001</c:v>
                </c:pt>
                <c:pt idx="319">
                  <c:v>0.23544499999999999</c:v>
                </c:pt>
                <c:pt idx="320">
                  <c:v>0.22466800000000001</c:v>
                </c:pt>
                <c:pt idx="321">
                  <c:v>0.248083</c:v>
                </c:pt>
                <c:pt idx="322">
                  <c:v>0.18377199999999999</c:v>
                </c:pt>
                <c:pt idx="323">
                  <c:v>8.4814000000000001E-2</c:v>
                </c:pt>
                <c:pt idx="324">
                  <c:v>0.169798</c:v>
                </c:pt>
                <c:pt idx="325">
                  <c:v>0.192855</c:v>
                </c:pt>
                <c:pt idx="326">
                  <c:v>0.139431</c:v>
                </c:pt>
                <c:pt idx="327">
                  <c:v>0.15448600000000001</c:v>
                </c:pt>
                <c:pt idx="328">
                  <c:v>0.119143</c:v>
                </c:pt>
                <c:pt idx="329">
                  <c:v>0.13558600000000001</c:v>
                </c:pt>
                <c:pt idx="330">
                  <c:v>0.28808899999999998</c:v>
                </c:pt>
                <c:pt idx="331">
                  <c:v>0.34048400000000001</c:v>
                </c:pt>
                <c:pt idx="332">
                  <c:v>0.218721</c:v>
                </c:pt>
                <c:pt idx="333">
                  <c:v>0.60569899999999999</c:v>
                </c:pt>
                <c:pt idx="334">
                  <c:v>0.62254100000000001</c:v>
                </c:pt>
                <c:pt idx="335">
                  <c:v>1.669243</c:v>
                </c:pt>
                <c:pt idx="336">
                  <c:v>0.51746700000000001</c:v>
                </c:pt>
                <c:pt idx="337">
                  <c:v>0.31519000000000003</c:v>
                </c:pt>
                <c:pt idx="338">
                  <c:v>0.32704</c:v>
                </c:pt>
                <c:pt idx="339">
                  <c:v>0.25270999999999999</c:v>
                </c:pt>
                <c:pt idx="340">
                  <c:v>0.28441499999999997</c:v>
                </c:pt>
                <c:pt idx="341">
                  <c:v>0.20791899999999999</c:v>
                </c:pt>
                <c:pt idx="342">
                  <c:v>0.18553600000000001</c:v>
                </c:pt>
                <c:pt idx="343">
                  <c:v>0.24549499999999999</c:v>
                </c:pt>
                <c:pt idx="344">
                  <c:v>0.197822</c:v>
                </c:pt>
                <c:pt idx="345">
                  <c:v>0.16031300000000001</c:v>
                </c:pt>
                <c:pt idx="346">
                  <c:v>0.203456</c:v>
                </c:pt>
                <c:pt idx="347">
                  <c:v>0.30868099999999998</c:v>
                </c:pt>
                <c:pt idx="348">
                  <c:v>0.22938</c:v>
                </c:pt>
                <c:pt idx="349">
                  <c:v>0.26291799999999999</c:v>
                </c:pt>
                <c:pt idx="350">
                  <c:v>0.210031</c:v>
                </c:pt>
                <c:pt idx="351">
                  <c:v>0.234456</c:v>
                </c:pt>
                <c:pt idx="352">
                  <c:v>0.16272300000000001</c:v>
                </c:pt>
                <c:pt idx="353">
                  <c:v>0.34928300000000001</c:v>
                </c:pt>
                <c:pt idx="354">
                  <c:v>0.331092</c:v>
                </c:pt>
                <c:pt idx="355">
                  <c:v>0.147032</c:v>
                </c:pt>
                <c:pt idx="356">
                  <c:v>0.212204</c:v>
                </c:pt>
                <c:pt idx="357">
                  <c:v>0.681562</c:v>
                </c:pt>
                <c:pt idx="358">
                  <c:v>0.228626</c:v>
                </c:pt>
                <c:pt idx="359">
                  <c:v>0.24265300000000001</c:v>
                </c:pt>
                <c:pt idx="360">
                  <c:v>0.36707499999999998</c:v>
                </c:pt>
                <c:pt idx="361">
                  <c:v>0.28267100000000001</c:v>
                </c:pt>
                <c:pt idx="362">
                  <c:v>0.19799800000000001</c:v>
                </c:pt>
                <c:pt idx="363">
                  <c:v>0.19519300000000001</c:v>
                </c:pt>
                <c:pt idx="364">
                  <c:v>0.260044</c:v>
                </c:pt>
                <c:pt idx="365">
                  <c:v>0.29494799999999999</c:v>
                </c:pt>
                <c:pt idx="366">
                  <c:v>0.17655199999999999</c:v>
                </c:pt>
                <c:pt idx="367">
                  <c:v>0.231876</c:v>
                </c:pt>
                <c:pt idx="368">
                  <c:v>0.14601500000000001</c:v>
                </c:pt>
                <c:pt idx="369">
                  <c:v>0.19737199999999999</c:v>
                </c:pt>
                <c:pt idx="370">
                  <c:v>0.19839300000000001</c:v>
                </c:pt>
                <c:pt idx="371">
                  <c:v>0.28379100000000002</c:v>
                </c:pt>
                <c:pt idx="372">
                  <c:v>0.224554</c:v>
                </c:pt>
                <c:pt idx="373">
                  <c:v>0.31646099999999999</c:v>
                </c:pt>
                <c:pt idx="374">
                  <c:v>0.24499499999999999</c:v>
                </c:pt>
                <c:pt idx="375">
                  <c:v>0.36532300000000001</c:v>
                </c:pt>
                <c:pt idx="376">
                  <c:v>0.39084600000000003</c:v>
                </c:pt>
                <c:pt idx="377">
                  <c:v>0.20871799999999999</c:v>
                </c:pt>
                <c:pt idx="378">
                  <c:v>0.25365399999999999</c:v>
                </c:pt>
                <c:pt idx="379">
                  <c:v>0.24839800000000001</c:v>
                </c:pt>
                <c:pt idx="380">
                  <c:v>0.32532899999999998</c:v>
                </c:pt>
                <c:pt idx="381">
                  <c:v>0</c:v>
                </c:pt>
                <c:pt idx="382">
                  <c:v>0.45443800000000001</c:v>
                </c:pt>
                <c:pt idx="383">
                  <c:v>0.63145700000000005</c:v>
                </c:pt>
                <c:pt idx="384">
                  <c:v>0.190132</c:v>
                </c:pt>
                <c:pt idx="385">
                  <c:v>0.347248</c:v>
                </c:pt>
                <c:pt idx="386">
                  <c:v>0.16400799999999999</c:v>
                </c:pt>
                <c:pt idx="387">
                  <c:v>0.27340100000000001</c:v>
                </c:pt>
                <c:pt idx="388">
                  <c:v>0.18284300000000001</c:v>
                </c:pt>
                <c:pt idx="389">
                  <c:v>0.35371900000000001</c:v>
                </c:pt>
                <c:pt idx="390">
                  <c:v>0.306037</c:v>
                </c:pt>
                <c:pt idx="391">
                  <c:v>0.17976900000000001</c:v>
                </c:pt>
                <c:pt idx="392">
                  <c:v>0.48293900000000001</c:v>
                </c:pt>
                <c:pt idx="393">
                  <c:v>0.26144899999999999</c:v>
                </c:pt>
                <c:pt idx="394">
                  <c:v>0.52501500000000001</c:v>
                </c:pt>
                <c:pt idx="395">
                  <c:v>0.24467</c:v>
                </c:pt>
                <c:pt idx="396">
                  <c:v>0.332347</c:v>
                </c:pt>
                <c:pt idx="397">
                  <c:v>0.83145000000000002</c:v>
                </c:pt>
                <c:pt idx="398">
                  <c:v>0.36764999999999998</c:v>
                </c:pt>
                <c:pt idx="399">
                  <c:v>0.368807</c:v>
                </c:pt>
                <c:pt idx="400">
                  <c:v>0.28205999999999998</c:v>
                </c:pt>
                <c:pt idx="401">
                  <c:v>0.311033</c:v>
                </c:pt>
                <c:pt idx="402">
                  <c:v>0.27696500000000002</c:v>
                </c:pt>
                <c:pt idx="403">
                  <c:v>0.26311899999999999</c:v>
                </c:pt>
                <c:pt idx="404">
                  <c:v>0.26835300000000001</c:v>
                </c:pt>
                <c:pt idx="405">
                  <c:v>0.15521399999999999</c:v>
                </c:pt>
                <c:pt idx="406">
                  <c:v>0.36766399999999999</c:v>
                </c:pt>
                <c:pt idx="407">
                  <c:v>0.17217399999999999</c:v>
                </c:pt>
                <c:pt idx="408">
                  <c:v>0.297514</c:v>
                </c:pt>
                <c:pt idx="409">
                  <c:v>0.30273299999999997</c:v>
                </c:pt>
                <c:pt idx="410">
                  <c:v>0.86198900000000001</c:v>
                </c:pt>
                <c:pt idx="411">
                  <c:v>0.23191100000000001</c:v>
                </c:pt>
                <c:pt idx="412">
                  <c:v>0.194968</c:v>
                </c:pt>
                <c:pt idx="413">
                  <c:v>0.19977200000000001</c:v>
                </c:pt>
                <c:pt idx="414">
                  <c:v>1.5364629999999999</c:v>
                </c:pt>
                <c:pt idx="415">
                  <c:v>0.18842700000000001</c:v>
                </c:pt>
                <c:pt idx="416">
                  <c:v>0.35954999999999998</c:v>
                </c:pt>
                <c:pt idx="417">
                  <c:v>0.34955799999999998</c:v>
                </c:pt>
                <c:pt idx="418">
                  <c:v>0.18590999999999999</c:v>
                </c:pt>
                <c:pt idx="419">
                  <c:v>1.390193</c:v>
                </c:pt>
                <c:pt idx="420">
                  <c:v>0.38145200000000001</c:v>
                </c:pt>
                <c:pt idx="421">
                  <c:v>0.82037499999999997</c:v>
                </c:pt>
                <c:pt idx="422">
                  <c:v>0.233763</c:v>
                </c:pt>
                <c:pt idx="423">
                  <c:v>0.32681399999999999</c:v>
                </c:pt>
                <c:pt idx="424">
                  <c:v>0.23417399999999999</c:v>
                </c:pt>
                <c:pt idx="425">
                  <c:v>0.45290900000000001</c:v>
                </c:pt>
                <c:pt idx="426">
                  <c:v>0.40748499999999999</c:v>
                </c:pt>
                <c:pt idx="427">
                  <c:v>0.197576</c:v>
                </c:pt>
                <c:pt idx="428">
                  <c:v>0.25137199999999998</c:v>
                </c:pt>
                <c:pt idx="429">
                  <c:v>0.2722</c:v>
                </c:pt>
                <c:pt idx="430">
                  <c:v>0.14519599999999999</c:v>
                </c:pt>
                <c:pt idx="431">
                  <c:v>0.191942</c:v>
                </c:pt>
                <c:pt idx="432">
                  <c:v>0.17919199999999999</c:v>
                </c:pt>
                <c:pt idx="433">
                  <c:v>0.17547499999999999</c:v>
                </c:pt>
                <c:pt idx="434">
                  <c:v>0.25381399999999998</c:v>
                </c:pt>
                <c:pt idx="435">
                  <c:v>0.196106</c:v>
                </c:pt>
                <c:pt idx="436">
                  <c:v>0.13910500000000001</c:v>
                </c:pt>
                <c:pt idx="437">
                  <c:v>0.121493</c:v>
                </c:pt>
                <c:pt idx="438">
                  <c:v>0.18651300000000001</c:v>
                </c:pt>
                <c:pt idx="439">
                  <c:v>0.96640999999999999</c:v>
                </c:pt>
                <c:pt idx="440">
                  <c:v>0.224712</c:v>
                </c:pt>
                <c:pt idx="441">
                  <c:v>0.30854399999999998</c:v>
                </c:pt>
                <c:pt idx="442">
                  <c:v>0.38574199999999997</c:v>
                </c:pt>
                <c:pt idx="443">
                  <c:v>0.18064</c:v>
                </c:pt>
                <c:pt idx="444">
                  <c:v>0.23203399999999999</c:v>
                </c:pt>
                <c:pt idx="445">
                  <c:v>0.220335</c:v>
                </c:pt>
                <c:pt idx="446">
                  <c:v>0.27228999999999998</c:v>
                </c:pt>
                <c:pt idx="447">
                  <c:v>0.189358</c:v>
                </c:pt>
                <c:pt idx="448">
                  <c:v>0.35352800000000001</c:v>
                </c:pt>
                <c:pt idx="449">
                  <c:v>0.32712599999999997</c:v>
                </c:pt>
                <c:pt idx="450">
                  <c:v>0.43817600000000001</c:v>
                </c:pt>
                <c:pt idx="451">
                  <c:v>0.22464600000000001</c:v>
                </c:pt>
                <c:pt idx="452">
                  <c:v>0.39681</c:v>
                </c:pt>
                <c:pt idx="453">
                  <c:v>0.23186899999999999</c:v>
                </c:pt>
                <c:pt idx="454">
                  <c:v>0.55849199999999999</c:v>
                </c:pt>
                <c:pt idx="455">
                  <c:v>0.35768100000000003</c:v>
                </c:pt>
                <c:pt idx="456">
                  <c:v>0.80018900000000004</c:v>
                </c:pt>
                <c:pt idx="457">
                  <c:v>0.41390399999999999</c:v>
                </c:pt>
                <c:pt idx="458">
                  <c:v>0.39548699999999998</c:v>
                </c:pt>
                <c:pt idx="459">
                  <c:v>0.23907</c:v>
                </c:pt>
                <c:pt idx="460">
                  <c:v>0.401478</c:v>
                </c:pt>
                <c:pt idx="461">
                  <c:v>1.079453</c:v>
                </c:pt>
                <c:pt idx="462">
                  <c:v>0.53334099999999995</c:v>
                </c:pt>
                <c:pt idx="463">
                  <c:v>0.91265799999999997</c:v>
                </c:pt>
                <c:pt idx="464">
                  <c:v>0.58701099999999995</c:v>
                </c:pt>
                <c:pt idx="465">
                  <c:v>1.112908</c:v>
                </c:pt>
                <c:pt idx="466">
                  <c:v>0.55785099999999999</c:v>
                </c:pt>
                <c:pt idx="467">
                  <c:v>0.51835799999999999</c:v>
                </c:pt>
                <c:pt idx="468">
                  <c:v>0.39400200000000002</c:v>
                </c:pt>
                <c:pt idx="469">
                  <c:v>0.42341499999999999</c:v>
                </c:pt>
                <c:pt idx="470">
                  <c:v>0.244783</c:v>
                </c:pt>
                <c:pt idx="471">
                  <c:v>0.217446</c:v>
                </c:pt>
                <c:pt idx="472">
                  <c:v>0.34676400000000002</c:v>
                </c:pt>
                <c:pt idx="473">
                  <c:v>0.35730299999999998</c:v>
                </c:pt>
                <c:pt idx="474">
                  <c:v>0.33387299999999998</c:v>
                </c:pt>
                <c:pt idx="475">
                  <c:v>0.343698</c:v>
                </c:pt>
                <c:pt idx="476">
                  <c:v>0.34025699999999998</c:v>
                </c:pt>
                <c:pt idx="477">
                  <c:v>0.36757099999999998</c:v>
                </c:pt>
                <c:pt idx="478">
                  <c:v>0.87456400000000001</c:v>
                </c:pt>
                <c:pt idx="479">
                  <c:v>0.38312400000000002</c:v>
                </c:pt>
                <c:pt idx="480">
                  <c:v>0.39439099999999999</c:v>
                </c:pt>
                <c:pt idx="481">
                  <c:v>0.453349</c:v>
                </c:pt>
                <c:pt idx="482">
                  <c:v>0.30067300000000002</c:v>
                </c:pt>
                <c:pt idx="483">
                  <c:v>0.47912399999999999</c:v>
                </c:pt>
                <c:pt idx="484">
                  <c:v>0.27829300000000001</c:v>
                </c:pt>
                <c:pt idx="485">
                  <c:v>0.30244799999999999</c:v>
                </c:pt>
                <c:pt idx="486">
                  <c:v>0.321129</c:v>
                </c:pt>
                <c:pt idx="487">
                  <c:v>0.43579200000000001</c:v>
                </c:pt>
                <c:pt idx="488">
                  <c:v>0.47308499999999998</c:v>
                </c:pt>
                <c:pt idx="489">
                  <c:v>0.40832600000000002</c:v>
                </c:pt>
                <c:pt idx="490">
                  <c:v>0.304844</c:v>
                </c:pt>
                <c:pt idx="491">
                  <c:v>0.35729499999999997</c:v>
                </c:pt>
                <c:pt idx="492">
                  <c:v>0.36763800000000002</c:v>
                </c:pt>
                <c:pt idx="493">
                  <c:v>0.210753</c:v>
                </c:pt>
                <c:pt idx="494">
                  <c:v>0.49835400000000002</c:v>
                </c:pt>
                <c:pt idx="495">
                  <c:v>0.330231</c:v>
                </c:pt>
                <c:pt idx="496">
                  <c:v>0.35815599999999997</c:v>
                </c:pt>
                <c:pt idx="497">
                  <c:v>0.39049</c:v>
                </c:pt>
                <c:pt idx="498">
                  <c:v>0.230125</c:v>
                </c:pt>
                <c:pt idx="499">
                  <c:v>0.54348200000000002</c:v>
                </c:pt>
                <c:pt idx="500">
                  <c:v>0.31856400000000001</c:v>
                </c:pt>
                <c:pt idx="501">
                  <c:v>0.30201499999999998</c:v>
                </c:pt>
                <c:pt idx="502">
                  <c:v>0.23813100000000001</c:v>
                </c:pt>
                <c:pt idx="503">
                  <c:v>0.25576399999999999</c:v>
                </c:pt>
                <c:pt idx="504">
                  <c:v>0.22275</c:v>
                </c:pt>
                <c:pt idx="505">
                  <c:v>0.36819200000000002</c:v>
                </c:pt>
                <c:pt idx="506">
                  <c:v>0.51858199999999999</c:v>
                </c:pt>
                <c:pt idx="507">
                  <c:v>0.445822</c:v>
                </c:pt>
                <c:pt idx="508">
                  <c:v>0.29211799999999999</c:v>
                </c:pt>
                <c:pt idx="509">
                  <c:v>0.19666900000000001</c:v>
                </c:pt>
                <c:pt idx="510">
                  <c:v>0.21717900000000001</c:v>
                </c:pt>
                <c:pt idx="511">
                  <c:v>0.228881</c:v>
                </c:pt>
                <c:pt idx="512">
                  <c:v>0.351045</c:v>
                </c:pt>
                <c:pt idx="513">
                  <c:v>0.20300399999999999</c:v>
                </c:pt>
                <c:pt idx="514">
                  <c:v>0.33008199999999999</c:v>
                </c:pt>
                <c:pt idx="515">
                  <c:v>0.48890899999999998</c:v>
                </c:pt>
                <c:pt idx="516">
                  <c:v>0.38279400000000002</c:v>
                </c:pt>
                <c:pt idx="517">
                  <c:v>0.45052599999999998</c:v>
                </c:pt>
                <c:pt idx="518">
                  <c:v>0.50462499999999999</c:v>
                </c:pt>
                <c:pt idx="519">
                  <c:v>0.39535900000000002</c:v>
                </c:pt>
                <c:pt idx="520">
                  <c:v>0.82284500000000005</c:v>
                </c:pt>
                <c:pt idx="521">
                  <c:v>0.33501199999999998</c:v>
                </c:pt>
                <c:pt idx="522">
                  <c:v>0.205763</c:v>
                </c:pt>
                <c:pt idx="523">
                  <c:v>0.28261199999999997</c:v>
                </c:pt>
                <c:pt idx="524">
                  <c:v>0.38572699999999999</c:v>
                </c:pt>
                <c:pt idx="525">
                  <c:v>0.20821000000000001</c:v>
                </c:pt>
                <c:pt idx="526">
                  <c:v>0.14233599999999999</c:v>
                </c:pt>
                <c:pt idx="527">
                  <c:v>0.26039400000000001</c:v>
                </c:pt>
                <c:pt idx="528">
                  <c:v>0.26965</c:v>
                </c:pt>
                <c:pt idx="529">
                  <c:v>0.17837500000000001</c:v>
                </c:pt>
                <c:pt idx="530">
                  <c:v>0.138652</c:v>
                </c:pt>
                <c:pt idx="531">
                  <c:v>0.12606899999999999</c:v>
                </c:pt>
                <c:pt idx="532">
                  <c:v>0.12960199999999999</c:v>
                </c:pt>
                <c:pt idx="533">
                  <c:v>7.2533E-2</c:v>
                </c:pt>
                <c:pt idx="534">
                  <c:v>0.109775</c:v>
                </c:pt>
                <c:pt idx="535">
                  <c:v>0.123628</c:v>
                </c:pt>
                <c:pt idx="536">
                  <c:v>0.18279000000000001</c:v>
                </c:pt>
                <c:pt idx="537">
                  <c:v>0.36370200000000003</c:v>
                </c:pt>
                <c:pt idx="538">
                  <c:v>0.96105399999999996</c:v>
                </c:pt>
                <c:pt idx="539">
                  <c:v>0.485597</c:v>
                </c:pt>
                <c:pt idx="540">
                  <c:v>0.31015199999999998</c:v>
                </c:pt>
                <c:pt idx="541">
                  <c:v>0.280497</c:v>
                </c:pt>
                <c:pt idx="542">
                  <c:v>0.295686</c:v>
                </c:pt>
                <c:pt idx="543">
                  <c:v>0.26809500000000003</c:v>
                </c:pt>
                <c:pt idx="544">
                  <c:v>0.28271299999999999</c:v>
                </c:pt>
                <c:pt idx="545">
                  <c:v>0.147976</c:v>
                </c:pt>
                <c:pt idx="546">
                  <c:v>0.18423800000000001</c:v>
                </c:pt>
                <c:pt idx="547">
                  <c:v>0.153558</c:v>
                </c:pt>
                <c:pt idx="548">
                  <c:v>0.17450299999999999</c:v>
                </c:pt>
                <c:pt idx="549">
                  <c:v>0.21657899999999999</c:v>
                </c:pt>
                <c:pt idx="550">
                  <c:v>0.223278</c:v>
                </c:pt>
                <c:pt idx="551">
                  <c:v>0.20071800000000001</c:v>
                </c:pt>
                <c:pt idx="552">
                  <c:v>0.45794200000000002</c:v>
                </c:pt>
                <c:pt idx="553">
                  <c:v>0.79608100000000004</c:v>
                </c:pt>
                <c:pt idx="554">
                  <c:v>0.58268799999999998</c:v>
                </c:pt>
                <c:pt idx="555">
                  <c:v>0.57430999999999999</c:v>
                </c:pt>
                <c:pt idx="556">
                  <c:v>0.24194399999999999</c:v>
                </c:pt>
                <c:pt idx="557">
                  <c:v>0.65536700000000003</c:v>
                </c:pt>
                <c:pt idx="558">
                  <c:v>0.53569100000000003</c:v>
                </c:pt>
                <c:pt idx="559">
                  <c:v>0.13003200000000001</c:v>
                </c:pt>
                <c:pt idx="560">
                  <c:v>0.19351699999999999</c:v>
                </c:pt>
                <c:pt idx="561">
                  <c:v>0.123303</c:v>
                </c:pt>
                <c:pt idx="562">
                  <c:v>0.41339100000000001</c:v>
                </c:pt>
                <c:pt idx="563">
                  <c:v>0.29901699999999998</c:v>
                </c:pt>
                <c:pt idx="564">
                  <c:v>0.236628</c:v>
                </c:pt>
                <c:pt idx="565">
                  <c:v>0.194434</c:v>
                </c:pt>
                <c:pt idx="566">
                  <c:v>0.19145000000000001</c:v>
                </c:pt>
                <c:pt idx="567">
                  <c:v>0.27782299999999999</c:v>
                </c:pt>
                <c:pt idx="568">
                  <c:v>0.46229799999999999</c:v>
                </c:pt>
                <c:pt idx="569">
                  <c:v>0.40006900000000001</c:v>
                </c:pt>
                <c:pt idx="570">
                  <c:v>0.20302799999999999</c:v>
                </c:pt>
                <c:pt idx="571">
                  <c:v>0.27067200000000002</c:v>
                </c:pt>
                <c:pt idx="572">
                  <c:v>0.51411899999999999</c:v>
                </c:pt>
                <c:pt idx="573">
                  <c:v>0.32925199999999999</c:v>
                </c:pt>
                <c:pt idx="574">
                  <c:v>0.49113499999999999</c:v>
                </c:pt>
                <c:pt idx="575">
                  <c:v>0.61174099999999998</c:v>
                </c:pt>
                <c:pt idx="576">
                  <c:v>0.34212900000000002</c:v>
                </c:pt>
                <c:pt idx="577">
                  <c:v>0.27571000000000001</c:v>
                </c:pt>
                <c:pt idx="578">
                  <c:v>0.146422</c:v>
                </c:pt>
                <c:pt idx="579">
                  <c:v>0.549238</c:v>
                </c:pt>
                <c:pt idx="580">
                  <c:v>0.34439399999999998</c:v>
                </c:pt>
                <c:pt idx="581">
                  <c:v>0.17616699999999999</c:v>
                </c:pt>
                <c:pt idx="582">
                  <c:v>0.23161999999999999</c:v>
                </c:pt>
                <c:pt idx="583">
                  <c:v>0.33660899999999999</c:v>
                </c:pt>
                <c:pt idx="584">
                  <c:v>1.2588299999999999</c:v>
                </c:pt>
                <c:pt idx="585">
                  <c:v>0.62368000000000001</c:v>
                </c:pt>
                <c:pt idx="586">
                  <c:v>0.41195300000000001</c:v>
                </c:pt>
                <c:pt idx="587">
                  <c:v>0.15848699999999999</c:v>
                </c:pt>
                <c:pt idx="588">
                  <c:v>0.26201099999999999</c:v>
                </c:pt>
                <c:pt idx="589">
                  <c:v>0.27747899999999998</c:v>
                </c:pt>
                <c:pt idx="590">
                  <c:v>0.18962499999999999</c:v>
                </c:pt>
                <c:pt idx="591">
                  <c:v>0.35213899999999998</c:v>
                </c:pt>
                <c:pt idx="592">
                  <c:v>0.18252099999999999</c:v>
                </c:pt>
                <c:pt idx="593">
                  <c:v>0.12927900000000001</c:v>
                </c:pt>
                <c:pt idx="594">
                  <c:v>0.235932</c:v>
                </c:pt>
                <c:pt idx="595">
                  <c:v>0.25530799999999998</c:v>
                </c:pt>
                <c:pt idx="596">
                  <c:v>0.11591</c:v>
                </c:pt>
                <c:pt idx="597">
                  <c:v>7.8084000000000001E-2</c:v>
                </c:pt>
                <c:pt idx="598">
                  <c:v>0.43401400000000001</c:v>
                </c:pt>
                <c:pt idx="599">
                  <c:v>9.6877000000000005E-2</c:v>
                </c:pt>
                <c:pt idx="600">
                  <c:v>0.44794099999999998</c:v>
                </c:pt>
                <c:pt idx="601">
                  <c:v>0.31627699999999997</c:v>
                </c:pt>
                <c:pt idx="602">
                  <c:v>0.30752000000000002</c:v>
                </c:pt>
                <c:pt idx="603">
                  <c:v>0.15695600000000001</c:v>
                </c:pt>
                <c:pt idx="604">
                  <c:v>0.190965</c:v>
                </c:pt>
                <c:pt idx="605">
                  <c:v>0.216747</c:v>
                </c:pt>
                <c:pt idx="606">
                  <c:v>0.29499999999999998</c:v>
                </c:pt>
                <c:pt idx="607">
                  <c:v>0.140625</c:v>
                </c:pt>
                <c:pt idx="608">
                  <c:v>0.41072900000000001</c:v>
                </c:pt>
                <c:pt idx="609">
                  <c:v>0.24021700000000001</c:v>
                </c:pt>
                <c:pt idx="610">
                  <c:v>0.49157099999999998</c:v>
                </c:pt>
                <c:pt idx="611">
                  <c:v>0.143928</c:v>
                </c:pt>
                <c:pt idx="612">
                  <c:v>0.26508100000000001</c:v>
                </c:pt>
                <c:pt idx="613">
                  <c:v>0.30015900000000001</c:v>
                </c:pt>
                <c:pt idx="614">
                  <c:v>0.44959100000000002</c:v>
                </c:pt>
                <c:pt idx="615">
                  <c:v>0.26478699999999999</c:v>
                </c:pt>
                <c:pt idx="616">
                  <c:v>0.55455900000000002</c:v>
                </c:pt>
                <c:pt idx="617">
                  <c:v>0.32710699999999998</c:v>
                </c:pt>
                <c:pt idx="618">
                  <c:v>0.64879500000000001</c:v>
                </c:pt>
                <c:pt idx="619">
                  <c:v>0.18187700000000001</c:v>
                </c:pt>
                <c:pt idx="620">
                  <c:v>9.3479999999999994E-2</c:v>
                </c:pt>
                <c:pt idx="621">
                  <c:v>0.24624599999999999</c:v>
                </c:pt>
                <c:pt idx="622">
                  <c:v>0.37252600000000002</c:v>
                </c:pt>
                <c:pt idx="623">
                  <c:v>0.18914300000000001</c:v>
                </c:pt>
                <c:pt idx="624">
                  <c:v>0.23521900000000001</c:v>
                </c:pt>
                <c:pt idx="625">
                  <c:v>0.180114</c:v>
                </c:pt>
                <c:pt idx="626">
                  <c:v>0.50988</c:v>
                </c:pt>
                <c:pt idx="627">
                  <c:v>0.62056800000000001</c:v>
                </c:pt>
                <c:pt idx="628">
                  <c:v>0.421873</c:v>
                </c:pt>
                <c:pt idx="629">
                  <c:v>0.51658099999999996</c:v>
                </c:pt>
                <c:pt idx="630">
                  <c:v>0.67072200000000004</c:v>
                </c:pt>
                <c:pt idx="631">
                  <c:v>0.42483399999999999</c:v>
                </c:pt>
                <c:pt idx="632">
                  <c:v>0.32192500000000002</c:v>
                </c:pt>
                <c:pt idx="633">
                  <c:v>0.27944000000000002</c:v>
                </c:pt>
                <c:pt idx="634">
                  <c:v>0.41228199999999998</c:v>
                </c:pt>
                <c:pt idx="635">
                  <c:v>0.509266</c:v>
                </c:pt>
                <c:pt idx="636">
                  <c:v>0.20546200000000001</c:v>
                </c:pt>
                <c:pt idx="637">
                  <c:v>0.14736199999999999</c:v>
                </c:pt>
                <c:pt idx="638">
                  <c:v>0.48913200000000001</c:v>
                </c:pt>
                <c:pt idx="639">
                  <c:v>0.35666399999999998</c:v>
                </c:pt>
                <c:pt idx="640">
                  <c:v>0.26249299999999998</c:v>
                </c:pt>
                <c:pt idx="641">
                  <c:v>2.8377569999999999</c:v>
                </c:pt>
                <c:pt idx="642">
                  <c:v>1.1560729999999999</c:v>
                </c:pt>
                <c:pt idx="643">
                  <c:v>0.32341399999999998</c:v>
                </c:pt>
                <c:pt idx="644">
                  <c:v>0.37966699999999998</c:v>
                </c:pt>
                <c:pt idx="645">
                  <c:v>0.22328899999999999</c:v>
                </c:pt>
                <c:pt idx="646">
                  <c:v>0.32387899999999997</c:v>
                </c:pt>
                <c:pt idx="647">
                  <c:v>0.20558499999999999</c:v>
                </c:pt>
                <c:pt idx="648">
                  <c:v>0.16619800000000001</c:v>
                </c:pt>
                <c:pt idx="649">
                  <c:v>0.31298799999999999</c:v>
                </c:pt>
                <c:pt idx="650">
                  <c:v>0.116594</c:v>
                </c:pt>
                <c:pt idx="651">
                  <c:v>0.37647399999999998</c:v>
                </c:pt>
                <c:pt idx="652">
                  <c:v>0.74823600000000001</c:v>
                </c:pt>
                <c:pt idx="653">
                  <c:v>0.42325600000000002</c:v>
                </c:pt>
                <c:pt idx="654">
                  <c:v>0.268208</c:v>
                </c:pt>
                <c:pt idx="655">
                  <c:v>0.32999800000000001</c:v>
                </c:pt>
                <c:pt idx="656">
                  <c:v>0.25915100000000002</c:v>
                </c:pt>
                <c:pt idx="657">
                  <c:v>0.28614400000000001</c:v>
                </c:pt>
                <c:pt idx="658">
                  <c:v>0.35761900000000002</c:v>
                </c:pt>
                <c:pt idx="659">
                  <c:v>0.65152500000000002</c:v>
                </c:pt>
                <c:pt idx="660">
                  <c:v>0.19932800000000001</c:v>
                </c:pt>
                <c:pt idx="661">
                  <c:v>0.989039</c:v>
                </c:pt>
                <c:pt idx="662">
                  <c:v>1.188965</c:v>
                </c:pt>
                <c:pt idx="663">
                  <c:v>0.62929299999999999</c:v>
                </c:pt>
                <c:pt idx="664">
                  <c:v>0.22677700000000001</c:v>
                </c:pt>
                <c:pt idx="665">
                  <c:v>0.30666500000000002</c:v>
                </c:pt>
                <c:pt idx="666">
                  <c:v>0.47689900000000002</c:v>
                </c:pt>
                <c:pt idx="667">
                  <c:v>0.27937600000000001</c:v>
                </c:pt>
                <c:pt idx="668">
                  <c:v>0.43459399999999998</c:v>
                </c:pt>
                <c:pt idx="669">
                  <c:v>0.14956900000000001</c:v>
                </c:pt>
                <c:pt idx="670">
                  <c:v>0.155277</c:v>
                </c:pt>
                <c:pt idx="671">
                  <c:v>0.13517899999999999</c:v>
                </c:pt>
                <c:pt idx="672">
                  <c:v>0.29641800000000001</c:v>
                </c:pt>
                <c:pt idx="673">
                  <c:v>0.24412</c:v>
                </c:pt>
                <c:pt idx="674">
                  <c:v>0.46338499999999999</c:v>
                </c:pt>
                <c:pt idx="675">
                  <c:v>0.16089000000000001</c:v>
                </c:pt>
                <c:pt idx="676">
                  <c:v>0.221391</c:v>
                </c:pt>
                <c:pt idx="677">
                  <c:v>0.35757299999999997</c:v>
                </c:pt>
                <c:pt idx="678">
                  <c:v>0.21557599999999999</c:v>
                </c:pt>
                <c:pt idx="679">
                  <c:v>0.22356000000000001</c:v>
                </c:pt>
                <c:pt idx="680">
                  <c:v>0.16333300000000001</c:v>
                </c:pt>
                <c:pt idx="681">
                  <c:v>0.21136099999999999</c:v>
                </c:pt>
                <c:pt idx="682">
                  <c:v>0.13816999999999999</c:v>
                </c:pt>
                <c:pt idx="683">
                  <c:v>0.17233000000000001</c:v>
                </c:pt>
                <c:pt idx="684">
                  <c:v>0.17121</c:v>
                </c:pt>
                <c:pt idx="685">
                  <c:v>0.38981199999999999</c:v>
                </c:pt>
                <c:pt idx="686">
                  <c:v>0.52609499999999998</c:v>
                </c:pt>
                <c:pt idx="687">
                  <c:v>0.37279800000000002</c:v>
                </c:pt>
                <c:pt idx="688">
                  <c:v>0.22231500000000001</c:v>
                </c:pt>
                <c:pt idx="689">
                  <c:v>0.13537299999999999</c:v>
                </c:pt>
                <c:pt idx="690">
                  <c:v>0.16245899999999999</c:v>
                </c:pt>
                <c:pt idx="691">
                  <c:v>0.52315699999999998</c:v>
                </c:pt>
                <c:pt idx="692">
                  <c:v>0.45129399999999997</c:v>
                </c:pt>
                <c:pt idx="693">
                  <c:v>0.34752</c:v>
                </c:pt>
                <c:pt idx="694">
                  <c:v>0.336696</c:v>
                </c:pt>
                <c:pt idx="695">
                  <c:v>0.233649</c:v>
                </c:pt>
                <c:pt idx="696">
                  <c:v>0.30363800000000002</c:v>
                </c:pt>
                <c:pt idx="697">
                  <c:v>0.14673600000000001</c:v>
                </c:pt>
                <c:pt idx="698">
                  <c:v>0.12934999999999999</c:v>
                </c:pt>
                <c:pt idx="699">
                  <c:v>0.19168099999999999</c:v>
                </c:pt>
                <c:pt idx="700">
                  <c:v>0.27179599999999998</c:v>
                </c:pt>
                <c:pt idx="701">
                  <c:v>0.30441099999999999</c:v>
                </c:pt>
                <c:pt idx="702">
                  <c:v>0.40699800000000003</c:v>
                </c:pt>
                <c:pt idx="703">
                  <c:v>0</c:v>
                </c:pt>
                <c:pt idx="704">
                  <c:v>1.114298</c:v>
                </c:pt>
                <c:pt idx="705">
                  <c:v>0.72786899999999999</c:v>
                </c:pt>
                <c:pt idx="706">
                  <c:v>0.31493500000000002</c:v>
                </c:pt>
                <c:pt idx="707">
                  <c:v>0.27162799999999998</c:v>
                </c:pt>
                <c:pt idx="708">
                  <c:v>0.232215</c:v>
                </c:pt>
                <c:pt idx="709">
                  <c:v>0.622193</c:v>
                </c:pt>
                <c:pt idx="710">
                  <c:v>0.23650499999999999</c:v>
                </c:pt>
                <c:pt idx="711">
                  <c:v>0.164575</c:v>
                </c:pt>
                <c:pt idx="712">
                  <c:v>0.14496899999999999</c:v>
                </c:pt>
                <c:pt idx="713">
                  <c:v>0.102452</c:v>
                </c:pt>
                <c:pt idx="714">
                  <c:v>0.18903500000000001</c:v>
                </c:pt>
                <c:pt idx="715">
                  <c:v>0.169215</c:v>
                </c:pt>
                <c:pt idx="716">
                  <c:v>0.16015399999999999</c:v>
                </c:pt>
                <c:pt idx="717">
                  <c:v>0.124435</c:v>
                </c:pt>
                <c:pt idx="718">
                  <c:v>0.26510699999999998</c:v>
                </c:pt>
                <c:pt idx="719">
                  <c:v>0.17574000000000001</c:v>
                </c:pt>
                <c:pt idx="720">
                  <c:v>0.16144500000000001</c:v>
                </c:pt>
                <c:pt idx="721">
                  <c:v>0.35132999999999998</c:v>
                </c:pt>
                <c:pt idx="722">
                  <c:v>0.51938700000000004</c:v>
                </c:pt>
                <c:pt idx="723">
                  <c:v>0.30702299999999999</c:v>
                </c:pt>
                <c:pt idx="724">
                  <c:v>0.258133</c:v>
                </c:pt>
                <c:pt idx="725">
                  <c:v>0.21928300000000001</c:v>
                </c:pt>
                <c:pt idx="726">
                  <c:v>0.170014</c:v>
                </c:pt>
                <c:pt idx="727">
                  <c:v>0.213556</c:v>
                </c:pt>
                <c:pt idx="728">
                  <c:v>0.321187</c:v>
                </c:pt>
                <c:pt idx="729">
                  <c:v>0.33783099999999999</c:v>
                </c:pt>
                <c:pt idx="730">
                  <c:v>0.43706</c:v>
                </c:pt>
                <c:pt idx="731">
                  <c:v>0.54874500000000004</c:v>
                </c:pt>
                <c:pt idx="732">
                  <c:v>0.27484599999999998</c:v>
                </c:pt>
                <c:pt idx="733">
                  <c:v>0.35233599999999998</c:v>
                </c:pt>
                <c:pt idx="734">
                  <c:v>0.52791699999999997</c:v>
                </c:pt>
                <c:pt idx="735">
                  <c:v>0.21842400000000001</c:v>
                </c:pt>
                <c:pt idx="736">
                  <c:v>0.36238799999999999</c:v>
                </c:pt>
                <c:pt idx="737">
                  <c:v>0.66355600000000003</c:v>
                </c:pt>
                <c:pt idx="738">
                  <c:v>0.31256299999999998</c:v>
                </c:pt>
                <c:pt idx="739">
                  <c:v>0.234706</c:v>
                </c:pt>
                <c:pt idx="740">
                  <c:v>0.35714499999999999</c:v>
                </c:pt>
                <c:pt idx="741">
                  <c:v>0.327297</c:v>
                </c:pt>
                <c:pt idx="742">
                  <c:v>0.40054299999999998</c:v>
                </c:pt>
                <c:pt idx="743">
                  <c:v>0.44261699999999998</c:v>
                </c:pt>
                <c:pt idx="744">
                  <c:v>0.41663899999999998</c:v>
                </c:pt>
                <c:pt idx="745">
                  <c:v>0.49579099999999998</c:v>
                </c:pt>
                <c:pt idx="746">
                  <c:v>0.39575300000000002</c:v>
                </c:pt>
                <c:pt idx="747">
                  <c:v>0.37459300000000001</c:v>
                </c:pt>
                <c:pt idx="748">
                  <c:v>0.70847099999999996</c:v>
                </c:pt>
                <c:pt idx="749">
                  <c:v>0.55109399999999997</c:v>
                </c:pt>
                <c:pt idx="750">
                  <c:v>0.28747499999999998</c:v>
                </c:pt>
                <c:pt idx="751">
                  <c:v>9.4952999999999996E-2</c:v>
                </c:pt>
                <c:pt idx="752">
                  <c:v>0.21959699999999999</c:v>
                </c:pt>
                <c:pt idx="753">
                  <c:v>0.42621900000000001</c:v>
                </c:pt>
                <c:pt idx="754">
                  <c:v>0.27667700000000001</c:v>
                </c:pt>
                <c:pt idx="755">
                  <c:v>0.18812100000000001</c:v>
                </c:pt>
                <c:pt idx="756">
                  <c:v>0.35490100000000002</c:v>
                </c:pt>
                <c:pt idx="757">
                  <c:v>0.29673300000000002</c:v>
                </c:pt>
                <c:pt idx="758">
                  <c:v>0.32060699999999998</c:v>
                </c:pt>
                <c:pt idx="759">
                  <c:v>0.123095</c:v>
                </c:pt>
                <c:pt idx="760">
                  <c:v>0.26980300000000002</c:v>
                </c:pt>
                <c:pt idx="761">
                  <c:v>0.17668</c:v>
                </c:pt>
                <c:pt idx="762">
                  <c:v>0.131887</c:v>
                </c:pt>
                <c:pt idx="763">
                  <c:v>0.20475099999999999</c:v>
                </c:pt>
                <c:pt idx="764">
                  <c:v>0.21818000000000001</c:v>
                </c:pt>
                <c:pt idx="765">
                  <c:v>0.208893</c:v>
                </c:pt>
                <c:pt idx="766">
                  <c:v>3.1705999999999998E-2</c:v>
                </c:pt>
                <c:pt idx="767">
                  <c:v>0.24978</c:v>
                </c:pt>
                <c:pt idx="768">
                  <c:v>0.18587000000000001</c:v>
                </c:pt>
                <c:pt idx="769">
                  <c:v>0.23379900000000001</c:v>
                </c:pt>
                <c:pt idx="770">
                  <c:v>0.28453800000000001</c:v>
                </c:pt>
                <c:pt idx="771">
                  <c:v>0.30628100000000003</c:v>
                </c:pt>
                <c:pt idx="772">
                  <c:v>0.80482399999999998</c:v>
                </c:pt>
                <c:pt idx="773">
                  <c:v>2.4412090000000002</c:v>
                </c:pt>
                <c:pt idx="774">
                  <c:v>0.92824399999999996</c:v>
                </c:pt>
                <c:pt idx="775">
                  <c:v>0.47997899999999999</c:v>
                </c:pt>
                <c:pt idx="776">
                  <c:v>0.43908700000000001</c:v>
                </c:pt>
                <c:pt idx="777">
                  <c:v>0.43620500000000001</c:v>
                </c:pt>
                <c:pt idx="778">
                  <c:v>1.0365489999999999</c:v>
                </c:pt>
                <c:pt idx="779">
                  <c:v>0.41047600000000001</c:v>
                </c:pt>
                <c:pt idx="780">
                  <c:v>0.722912</c:v>
                </c:pt>
                <c:pt idx="781">
                  <c:v>0.31419999999999998</c:v>
                </c:pt>
                <c:pt idx="782">
                  <c:v>0.25584000000000001</c:v>
                </c:pt>
                <c:pt idx="783">
                  <c:v>0.32130799999999998</c:v>
                </c:pt>
                <c:pt idx="784">
                  <c:v>0.212644</c:v>
                </c:pt>
                <c:pt idx="785">
                  <c:v>0.31480000000000002</c:v>
                </c:pt>
                <c:pt idx="786">
                  <c:v>0.28944900000000001</c:v>
                </c:pt>
                <c:pt idx="787">
                  <c:v>0.39210699999999998</c:v>
                </c:pt>
                <c:pt idx="788">
                  <c:v>0.52611399999999997</c:v>
                </c:pt>
                <c:pt idx="789">
                  <c:v>0.23696500000000001</c:v>
                </c:pt>
                <c:pt idx="790">
                  <c:v>0.46715400000000001</c:v>
                </c:pt>
                <c:pt idx="791">
                  <c:v>0.26421299999999998</c:v>
                </c:pt>
                <c:pt idx="792">
                  <c:v>0.35824600000000001</c:v>
                </c:pt>
                <c:pt idx="793">
                  <c:v>0.40627099999999999</c:v>
                </c:pt>
                <c:pt idx="794">
                  <c:v>0.284721</c:v>
                </c:pt>
                <c:pt idx="795">
                  <c:v>0.208757</c:v>
                </c:pt>
                <c:pt idx="796">
                  <c:v>0.312523</c:v>
                </c:pt>
                <c:pt idx="797">
                  <c:v>0.228821</c:v>
                </c:pt>
                <c:pt idx="798">
                  <c:v>0.247805</c:v>
                </c:pt>
                <c:pt idx="799">
                  <c:v>0.36316799999999999</c:v>
                </c:pt>
                <c:pt idx="800">
                  <c:v>0.33255400000000002</c:v>
                </c:pt>
                <c:pt idx="801">
                  <c:v>0.22767200000000001</c:v>
                </c:pt>
                <c:pt idx="802">
                  <c:v>0.398117</c:v>
                </c:pt>
                <c:pt idx="803">
                  <c:v>0.13150500000000001</c:v>
                </c:pt>
                <c:pt idx="804">
                  <c:v>0.27140300000000001</c:v>
                </c:pt>
                <c:pt idx="805">
                  <c:v>0.25591799999999998</c:v>
                </c:pt>
                <c:pt idx="806">
                  <c:v>8.7260000000000004E-2</c:v>
                </c:pt>
                <c:pt idx="807">
                  <c:v>0.40276600000000001</c:v>
                </c:pt>
                <c:pt idx="808">
                  <c:v>0.34184799999999999</c:v>
                </c:pt>
                <c:pt idx="809">
                  <c:v>0.61992999999999998</c:v>
                </c:pt>
                <c:pt idx="810">
                  <c:v>0.45019999999999999</c:v>
                </c:pt>
                <c:pt idx="811">
                  <c:v>0.37110500000000002</c:v>
                </c:pt>
                <c:pt idx="812">
                  <c:v>0.83281400000000005</c:v>
                </c:pt>
                <c:pt idx="813">
                  <c:v>0.30566900000000002</c:v>
                </c:pt>
                <c:pt idx="814">
                  <c:v>0.44869799999999999</c:v>
                </c:pt>
                <c:pt idx="815">
                  <c:v>0.28336699999999998</c:v>
                </c:pt>
                <c:pt idx="816">
                  <c:v>0.242422</c:v>
                </c:pt>
                <c:pt idx="817">
                  <c:v>0.45426899999999998</c:v>
                </c:pt>
                <c:pt idx="818">
                  <c:v>0.49284699999999998</c:v>
                </c:pt>
                <c:pt idx="819">
                  <c:v>0.15596199999999999</c:v>
                </c:pt>
                <c:pt idx="820">
                  <c:v>0.37745699999999999</c:v>
                </c:pt>
                <c:pt idx="821">
                  <c:v>0.46013199999999999</c:v>
                </c:pt>
                <c:pt idx="822">
                  <c:v>0.36108200000000001</c:v>
                </c:pt>
                <c:pt idx="823">
                  <c:v>0.50995400000000002</c:v>
                </c:pt>
                <c:pt idx="824">
                  <c:v>0.93787799999999999</c:v>
                </c:pt>
                <c:pt idx="825">
                  <c:v>0.45691199999999998</c:v>
                </c:pt>
                <c:pt idx="826">
                  <c:v>0.29853299999999999</c:v>
                </c:pt>
                <c:pt idx="827">
                  <c:v>0.354016</c:v>
                </c:pt>
                <c:pt idx="828">
                  <c:v>0.31677100000000002</c:v>
                </c:pt>
                <c:pt idx="829">
                  <c:v>0.63404000000000005</c:v>
                </c:pt>
                <c:pt idx="830">
                  <c:v>0.51751999999999998</c:v>
                </c:pt>
                <c:pt idx="831">
                  <c:v>0.43466399999999999</c:v>
                </c:pt>
                <c:pt idx="832">
                  <c:v>0.38494800000000001</c:v>
                </c:pt>
                <c:pt idx="833">
                  <c:v>0.46693099999999998</c:v>
                </c:pt>
                <c:pt idx="834">
                  <c:v>0.70102399999999998</c:v>
                </c:pt>
                <c:pt idx="835">
                  <c:v>0.62507400000000002</c:v>
                </c:pt>
                <c:pt idx="836">
                  <c:v>0.279638</c:v>
                </c:pt>
                <c:pt idx="837">
                  <c:v>0.33633099999999999</c:v>
                </c:pt>
                <c:pt idx="838">
                  <c:v>0.34165000000000001</c:v>
                </c:pt>
                <c:pt idx="839">
                  <c:v>0.48924099999999998</c:v>
                </c:pt>
                <c:pt idx="840">
                  <c:v>0.27535199999999999</c:v>
                </c:pt>
                <c:pt idx="841">
                  <c:v>0.314216</c:v>
                </c:pt>
                <c:pt idx="842">
                  <c:v>0.215919</c:v>
                </c:pt>
                <c:pt idx="843">
                  <c:v>0.31976100000000002</c:v>
                </c:pt>
                <c:pt idx="844">
                  <c:v>0.33400299999999999</c:v>
                </c:pt>
                <c:pt idx="845">
                  <c:v>0.25988600000000001</c:v>
                </c:pt>
                <c:pt idx="846">
                  <c:v>0.47964699999999999</c:v>
                </c:pt>
                <c:pt idx="847">
                  <c:v>0.38655600000000001</c:v>
                </c:pt>
                <c:pt idx="848">
                  <c:v>0.67650100000000002</c:v>
                </c:pt>
                <c:pt idx="849">
                  <c:v>0.41203299999999998</c:v>
                </c:pt>
                <c:pt idx="850">
                  <c:v>0.32150099999999998</c:v>
                </c:pt>
                <c:pt idx="851">
                  <c:v>0.35074100000000002</c:v>
                </c:pt>
                <c:pt idx="852">
                  <c:v>0.46085199999999998</c:v>
                </c:pt>
                <c:pt idx="853">
                  <c:v>0.19164400000000001</c:v>
                </c:pt>
                <c:pt idx="854">
                  <c:v>0.29001900000000003</c:v>
                </c:pt>
                <c:pt idx="855">
                  <c:v>0.14735699999999999</c:v>
                </c:pt>
                <c:pt idx="856">
                  <c:v>0.22303300000000001</c:v>
                </c:pt>
                <c:pt idx="857">
                  <c:v>0.28475800000000001</c:v>
                </c:pt>
                <c:pt idx="858">
                  <c:v>0.322411</c:v>
                </c:pt>
                <c:pt idx="859">
                  <c:v>0</c:v>
                </c:pt>
                <c:pt idx="860">
                  <c:v>0.46923999999999999</c:v>
                </c:pt>
                <c:pt idx="861">
                  <c:v>0.26516800000000001</c:v>
                </c:pt>
                <c:pt idx="862">
                  <c:v>0.30444100000000002</c:v>
                </c:pt>
                <c:pt idx="863">
                  <c:v>0.173845</c:v>
                </c:pt>
                <c:pt idx="864">
                  <c:v>0.422209</c:v>
                </c:pt>
                <c:pt idx="865">
                  <c:v>0.45324199999999998</c:v>
                </c:pt>
                <c:pt idx="866">
                  <c:v>6.7500739999999997</c:v>
                </c:pt>
                <c:pt idx="867">
                  <c:v>0.41558600000000001</c:v>
                </c:pt>
                <c:pt idx="868">
                  <c:v>0.55796800000000002</c:v>
                </c:pt>
                <c:pt idx="869">
                  <c:v>0.45926699999999998</c:v>
                </c:pt>
                <c:pt idx="870">
                  <c:v>0.33995900000000001</c:v>
                </c:pt>
                <c:pt idx="871">
                  <c:v>0.72228300000000001</c:v>
                </c:pt>
                <c:pt idx="872">
                  <c:v>0.84146399999999999</c:v>
                </c:pt>
                <c:pt idx="873">
                  <c:v>0.30318499999999998</c:v>
                </c:pt>
                <c:pt idx="874">
                  <c:v>0.54974500000000004</c:v>
                </c:pt>
                <c:pt idx="875">
                  <c:v>0.30464999999999998</c:v>
                </c:pt>
                <c:pt idx="876">
                  <c:v>0.446075</c:v>
                </c:pt>
                <c:pt idx="877">
                  <c:v>0.215423</c:v>
                </c:pt>
                <c:pt idx="878">
                  <c:v>0.18687300000000001</c:v>
                </c:pt>
                <c:pt idx="879">
                  <c:v>0.20197499999999999</c:v>
                </c:pt>
                <c:pt idx="880">
                  <c:v>0.28692800000000002</c:v>
                </c:pt>
                <c:pt idx="881">
                  <c:v>0.26688099999999998</c:v>
                </c:pt>
                <c:pt idx="882">
                  <c:v>0.339754</c:v>
                </c:pt>
                <c:pt idx="883">
                  <c:v>0.24451300000000001</c:v>
                </c:pt>
                <c:pt idx="884">
                  <c:v>0.107666</c:v>
                </c:pt>
                <c:pt idx="885">
                  <c:v>0.294207</c:v>
                </c:pt>
                <c:pt idx="886">
                  <c:v>0.28437099999999998</c:v>
                </c:pt>
                <c:pt idx="887">
                  <c:v>0.262909</c:v>
                </c:pt>
                <c:pt idx="888">
                  <c:v>9.7148999999999999E-2</c:v>
                </c:pt>
                <c:pt idx="889">
                  <c:v>0.175899</c:v>
                </c:pt>
                <c:pt idx="890">
                  <c:v>0.168716</c:v>
                </c:pt>
                <c:pt idx="891">
                  <c:v>0.26539099999999999</c:v>
                </c:pt>
                <c:pt idx="892">
                  <c:v>0.47678199999999998</c:v>
                </c:pt>
                <c:pt idx="893">
                  <c:v>0.19271199999999999</c:v>
                </c:pt>
                <c:pt idx="894">
                  <c:v>0.366566</c:v>
                </c:pt>
                <c:pt idx="895">
                  <c:v>0.389963</c:v>
                </c:pt>
                <c:pt idx="896">
                  <c:v>0.46251799999999998</c:v>
                </c:pt>
                <c:pt idx="897">
                  <c:v>0.15427399999999999</c:v>
                </c:pt>
                <c:pt idx="898">
                  <c:v>0.147864</c:v>
                </c:pt>
                <c:pt idx="899">
                  <c:v>0.27506700000000001</c:v>
                </c:pt>
                <c:pt idx="900">
                  <c:v>0.16630400000000001</c:v>
                </c:pt>
                <c:pt idx="901">
                  <c:v>0.21138799999999999</c:v>
                </c:pt>
                <c:pt idx="902">
                  <c:v>0.100229</c:v>
                </c:pt>
                <c:pt idx="903">
                  <c:v>0.14000899999999999</c:v>
                </c:pt>
                <c:pt idx="904">
                  <c:v>0.16683999999999999</c:v>
                </c:pt>
                <c:pt idx="905">
                  <c:v>0.32130300000000001</c:v>
                </c:pt>
                <c:pt idx="906">
                  <c:v>0.20135</c:v>
                </c:pt>
                <c:pt idx="907">
                  <c:v>0.40190100000000001</c:v>
                </c:pt>
                <c:pt idx="908">
                  <c:v>0.62517199999999995</c:v>
                </c:pt>
                <c:pt idx="909">
                  <c:v>0.166545</c:v>
                </c:pt>
                <c:pt idx="910">
                  <c:v>0.33435799999999999</c:v>
                </c:pt>
                <c:pt idx="911">
                  <c:v>0.218004</c:v>
                </c:pt>
                <c:pt idx="912">
                  <c:v>0.152475</c:v>
                </c:pt>
                <c:pt idx="913">
                  <c:v>0.17449899999999999</c:v>
                </c:pt>
                <c:pt idx="914">
                  <c:v>0.45671200000000001</c:v>
                </c:pt>
                <c:pt idx="915">
                  <c:v>0.13886599999999999</c:v>
                </c:pt>
                <c:pt idx="916">
                  <c:v>0.30569600000000002</c:v>
                </c:pt>
                <c:pt idx="917">
                  <c:v>0.32498500000000002</c:v>
                </c:pt>
                <c:pt idx="918">
                  <c:v>0.239006</c:v>
                </c:pt>
                <c:pt idx="919">
                  <c:v>0.27791700000000003</c:v>
                </c:pt>
                <c:pt idx="920">
                  <c:v>0.220971</c:v>
                </c:pt>
                <c:pt idx="921">
                  <c:v>0.114523</c:v>
                </c:pt>
                <c:pt idx="922">
                  <c:v>0.39539600000000003</c:v>
                </c:pt>
                <c:pt idx="923">
                  <c:v>0.22123300000000001</c:v>
                </c:pt>
                <c:pt idx="924">
                  <c:v>0.18315699999999999</c:v>
                </c:pt>
                <c:pt idx="925">
                  <c:v>0.282474</c:v>
                </c:pt>
                <c:pt idx="926">
                  <c:v>0.45628999999999997</c:v>
                </c:pt>
                <c:pt idx="927">
                  <c:v>0.35014000000000001</c:v>
                </c:pt>
                <c:pt idx="928">
                  <c:v>0.25786500000000001</c:v>
                </c:pt>
                <c:pt idx="929">
                  <c:v>0.178343</c:v>
                </c:pt>
                <c:pt idx="930">
                  <c:v>0.300622</c:v>
                </c:pt>
                <c:pt idx="931">
                  <c:v>0.22423599999999999</c:v>
                </c:pt>
                <c:pt idx="932">
                  <c:v>0.14510600000000001</c:v>
                </c:pt>
                <c:pt idx="933">
                  <c:v>0.25982899999999998</c:v>
                </c:pt>
                <c:pt idx="934">
                  <c:v>0.42399799999999999</c:v>
                </c:pt>
                <c:pt idx="935">
                  <c:v>0.23200000000000001</c:v>
                </c:pt>
                <c:pt idx="936">
                  <c:v>0.19144600000000001</c:v>
                </c:pt>
                <c:pt idx="937">
                  <c:v>0.17594099999999999</c:v>
                </c:pt>
                <c:pt idx="938">
                  <c:v>0.218865</c:v>
                </c:pt>
                <c:pt idx="939">
                  <c:v>0.16414300000000001</c:v>
                </c:pt>
                <c:pt idx="940">
                  <c:v>0.26158900000000002</c:v>
                </c:pt>
                <c:pt idx="941">
                  <c:v>0.19655500000000001</c:v>
                </c:pt>
                <c:pt idx="942">
                  <c:v>0.196043</c:v>
                </c:pt>
                <c:pt idx="943">
                  <c:v>0.32916699999999999</c:v>
                </c:pt>
                <c:pt idx="944">
                  <c:v>0.235846</c:v>
                </c:pt>
                <c:pt idx="945">
                  <c:v>0.24673500000000001</c:v>
                </c:pt>
                <c:pt idx="946">
                  <c:v>0.229097</c:v>
                </c:pt>
                <c:pt idx="947">
                  <c:v>0.23300299999999999</c:v>
                </c:pt>
                <c:pt idx="948">
                  <c:v>0.17314199999999999</c:v>
                </c:pt>
                <c:pt idx="949">
                  <c:v>0.36300199999999999</c:v>
                </c:pt>
                <c:pt idx="950">
                  <c:v>0.17679800000000001</c:v>
                </c:pt>
                <c:pt idx="951">
                  <c:v>0.34497299999999997</c:v>
                </c:pt>
                <c:pt idx="952">
                  <c:v>0.24487</c:v>
                </c:pt>
                <c:pt idx="953">
                  <c:v>0</c:v>
                </c:pt>
                <c:pt idx="954">
                  <c:v>0.18967200000000001</c:v>
                </c:pt>
                <c:pt idx="955">
                  <c:v>0.38038699999999998</c:v>
                </c:pt>
                <c:pt idx="956">
                  <c:v>1.123534</c:v>
                </c:pt>
                <c:pt idx="957">
                  <c:v>0.79597399999999996</c:v>
                </c:pt>
                <c:pt idx="958">
                  <c:v>0.55145100000000002</c:v>
                </c:pt>
                <c:pt idx="959">
                  <c:v>0.59884099999999996</c:v>
                </c:pt>
                <c:pt idx="960">
                  <c:v>0.32320399999999999</c:v>
                </c:pt>
                <c:pt idx="961">
                  <c:v>0.388683</c:v>
                </c:pt>
                <c:pt idx="962">
                  <c:v>0.215308</c:v>
                </c:pt>
                <c:pt idx="963">
                  <c:v>0.50905800000000001</c:v>
                </c:pt>
                <c:pt idx="964">
                  <c:v>0.153026</c:v>
                </c:pt>
                <c:pt idx="965">
                  <c:v>0.453573</c:v>
                </c:pt>
                <c:pt idx="966">
                  <c:v>0.27314100000000002</c:v>
                </c:pt>
                <c:pt idx="967">
                  <c:v>0.26998100000000003</c:v>
                </c:pt>
                <c:pt idx="968">
                  <c:v>0.14571799999999999</c:v>
                </c:pt>
                <c:pt idx="969">
                  <c:v>1.307463</c:v>
                </c:pt>
                <c:pt idx="970">
                  <c:v>0.379247</c:v>
                </c:pt>
                <c:pt idx="971">
                  <c:v>0.69916100000000003</c:v>
                </c:pt>
                <c:pt idx="972">
                  <c:v>0.210421</c:v>
                </c:pt>
                <c:pt idx="973">
                  <c:v>0.49261100000000002</c:v>
                </c:pt>
                <c:pt idx="974">
                  <c:v>0.39966400000000002</c:v>
                </c:pt>
                <c:pt idx="975">
                  <c:v>1.38558</c:v>
                </c:pt>
                <c:pt idx="976">
                  <c:v>0.352302</c:v>
                </c:pt>
                <c:pt idx="977">
                  <c:v>0.250083</c:v>
                </c:pt>
                <c:pt idx="978">
                  <c:v>0.21645600000000001</c:v>
                </c:pt>
                <c:pt idx="979">
                  <c:v>0.34649099999999999</c:v>
                </c:pt>
                <c:pt idx="980">
                  <c:v>0.40608300000000003</c:v>
                </c:pt>
                <c:pt idx="981">
                  <c:v>0.21205099999999999</c:v>
                </c:pt>
                <c:pt idx="982">
                  <c:v>0.16625300000000001</c:v>
                </c:pt>
                <c:pt idx="983">
                  <c:v>0.26123600000000002</c:v>
                </c:pt>
                <c:pt idx="984">
                  <c:v>0.713445</c:v>
                </c:pt>
                <c:pt idx="985">
                  <c:v>0.26754</c:v>
                </c:pt>
                <c:pt idx="986">
                  <c:v>0.345995</c:v>
                </c:pt>
                <c:pt idx="987">
                  <c:v>0.39439400000000002</c:v>
                </c:pt>
                <c:pt idx="988">
                  <c:v>0.33311200000000002</c:v>
                </c:pt>
                <c:pt idx="989">
                  <c:v>0.36037200000000003</c:v>
                </c:pt>
                <c:pt idx="990">
                  <c:v>0.37467600000000001</c:v>
                </c:pt>
                <c:pt idx="991">
                  <c:v>0.189383</c:v>
                </c:pt>
                <c:pt idx="992">
                  <c:v>0.25985200000000003</c:v>
                </c:pt>
                <c:pt idx="993">
                  <c:v>0.29807</c:v>
                </c:pt>
                <c:pt idx="994">
                  <c:v>0.32411099999999998</c:v>
                </c:pt>
                <c:pt idx="995">
                  <c:v>0.268735</c:v>
                </c:pt>
                <c:pt idx="996">
                  <c:v>0.19719900000000001</c:v>
                </c:pt>
                <c:pt idx="997">
                  <c:v>0.240923</c:v>
                </c:pt>
                <c:pt idx="998">
                  <c:v>0.23963899999999999</c:v>
                </c:pt>
                <c:pt idx="999">
                  <c:v>0.23158500000000001</c:v>
                </c:pt>
                <c:pt idx="1000">
                  <c:v>0.22839499999999999</c:v>
                </c:pt>
                <c:pt idx="1001">
                  <c:v>0.23821700000000001</c:v>
                </c:pt>
                <c:pt idx="1002">
                  <c:v>0.17622699999999999</c:v>
                </c:pt>
                <c:pt idx="1003">
                  <c:v>0.22106200000000001</c:v>
                </c:pt>
                <c:pt idx="1004">
                  <c:v>0.36430499999999999</c:v>
                </c:pt>
                <c:pt idx="1005">
                  <c:v>0.39296500000000001</c:v>
                </c:pt>
                <c:pt idx="1006">
                  <c:v>0.181283</c:v>
                </c:pt>
                <c:pt idx="1007">
                  <c:v>9.1590000000000005E-3</c:v>
                </c:pt>
                <c:pt idx="1008">
                  <c:v>0.25560500000000003</c:v>
                </c:pt>
                <c:pt idx="1009">
                  <c:v>8.2081000000000001E-2</c:v>
                </c:pt>
                <c:pt idx="1010">
                  <c:v>0.43315199999999998</c:v>
                </c:pt>
                <c:pt idx="1011">
                  <c:v>0.392984</c:v>
                </c:pt>
                <c:pt idx="1012">
                  <c:v>0.119742</c:v>
                </c:pt>
                <c:pt idx="1013">
                  <c:v>0.25869700000000001</c:v>
                </c:pt>
                <c:pt idx="1014">
                  <c:v>0.26479399999999997</c:v>
                </c:pt>
                <c:pt idx="1015">
                  <c:v>0.27973700000000001</c:v>
                </c:pt>
                <c:pt idx="1016">
                  <c:v>0.36344100000000001</c:v>
                </c:pt>
                <c:pt idx="1017">
                  <c:v>1.038063</c:v>
                </c:pt>
                <c:pt idx="1018">
                  <c:v>0.71580900000000003</c:v>
                </c:pt>
                <c:pt idx="1019">
                  <c:v>0.39548899999999998</c:v>
                </c:pt>
                <c:pt idx="1020">
                  <c:v>2.1549269999999998</c:v>
                </c:pt>
                <c:pt idx="1021">
                  <c:v>0.60998699999999995</c:v>
                </c:pt>
                <c:pt idx="1022">
                  <c:v>0.361321</c:v>
                </c:pt>
                <c:pt idx="1023">
                  <c:v>0.415356</c:v>
                </c:pt>
                <c:pt idx="1024">
                  <c:v>0.33282099999999998</c:v>
                </c:pt>
                <c:pt idx="1025">
                  <c:v>0.26220100000000002</c:v>
                </c:pt>
                <c:pt idx="1026">
                  <c:v>0.28040900000000002</c:v>
                </c:pt>
                <c:pt idx="1027">
                  <c:v>0.64198</c:v>
                </c:pt>
                <c:pt idx="1028">
                  <c:v>0.32031700000000002</c:v>
                </c:pt>
                <c:pt idx="1029">
                  <c:v>0.69666499999999998</c:v>
                </c:pt>
                <c:pt idx="1030">
                  <c:v>0.30927100000000002</c:v>
                </c:pt>
                <c:pt idx="1031">
                  <c:v>0.15729099999999999</c:v>
                </c:pt>
                <c:pt idx="1032">
                  <c:v>0.15667500000000001</c:v>
                </c:pt>
                <c:pt idx="1033">
                  <c:v>0.220417</c:v>
                </c:pt>
                <c:pt idx="1034">
                  <c:v>0.19927500000000001</c:v>
                </c:pt>
                <c:pt idx="1035">
                  <c:v>0.29099399999999997</c:v>
                </c:pt>
                <c:pt idx="1036">
                  <c:v>0.30805300000000002</c:v>
                </c:pt>
                <c:pt idx="1037">
                  <c:v>0.23908499999999999</c:v>
                </c:pt>
                <c:pt idx="1038">
                  <c:v>0.24440799999999999</c:v>
                </c:pt>
                <c:pt idx="1039">
                  <c:v>0.18540699999999999</c:v>
                </c:pt>
                <c:pt idx="1040">
                  <c:v>0.17471400000000001</c:v>
                </c:pt>
                <c:pt idx="1041">
                  <c:v>0.32946599999999998</c:v>
                </c:pt>
                <c:pt idx="1042">
                  <c:v>0.115481</c:v>
                </c:pt>
                <c:pt idx="1043">
                  <c:v>0.20272100000000001</c:v>
                </c:pt>
                <c:pt idx="1044">
                  <c:v>0.244119</c:v>
                </c:pt>
                <c:pt idx="1045">
                  <c:v>0.28433700000000001</c:v>
                </c:pt>
                <c:pt idx="1046">
                  <c:v>0.29825699999999999</c:v>
                </c:pt>
                <c:pt idx="1047">
                  <c:v>0.19906699999999999</c:v>
                </c:pt>
                <c:pt idx="1048">
                  <c:v>0.17945</c:v>
                </c:pt>
                <c:pt idx="1049">
                  <c:v>0.20658799999999999</c:v>
                </c:pt>
                <c:pt idx="1050">
                  <c:v>0.21684</c:v>
                </c:pt>
                <c:pt idx="1051">
                  <c:v>9.758E-2</c:v>
                </c:pt>
                <c:pt idx="1052">
                  <c:v>6.5991999999999995E-2</c:v>
                </c:pt>
                <c:pt idx="1053">
                  <c:v>0.103209</c:v>
                </c:pt>
                <c:pt idx="1054">
                  <c:v>0.205456</c:v>
                </c:pt>
                <c:pt idx="1055">
                  <c:v>0.17957699999999999</c:v>
                </c:pt>
                <c:pt idx="1056">
                  <c:v>0.138484</c:v>
                </c:pt>
                <c:pt idx="1057">
                  <c:v>0.26570199999999999</c:v>
                </c:pt>
                <c:pt idx="1058">
                  <c:v>0.46888000000000002</c:v>
                </c:pt>
                <c:pt idx="1059">
                  <c:v>0.30011199999999999</c:v>
                </c:pt>
                <c:pt idx="1060">
                  <c:v>0.437361</c:v>
                </c:pt>
                <c:pt idx="1061">
                  <c:v>0.64181299999999997</c:v>
                </c:pt>
                <c:pt idx="1062">
                  <c:v>0.139764</c:v>
                </c:pt>
                <c:pt idx="1063">
                  <c:v>0.228799</c:v>
                </c:pt>
                <c:pt idx="1064">
                  <c:v>0.32779399999999997</c:v>
                </c:pt>
                <c:pt idx="1065">
                  <c:v>0.30719999999999997</c:v>
                </c:pt>
                <c:pt idx="1066">
                  <c:v>0</c:v>
                </c:pt>
                <c:pt idx="1067">
                  <c:v>0.45390399999999997</c:v>
                </c:pt>
                <c:pt idx="1068">
                  <c:v>0.14591499999999999</c:v>
                </c:pt>
                <c:pt idx="1069">
                  <c:v>0.35006999999999999</c:v>
                </c:pt>
                <c:pt idx="1070">
                  <c:v>0.66286299999999998</c:v>
                </c:pt>
                <c:pt idx="1071">
                  <c:v>0.435081</c:v>
                </c:pt>
                <c:pt idx="1072">
                  <c:v>0.14224800000000001</c:v>
                </c:pt>
                <c:pt idx="1073">
                  <c:v>1.0444020000000001</c:v>
                </c:pt>
                <c:pt idx="1074">
                  <c:v>0.44261800000000001</c:v>
                </c:pt>
                <c:pt idx="1075">
                  <c:v>0.34324399999999999</c:v>
                </c:pt>
                <c:pt idx="1076">
                  <c:v>0.80604500000000001</c:v>
                </c:pt>
                <c:pt idx="1077">
                  <c:v>0.27921299999999999</c:v>
                </c:pt>
                <c:pt idx="1078">
                  <c:v>0.349825</c:v>
                </c:pt>
                <c:pt idx="1079">
                  <c:v>0.16034300000000001</c:v>
                </c:pt>
                <c:pt idx="1080">
                  <c:v>0.27528999999999998</c:v>
                </c:pt>
                <c:pt idx="1081">
                  <c:v>0.186858</c:v>
                </c:pt>
                <c:pt idx="1082">
                  <c:v>0.33111800000000002</c:v>
                </c:pt>
                <c:pt idx="1083">
                  <c:v>0.27690100000000001</c:v>
                </c:pt>
                <c:pt idx="1084">
                  <c:v>0.77105100000000004</c:v>
                </c:pt>
                <c:pt idx="1085">
                  <c:v>0.45599699999999999</c:v>
                </c:pt>
                <c:pt idx="1086">
                  <c:v>0.15982099999999999</c:v>
                </c:pt>
                <c:pt idx="1087">
                  <c:v>0.255274</c:v>
                </c:pt>
                <c:pt idx="1088">
                  <c:v>0.16422</c:v>
                </c:pt>
                <c:pt idx="1089">
                  <c:v>0.19356899999999999</c:v>
                </c:pt>
                <c:pt idx="1090">
                  <c:v>0.12794</c:v>
                </c:pt>
                <c:pt idx="1091">
                  <c:v>0.38836100000000001</c:v>
                </c:pt>
                <c:pt idx="1092">
                  <c:v>0.22525200000000001</c:v>
                </c:pt>
                <c:pt idx="1093">
                  <c:v>0.19350999999999999</c:v>
                </c:pt>
                <c:pt idx="1094">
                  <c:v>0.25377300000000003</c:v>
                </c:pt>
                <c:pt idx="1095">
                  <c:v>0.24531700000000001</c:v>
                </c:pt>
                <c:pt idx="1096">
                  <c:v>0.35061199999999998</c:v>
                </c:pt>
                <c:pt idx="1097">
                  <c:v>0.185417</c:v>
                </c:pt>
                <c:pt idx="1098">
                  <c:v>0.293377</c:v>
                </c:pt>
                <c:pt idx="1099">
                  <c:v>0.21117900000000001</c:v>
                </c:pt>
                <c:pt idx="1100">
                  <c:v>0.34872199999999998</c:v>
                </c:pt>
                <c:pt idx="1101">
                  <c:v>0.24559400000000001</c:v>
                </c:pt>
                <c:pt idx="1102">
                  <c:v>0.283327</c:v>
                </c:pt>
                <c:pt idx="1103">
                  <c:v>0.29862100000000003</c:v>
                </c:pt>
                <c:pt idx="1104">
                  <c:v>0.99675400000000003</c:v>
                </c:pt>
                <c:pt idx="1105">
                  <c:v>0.73852200000000001</c:v>
                </c:pt>
                <c:pt idx="1106">
                  <c:v>0.350827</c:v>
                </c:pt>
                <c:pt idx="1107">
                  <c:v>0.26016499999999998</c:v>
                </c:pt>
                <c:pt idx="1108">
                  <c:v>0.301564</c:v>
                </c:pt>
                <c:pt idx="1109">
                  <c:v>0.23438200000000001</c:v>
                </c:pt>
                <c:pt idx="1110">
                  <c:v>0.462806</c:v>
                </c:pt>
                <c:pt idx="1111">
                  <c:v>0.31632500000000002</c:v>
                </c:pt>
                <c:pt idx="1112">
                  <c:v>0.54290499999999997</c:v>
                </c:pt>
                <c:pt idx="1113">
                  <c:v>0.342559</c:v>
                </c:pt>
                <c:pt idx="1114">
                  <c:v>0.37882500000000002</c:v>
                </c:pt>
                <c:pt idx="1115">
                  <c:v>0.78379299999999996</c:v>
                </c:pt>
                <c:pt idx="1116">
                  <c:v>0.25274000000000002</c:v>
                </c:pt>
                <c:pt idx="1117">
                  <c:v>0.44424799999999998</c:v>
                </c:pt>
                <c:pt idx="1118">
                  <c:v>0.22839000000000001</c:v>
                </c:pt>
                <c:pt idx="1119">
                  <c:v>0.20411299999999999</c:v>
                </c:pt>
                <c:pt idx="1120">
                  <c:v>0.48225000000000001</c:v>
                </c:pt>
                <c:pt idx="1121">
                  <c:v>0.62492099999999995</c:v>
                </c:pt>
                <c:pt idx="1122">
                  <c:v>0.33951300000000001</c:v>
                </c:pt>
                <c:pt idx="1123">
                  <c:v>0.35078199999999998</c:v>
                </c:pt>
                <c:pt idx="1124">
                  <c:v>0.54293899999999995</c:v>
                </c:pt>
                <c:pt idx="1125">
                  <c:v>0.45511499999999999</c:v>
                </c:pt>
                <c:pt idx="1126">
                  <c:v>0.34593600000000002</c:v>
                </c:pt>
                <c:pt idx="1127">
                  <c:v>0.61094099999999996</c:v>
                </c:pt>
                <c:pt idx="1128">
                  <c:v>0.27041599999999999</c:v>
                </c:pt>
                <c:pt idx="1129">
                  <c:v>0.55050600000000005</c:v>
                </c:pt>
                <c:pt idx="1130">
                  <c:v>0.40891499999999997</c:v>
                </c:pt>
                <c:pt idx="1131">
                  <c:v>0.47092600000000001</c:v>
                </c:pt>
                <c:pt idx="1132">
                  <c:v>0.65809099999999998</c:v>
                </c:pt>
                <c:pt idx="1133">
                  <c:v>0.24923300000000001</c:v>
                </c:pt>
                <c:pt idx="1134">
                  <c:v>0.36356699999999997</c:v>
                </c:pt>
                <c:pt idx="1135">
                  <c:v>0.26903300000000002</c:v>
                </c:pt>
                <c:pt idx="1136">
                  <c:v>0</c:v>
                </c:pt>
                <c:pt idx="1137">
                  <c:v>0.328011</c:v>
                </c:pt>
                <c:pt idx="1138">
                  <c:v>0.710839</c:v>
                </c:pt>
                <c:pt idx="1139">
                  <c:v>0.438886</c:v>
                </c:pt>
                <c:pt idx="1140">
                  <c:v>0.49034499999999998</c:v>
                </c:pt>
                <c:pt idx="1141">
                  <c:v>3.173832</c:v>
                </c:pt>
                <c:pt idx="1142">
                  <c:v>0.66822000000000004</c:v>
                </c:pt>
                <c:pt idx="1143">
                  <c:v>0.65504300000000004</c:v>
                </c:pt>
                <c:pt idx="1144">
                  <c:v>0.40522799999999998</c:v>
                </c:pt>
                <c:pt idx="1145">
                  <c:v>0.34021800000000002</c:v>
                </c:pt>
                <c:pt idx="1146">
                  <c:v>0.15171399999999999</c:v>
                </c:pt>
                <c:pt idx="1147">
                  <c:v>0.37491400000000003</c:v>
                </c:pt>
                <c:pt idx="1148">
                  <c:v>0.27164300000000002</c:v>
                </c:pt>
                <c:pt idx="1149">
                  <c:v>0.46200600000000003</c:v>
                </c:pt>
                <c:pt idx="1150">
                  <c:v>0.48579299999999997</c:v>
                </c:pt>
                <c:pt idx="1151">
                  <c:v>0.49818299999999999</c:v>
                </c:pt>
                <c:pt idx="1152">
                  <c:v>0.28497099999999997</c:v>
                </c:pt>
                <c:pt idx="1153">
                  <c:v>0.19373399999999999</c:v>
                </c:pt>
                <c:pt idx="1154">
                  <c:v>0.19545399999999999</c:v>
                </c:pt>
                <c:pt idx="1155">
                  <c:v>0</c:v>
                </c:pt>
                <c:pt idx="1156">
                  <c:v>1.6979489999999999</c:v>
                </c:pt>
                <c:pt idx="1157">
                  <c:v>0.34185599999999999</c:v>
                </c:pt>
                <c:pt idx="1158">
                  <c:v>0.45885799999999999</c:v>
                </c:pt>
                <c:pt idx="1159">
                  <c:v>0.33444499999999999</c:v>
                </c:pt>
                <c:pt idx="1160">
                  <c:v>0.300651</c:v>
                </c:pt>
                <c:pt idx="1161">
                  <c:v>0.15939800000000001</c:v>
                </c:pt>
                <c:pt idx="1162">
                  <c:v>0.247859</c:v>
                </c:pt>
                <c:pt idx="1163">
                  <c:v>0.27722200000000002</c:v>
                </c:pt>
                <c:pt idx="1164">
                  <c:v>0.32249800000000001</c:v>
                </c:pt>
                <c:pt idx="1165">
                  <c:v>0.29527500000000001</c:v>
                </c:pt>
                <c:pt idx="1166">
                  <c:v>0.24201700000000001</c:v>
                </c:pt>
                <c:pt idx="1167">
                  <c:v>0.226798</c:v>
                </c:pt>
                <c:pt idx="1168">
                  <c:v>0.19564400000000001</c:v>
                </c:pt>
                <c:pt idx="1169">
                  <c:v>0.27082600000000001</c:v>
                </c:pt>
                <c:pt idx="1170">
                  <c:v>0.391567</c:v>
                </c:pt>
                <c:pt idx="1171">
                  <c:v>0.27318399999999998</c:v>
                </c:pt>
                <c:pt idx="1172">
                  <c:v>0.261961</c:v>
                </c:pt>
                <c:pt idx="1173">
                  <c:v>0.22064600000000001</c:v>
                </c:pt>
                <c:pt idx="1174">
                  <c:v>0.28683500000000001</c:v>
                </c:pt>
                <c:pt idx="1175">
                  <c:v>0.19347800000000001</c:v>
                </c:pt>
                <c:pt idx="1176">
                  <c:v>0</c:v>
                </c:pt>
                <c:pt idx="1177">
                  <c:v>0.47208099999999997</c:v>
                </c:pt>
                <c:pt idx="1178">
                  <c:v>0.32660899999999998</c:v>
                </c:pt>
                <c:pt idx="1179">
                  <c:v>0.475937</c:v>
                </c:pt>
                <c:pt idx="1180">
                  <c:v>0.37414199999999997</c:v>
                </c:pt>
                <c:pt idx="1181">
                  <c:v>0.22612499999999999</c:v>
                </c:pt>
                <c:pt idx="1182">
                  <c:v>0.18087600000000001</c:v>
                </c:pt>
                <c:pt idx="1183">
                  <c:v>0.109487</c:v>
                </c:pt>
                <c:pt idx="1184">
                  <c:v>0.23363500000000001</c:v>
                </c:pt>
                <c:pt idx="1185">
                  <c:v>0.17410800000000001</c:v>
                </c:pt>
                <c:pt idx="1186">
                  <c:v>0.14322399999999999</c:v>
                </c:pt>
                <c:pt idx="1187">
                  <c:v>0.132632</c:v>
                </c:pt>
                <c:pt idx="1188">
                  <c:v>0.326899</c:v>
                </c:pt>
                <c:pt idx="1189">
                  <c:v>0.20852399999999999</c:v>
                </c:pt>
                <c:pt idx="1190">
                  <c:v>0.21978200000000001</c:v>
                </c:pt>
                <c:pt idx="1191">
                  <c:v>0.19947699999999999</c:v>
                </c:pt>
                <c:pt idx="1192">
                  <c:v>0.227434</c:v>
                </c:pt>
                <c:pt idx="1193">
                  <c:v>0.15860299999999999</c:v>
                </c:pt>
                <c:pt idx="1194">
                  <c:v>0.15650600000000001</c:v>
                </c:pt>
                <c:pt idx="1195">
                  <c:v>0.284275</c:v>
                </c:pt>
                <c:pt idx="1196">
                  <c:v>0.20804700000000001</c:v>
                </c:pt>
                <c:pt idx="1197">
                  <c:v>0.238867</c:v>
                </c:pt>
                <c:pt idx="1198">
                  <c:v>0.34019899999999997</c:v>
                </c:pt>
                <c:pt idx="1199">
                  <c:v>0.35655100000000001</c:v>
                </c:pt>
                <c:pt idx="1200">
                  <c:v>0.25871499999999997</c:v>
                </c:pt>
                <c:pt idx="1201">
                  <c:v>0</c:v>
                </c:pt>
                <c:pt idx="1202">
                  <c:v>0.42829</c:v>
                </c:pt>
                <c:pt idx="1203">
                  <c:v>0.20141000000000001</c:v>
                </c:pt>
                <c:pt idx="1204">
                  <c:v>0.27204</c:v>
                </c:pt>
                <c:pt idx="1205">
                  <c:v>0.40919100000000003</c:v>
                </c:pt>
                <c:pt idx="1206">
                  <c:v>0.34217900000000001</c:v>
                </c:pt>
                <c:pt idx="1207">
                  <c:v>1.342849</c:v>
                </c:pt>
                <c:pt idx="1208">
                  <c:v>0.327625</c:v>
                </c:pt>
                <c:pt idx="1209">
                  <c:v>0.33268900000000001</c:v>
                </c:pt>
                <c:pt idx="1210">
                  <c:v>0.25786500000000001</c:v>
                </c:pt>
                <c:pt idx="1211">
                  <c:v>0.21534</c:v>
                </c:pt>
                <c:pt idx="1212">
                  <c:v>0.24671299999999999</c:v>
                </c:pt>
                <c:pt idx="1213">
                  <c:v>0.189361</c:v>
                </c:pt>
                <c:pt idx="1214">
                  <c:v>0.28142</c:v>
                </c:pt>
                <c:pt idx="1215">
                  <c:v>0.251106</c:v>
                </c:pt>
                <c:pt idx="1216">
                  <c:v>0.20006299999999999</c:v>
                </c:pt>
                <c:pt idx="1217">
                  <c:v>0.70449399999999995</c:v>
                </c:pt>
                <c:pt idx="1218">
                  <c:v>0.260158</c:v>
                </c:pt>
                <c:pt idx="1219">
                  <c:v>0.36114600000000002</c:v>
                </c:pt>
                <c:pt idx="1220">
                  <c:v>0.11963600000000001</c:v>
                </c:pt>
                <c:pt idx="1221">
                  <c:v>0.22234599999999999</c:v>
                </c:pt>
                <c:pt idx="1222">
                  <c:v>0.246611</c:v>
                </c:pt>
                <c:pt idx="1223">
                  <c:v>0.33425500000000002</c:v>
                </c:pt>
                <c:pt idx="1224">
                  <c:v>0.23547899999999999</c:v>
                </c:pt>
                <c:pt idx="1225">
                  <c:v>0.32567200000000002</c:v>
                </c:pt>
                <c:pt idx="1226">
                  <c:v>0.22555900000000001</c:v>
                </c:pt>
                <c:pt idx="1227">
                  <c:v>0.269673</c:v>
                </c:pt>
                <c:pt idx="1228">
                  <c:v>0.30775999999999998</c:v>
                </c:pt>
                <c:pt idx="1229">
                  <c:v>0.28023100000000001</c:v>
                </c:pt>
                <c:pt idx="1230">
                  <c:v>0.19037999999999999</c:v>
                </c:pt>
                <c:pt idx="1231">
                  <c:v>0.263129</c:v>
                </c:pt>
                <c:pt idx="1232">
                  <c:v>0.194857</c:v>
                </c:pt>
                <c:pt idx="1233">
                  <c:v>0</c:v>
                </c:pt>
                <c:pt idx="1234">
                  <c:v>0.20927899999999999</c:v>
                </c:pt>
                <c:pt idx="1235">
                  <c:v>0.25087300000000001</c:v>
                </c:pt>
                <c:pt idx="1236">
                  <c:v>0.30866900000000003</c:v>
                </c:pt>
                <c:pt idx="1237">
                  <c:v>0.346885</c:v>
                </c:pt>
                <c:pt idx="1238">
                  <c:v>0.166876</c:v>
                </c:pt>
                <c:pt idx="1239">
                  <c:v>0.177451</c:v>
                </c:pt>
                <c:pt idx="1240">
                  <c:v>0.20744099999999999</c:v>
                </c:pt>
                <c:pt idx="1241">
                  <c:v>0.18452299999999999</c:v>
                </c:pt>
                <c:pt idx="1242">
                  <c:v>0.107642</c:v>
                </c:pt>
                <c:pt idx="1243">
                  <c:v>0.30578699999999998</c:v>
                </c:pt>
                <c:pt idx="1244">
                  <c:v>0.52498100000000003</c:v>
                </c:pt>
              </c:numCache>
            </c:numRef>
          </c:val>
          <c:extLst>
            <c:ext xmlns:c16="http://schemas.microsoft.com/office/drawing/2014/chart" uri="{C3380CC4-5D6E-409C-BE32-E72D297353CC}">
              <c16:uniqueId val="{00000000-610E-4EFF-8543-BC13D54B9C22}"/>
            </c:ext>
          </c:extLst>
        </c:ser>
        <c:dLbls>
          <c:showLegendKey val="0"/>
          <c:showVal val="0"/>
          <c:showCatName val="0"/>
          <c:showSerName val="0"/>
          <c:showPercent val="0"/>
          <c:showBubbleSize val="0"/>
        </c:dLbls>
        <c:axId val="2025502224"/>
        <c:axId val="2074239600"/>
      </c:areaChart>
      <c:dateAx>
        <c:axId val="20255022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39600"/>
        <c:crosses val="autoZero"/>
        <c:auto val="1"/>
        <c:lblOffset val="100"/>
        <c:baseTimeUnit val="days"/>
      </c:dateAx>
      <c:valAx>
        <c:axId val="207423960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0222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'Britannia 5 Yrs data'!$H$20:$H$23</c:f>
              <c:strCache>
                <c:ptCount val="4"/>
                <c:pt idx="0">
                  <c:v>FII</c:v>
                </c:pt>
                <c:pt idx="1">
                  <c:v>DII</c:v>
                </c:pt>
                <c:pt idx="2">
                  <c:v>Public &amp; Government</c:v>
                </c:pt>
                <c:pt idx="3">
                  <c:v>Promoter</c:v>
                </c:pt>
              </c:strCache>
            </c:strRef>
          </c:cat>
          <c:val>
            <c:numRef>
              <c:f>'Britannia 5 Yrs data'!$I$20:$I$23</c:f>
              <c:numCache>
                <c:formatCode>0.00%</c:formatCode>
                <c:ptCount val="4"/>
                <c:pt idx="0">
                  <c:v>0.13400000000000001</c:v>
                </c:pt>
                <c:pt idx="1">
                  <c:v>0.20880000000000001</c:v>
                </c:pt>
                <c:pt idx="2">
                  <c:v>0.1517</c:v>
                </c:pt>
                <c:pt idx="3">
                  <c:v>0.50549999999999995</c:v>
                </c:pt>
              </c:numCache>
            </c:numRef>
          </c:val>
          <c:extLst>
            <c:ext xmlns:c16="http://schemas.microsoft.com/office/drawing/2014/chart" uri="{C3380CC4-5D6E-409C-BE32-E72D297353CC}">
              <c16:uniqueId val="{00000000-0712-467D-8DBE-1D0B36B4F191}"/>
            </c:ext>
          </c:extLst>
        </c:ser>
        <c:dLbls>
          <c:showLegendKey val="0"/>
          <c:showVal val="0"/>
          <c:showCatName val="0"/>
          <c:showSerName val="0"/>
          <c:showPercent val="0"/>
          <c:showBubbleSize val="0"/>
        </c:dLbls>
        <c:gapWidth val="182"/>
        <c:axId val="1003271295"/>
        <c:axId val="254111279"/>
      </c:barChart>
      <c:catAx>
        <c:axId val="100327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11279"/>
        <c:crosses val="autoZero"/>
        <c:auto val="1"/>
        <c:lblAlgn val="ctr"/>
        <c:lblOffset val="100"/>
        <c:noMultiLvlLbl val="0"/>
      </c:catAx>
      <c:valAx>
        <c:axId val="254111279"/>
        <c:scaling>
          <c:orientation val="minMax"/>
        </c:scaling>
        <c:delete val="1"/>
        <c:axPos val="b"/>
        <c:numFmt formatCode="0.00%" sourceLinked="1"/>
        <c:majorTickMark val="none"/>
        <c:minorTickMark val="none"/>
        <c:tickLblPos val="nextTo"/>
        <c:crossAx val="1003271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'Britannia 5 Yrs data'!$H$20:$H$23</c:f>
              <c:strCache>
                <c:ptCount val="4"/>
                <c:pt idx="0">
                  <c:v>FII</c:v>
                </c:pt>
                <c:pt idx="1">
                  <c:v>DII</c:v>
                </c:pt>
                <c:pt idx="2">
                  <c:v>Public &amp; Government</c:v>
                </c:pt>
                <c:pt idx="3">
                  <c:v>Promoter</c:v>
                </c:pt>
              </c:strCache>
            </c:strRef>
          </c:cat>
          <c:val>
            <c:numRef>
              <c:f>'Britannia 5 Yrs data'!$I$20:$I$23</c:f>
              <c:numCache>
                <c:formatCode>0.00%</c:formatCode>
                <c:ptCount val="4"/>
                <c:pt idx="0">
                  <c:v>0.13400000000000001</c:v>
                </c:pt>
                <c:pt idx="1">
                  <c:v>0.20880000000000001</c:v>
                </c:pt>
                <c:pt idx="2">
                  <c:v>0.1517</c:v>
                </c:pt>
                <c:pt idx="3">
                  <c:v>0.50549999999999995</c:v>
                </c:pt>
              </c:numCache>
            </c:numRef>
          </c:val>
          <c:extLst>
            <c:ext xmlns:c16="http://schemas.microsoft.com/office/drawing/2014/chart" uri="{C3380CC4-5D6E-409C-BE32-E72D297353CC}">
              <c16:uniqueId val="{00000000-DDF1-4A8B-A127-5BF4BD1D3450}"/>
            </c:ext>
          </c:extLst>
        </c:ser>
        <c:dLbls>
          <c:showLegendKey val="0"/>
          <c:showVal val="0"/>
          <c:showCatName val="0"/>
          <c:showSerName val="0"/>
          <c:showPercent val="0"/>
          <c:showBubbleSize val="0"/>
        </c:dLbls>
        <c:gapWidth val="182"/>
        <c:axId val="1003271295"/>
        <c:axId val="254111279"/>
      </c:barChart>
      <c:catAx>
        <c:axId val="100327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11279"/>
        <c:crosses val="autoZero"/>
        <c:auto val="1"/>
        <c:lblAlgn val="ctr"/>
        <c:lblOffset val="100"/>
        <c:noMultiLvlLbl val="0"/>
      </c:catAx>
      <c:valAx>
        <c:axId val="254111279"/>
        <c:scaling>
          <c:orientation val="minMax"/>
        </c:scaling>
        <c:delete val="1"/>
        <c:axPos val="b"/>
        <c:numFmt formatCode="0.00%" sourceLinked="1"/>
        <c:majorTickMark val="none"/>
        <c:minorTickMark val="none"/>
        <c:tickLblPos val="nextTo"/>
        <c:crossAx val="1003271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Sales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Forecasting!$C$19:$C$23</c:f>
              <c:numCache>
                <c:formatCode>yyyy"E"</c:formatCode>
                <c:ptCount val="5"/>
                <c:pt idx="0">
                  <c:v>46475</c:v>
                </c:pt>
                <c:pt idx="1">
                  <c:v>46840</c:v>
                </c:pt>
                <c:pt idx="2">
                  <c:v>47205</c:v>
                </c:pt>
                <c:pt idx="3">
                  <c:v>47570</c:v>
                </c:pt>
                <c:pt idx="4">
                  <c:v>47935</c:v>
                </c:pt>
              </c:numCache>
            </c:numRef>
          </c:cat>
          <c:val>
            <c:numRef>
              <c:f>Forecasting!$E$19:$E$23</c:f>
              <c:numCache>
                <c:formatCode>0.00%</c:formatCode>
                <c:ptCount val="5"/>
                <c:pt idx="0">
                  <c:v>5.9933798549541395E-2</c:v>
                </c:pt>
                <c:pt idx="1">
                  <c:v>5.6891575386318838E-2</c:v>
                </c:pt>
                <c:pt idx="2">
                  <c:v>5.3829150228133393E-2</c:v>
                </c:pt>
                <c:pt idx="3">
                  <c:v>5.1079579850757284E-2</c:v>
                </c:pt>
                <c:pt idx="4">
                  <c:v>4.8597252605754093E-2</c:v>
                </c:pt>
              </c:numCache>
            </c:numRef>
          </c:val>
          <c:extLst>
            <c:ext xmlns:c16="http://schemas.microsoft.com/office/drawing/2014/chart" uri="{C3380CC4-5D6E-409C-BE32-E72D297353CC}">
              <c16:uniqueId val="{00000000-89D4-4309-9EA7-A0D58F3EECC6}"/>
            </c:ext>
          </c:extLst>
        </c:ser>
        <c:dLbls>
          <c:showLegendKey val="0"/>
          <c:showVal val="0"/>
          <c:showCatName val="0"/>
          <c:showSerName val="0"/>
          <c:showPercent val="0"/>
          <c:showBubbleSize val="0"/>
        </c:dLbls>
        <c:gapWidth val="219"/>
        <c:overlap val="-27"/>
        <c:axId val="835816272"/>
        <c:axId val="580334576"/>
      </c:barChart>
      <c:dateAx>
        <c:axId val="835816272"/>
        <c:scaling>
          <c:orientation val="minMax"/>
        </c:scaling>
        <c:delete val="0"/>
        <c:axPos val="b"/>
        <c:numFmt formatCode="yy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34576"/>
        <c:crosses val="autoZero"/>
        <c:auto val="1"/>
        <c:lblOffset val="100"/>
        <c:baseTimeUnit val="years"/>
      </c:dateAx>
      <c:valAx>
        <c:axId val="580334576"/>
        <c:scaling>
          <c:orientation val="minMax"/>
        </c:scaling>
        <c:delete val="1"/>
        <c:axPos val="l"/>
        <c:numFmt formatCode="0.00%" sourceLinked="1"/>
        <c:majorTickMark val="none"/>
        <c:minorTickMark val="none"/>
        <c:tickLblPos val="nextTo"/>
        <c:crossAx val="83581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EBITDA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Forecasting!$H$19:$H$23</c:f>
              <c:numCache>
                <c:formatCode>yyyy"E"</c:formatCode>
                <c:ptCount val="5"/>
                <c:pt idx="0">
                  <c:v>46475</c:v>
                </c:pt>
                <c:pt idx="1">
                  <c:v>46840</c:v>
                </c:pt>
                <c:pt idx="2">
                  <c:v>47205</c:v>
                </c:pt>
                <c:pt idx="3">
                  <c:v>47570</c:v>
                </c:pt>
                <c:pt idx="4">
                  <c:v>47935</c:v>
                </c:pt>
              </c:numCache>
            </c:numRef>
          </c:cat>
          <c:val>
            <c:numRef>
              <c:f>Forecasting!$J$19:$J$23</c:f>
              <c:numCache>
                <c:formatCode>0.00%</c:formatCode>
                <c:ptCount val="5"/>
                <c:pt idx="0">
                  <c:v>7.1218683071832878E-2</c:v>
                </c:pt>
                <c:pt idx="1">
                  <c:v>6.7093827485650515E-2</c:v>
                </c:pt>
                <c:pt idx="2">
                  <c:v>6.2875284026092215E-2</c:v>
                </c:pt>
                <c:pt idx="3">
                  <c:v>5.9155843560427579E-2</c:v>
                </c:pt>
                <c:pt idx="4">
                  <c:v>5.5851878569230129E-2</c:v>
                </c:pt>
              </c:numCache>
            </c:numRef>
          </c:val>
          <c:extLst>
            <c:ext xmlns:c16="http://schemas.microsoft.com/office/drawing/2014/chart" uri="{C3380CC4-5D6E-409C-BE32-E72D297353CC}">
              <c16:uniqueId val="{00000000-D34D-47AA-83FB-AC198D5026A1}"/>
            </c:ext>
          </c:extLst>
        </c:ser>
        <c:dLbls>
          <c:showLegendKey val="0"/>
          <c:showVal val="0"/>
          <c:showCatName val="0"/>
          <c:showSerName val="0"/>
          <c:showPercent val="0"/>
          <c:showBubbleSize val="0"/>
        </c:dLbls>
        <c:gapWidth val="219"/>
        <c:overlap val="-27"/>
        <c:axId val="898400704"/>
        <c:axId val="580177136"/>
      </c:barChart>
      <c:dateAx>
        <c:axId val="898400704"/>
        <c:scaling>
          <c:orientation val="minMax"/>
        </c:scaling>
        <c:delete val="0"/>
        <c:axPos val="b"/>
        <c:numFmt formatCode="yy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77136"/>
        <c:crosses val="autoZero"/>
        <c:auto val="1"/>
        <c:lblOffset val="100"/>
        <c:baseTimeUnit val="years"/>
      </c:dateAx>
      <c:valAx>
        <c:axId val="580177136"/>
        <c:scaling>
          <c:orientation val="minMax"/>
        </c:scaling>
        <c:delete val="1"/>
        <c:axPos val="l"/>
        <c:numFmt formatCode="0.00%" sourceLinked="1"/>
        <c:majorTickMark val="none"/>
        <c:minorTickMark val="none"/>
        <c:tickLblPos val="nextTo"/>
        <c:crossAx val="89840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Earning</a:t>
            </a:r>
            <a:r>
              <a:rPr lang="en-US" b="1" baseline="0">
                <a:solidFill>
                  <a:srgbClr val="C00000"/>
                </a:solidFill>
              </a:rPr>
              <a:t> Per Share Forecasting</a:t>
            </a:r>
            <a:endParaRPr lang="en-US" b="1">
              <a:solidFill>
                <a:srgbClr val="C00000"/>
              </a:solidFill>
            </a:endParaRPr>
          </a:p>
        </c:rich>
      </c:tx>
      <c:layout>
        <c:manualLayout>
          <c:xMode val="edge"/>
          <c:yMode val="edge"/>
          <c:x val="0.21004150084903001"/>
          <c:y val="3.0959752321981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Forecasting!$M$19:$M$23</c:f>
              <c:numCache>
                <c:formatCode>yyyy"E"</c:formatCode>
                <c:ptCount val="5"/>
                <c:pt idx="0">
                  <c:v>46475</c:v>
                </c:pt>
                <c:pt idx="1">
                  <c:v>46840</c:v>
                </c:pt>
                <c:pt idx="2">
                  <c:v>47205</c:v>
                </c:pt>
                <c:pt idx="3">
                  <c:v>47570</c:v>
                </c:pt>
                <c:pt idx="4">
                  <c:v>47935</c:v>
                </c:pt>
              </c:numCache>
            </c:numRef>
          </c:cat>
          <c:val>
            <c:numRef>
              <c:f>Forecasting!$O$19:$O$23</c:f>
              <c:numCache>
                <c:formatCode>0.00%</c:formatCode>
                <c:ptCount val="5"/>
                <c:pt idx="0">
                  <c:v>3.4446289830732724E-2</c:v>
                </c:pt>
                <c:pt idx="1">
                  <c:v>7.2213493216469526E-2</c:v>
                </c:pt>
                <c:pt idx="2">
                  <c:v>6.7349920210237668E-2</c:v>
                </c:pt>
                <c:pt idx="3">
                  <c:v>6.3100131395495529E-2</c:v>
                </c:pt>
                <c:pt idx="4">
                  <c:v>5.9354833596592771E-2</c:v>
                </c:pt>
              </c:numCache>
            </c:numRef>
          </c:val>
          <c:extLst>
            <c:ext xmlns:c16="http://schemas.microsoft.com/office/drawing/2014/chart" uri="{C3380CC4-5D6E-409C-BE32-E72D297353CC}">
              <c16:uniqueId val="{00000000-FBDA-4BC0-B22F-151EC37D3B16}"/>
            </c:ext>
          </c:extLst>
        </c:ser>
        <c:dLbls>
          <c:showLegendKey val="0"/>
          <c:showVal val="0"/>
          <c:showCatName val="0"/>
          <c:showSerName val="0"/>
          <c:showPercent val="0"/>
          <c:showBubbleSize val="0"/>
        </c:dLbls>
        <c:gapWidth val="219"/>
        <c:overlap val="-27"/>
        <c:axId val="835806528"/>
        <c:axId val="901647664"/>
      </c:barChart>
      <c:dateAx>
        <c:axId val="835806528"/>
        <c:scaling>
          <c:orientation val="minMax"/>
        </c:scaling>
        <c:delete val="0"/>
        <c:axPos val="b"/>
        <c:numFmt formatCode="yy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47664"/>
        <c:crosses val="autoZero"/>
        <c:auto val="1"/>
        <c:lblOffset val="100"/>
        <c:baseTimeUnit val="years"/>
      </c:dateAx>
      <c:valAx>
        <c:axId val="901647664"/>
        <c:scaling>
          <c:orientation val="minMax"/>
        </c:scaling>
        <c:delete val="1"/>
        <c:axPos val="l"/>
        <c:numFmt formatCode="0.00%" sourceLinked="1"/>
        <c:majorTickMark val="none"/>
        <c:minorTickMark val="none"/>
        <c:tickLblPos val="nextTo"/>
        <c:crossAx val="8358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rgbClr val="C00000"/>
                </a:solidFill>
              </a:rPr>
              <a:t>Footbal Field Analysis - Valuation</a:t>
            </a:r>
            <a:r>
              <a:rPr lang="en-US" sz="1300" b="1" baseline="0">
                <a:solidFill>
                  <a:srgbClr val="C00000"/>
                </a:solidFill>
              </a:rPr>
              <a:t> </a:t>
            </a:r>
            <a:r>
              <a:rPr lang="en-US" sz="1300" b="1">
                <a:solidFill>
                  <a:srgbClr val="C00000"/>
                </a:solidFill>
              </a:rPr>
              <a:t>Summary</a:t>
            </a:r>
            <a:r>
              <a:rPr lang="en-US" sz="1300" b="1" baseline="0">
                <a:solidFill>
                  <a:srgbClr val="C00000"/>
                </a:solidFill>
              </a:rPr>
              <a:t> (Rs)</a:t>
            </a:r>
            <a:r>
              <a:rPr lang="en-US" sz="1300" b="1">
                <a:solidFill>
                  <a:srgbClr val="C00000"/>
                </a:solidFill>
              </a:rPr>
              <a:t> </a:t>
            </a:r>
          </a:p>
        </c:rich>
      </c:tx>
      <c:layout>
        <c:manualLayout>
          <c:xMode val="edge"/>
          <c:yMode val="edge"/>
          <c:x val="0.15663717675184688"/>
          <c:y val="3.2454361054766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48781369230875"/>
          <c:y val="0.24008113590263691"/>
          <c:w val="0.79620768498377248"/>
          <c:h val="0.6415281659772244"/>
        </c:manualLayout>
      </c:layout>
      <c:stockChart>
        <c:ser>
          <c:idx val="0"/>
          <c:order val="0"/>
          <c:spPr>
            <a:ln w="19050" cap="rnd">
              <a:noFill/>
              <a:round/>
            </a:ln>
            <a:effectLst/>
          </c:spPr>
          <c:marker>
            <c:symbol val="none"/>
          </c:marker>
          <c:cat>
            <c:strRef>
              <c:f>'Football Field Analysis'!$K$12:$K$16</c:f>
              <c:strCache>
                <c:ptCount val="5"/>
                <c:pt idx="0">
                  <c:v>Comps</c:v>
                </c:pt>
                <c:pt idx="1">
                  <c:v>DCF Bear</c:v>
                </c:pt>
                <c:pt idx="2">
                  <c:v>DCF Base</c:v>
                </c:pt>
                <c:pt idx="3">
                  <c:v>DCF Bull</c:v>
                </c:pt>
                <c:pt idx="4">
                  <c:v>52 Weeks High/Low</c:v>
                </c:pt>
              </c:strCache>
            </c:strRef>
          </c:cat>
          <c:val>
            <c:numRef>
              <c:f>'Football Field Analysis'!$M$12:$M$16</c:f>
              <c:numCache>
                <c:formatCode>General</c:formatCode>
                <c:ptCount val="5"/>
                <c:pt idx="0">
                  <c:v>3715.07</c:v>
                </c:pt>
                <c:pt idx="1">
                  <c:v>973.9</c:v>
                </c:pt>
                <c:pt idx="2">
                  <c:v>1257.9000000000001</c:v>
                </c:pt>
                <c:pt idx="3">
                  <c:v>1408.2</c:v>
                </c:pt>
                <c:pt idx="4" formatCode="0.0">
                  <c:v>4905</c:v>
                </c:pt>
              </c:numCache>
            </c:numRef>
          </c:val>
          <c:smooth val="0"/>
          <c:extLst>
            <c:ext xmlns:c16="http://schemas.microsoft.com/office/drawing/2014/chart" uri="{C3380CC4-5D6E-409C-BE32-E72D297353CC}">
              <c16:uniqueId val="{00000000-5989-4075-8570-9E058A09B0F1}"/>
            </c:ext>
          </c:extLst>
        </c:ser>
        <c:ser>
          <c:idx val="1"/>
          <c:order val="1"/>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Analysis'!$K$12:$K$16</c:f>
              <c:strCache>
                <c:ptCount val="5"/>
                <c:pt idx="0">
                  <c:v>Comps</c:v>
                </c:pt>
                <c:pt idx="1">
                  <c:v>DCF Bear</c:v>
                </c:pt>
                <c:pt idx="2">
                  <c:v>DCF Base</c:v>
                </c:pt>
                <c:pt idx="3">
                  <c:v>DCF Bull</c:v>
                </c:pt>
                <c:pt idx="4">
                  <c:v>52 Weeks High/Low</c:v>
                </c:pt>
              </c:strCache>
            </c:strRef>
          </c:cat>
          <c:val>
            <c:numRef>
              <c:f>'Football Field Analysis'!$N$12:$N$16</c:f>
              <c:numCache>
                <c:formatCode>General</c:formatCode>
                <c:ptCount val="5"/>
                <c:pt idx="0">
                  <c:v>3715.07</c:v>
                </c:pt>
                <c:pt idx="1">
                  <c:v>973.9</c:v>
                </c:pt>
                <c:pt idx="2">
                  <c:v>1257.9000000000001</c:v>
                </c:pt>
                <c:pt idx="3">
                  <c:v>1408.2</c:v>
                </c:pt>
                <c:pt idx="4" formatCode="0.0">
                  <c:v>4905</c:v>
                </c:pt>
              </c:numCache>
            </c:numRef>
          </c:val>
          <c:smooth val="0"/>
          <c:extLst>
            <c:ext xmlns:c16="http://schemas.microsoft.com/office/drawing/2014/chart" uri="{C3380CC4-5D6E-409C-BE32-E72D297353CC}">
              <c16:uniqueId val="{00000001-5989-4075-8570-9E058A09B0F1}"/>
            </c:ext>
          </c:extLst>
        </c:ser>
        <c:ser>
          <c:idx val="2"/>
          <c:order val="2"/>
          <c:spPr>
            <a:ln w="19050" cap="rnd">
              <a:noFill/>
              <a:round/>
            </a:ln>
            <a:effectLst/>
          </c:spPr>
          <c:marker>
            <c:symbol val="none"/>
          </c:marker>
          <c:cat>
            <c:strRef>
              <c:f>'Football Field Analysis'!$K$12:$K$16</c:f>
              <c:strCache>
                <c:ptCount val="5"/>
                <c:pt idx="0">
                  <c:v>Comps</c:v>
                </c:pt>
                <c:pt idx="1">
                  <c:v>DCF Bear</c:v>
                </c:pt>
                <c:pt idx="2">
                  <c:v>DCF Base</c:v>
                </c:pt>
                <c:pt idx="3">
                  <c:v>DCF Bull</c:v>
                </c:pt>
                <c:pt idx="4">
                  <c:v>52 Weeks High/Low</c:v>
                </c:pt>
              </c:strCache>
            </c:strRef>
          </c:cat>
          <c:val>
            <c:numRef>
              <c:f>'Football Field Analysis'!$O$12:$O$16</c:f>
              <c:numCache>
                <c:formatCode>General</c:formatCode>
                <c:ptCount val="5"/>
                <c:pt idx="0">
                  <c:v>5318.28</c:v>
                </c:pt>
                <c:pt idx="1">
                  <c:v>1408.2</c:v>
                </c:pt>
                <c:pt idx="2">
                  <c:v>2660.3</c:v>
                </c:pt>
                <c:pt idx="3">
                  <c:v>4014.1</c:v>
                </c:pt>
                <c:pt idx="4" formatCode="0.0">
                  <c:v>6271</c:v>
                </c:pt>
              </c:numCache>
            </c:numRef>
          </c:val>
          <c:smooth val="0"/>
          <c:extLst>
            <c:ext xmlns:c16="http://schemas.microsoft.com/office/drawing/2014/chart" uri="{C3380CC4-5D6E-409C-BE32-E72D297353CC}">
              <c16:uniqueId val="{00000002-5989-4075-8570-9E058A09B0F1}"/>
            </c:ext>
          </c:extLst>
        </c:ser>
        <c:ser>
          <c:idx val="3"/>
          <c:order val="3"/>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Analysis'!$K$12:$K$16</c:f>
              <c:strCache>
                <c:ptCount val="5"/>
                <c:pt idx="0">
                  <c:v>Comps</c:v>
                </c:pt>
                <c:pt idx="1">
                  <c:v>DCF Bear</c:v>
                </c:pt>
                <c:pt idx="2">
                  <c:v>DCF Base</c:v>
                </c:pt>
                <c:pt idx="3">
                  <c:v>DCF Bull</c:v>
                </c:pt>
                <c:pt idx="4">
                  <c:v>52 Weeks High/Low</c:v>
                </c:pt>
              </c:strCache>
            </c:strRef>
          </c:cat>
          <c:val>
            <c:numRef>
              <c:f>'Football Field Analysis'!$P$12:$P$16</c:f>
              <c:numCache>
                <c:formatCode>General</c:formatCode>
                <c:ptCount val="5"/>
                <c:pt idx="0">
                  <c:v>5318.28</c:v>
                </c:pt>
                <c:pt idx="1">
                  <c:v>1408.2</c:v>
                </c:pt>
                <c:pt idx="2">
                  <c:v>2660.3</c:v>
                </c:pt>
                <c:pt idx="3">
                  <c:v>4014.1</c:v>
                </c:pt>
                <c:pt idx="4" formatCode="0.0">
                  <c:v>6271</c:v>
                </c:pt>
              </c:numCache>
            </c:numRef>
          </c:val>
          <c:smooth val="0"/>
          <c:extLst>
            <c:ext xmlns:c16="http://schemas.microsoft.com/office/drawing/2014/chart" uri="{C3380CC4-5D6E-409C-BE32-E72D297353CC}">
              <c16:uniqueId val="{00000003-5989-4075-8570-9E058A09B0F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C0000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408002832"/>
        <c:axId val="1961986384"/>
      </c:stockChart>
      <c:catAx>
        <c:axId val="408002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86384"/>
        <c:crosses val="autoZero"/>
        <c:auto val="1"/>
        <c:lblAlgn val="ctr"/>
        <c:lblOffset val="100"/>
        <c:noMultiLvlLbl val="0"/>
      </c:catAx>
      <c:valAx>
        <c:axId val="196198638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0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Revenue (INR Crs.)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Calc'!$G$35:$J$35</c:f>
              <c:numCache>
                <c:formatCode>[$-409]mmm\-yy;@</c:formatCode>
                <c:ptCount val="4"/>
                <c:pt idx="0">
                  <c:v>45015</c:v>
                </c:pt>
                <c:pt idx="1">
                  <c:v>45380</c:v>
                </c:pt>
                <c:pt idx="2">
                  <c:v>45745</c:v>
                </c:pt>
                <c:pt idx="3">
                  <c:v>46110</c:v>
                </c:pt>
              </c:numCache>
            </c:numRef>
          </c:cat>
          <c:val>
            <c:numRef>
              <c:f>'Altman Z-Score Analysis Calc'!$G$36:$J$36</c:f>
              <c:numCache>
                <c:formatCode>_(* #,##0.00_);_(* \(#,##0.00\);_(* "-"??_);_(@_)</c:formatCode>
                <c:ptCount val="4"/>
                <c:pt idx="0">
                  <c:v>16300.55</c:v>
                </c:pt>
                <c:pt idx="1">
                  <c:v>16769.27</c:v>
                </c:pt>
                <c:pt idx="2">
                  <c:v>17942.669999999998</c:v>
                </c:pt>
                <c:pt idx="3">
                  <c:v>19151.59</c:v>
                </c:pt>
              </c:numCache>
            </c:numRef>
          </c:val>
          <c:extLst>
            <c:ext xmlns:c16="http://schemas.microsoft.com/office/drawing/2014/chart" uri="{C3380CC4-5D6E-409C-BE32-E72D297353CC}">
              <c16:uniqueId val="{00000000-F043-4D27-94EF-17FC7B37A67F}"/>
            </c:ext>
          </c:extLst>
        </c:ser>
        <c:dLbls>
          <c:showLegendKey val="0"/>
          <c:showVal val="0"/>
          <c:showCatName val="0"/>
          <c:showSerName val="0"/>
          <c:showPercent val="0"/>
          <c:showBubbleSize val="0"/>
        </c:dLbls>
        <c:gapWidth val="219"/>
        <c:overlap val="-27"/>
        <c:axId val="1037508687"/>
        <c:axId val="1770195375"/>
      </c:barChart>
      <c:catAx>
        <c:axId val="10375086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95375"/>
        <c:crosses val="autoZero"/>
        <c:auto val="0"/>
        <c:lblAlgn val="ctr"/>
        <c:lblOffset val="100"/>
        <c:noMultiLvlLbl val="0"/>
      </c:catAx>
      <c:valAx>
        <c:axId val="1770195375"/>
        <c:scaling>
          <c:orientation val="minMax"/>
        </c:scaling>
        <c:delete val="1"/>
        <c:axPos val="l"/>
        <c:numFmt formatCode="_(* #,##0.00_);_(* \(#,##0.00\);_(* &quot;-&quot;??_);_(@_)" sourceLinked="1"/>
        <c:majorTickMark val="none"/>
        <c:minorTickMark val="none"/>
        <c:tickLblPos val="nextTo"/>
        <c:crossAx val="1037508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Net Profit</a:t>
            </a:r>
            <a:r>
              <a:rPr lang="en-US" sz="1200" baseline="0">
                <a:solidFill>
                  <a:srgbClr val="C00000"/>
                </a:solidFill>
              </a:rPr>
              <a:t> (INR Crs.)</a:t>
            </a:r>
            <a:endParaRPr lang="en-US" sz="1200">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Analysis'!$G$17:$J$17</c:f>
              <c:numCache>
                <c:formatCode>[$-409]mmm\-yy;@</c:formatCode>
                <c:ptCount val="4"/>
                <c:pt idx="0">
                  <c:v>45015</c:v>
                </c:pt>
                <c:pt idx="1">
                  <c:v>45380</c:v>
                </c:pt>
                <c:pt idx="2">
                  <c:v>45745</c:v>
                </c:pt>
                <c:pt idx="3">
                  <c:v>46110</c:v>
                </c:pt>
              </c:numCache>
            </c:numRef>
          </c:cat>
          <c:val>
            <c:numRef>
              <c:f>'Dupont Analysis'!$G$18:$J$18</c:f>
              <c:numCache>
                <c:formatCode>_(* #,##0.00_);_(* \(#,##0.00\);_(* "-"??_);_(@_)</c:formatCode>
                <c:ptCount val="4"/>
                <c:pt idx="0">
                  <c:v>2321.77</c:v>
                </c:pt>
                <c:pt idx="1">
                  <c:v>2139.81</c:v>
                </c:pt>
                <c:pt idx="2">
                  <c:v>2178.73</c:v>
                </c:pt>
                <c:pt idx="3">
                  <c:v>2533.4899999999998</c:v>
                </c:pt>
              </c:numCache>
            </c:numRef>
          </c:val>
          <c:extLst>
            <c:ext xmlns:c16="http://schemas.microsoft.com/office/drawing/2014/chart" uri="{C3380CC4-5D6E-409C-BE32-E72D297353CC}">
              <c16:uniqueId val="{00000000-08F8-44E3-8AB9-AA59AE9A44F2}"/>
            </c:ext>
          </c:extLst>
        </c:ser>
        <c:dLbls>
          <c:showLegendKey val="0"/>
          <c:showVal val="0"/>
          <c:showCatName val="0"/>
          <c:showSerName val="0"/>
          <c:showPercent val="0"/>
          <c:showBubbleSize val="0"/>
        </c:dLbls>
        <c:gapWidth val="219"/>
        <c:overlap val="-27"/>
        <c:axId val="41845423"/>
        <c:axId val="521201551"/>
      </c:barChart>
      <c:catAx>
        <c:axId val="4184542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01551"/>
        <c:crosses val="autoZero"/>
        <c:auto val="0"/>
        <c:lblAlgn val="ctr"/>
        <c:lblOffset val="100"/>
        <c:noMultiLvlLbl val="0"/>
      </c:catAx>
      <c:valAx>
        <c:axId val="521201551"/>
        <c:scaling>
          <c:orientation val="minMax"/>
        </c:scaling>
        <c:delete val="1"/>
        <c:axPos val="l"/>
        <c:numFmt formatCode="_(* #,##0.00_);_(* \(#,##0.00\);_(* &quot;-&quot;??_);_(@_)" sourceLinked="1"/>
        <c:majorTickMark val="none"/>
        <c:minorTickMark val="none"/>
        <c:tickLblPos val="nextTo"/>
        <c:crossAx val="4184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Average Total Assets (INR Crs.)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Analysis'!$G$17:$J$17</c:f>
              <c:numCache>
                <c:formatCode>[$-409]mmm\-yy;@</c:formatCode>
                <c:ptCount val="4"/>
                <c:pt idx="0">
                  <c:v>45015</c:v>
                </c:pt>
                <c:pt idx="1">
                  <c:v>45380</c:v>
                </c:pt>
                <c:pt idx="2">
                  <c:v>45745</c:v>
                </c:pt>
                <c:pt idx="3">
                  <c:v>46110</c:v>
                </c:pt>
              </c:numCache>
            </c:numRef>
          </c:cat>
          <c:val>
            <c:numRef>
              <c:f>'Dupont Analysis'!$G$26:$J$26</c:f>
              <c:numCache>
                <c:formatCode>_(* #,##0.00_);_(* \(#,##0.00\);_(* "-"??_);_(@_)</c:formatCode>
                <c:ptCount val="4"/>
                <c:pt idx="0">
                  <c:v>8438.7250000000004</c:v>
                </c:pt>
                <c:pt idx="1">
                  <c:v>9211.1749999999993</c:v>
                </c:pt>
                <c:pt idx="2">
                  <c:v>8954.125</c:v>
                </c:pt>
                <c:pt idx="3">
                  <c:v>9283.5349999999999</c:v>
                </c:pt>
              </c:numCache>
            </c:numRef>
          </c:val>
          <c:extLst>
            <c:ext xmlns:c16="http://schemas.microsoft.com/office/drawing/2014/chart" uri="{C3380CC4-5D6E-409C-BE32-E72D297353CC}">
              <c16:uniqueId val="{00000000-BF09-4E93-B488-1F171BE90E9D}"/>
            </c:ext>
          </c:extLst>
        </c:ser>
        <c:dLbls>
          <c:showLegendKey val="0"/>
          <c:showVal val="0"/>
          <c:showCatName val="0"/>
          <c:showSerName val="0"/>
          <c:showPercent val="0"/>
          <c:showBubbleSize val="0"/>
        </c:dLbls>
        <c:gapWidth val="219"/>
        <c:overlap val="-27"/>
        <c:axId val="970792191"/>
        <c:axId val="521183791"/>
      </c:barChart>
      <c:dateAx>
        <c:axId val="9707921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83791"/>
        <c:crosses val="autoZero"/>
        <c:auto val="1"/>
        <c:lblOffset val="100"/>
        <c:baseTimeUnit val="years"/>
      </c:dateAx>
      <c:valAx>
        <c:axId val="521183791"/>
        <c:scaling>
          <c:orientation val="minMax"/>
        </c:scaling>
        <c:delete val="1"/>
        <c:axPos val="l"/>
        <c:numFmt formatCode="_(* #,##0.00_);_(* \(#,##0.00\);_(* &quot;-&quot;??_);_(@_)" sourceLinked="1"/>
        <c:majorTickMark val="none"/>
        <c:minorTickMark val="none"/>
        <c:tickLblPos val="nextTo"/>
        <c:crossAx val="970792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Return on Equity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945504087193457E-2"/>
          <c:y val="0.17670250896057349"/>
          <c:w val="0.88010899182561309"/>
          <c:h val="0.58531707730082128"/>
        </c:manualLayout>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Analysis'!$G$17:$J$17</c:f>
              <c:numCache>
                <c:formatCode>[$-409]mmm\-yy;@</c:formatCode>
                <c:ptCount val="4"/>
                <c:pt idx="0">
                  <c:v>45015</c:v>
                </c:pt>
                <c:pt idx="1">
                  <c:v>45380</c:v>
                </c:pt>
                <c:pt idx="2">
                  <c:v>45745</c:v>
                </c:pt>
                <c:pt idx="3">
                  <c:v>46110</c:v>
                </c:pt>
              </c:numCache>
            </c:numRef>
          </c:cat>
          <c:val>
            <c:numRef>
              <c:f>'Dupont Analysis'!$G$30:$J$30</c:f>
              <c:numCache>
                <c:formatCode>0.00%</c:formatCode>
                <c:ptCount val="4"/>
                <c:pt idx="0">
                  <c:v>0.76218942710308146</c:v>
                </c:pt>
                <c:pt idx="1">
                  <c:v>0.57246391351281933</c:v>
                </c:pt>
                <c:pt idx="2">
                  <c:v>0.52516981550491493</c:v>
                </c:pt>
                <c:pt idx="3">
                  <c:v>0.53549250286400318</c:v>
                </c:pt>
              </c:numCache>
            </c:numRef>
          </c:val>
          <c:extLst>
            <c:ext xmlns:c16="http://schemas.microsoft.com/office/drawing/2014/chart" uri="{C3380CC4-5D6E-409C-BE32-E72D297353CC}">
              <c16:uniqueId val="{00000000-C5EA-49C6-941C-A3B16476999F}"/>
            </c:ext>
          </c:extLst>
        </c:ser>
        <c:dLbls>
          <c:showLegendKey val="0"/>
          <c:showVal val="0"/>
          <c:showCatName val="0"/>
          <c:showSerName val="0"/>
          <c:showPercent val="0"/>
          <c:showBubbleSize val="0"/>
        </c:dLbls>
        <c:gapWidth val="219"/>
        <c:overlap val="-27"/>
        <c:axId val="2083377855"/>
        <c:axId val="521193391"/>
      </c:barChart>
      <c:dateAx>
        <c:axId val="20833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93391"/>
        <c:crosses val="autoZero"/>
        <c:auto val="1"/>
        <c:lblOffset val="100"/>
        <c:baseTimeUnit val="years"/>
      </c:dateAx>
      <c:valAx>
        <c:axId val="521193391"/>
        <c:scaling>
          <c:orientation val="minMax"/>
        </c:scaling>
        <c:delete val="1"/>
        <c:axPos val="l"/>
        <c:numFmt formatCode="0.00%" sourceLinked="1"/>
        <c:majorTickMark val="none"/>
        <c:minorTickMark val="none"/>
        <c:tickLblPos val="nextTo"/>
        <c:crossAx val="2083377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Return on Assets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Analysis'!$G$33:$J$33</c:f>
              <c:numCache>
                <c:formatCode>[$-409]mmm\-yy;@</c:formatCode>
                <c:ptCount val="4"/>
                <c:pt idx="0">
                  <c:v>45015</c:v>
                </c:pt>
                <c:pt idx="1">
                  <c:v>45380</c:v>
                </c:pt>
                <c:pt idx="2">
                  <c:v>45745</c:v>
                </c:pt>
                <c:pt idx="3">
                  <c:v>46110</c:v>
                </c:pt>
              </c:numCache>
            </c:numRef>
          </c:cat>
          <c:val>
            <c:numRef>
              <c:f>'Dupont Analysis'!$G$36:$J$36</c:f>
              <c:numCache>
                <c:formatCode>0.00%</c:formatCode>
                <c:ptCount val="4"/>
                <c:pt idx="0">
                  <c:v>0.27513279553487047</c:v>
                </c:pt>
                <c:pt idx="1">
                  <c:v>0.23230586760103897</c:v>
                </c:pt>
                <c:pt idx="2">
                  <c:v>0.24332137422696243</c:v>
                </c:pt>
                <c:pt idx="3">
                  <c:v>0.27290143248234644</c:v>
                </c:pt>
              </c:numCache>
            </c:numRef>
          </c:val>
          <c:extLst>
            <c:ext xmlns:c16="http://schemas.microsoft.com/office/drawing/2014/chart" uri="{C3380CC4-5D6E-409C-BE32-E72D297353CC}">
              <c16:uniqueId val="{00000000-A29B-4224-8CEF-B6CBFA922106}"/>
            </c:ext>
          </c:extLst>
        </c:ser>
        <c:dLbls>
          <c:showLegendKey val="0"/>
          <c:showVal val="0"/>
          <c:showCatName val="0"/>
          <c:showSerName val="0"/>
          <c:showPercent val="0"/>
          <c:showBubbleSize val="0"/>
        </c:dLbls>
        <c:gapWidth val="219"/>
        <c:overlap val="-27"/>
        <c:axId val="536200447"/>
        <c:axId val="521184751"/>
      </c:barChart>
      <c:dateAx>
        <c:axId val="53620044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84751"/>
        <c:crosses val="autoZero"/>
        <c:auto val="1"/>
        <c:lblOffset val="100"/>
        <c:baseTimeUnit val="years"/>
      </c:dateAx>
      <c:valAx>
        <c:axId val="521184751"/>
        <c:scaling>
          <c:orientation val="minMax"/>
        </c:scaling>
        <c:delete val="1"/>
        <c:axPos val="l"/>
        <c:numFmt formatCode="0.00%" sourceLinked="1"/>
        <c:majorTickMark val="none"/>
        <c:minorTickMark val="none"/>
        <c:tickLblPos val="nextTo"/>
        <c:crossAx val="53620044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C00000"/>
                </a:solidFill>
              </a:rPr>
              <a:t>Financial Leverage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Analysis'!$G$17:$J$17</c:f>
              <c:numCache>
                <c:formatCode>[$-409]mmm\-yy;@</c:formatCode>
                <c:ptCount val="4"/>
                <c:pt idx="0">
                  <c:v>45015</c:v>
                </c:pt>
                <c:pt idx="1">
                  <c:v>45380</c:v>
                </c:pt>
                <c:pt idx="2">
                  <c:v>45745</c:v>
                </c:pt>
                <c:pt idx="3">
                  <c:v>46110</c:v>
                </c:pt>
              </c:numCache>
            </c:numRef>
          </c:cat>
          <c:val>
            <c:numRef>
              <c:f>'Dupont Analysis'!$G$28:$J$28</c:f>
              <c:numCache>
                <c:formatCode>0.00"x"</c:formatCode>
                <c:ptCount val="4"/>
                <c:pt idx="0">
                  <c:v>2.7702601778946452</c:v>
                </c:pt>
                <c:pt idx="1">
                  <c:v>2.4642679904063649</c:v>
                </c:pt>
                <c:pt idx="2">
                  <c:v>2.1583381943875315</c:v>
                </c:pt>
                <c:pt idx="3">
                  <c:v>1.9622194650760703</c:v>
                </c:pt>
              </c:numCache>
            </c:numRef>
          </c:val>
          <c:extLst>
            <c:ext xmlns:c16="http://schemas.microsoft.com/office/drawing/2014/chart" uri="{C3380CC4-5D6E-409C-BE32-E72D297353CC}">
              <c16:uniqueId val="{00000000-8BC3-4836-91A2-1454627468E6}"/>
            </c:ext>
          </c:extLst>
        </c:ser>
        <c:dLbls>
          <c:showLegendKey val="0"/>
          <c:showVal val="0"/>
          <c:showCatName val="0"/>
          <c:showSerName val="0"/>
          <c:showPercent val="0"/>
          <c:showBubbleSize val="0"/>
        </c:dLbls>
        <c:gapWidth val="219"/>
        <c:overlap val="-27"/>
        <c:axId val="243103807"/>
        <c:axId val="521280751"/>
      </c:barChart>
      <c:dateAx>
        <c:axId val="24310380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80751"/>
        <c:crosses val="autoZero"/>
        <c:auto val="1"/>
        <c:lblOffset val="100"/>
        <c:baseTimeUnit val="years"/>
      </c:dateAx>
      <c:valAx>
        <c:axId val="521280751"/>
        <c:scaling>
          <c:orientation val="minMax"/>
        </c:scaling>
        <c:delete val="1"/>
        <c:axPos val="l"/>
        <c:numFmt formatCode="0.00&quot;x&quot;" sourceLinked="1"/>
        <c:majorTickMark val="none"/>
        <c:minorTickMark val="none"/>
        <c:tickLblPos val="nextTo"/>
        <c:crossAx val="243103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Working</a:t>
            </a:r>
            <a:r>
              <a:rPr lang="en-US" sz="1200" b="1" baseline="0">
                <a:solidFill>
                  <a:srgbClr val="C00000"/>
                </a:solidFill>
              </a:rPr>
              <a:t> Capital / Total Assets (%)</a:t>
            </a:r>
            <a:endParaRPr lang="en-US" sz="12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Calc'!$C$11:$J$11</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Calc'!$C$14:$J$14</c:f>
              <c:numCache>
                <c:formatCode>0.00%</c:formatCode>
                <c:ptCount val="8"/>
                <c:pt idx="0">
                  <c:v>0.18330541283594773</c:v>
                </c:pt>
                <c:pt idx="1">
                  <c:v>0.1442562398301816</c:v>
                </c:pt>
                <c:pt idx="2">
                  <c:v>0.12055364377150758</c:v>
                </c:pt>
                <c:pt idx="3">
                  <c:v>0.13127308479260222</c:v>
                </c:pt>
                <c:pt idx="4">
                  <c:v>4.7822390477870978E-2</c:v>
                </c:pt>
                <c:pt idx="5">
                  <c:v>3.0984952874386809E-2</c:v>
                </c:pt>
                <c:pt idx="6">
                  <c:v>-2.8992559481709885E-2</c:v>
                </c:pt>
                <c:pt idx="7">
                  <c:v>-1.2209259304935614E-3</c:v>
                </c:pt>
              </c:numCache>
            </c:numRef>
          </c:val>
          <c:extLst>
            <c:ext xmlns:c16="http://schemas.microsoft.com/office/drawing/2014/chart" uri="{C3380CC4-5D6E-409C-BE32-E72D297353CC}">
              <c16:uniqueId val="{00000000-2532-4C11-982F-FE0E38B31752}"/>
            </c:ext>
          </c:extLst>
        </c:ser>
        <c:dLbls>
          <c:dLblPos val="outEnd"/>
          <c:showLegendKey val="0"/>
          <c:showVal val="1"/>
          <c:showCatName val="0"/>
          <c:showSerName val="0"/>
          <c:showPercent val="0"/>
          <c:showBubbleSize val="0"/>
        </c:dLbls>
        <c:gapWidth val="219"/>
        <c:overlap val="-27"/>
        <c:axId val="1098642272"/>
        <c:axId val="1285925136"/>
      </c:barChart>
      <c:dateAx>
        <c:axId val="1098642272"/>
        <c:scaling>
          <c:orientation val="minMax"/>
        </c:scaling>
        <c:delete val="0"/>
        <c:axPos val="b"/>
        <c:numFmt formatCode="yyyy" sourceLinked="0"/>
        <c:majorTickMark val="in"/>
        <c:minorTickMark val="in"/>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25136"/>
        <c:crosses val="autoZero"/>
        <c:auto val="1"/>
        <c:lblOffset val="100"/>
        <c:baseTimeUnit val="years"/>
      </c:dateAx>
      <c:valAx>
        <c:axId val="1285925136"/>
        <c:scaling>
          <c:orientation val="minMax"/>
        </c:scaling>
        <c:delete val="1"/>
        <c:axPos val="l"/>
        <c:numFmt formatCode="0.00%" sourceLinked="1"/>
        <c:majorTickMark val="none"/>
        <c:minorTickMark val="none"/>
        <c:tickLblPos val="nextTo"/>
        <c:crossAx val="109864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Retained Earnings / Total Assets</a:t>
            </a:r>
            <a:r>
              <a:rPr lang="en-US" sz="1200" b="1" baseline="0">
                <a:solidFill>
                  <a:srgbClr val="C00000"/>
                </a:solidFill>
              </a:rPr>
              <a:t> (%)</a:t>
            </a:r>
            <a:endParaRPr lang="en-US" sz="12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Calc'!$C$17:$J$17</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Calc'!$C$20:$J$20</c:f>
              <c:numCache>
                <c:formatCode>0.00%</c:formatCode>
                <c:ptCount val="8"/>
                <c:pt idx="0">
                  <c:v>9.435150971072237E-2</c:v>
                </c:pt>
                <c:pt idx="1">
                  <c:v>3.6914046035910184E-2</c:v>
                </c:pt>
                <c:pt idx="2">
                  <c:v>0</c:v>
                </c:pt>
                <c:pt idx="3">
                  <c:v>0</c:v>
                </c:pt>
                <c:pt idx="4">
                  <c:v>0</c:v>
                </c:pt>
                <c:pt idx="5">
                  <c:v>1.6791048889378643E-2</c:v>
                </c:pt>
                <c:pt idx="6">
                  <c:v>1.9103177073018736E-2</c:v>
                </c:pt>
                <c:pt idx="7">
                  <c:v>1.3652171768246114E-2</c:v>
                </c:pt>
              </c:numCache>
            </c:numRef>
          </c:val>
          <c:extLst>
            <c:ext xmlns:c16="http://schemas.microsoft.com/office/drawing/2014/chart" uri="{C3380CC4-5D6E-409C-BE32-E72D297353CC}">
              <c16:uniqueId val="{00000000-C649-4AC6-8A60-B185CA1AF1FC}"/>
            </c:ext>
          </c:extLst>
        </c:ser>
        <c:dLbls>
          <c:showLegendKey val="0"/>
          <c:showVal val="0"/>
          <c:showCatName val="0"/>
          <c:showSerName val="0"/>
          <c:showPercent val="0"/>
          <c:showBubbleSize val="0"/>
        </c:dLbls>
        <c:gapWidth val="219"/>
        <c:overlap val="-27"/>
        <c:axId val="250993936"/>
        <c:axId val="302817168"/>
      </c:barChart>
      <c:catAx>
        <c:axId val="25099393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17168"/>
        <c:crosses val="autoZero"/>
        <c:auto val="0"/>
        <c:lblAlgn val="ctr"/>
        <c:lblOffset val="100"/>
        <c:noMultiLvlLbl val="0"/>
      </c:catAx>
      <c:valAx>
        <c:axId val="302817168"/>
        <c:scaling>
          <c:orientation val="minMax"/>
        </c:scaling>
        <c:delete val="1"/>
        <c:axPos val="l"/>
        <c:numFmt formatCode="0.00%" sourceLinked="1"/>
        <c:majorTickMark val="none"/>
        <c:minorTickMark val="none"/>
        <c:tickLblPos val="nextTo"/>
        <c:crossAx val="2509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EBIT / Total Assets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Calc'!$C$23:$J$23</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Calc'!$C$26:$J$26</c:f>
              <c:numCache>
                <c:formatCode>0.00%</c:formatCode>
                <c:ptCount val="8"/>
                <c:pt idx="0">
                  <c:v>0.25177662533364337</c:v>
                </c:pt>
                <c:pt idx="1">
                  <c:v>0.21180937832873967</c:v>
                </c:pt>
                <c:pt idx="2">
                  <c:v>0.28892674957406728</c:v>
                </c:pt>
                <c:pt idx="3">
                  <c:v>0.26582653522174704</c:v>
                </c:pt>
                <c:pt idx="4">
                  <c:v>0.27858429982301081</c:v>
                </c:pt>
                <c:pt idx="5">
                  <c:v>0.3159554649175989</c:v>
                </c:pt>
                <c:pt idx="6">
                  <c:v>0.32399581294027763</c:v>
                </c:pt>
                <c:pt idx="7">
                  <c:v>0.32655760550526608</c:v>
                </c:pt>
              </c:numCache>
            </c:numRef>
          </c:val>
          <c:extLst>
            <c:ext xmlns:c16="http://schemas.microsoft.com/office/drawing/2014/chart" uri="{C3380CC4-5D6E-409C-BE32-E72D297353CC}">
              <c16:uniqueId val="{00000000-BA2E-47F6-B9E8-0B53101C1C63}"/>
            </c:ext>
          </c:extLst>
        </c:ser>
        <c:dLbls>
          <c:showLegendKey val="0"/>
          <c:showVal val="0"/>
          <c:showCatName val="0"/>
          <c:showSerName val="0"/>
          <c:showPercent val="0"/>
          <c:showBubbleSize val="0"/>
        </c:dLbls>
        <c:gapWidth val="219"/>
        <c:overlap val="-27"/>
        <c:axId val="250920160"/>
        <c:axId val="302905488"/>
      </c:barChart>
      <c:catAx>
        <c:axId val="2509201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05488"/>
        <c:crosses val="autoZero"/>
        <c:auto val="0"/>
        <c:lblAlgn val="ctr"/>
        <c:lblOffset val="100"/>
        <c:noMultiLvlLbl val="0"/>
      </c:catAx>
      <c:valAx>
        <c:axId val="302905488"/>
        <c:scaling>
          <c:orientation val="minMax"/>
        </c:scaling>
        <c:delete val="1"/>
        <c:axPos val="l"/>
        <c:numFmt formatCode="0.00%" sourceLinked="1"/>
        <c:majorTickMark val="none"/>
        <c:minorTickMark val="none"/>
        <c:tickLblPos val="nextTo"/>
        <c:crossAx val="25092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Market Cap / Long</a:t>
            </a:r>
            <a:r>
              <a:rPr lang="en-US" sz="1200" b="1" baseline="0">
                <a:solidFill>
                  <a:srgbClr val="C00000"/>
                </a:solidFill>
              </a:rPr>
              <a:t> Term Liabilities (%)</a:t>
            </a:r>
            <a:endParaRPr lang="en-US" sz="12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Calc'!$C$29:$J$29</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Calc'!$C$32:$J$32</c:f>
              <c:numCache>
                <c:formatCode>0.00%</c:formatCode>
                <c:ptCount val="8"/>
                <c:pt idx="0">
                  <c:v>475.26092561017816</c:v>
                </c:pt>
                <c:pt idx="1">
                  <c:v>42.027060312001247</c:v>
                </c:pt>
                <c:pt idx="2">
                  <c:v>41.442073168424358</c:v>
                </c:pt>
                <c:pt idx="3">
                  <c:v>31.126878296566183</c:v>
                </c:pt>
                <c:pt idx="4">
                  <c:v>34.732745892445706</c:v>
                </c:pt>
                <c:pt idx="5">
                  <c:v>57.287522214958159</c:v>
                </c:pt>
                <c:pt idx="6">
                  <c:v>95.397765803916528</c:v>
                </c:pt>
                <c:pt idx="7">
                  <c:v>94.635057322282435</c:v>
                </c:pt>
              </c:numCache>
            </c:numRef>
          </c:val>
          <c:extLst>
            <c:ext xmlns:c16="http://schemas.microsoft.com/office/drawing/2014/chart" uri="{C3380CC4-5D6E-409C-BE32-E72D297353CC}">
              <c16:uniqueId val="{00000000-DADE-4653-B6FB-F3CDFE75FB62}"/>
            </c:ext>
          </c:extLst>
        </c:ser>
        <c:dLbls>
          <c:showLegendKey val="0"/>
          <c:showVal val="0"/>
          <c:showCatName val="0"/>
          <c:showSerName val="0"/>
          <c:showPercent val="0"/>
          <c:showBubbleSize val="0"/>
        </c:dLbls>
        <c:gapWidth val="219"/>
        <c:overlap val="-27"/>
        <c:axId val="250922480"/>
        <c:axId val="302868528"/>
      </c:barChart>
      <c:catAx>
        <c:axId val="25092248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8528"/>
        <c:crosses val="autoZero"/>
        <c:auto val="0"/>
        <c:lblAlgn val="ctr"/>
        <c:lblOffset val="100"/>
        <c:noMultiLvlLbl val="0"/>
      </c:catAx>
      <c:valAx>
        <c:axId val="302868528"/>
        <c:scaling>
          <c:orientation val="minMax"/>
        </c:scaling>
        <c:delete val="1"/>
        <c:axPos val="l"/>
        <c:numFmt formatCode="0.00%" sourceLinked="1"/>
        <c:majorTickMark val="none"/>
        <c:minorTickMark val="none"/>
        <c:tickLblPos val="nextTo"/>
        <c:crossAx val="250922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Sales / Total Assets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Calc'!$C$35:$J$35</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Calc'!$C$38:$J$38</c:f>
              <c:numCache>
                <c:formatCode>0.00%</c:formatCode>
                <c:ptCount val="8"/>
                <c:pt idx="0">
                  <c:v>1.7721639320610136</c:v>
                </c:pt>
                <c:pt idx="1">
                  <c:v>1.4815110466259831</c:v>
                </c:pt>
                <c:pt idx="2">
                  <c:v>1.6419990275109404</c:v>
                </c:pt>
                <c:pt idx="3">
                  <c:v>1.8781734116334068</c:v>
                </c:pt>
                <c:pt idx="4">
                  <c:v>1.7432158573819492</c:v>
                </c:pt>
                <c:pt idx="5">
                  <c:v>1.8485663892410296</c:v>
                </c:pt>
                <c:pt idx="6">
                  <c:v>2.0304602936599991</c:v>
                </c:pt>
                <c:pt idx="7">
                  <c:v>1.9682384546448628</c:v>
                </c:pt>
              </c:numCache>
            </c:numRef>
          </c:val>
          <c:extLst>
            <c:ext xmlns:c16="http://schemas.microsoft.com/office/drawing/2014/chart" uri="{C3380CC4-5D6E-409C-BE32-E72D297353CC}">
              <c16:uniqueId val="{00000000-5547-4E03-BAB5-45F144ECEECA}"/>
            </c:ext>
          </c:extLst>
        </c:ser>
        <c:dLbls>
          <c:showLegendKey val="0"/>
          <c:showVal val="0"/>
          <c:showCatName val="0"/>
          <c:showSerName val="0"/>
          <c:showPercent val="0"/>
          <c:showBubbleSize val="0"/>
        </c:dLbls>
        <c:gapWidth val="219"/>
        <c:overlap val="-27"/>
        <c:axId val="1098594016"/>
        <c:axId val="302889168"/>
      </c:barChart>
      <c:catAx>
        <c:axId val="109859401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89168"/>
        <c:crosses val="autoZero"/>
        <c:auto val="0"/>
        <c:lblAlgn val="ctr"/>
        <c:lblOffset val="100"/>
        <c:noMultiLvlLbl val="0"/>
      </c:catAx>
      <c:valAx>
        <c:axId val="302889168"/>
        <c:scaling>
          <c:orientation val="minMax"/>
        </c:scaling>
        <c:delete val="1"/>
        <c:axPos val="l"/>
        <c:numFmt formatCode="0.00%" sourceLinked="1"/>
        <c:majorTickMark val="none"/>
        <c:minorTickMark val="none"/>
        <c:tickLblPos val="nextTo"/>
        <c:crossAx val="1098594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C00000"/>
                </a:solidFill>
              </a:rPr>
              <a:t>Altman's</a:t>
            </a:r>
            <a:r>
              <a:rPr lang="en-US" sz="1200" b="1" baseline="0">
                <a:solidFill>
                  <a:srgbClr val="C00000"/>
                </a:solidFill>
              </a:rPr>
              <a:t> Z Score</a:t>
            </a:r>
            <a:endParaRPr lang="en-US" sz="12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Analysis Calc'!$C$41:$J$41</c:f>
              <c:numCache>
                <c:formatCode>[$-409]mmm\-yy;@</c:formatCode>
                <c:ptCount val="8"/>
                <c:pt idx="0">
                  <c:v>43555</c:v>
                </c:pt>
                <c:pt idx="1">
                  <c:v>43920</c:v>
                </c:pt>
                <c:pt idx="2">
                  <c:v>44285</c:v>
                </c:pt>
                <c:pt idx="3">
                  <c:v>44650</c:v>
                </c:pt>
                <c:pt idx="4">
                  <c:v>45015</c:v>
                </c:pt>
                <c:pt idx="5">
                  <c:v>45380</c:v>
                </c:pt>
                <c:pt idx="6">
                  <c:v>45745</c:v>
                </c:pt>
                <c:pt idx="7">
                  <c:v>46110</c:v>
                </c:pt>
              </c:numCache>
            </c:numRef>
          </c:cat>
          <c:val>
            <c:numRef>
              <c:f>'Altman Z-Score Analysis Calc'!$C$43:$J$43</c:f>
              <c:numCache>
                <c:formatCode>_(* #,##0.00_);_(* \(#,##0.00\);_(* "-"??_);_(@_)</c:formatCode>
                <c:ptCount val="8"/>
                <c:pt idx="0">
                  <c:v>288.11164077076705</c:v>
                </c:pt>
                <c:pt idx="1">
                  <c:v>27.621505334558062</c:v>
                </c:pt>
                <c:pt idx="2">
                  <c:v>27.605365574685788</c:v>
                </c:pt>
                <c:pt idx="3">
                  <c:v>21.589055657556003</c:v>
                </c:pt>
                <c:pt idx="4">
                  <c:v>23.559578450838753</c:v>
                </c:pt>
                <c:pt idx="5">
                  <c:v>37.324422164338394</c:v>
                </c:pt>
                <c:pt idx="6">
                  <c:v>60.33025933523701</c:v>
                </c:pt>
                <c:pt idx="7">
                  <c:v>59.844560875540651</c:v>
                </c:pt>
              </c:numCache>
            </c:numRef>
          </c:val>
          <c:extLst>
            <c:ext xmlns:c16="http://schemas.microsoft.com/office/drawing/2014/chart" uri="{C3380CC4-5D6E-409C-BE32-E72D297353CC}">
              <c16:uniqueId val="{00000000-5DCF-4F27-913A-477B32029FE9}"/>
            </c:ext>
          </c:extLst>
        </c:ser>
        <c:dLbls>
          <c:showLegendKey val="0"/>
          <c:showVal val="0"/>
          <c:showCatName val="0"/>
          <c:showSerName val="0"/>
          <c:showPercent val="0"/>
          <c:showBubbleSize val="0"/>
        </c:dLbls>
        <c:gapWidth val="219"/>
        <c:overlap val="-27"/>
        <c:axId val="251080704"/>
        <c:axId val="302907888"/>
      </c:barChart>
      <c:catAx>
        <c:axId val="25108070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07888"/>
        <c:crosses val="autoZero"/>
        <c:auto val="0"/>
        <c:lblAlgn val="ctr"/>
        <c:lblOffset val="100"/>
        <c:noMultiLvlLbl val="0"/>
      </c:catAx>
      <c:valAx>
        <c:axId val="302907888"/>
        <c:scaling>
          <c:orientation val="minMax"/>
        </c:scaling>
        <c:delete val="1"/>
        <c:axPos val="l"/>
        <c:numFmt formatCode="_(* #,##0.00_);_(* \(#,##0.00\);_(* &quot;-&quot;??_);_(@_)" sourceLinked="1"/>
        <c:majorTickMark val="none"/>
        <c:minorTickMark val="none"/>
        <c:tickLblPos val="nextTo"/>
        <c:crossAx val="251080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C00000"/>
              </a:solidFill>
              <a:latin typeface="Calibri" panose="020F0502020204030204"/>
            </a:rPr>
            <a:t>Daily Returns Distribution</a:t>
          </a:r>
        </a:p>
      </cx:txPr>
    </cx:title>
    <cx:plotArea>
      <cx:plotAreaRegion>
        <cx:series layoutId="clusteredColumn" uniqueId="{00000000-A629-481A-B7DC-2CBBCC334BE6}">
          <cx:spPr>
            <a:solidFill>
              <a:srgbClr val="C00000"/>
            </a:solidFill>
          </cx:spPr>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50800</xdr:colOff>
      <xdr:row>0</xdr:row>
      <xdr:rowOff>127001</xdr:rowOff>
    </xdr:from>
    <xdr:to>
      <xdr:col>1</xdr:col>
      <xdr:colOff>1231900</xdr:colOff>
      <xdr:row>0</xdr:row>
      <xdr:rowOff>549509</xdr:rowOff>
    </xdr:to>
    <xdr:pic>
      <xdr:nvPicPr>
        <xdr:cNvPr id="2" name="Picture 1">
          <a:extLst>
            <a:ext uri="{FF2B5EF4-FFF2-40B4-BE49-F238E27FC236}">
              <a16:creationId xmlns:a16="http://schemas.microsoft.com/office/drawing/2014/main" id="{A8C6A508-881A-7463-80BC-8BB50A615A26}"/>
            </a:ext>
          </a:extLst>
        </xdr:cNvPr>
        <xdr:cNvPicPr>
          <a:picLocks noChangeAspect="1"/>
        </xdr:cNvPicPr>
      </xdr:nvPicPr>
      <xdr:blipFill>
        <a:blip xmlns:r="http://schemas.openxmlformats.org/officeDocument/2006/relationships" r:embed="rId1"/>
        <a:stretch>
          <a:fillRect/>
        </a:stretch>
      </xdr:blipFill>
      <xdr:spPr>
        <a:xfrm>
          <a:off x="177800" y="127001"/>
          <a:ext cx="1181100" cy="4225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95250</xdr:colOff>
      <xdr:row>15</xdr:row>
      <xdr:rowOff>139700</xdr:rowOff>
    </xdr:from>
    <xdr:to>
      <xdr:col>14</xdr:col>
      <xdr:colOff>12700</xdr:colOff>
      <xdr:row>26</xdr:row>
      <xdr:rowOff>44450</xdr:rowOff>
    </xdr:to>
    <xdr:graphicFrame macro="">
      <xdr:nvGraphicFramePr>
        <xdr:cNvPr id="3" name="Chart 2">
          <a:extLst>
            <a:ext uri="{FF2B5EF4-FFF2-40B4-BE49-F238E27FC236}">
              <a16:creationId xmlns:a16="http://schemas.microsoft.com/office/drawing/2014/main" id="{07282F6E-3EAD-4298-AEF6-67F1AB307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29</xdr:row>
      <xdr:rowOff>0</xdr:rowOff>
    </xdr:from>
    <xdr:to>
      <xdr:col>13</xdr:col>
      <xdr:colOff>488950</xdr:colOff>
      <xdr:row>35</xdr:row>
      <xdr:rowOff>38100</xdr:rowOff>
    </xdr:to>
    <xdr:graphicFrame macro="">
      <xdr:nvGraphicFramePr>
        <xdr:cNvPr id="4" name="Chart 3">
          <a:extLst>
            <a:ext uri="{FF2B5EF4-FFF2-40B4-BE49-F238E27FC236}">
              <a16:creationId xmlns:a16="http://schemas.microsoft.com/office/drawing/2014/main" id="{0BB3924E-B623-4328-BAB1-7C41228B3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50800</xdr:colOff>
      <xdr:row>37</xdr:row>
      <xdr:rowOff>139700</xdr:rowOff>
    </xdr:from>
    <xdr:to>
      <xdr:col>13</xdr:col>
      <xdr:colOff>558799</xdr:colOff>
      <xdr:row>42</xdr:row>
      <xdr:rowOff>57150</xdr:rowOff>
    </xdr:to>
    <xdr:graphicFrame macro="">
      <xdr:nvGraphicFramePr>
        <xdr:cNvPr id="5" name="Chart 4">
          <a:extLst>
            <a:ext uri="{FF2B5EF4-FFF2-40B4-BE49-F238E27FC236}">
              <a16:creationId xmlns:a16="http://schemas.microsoft.com/office/drawing/2014/main" id="{E08E1D78-EF9F-4998-BD6A-BF562F096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1</xdr:row>
      <xdr:rowOff>0</xdr:rowOff>
    </xdr:from>
    <xdr:to>
      <xdr:col>14</xdr:col>
      <xdr:colOff>94815</xdr:colOff>
      <xdr:row>4</xdr:row>
      <xdr:rowOff>101755</xdr:rowOff>
    </xdr:to>
    <xdr:pic>
      <xdr:nvPicPr>
        <xdr:cNvPr id="7" name="Picture 6">
          <a:extLst>
            <a:ext uri="{FF2B5EF4-FFF2-40B4-BE49-F238E27FC236}">
              <a16:creationId xmlns:a16="http://schemas.microsoft.com/office/drawing/2014/main" id="{B22E9905-6EBF-4AF9-A4AB-F42C5186B8A6}"/>
            </a:ext>
          </a:extLst>
        </xdr:cNvPr>
        <xdr:cNvPicPr>
          <a:picLocks noChangeAspect="1"/>
        </xdr:cNvPicPr>
      </xdr:nvPicPr>
      <xdr:blipFill>
        <a:blip xmlns:r="http://schemas.openxmlformats.org/officeDocument/2006/relationships" r:embed="rId4"/>
        <a:stretch>
          <a:fillRect/>
        </a:stretch>
      </xdr:blipFill>
      <xdr:spPr>
        <a:xfrm>
          <a:off x="8997950" y="184150"/>
          <a:ext cx="2095065" cy="7494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447675</xdr:colOff>
      <xdr:row>18</xdr:row>
      <xdr:rowOff>25400</xdr:rowOff>
    </xdr:from>
    <xdr:to>
      <xdr:col>14</xdr:col>
      <xdr:colOff>304800</xdr:colOff>
      <xdr:row>29</xdr:row>
      <xdr:rowOff>107950</xdr:rowOff>
    </xdr:to>
    <xdr:graphicFrame macro="">
      <xdr:nvGraphicFramePr>
        <xdr:cNvPr id="5" name="Chart 4">
          <a:extLst>
            <a:ext uri="{FF2B5EF4-FFF2-40B4-BE49-F238E27FC236}">
              <a16:creationId xmlns:a16="http://schemas.microsoft.com/office/drawing/2014/main" id="{1F0B2081-0662-1BC9-13D1-3C692A279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12</xdr:col>
      <xdr:colOff>659964</xdr:colOff>
      <xdr:row>4</xdr:row>
      <xdr:rowOff>101755</xdr:rowOff>
    </xdr:to>
    <xdr:pic>
      <xdr:nvPicPr>
        <xdr:cNvPr id="3" name="Picture 2">
          <a:extLst>
            <a:ext uri="{FF2B5EF4-FFF2-40B4-BE49-F238E27FC236}">
              <a16:creationId xmlns:a16="http://schemas.microsoft.com/office/drawing/2014/main" id="{55C2D6FB-9880-4214-B44F-27472ADC9AA6}"/>
            </a:ext>
          </a:extLst>
        </xdr:cNvPr>
        <xdr:cNvPicPr>
          <a:picLocks noChangeAspect="1"/>
        </xdr:cNvPicPr>
      </xdr:nvPicPr>
      <xdr:blipFill>
        <a:blip xmlns:r="http://schemas.openxmlformats.org/officeDocument/2006/relationships" r:embed="rId1"/>
        <a:stretch>
          <a:fillRect/>
        </a:stretch>
      </xdr:blipFill>
      <xdr:spPr>
        <a:xfrm>
          <a:off x="7791450" y="184150"/>
          <a:ext cx="2095064" cy="7494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298450</xdr:colOff>
      <xdr:row>1</xdr:row>
      <xdr:rowOff>31750</xdr:rowOff>
    </xdr:from>
    <xdr:to>
      <xdr:col>14</xdr:col>
      <xdr:colOff>499970</xdr:colOff>
      <xdr:row>4</xdr:row>
      <xdr:rowOff>133898</xdr:rowOff>
    </xdr:to>
    <xdr:pic>
      <xdr:nvPicPr>
        <xdr:cNvPr id="4" name="Picture 3">
          <a:extLst>
            <a:ext uri="{FF2B5EF4-FFF2-40B4-BE49-F238E27FC236}">
              <a16:creationId xmlns:a16="http://schemas.microsoft.com/office/drawing/2014/main" id="{5778FE58-F705-41B3-B649-64E01AD533AB}"/>
            </a:ext>
          </a:extLst>
        </xdr:cNvPr>
        <xdr:cNvPicPr>
          <a:picLocks noChangeAspect="1"/>
        </xdr:cNvPicPr>
      </xdr:nvPicPr>
      <xdr:blipFill>
        <a:blip xmlns:r="http://schemas.openxmlformats.org/officeDocument/2006/relationships" r:embed="rId1"/>
        <a:stretch>
          <a:fillRect/>
        </a:stretch>
      </xdr:blipFill>
      <xdr:spPr>
        <a:xfrm>
          <a:off x="8712200" y="215900"/>
          <a:ext cx="2100170" cy="7498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228600</xdr:colOff>
      <xdr:row>0</xdr:row>
      <xdr:rowOff>165100</xdr:rowOff>
    </xdr:from>
    <xdr:to>
      <xdr:col>14</xdr:col>
      <xdr:colOff>704414</xdr:colOff>
      <xdr:row>4</xdr:row>
      <xdr:rowOff>82705</xdr:rowOff>
    </xdr:to>
    <xdr:pic>
      <xdr:nvPicPr>
        <xdr:cNvPr id="2" name="Picture 1">
          <a:extLst>
            <a:ext uri="{FF2B5EF4-FFF2-40B4-BE49-F238E27FC236}">
              <a16:creationId xmlns:a16="http://schemas.microsoft.com/office/drawing/2014/main" id="{C601E58E-C616-483A-B84C-EC44D557A315}"/>
            </a:ext>
          </a:extLst>
        </xdr:cNvPr>
        <xdr:cNvPicPr>
          <a:picLocks noChangeAspect="1"/>
        </xdr:cNvPicPr>
      </xdr:nvPicPr>
      <xdr:blipFill>
        <a:blip xmlns:r="http://schemas.openxmlformats.org/officeDocument/2006/relationships" r:embed="rId1"/>
        <a:stretch>
          <a:fillRect/>
        </a:stretch>
      </xdr:blipFill>
      <xdr:spPr>
        <a:xfrm>
          <a:off x="8058150" y="165100"/>
          <a:ext cx="2095064" cy="749455"/>
        </a:xfrm>
        <a:prstGeom prst="rect">
          <a:avLst/>
        </a:prstGeom>
      </xdr:spPr>
    </xdr:pic>
    <xdr:clientData/>
  </xdr:twoCellAnchor>
  <xdr:twoCellAnchor>
    <xdr:from>
      <xdr:col>1</xdr:col>
      <xdr:colOff>104775</xdr:colOff>
      <xdr:row>24</xdr:row>
      <xdr:rowOff>19050</xdr:rowOff>
    </xdr:from>
    <xdr:to>
      <xdr:col>4</xdr:col>
      <xdr:colOff>628650</xdr:colOff>
      <xdr:row>35</xdr:row>
      <xdr:rowOff>158750</xdr:rowOff>
    </xdr:to>
    <xdr:graphicFrame macro="">
      <xdr:nvGraphicFramePr>
        <xdr:cNvPr id="5" name="Chart 4">
          <a:extLst>
            <a:ext uri="{FF2B5EF4-FFF2-40B4-BE49-F238E27FC236}">
              <a16:creationId xmlns:a16="http://schemas.microsoft.com/office/drawing/2014/main" id="{3FD59A8F-F22F-5A49-730D-B14BC5147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111125</xdr:colOff>
      <xdr:row>24</xdr:row>
      <xdr:rowOff>88900</xdr:rowOff>
    </xdr:from>
    <xdr:to>
      <xdr:col>10</xdr:col>
      <xdr:colOff>0</xdr:colOff>
      <xdr:row>35</xdr:row>
      <xdr:rowOff>114300</xdr:rowOff>
    </xdr:to>
    <xdr:graphicFrame macro="">
      <xdr:nvGraphicFramePr>
        <xdr:cNvPr id="6" name="Chart 5">
          <a:extLst>
            <a:ext uri="{FF2B5EF4-FFF2-40B4-BE49-F238E27FC236}">
              <a16:creationId xmlns:a16="http://schemas.microsoft.com/office/drawing/2014/main" id="{93455514-50F2-17CB-2F65-CD5C24217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53975</xdr:colOff>
      <xdr:row>24</xdr:row>
      <xdr:rowOff>152400</xdr:rowOff>
    </xdr:from>
    <xdr:to>
      <xdr:col>15</xdr:col>
      <xdr:colOff>0</xdr:colOff>
      <xdr:row>35</xdr:row>
      <xdr:rowOff>177800</xdr:rowOff>
    </xdr:to>
    <xdr:graphicFrame macro="">
      <xdr:nvGraphicFramePr>
        <xdr:cNvPr id="9" name="Chart 8">
          <a:extLst>
            <a:ext uri="{FF2B5EF4-FFF2-40B4-BE49-F238E27FC236}">
              <a16:creationId xmlns:a16="http://schemas.microsoft.com/office/drawing/2014/main" id="{908C403D-9128-0B08-1046-7E178521C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425450</xdr:colOff>
      <xdr:row>0</xdr:row>
      <xdr:rowOff>165100</xdr:rowOff>
    </xdr:from>
    <xdr:to>
      <xdr:col>12</xdr:col>
      <xdr:colOff>82114</xdr:colOff>
      <xdr:row>4</xdr:row>
      <xdr:rowOff>82705</xdr:rowOff>
    </xdr:to>
    <xdr:pic>
      <xdr:nvPicPr>
        <xdr:cNvPr id="2" name="Picture 1">
          <a:extLst>
            <a:ext uri="{FF2B5EF4-FFF2-40B4-BE49-F238E27FC236}">
              <a16:creationId xmlns:a16="http://schemas.microsoft.com/office/drawing/2014/main" id="{C5C902F0-931C-4047-8571-74A440B2696C}"/>
            </a:ext>
          </a:extLst>
        </xdr:cNvPr>
        <xdr:cNvPicPr>
          <a:picLocks noChangeAspect="1"/>
        </xdr:cNvPicPr>
      </xdr:nvPicPr>
      <xdr:blipFill>
        <a:blip xmlns:r="http://schemas.openxmlformats.org/officeDocument/2006/relationships" r:embed="rId1"/>
        <a:stretch>
          <a:fillRect/>
        </a:stretch>
      </xdr:blipFill>
      <xdr:spPr>
        <a:xfrm>
          <a:off x="5715000" y="165100"/>
          <a:ext cx="2095064" cy="7494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514350</xdr:colOff>
      <xdr:row>1</xdr:row>
      <xdr:rowOff>6350</xdr:rowOff>
    </xdr:from>
    <xdr:to>
      <xdr:col>10</xdr:col>
      <xdr:colOff>780614</xdr:colOff>
      <xdr:row>4</xdr:row>
      <xdr:rowOff>108105</xdr:rowOff>
    </xdr:to>
    <xdr:pic>
      <xdr:nvPicPr>
        <xdr:cNvPr id="2" name="Picture 1">
          <a:extLst>
            <a:ext uri="{FF2B5EF4-FFF2-40B4-BE49-F238E27FC236}">
              <a16:creationId xmlns:a16="http://schemas.microsoft.com/office/drawing/2014/main" id="{F22787E3-1227-4C58-9312-7AE486968435}"/>
            </a:ext>
          </a:extLst>
        </xdr:cNvPr>
        <xdr:cNvPicPr>
          <a:picLocks noChangeAspect="1"/>
        </xdr:cNvPicPr>
      </xdr:nvPicPr>
      <xdr:blipFill>
        <a:blip xmlns:r="http://schemas.openxmlformats.org/officeDocument/2006/relationships" r:embed="rId1"/>
        <a:stretch>
          <a:fillRect/>
        </a:stretch>
      </xdr:blipFill>
      <xdr:spPr>
        <a:xfrm>
          <a:off x="6299200" y="190500"/>
          <a:ext cx="2095064" cy="749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190500</xdr:colOff>
      <xdr:row>1</xdr:row>
      <xdr:rowOff>31750</xdr:rowOff>
    </xdr:from>
    <xdr:to>
      <xdr:col>11</xdr:col>
      <xdr:colOff>425014</xdr:colOff>
      <xdr:row>4</xdr:row>
      <xdr:rowOff>133505</xdr:rowOff>
    </xdr:to>
    <xdr:pic>
      <xdr:nvPicPr>
        <xdr:cNvPr id="2" name="Picture 1">
          <a:extLst>
            <a:ext uri="{FF2B5EF4-FFF2-40B4-BE49-F238E27FC236}">
              <a16:creationId xmlns:a16="http://schemas.microsoft.com/office/drawing/2014/main" id="{EFBCFADF-82C7-4C13-8444-A0FF1B7D0CE9}"/>
            </a:ext>
          </a:extLst>
        </xdr:cNvPr>
        <xdr:cNvPicPr>
          <a:picLocks noChangeAspect="1"/>
        </xdr:cNvPicPr>
      </xdr:nvPicPr>
      <xdr:blipFill>
        <a:blip xmlns:r="http://schemas.openxmlformats.org/officeDocument/2006/relationships" r:embed="rId1"/>
        <a:stretch>
          <a:fillRect/>
        </a:stretch>
      </xdr:blipFill>
      <xdr:spPr>
        <a:xfrm>
          <a:off x="6096000" y="215900"/>
          <a:ext cx="2095064" cy="7494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1028700</xdr:colOff>
      <xdr:row>1</xdr:row>
      <xdr:rowOff>57150</xdr:rowOff>
    </xdr:from>
    <xdr:to>
      <xdr:col>9</xdr:col>
      <xdr:colOff>558364</xdr:colOff>
      <xdr:row>4</xdr:row>
      <xdr:rowOff>158905</xdr:rowOff>
    </xdr:to>
    <xdr:pic>
      <xdr:nvPicPr>
        <xdr:cNvPr id="2" name="Picture 1">
          <a:extLst>
            <a:ext uri="{FF2B5EF4-FFF2-40B4-BE49-F238E27FC236}">
              <a16:creationId xmlns:a16="http://schemas.microsoft.com/office/drawing/2014/main" id="{1BE1A9BE-CF6F-4C17-92BA-02221CAC960C}"/>
            </a:ext>
          </a:extLst>
        </xdr:cNvPr>
        <xdr:cNvPicPr>
          <a:picLocks noChangeAspect="1"/>
        </xdr:cNvPicPr>
      </xdr:nvPicPr>
      <xdr:blipFill>
        <a:blip xmlns:r="http://schemas.openxmlformats.org/officeDocument/2006/relationships" r:embed="rId1"/>
        <a:stretch>
          <a:fillRect/>
        </a:stretch>
      </xdr:blipFill>
      <xdr:spPr>
        <a:xfrm>
          <a:off x="4203700" y="241300"/>
          <a:ext cx="2095064" cy="74945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95250</xdr:colOff>
      <xdr:row>1</xdr:row>
      <xdr:rowOff>12700</xdr:rowOff>
    </xdr:from>
    <xdr:to>
      <xdr:col>10</xdr:col>
      <xdr:colOff>704414</xdr:colOff>
      <xdr:row>4</xdr:row>
      <xdr:rowOff>114455</xdr:rowOff>
    </xdr:to>
    <xdr:pic>
      <xdr:nvPicPr>
        <xdr:cNvPr id="2" name="Picture 1">
          <a:extLst>
            <a:ext uri="{FF2B5EF4-FFF2-40B4-BE49-F238E27FC236}">
              <a16:creationId xmlns:a16="http://schemas.microsoft.com/office/drawing/2014/main" id="{3E63CB22-26E8-49B5-A805-B0EC063FE4F8}"/>
            </a:ext>
          </a:extLst>
        </xdr:cNvPr>
        <xdr:cNvPicPr>
          <a:picLocks noChangeAspect="1"/>
        </xdr:cNvPicPr>
      </xdr:nvPicPr>
      <xdr:blipFill>
        <a:blip xmlns:r="http://schemas.openxmlformats.org/officeDocument/2006/relationships" r:embed="rId1"/>
        <a:stretch>
          <a:fillRect/>
        </a:stretch>
      </xdr:blipFill>
      <xdr:spPr>
        <a:xfrm>
          <a:off x="4902200" y="196850"/>
          <a:ext cx="2095064" cy="74945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76200</xdr:colOff>
      <xdr:row>1</xdr:row>
      <xdr:rowOff>12700</xdr:rowOff>
    </xdr:from>
    <xdr:to>
      <xdr:col>16</xdr:col>
      <xdr:colOff>602814</xdr:colOff>
      <xdr:row>4</xdr:row>
      <xdr:rowOff>114455</xdr:rowOff>
    </xdr:to>
    <xdr:pic>
      <xdr:nvPicPr>
        <xdr:cNvPr id="2" name="Picture 1">
          <a:extLst>
            <a:ext uri="{FF2B5EF4-FFF2-40B4-BE49-F238E27FC236}">
              <a16:creationId xmlns:a16="http://schemas.microsoft.com/office/drawing/2014/main" id="{2B2AF924-F9E1-4253-8B64-50A3AF6E6D3B}"/>
            </a:ext>
          </a:extLst>
        </xdr:cNvPr>
        <xdr:cNvPicPr>
          <a:picLocks noChangeAspect="1"/>
        </xdr:cNvPicPr>
      </xdr:nvPicPr>
      <xdr:blipFill>
        <a:blip xmlns:r="http://schemas.openxmlformats.org/officeDocument/2006/relationships" r:embed="rId1"/>
        <a:stretch>
          <a:fillRect/>
        </a:stretch>
      </xdr:blipFill>
      <xdr:spPr>
        <a:xfrm>
          <a:off x="8597900" y="196850"/>
          <a:ext cx="2095064" cy="74945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63500</xdr:colOff>
      <xdr:row>1</xdr:row>
      <xdr:rowOff>25400</xdr:rowOff>
    </xdr:from>
    <xdr:to>
      <xdr:col>12</xdr:col>
      <xdr:colOff>355164</xdr:colOff>
      <xdr:row>4</xdr:row>
      <xdr:rowOff>127155</xdr:rowOff>
    </xdr:to>
    <xdr:pic>
      <xdr:nvPicPr>
        <xdr:cNvPr id="2" name="Picture 1">
          <a:extLst>
            <a:ext uri="{FF2B5EF4-FFF2-40B4-BE49-F238E27FC236}">
              <a16:creationId xmlns:a16="http://schemas.microsoft.com/office/drawing/2014/main" id="{DF90EAFA-EDC7-40EC-83DA-57F1DDB26A0D}"/>
            </a:ext>
          </a:extLst>
        </xdr:cNvPr>
        <xdr:cNvPicPr>
          <a:picLocks noChangeAspect="1"/>
        </xdr:cNvPicPr>
      </xdr:nvPicPr>
      <xdr:blipFill>
        <a:blip xmlns:r="http://schemas.openxmlformats.org/officeDocument/2006/relationships" r:embed="rId1"/>
        <a:stretch>
          <a:fillRect/>
        </a:stretch>
      </xdr:blipFill>
      <xdr:spPr>
        <a:xfrm>
          <a:off x="7931150" y="209550"/>
          <a:ext cx="2095064" cy="749455"/>
        </a:xfrm>
        <a:prstGeom prst="rect">
          <a:avLst/>
        </a:prstGeom>
      </xdr:spPr>
    </xdr:pic>
    <xdr:clientData/>
  </xdr:twoCellAnchor>
  <xdr:twoCellAnchor>
    <xdr:from>
      <xdr:col>7</xdr:col>
      <xdr:colOff>393700</xdr:colOff>
      <xdr:row>30</xdr:row>
      <xdr:rowOff>38100</xdr:rowOff>
    </xdr:from>
    <xdr:to>
      <xdr:col>13</xdr:col>
      <xdr:colOff>457200</xdr:colOff>
      <xdr:row>46</xdr:row>
      <xdr:rowOff>101600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4C0081B-09B6-415F-A3BF-1324AF234B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38850" y="5657850"/>
              <a:ext cx="4699000" cy="30099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136525</xdr:colOff>
      <xdr:row>6</xdr:row>
      <xdr:rowOff>177800</xdr:rowOff>
    </xdr:from>
    <xdr:to>
      <xdr:col>8</xdr:col>
      <xdr:colOff>203200</xdr:colOff>
      <xdr:row>24</xdr:row>
      <xdr:rowOff>57150</xdr:rowOff>
    </xdr:to>
    <xdr:graphicFrame macro="">
      <xdr:nvGraphicFramePr>
        <xdr:cNvPr id="2" name="Chart 1">
          <a:extLst>
            <a:ext uri="{FF2B5EF4-FFF2-40B4-BE49-F238E27FC236}">
              <a16:creationId xmlns:a16="http://schemas.microsoft.com/office/drawing/2014/main" id="{68F739BC-D86D-8A37-851B-8433D51C4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450850</xdr:colOff>
      <xdr:row>0</xdr:row>
      <xdr:rowOff>82550</xdr:rowOff>
    </xdr:from>
    <xdr:to>
      <xdr:col>16</xdr:col>
      <xdr:colOff>5914</xdr:colOff>
      <xdr:row>4</xdr:row>
      <xdr:rowOff>155</xdr:rowOff>
    </xdr:to>
    <xdr:pic>
      <xdr:nvPicPr>
        <xdr:cNvPr id="10" name="Picture 9">
          <a:extLst>
            <a:ext uri="{FF2B5EF4-FFF2-40B4-BE49-F238E27FC236}">
              <a16:creationId xmlns:a16="http://schemas.microsoft.com/office/drawing/2014/main" id="{D4B6D221-19E1-4846-8449-0527BC325163}"/>
            </a:ext>
          </a:extLst>
        </xdr:cNvPr>
        <xdr:cNvPicPr>
          <a:picLocks noChangeAspect="1"/>
        </xdr:cNvPicPr>
      </xdr:nvPicPr>
      <xdr:blipFill>
        <a:blip xmlns:r="http://schemas.openxmlformats.org/officeDocument/2006/relationships" r:embed="rId2"/>
        <a:stretch>
          <a:fillRect/>
        </a:stretch>
      </xdr:blipFill>
      <xdr:spPr>
        <a:xfrm>
          <a:off x="7899400" y="82550"/>
          <a:ext cx="2095064" cy="74945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666750</xdr:colOff>
      <xdr:row>1</xdr:row>
      <xdr:rowOff>50800</xdr:rowOff>
    </xdr:from>
    <xdr:to>
      <xdr:col>9</xdr:col>
      <xdr:colOff>647264</xdr:colOff>
      <xdr:row>4</xdr:row>
      <xdr:rowOff>152555</xdr:rowOff>
    </xdr:to>
    <xdr:pic>
      <xdr:nvPicPr>
        <xdr:cNvPr id="2" name="Picture 1">
          <a:extLst>
            <a:ext uri="{FF2B5EF4-FFF2-40B4-BE49-F238E27FC236}">
              <a16:creationId xmlns:a16="http://schemas.microsoft.com/office/drawing/2014/main" id="{AC082C55-AC32-4614-A9A0-26043A314BE9}"/>
            </a:ext>
          </a:extLst>
        </xdr:cNvPr>
        <xdr:cNvPicPr>
          <a:picLocks noChangeAspect="1"/>
        </xdr:cNvPicPr>
      </xdr:nvPicPr>
      <xdr:blipFill>
        <a:blip xmlns:r="http://schemas.openxmlformats.org/officeDocument/2006/relationships" r:embed="rId1"/>
        <a:stretch>
          <a:fillRect/>
        </a:stretch>
      </xdr:blipFill>
      <xdr:spPr>
        <a:xfrm>
          <a:off x="5695950" y="234950"/>
          <a:ext cx="2095064" cy="74945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15</xdr:row>
      <xdr:rowOff>127000</xdr:rowOff>
    </xdr:from>
    <xdr:to>
      <xdr:col>4</xdr:col>
      <xdr:colOff>577850</xdr:colOff>
      <xdr:row>26</xdr:row>
      <xdr:rowOff>38100</xdr:rowOff>
    </xdr:to>
    <xdr:graphicFrame macro="">
      <xdr:nvGraphicFramePr>
        <xdr:cNvPr id="3" name="Chart 2">
          <a:extLst>
            <a:ext uri="{FF2B5EF4-FFF2-40B4-BE49-F238E27FC236}">
              <a16:creationId xmlns:a16="http://schemas.microsoft.com/office/drawing/2014/main" id="{E365C39F-6216-415E-98D4-F1DFD60F8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15</xdr:row>
      <xdr:rowOff>158750</xdr:rowOff>
    </xdr:from>
    <xdr:to>
      <xdr:col>9</xdr:col>
      <xdr:colOff>590550</xdr:colOff>
      <xdr:row>26</xdr:row>
      <xdr:rowOff>50800</xdr:rowOff>
    </xdr:to>
    <xdr:graphicFrame macro="">
      <xdr:nvGraphicFramePr>
        <xdr:cNvPr id="4" name="Chart 3">
          <a:extLst>
            <a:ext uri="{FF2B5EF4-FFF2-40B4-BE49-F238E27FC236}">
              <a16:creationId xmlns:a16="http://schemas.microsoft.com/office/drawing/2014/main" id="{261475A5-782B-4463-9190-BE3E8A489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558800</xdr:colOff>
      <xdr:row>15</xdr:row>
      <xdr:rowOff>146050</xdr:rowOff>
    </xdr:from>
    <xdr:to>
      <xdr:col>15</xdr:col>
      <xdr:colOff>19050</xdr:colOff>
      <xdr:row>26</xdr:row>
      <xdr:rowOff>76200</xdr:rowOff>
    </xdr:to>
    <xdr:graphicFrame macro="">
      <xdr:nvGraphicFramePr>
        <xdr:cNvPr id="5" name="Chart 4">
          <a:extLst>
            <a:ext uri="{FF2B5EF4-FFF2-40B4-BE49-F238E27FC236}">
              <a16:creationId xmlns:a16="http://schemas.microsoft.com/office/drawing/2014/main" id="{B09AE32F-A8BA-4424-A7E0-55AF0BA0B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25400</xdr:colOff>
      <xdr:row>28</xdr:row>
      <xdr:rowOff>107950</xdr:rowOff>
    </xdr:from>
    <xdr:to>
      <xdr:col>4</xdr:col>
      <xdr:colOff>527050</xdr:colOff>
      <xdr:row>38</xdr:row>
      <xdr:rowOff>161119</xdr:rowOff>
    </xdr:to>
    <xdr:graphicFrame macro="">
      <xdr:nvGraphicFramePr>
        <xdr:cNvPr id="6" name="Chart 5">
          <a:extLst>
            <a:ext uri="{FF2B5EF4-FFF2-40B4-BE49-F238E27FC236}">
              <a16:creationId xmlns:a16="http://schemas.microsoft.com/office/drawing/2014/main" id="{644F24B0-D656-4531-8600-78ABD24CE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571500</xdr:colOff>
      <xdr:row>28</xdr:row>
      <xdr:rowOff>158750</xdr:rowOff>
    </xdr:from>
    <xdr:to>
      <xdr:col>10</xdr:col>
      <xdr:colOff>6350</xdr:colOff>
      <xdr:row>38</xdr:row>
      <xdr:rowOff>171450</xdr:rowOff>
    </xdr:to>
    <xdr:graphicFrame macro="">
      <xdr:nvGraphicFramePr>
        <xdr:cNvPr id="7" name="Chart 6">
          <a:extLst>
            <a:ext uri="{FF2B5EF4-FFF2-40B4-BE49-F238E27FC236}">
              <a16:creationId xmlns:a16="http://schemas.microsoft.com/office/drawing/2014/main" id="{9DCC2103-35A2-4D17-B5BE-016E6033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488950</xdr:colOff>
      <xdr:row>29</xdr:row>
      <xdr:rowOff>12700</xdr:rowOff>
    </xdr:from>
    <xdr:to>
      <xdr:col>15</xdr:col>
      <xdr:colOff>69850</xdr:colOff>
      <xdr:row>39</xdr:row>
      <xdr:rowOff>31750</xdr:rowOff>
    </xdr:to>
    <xdr:graphicFrame macro="">
      <xdr:nvGraphicFramePr>
        <xdr:cNvPr id="8" name="Chart 7">
          <a:extLst>
            <a:ext uri="{FF2B5EF4-FFF2-40B4-BE49-F238E27FC236}">
              <a16:creationId xmlns:a16="http://schemas.microsoft.com/office/drawing/2014/main" id="{EA16DD10-3289-4881-8E38-1512635DD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368300</xdr:colOff>
      <xdr:row>0</xdr:row>
      <xdr:rowOff>101600</xdr:rowOff>
    </xdr:from>
    <xdr:to>
      <xdr:col>15</xdr:col>
      <xdr:colOff>24964</xdr:colOff>
      <xdr:row>4</xdr:row>
      <xdr:rowOff>19205</xdr:rowOff>
    </xdr:to>
    <xdr:pic>
      <xdr:nvPicPr>
        <xdr:cNvPr id="2" name="Picture 1">
          <a:extLst>
            <a:ext uri="{FF2B5EF4-FFF2-40B4-BE49-F238E27FC236}">
              <a16:creationId xmlns:a16="http://schemas.microsoft.com/office/drawing/2014/main" id="{F2899D39-E0DD-4E90-BD06-342626410B49}"/>
            </a:ext>
          </a:extLst>
        </xdr:cNvPr>
        <xdr:cNvPicPr>
          <a:picLocks noChangeAspect="1"/>
        </xdr:cNvPicPr>
      </xdr:nvPicPr>
      <xdr:blipFill>
        <a:blip xmlns:r="http://schemas.openxmlformats.org/officeDocument/2006/relationships" r:embed="rId7"/>
        <a:stretch>
          <a:fillRect/>
        </a:stretch>
      </xdr:blipFill>
      <xdr:spPr>
        <a:xfrm>
          <a:off x="6591300" y="101600"/>
          <a:ext cx="2095064" cy="74945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368300</xdr:colOff>
      <xdr:row>1</xdr:row>
      <xdr:rowOff>19050</xdr:rowOff>
    </xdr:from>
    <xdr:to>
      <xdr:col>14</xdr:col>
      <xdr:colOff>24964</xdr:colOff>
      <xdr:row>4</xdr:row>
      <xdr:rowOff>120805</xdr:rowOff>
    </xdr:to>
    <xdr:pic>
      <xdr:nvPicPr>
        <xdr:cNvPr id="2" name="Picture 1">
          <a:extLst>
            <a:ext uri="{FF2B5EF4-FFF2-40B4-BE49-F238E27FC236}">
              <a16:creationId xmlns:a16="http://schemas.microsoft.com/office/drawing/2014/main" id="{AD9C914C-1A01-43D0-85D6-36F299A2A654}"/>
            </a:ext>
          </a:extLst>
        </xdr:cNvPr>
        <xdr:cNvPicPr>
          <a:picLocks noChangeAspect="1"/>
        </xdr:cNvPicPr>
      </xdr:nvPicPr>
      <xdr:blipFill>
        <a:blip xmlns:r="http://schemas.openxmlformats.org/officeDocument/2006/relationships" r:embed="rId1"/>
        <a:stretch>
          <a:fillRect/>
        </a:stretch>
      </xdr:blipFill>
      <xdr:spPr>
        <a:xfrm>
          <a:off x="5981700" y="203200"/>
          <a:ext cx="2095064" cy="749455"/>
        </a:xfrm>
        <a:prstGeom prst="rect">
          <a:avLst/>
        </a:prstGeom>
      </xdr:spPr>
    </xdr:pic>
    <xdr:clientData/>
  </xdr:twoCellAnchor>
  <xdr:twoCellAnchor>
    <xdr:from>
      <xdr:col>1</xdr:col>
      <xdr:colOff>0</xdr:colOff>
      <xdr:row>15</xdr:row>
      <xdr:rowOff>133350</xdr:rowOff>
    </xdr:from>
    <xdr:to>
      <xdr:col>5</xdr:col>
      <xdr:colOff>590550</xdr:colOff>
      <xdr:row>26</xdr:row>
      <xdr:rowOff>152400</xdr:rowOff>
    </xdr:to>
    <xdr:graphicFrame macro="">
      <xdr:nvGraphicFramePr>
        <xdr:cNvPr id="5" name="Chart 4">
          <a:extLst>
            <a:ext uri="{FF2B5EF4-FFF2-40B4-BE49-F238E27FC236}">
              <a16:creationId xmlns:a16="http://schemas.microsoft.com/office/drawing/2014/main" id="{458AAC69-01DF-42E9-A7D0-B1F38658B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438150</xdr:colOff>
      <xdr:row>15</xdr:row>
      <xdr:rowOff>146050</xdr:rowOff>
    </xdr:from>
    <xdr:to>
      <xdr:col>12</xdr:col>
      <xdr:colOff>139700</xdr:colOff>
      <xdr:row>26</xdr:row>
      <xdr:rowOff>177800</xdr:rowOff>
    </xdr:to>
    <xdr:graphicFrame macro="">
      <xdr:nvGraphicFramePr>
        <xdr:cNvPr id="7" name="Chart 6">
          <a:extLst>
            <a:ext uri="{FF2B5EF4-FFF2-40B4-BE49-F238E27FC236}">
              <a16:creationId xmlns:a16="http://schemas.microsoft.com/office/drawing/2014/main" id="{40F46F19-B12F-452F-A978-DD4E44235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495300</xdr:colOff>
      <xdr:row>15</xdr:row>
      <xdr:rowOff>127000</xdr:rowOff>
    </xdr:from>
    <xdr:to>
      <xdr:col>18</xdr:col>
      <xdr:colOff>279400</xdr:colOff>
      <xdr:row>26</xdr:row>
      <xdr:rowOff>165100</xdr:rowOff>
    </xdr:to>
    <xdr:graphicFrame macro="">
      <xdr:nvGraphicFramePr>
        <xdr:cNvPr id="8" name="Chart 7">
          <a:extLst>
            <a:ext uri="{FF2B5EF4-FFF2-40B4-BE49-F238E27FC236}">
              <a16:creationId xmlns:a16="http://schemas.microsoft.com/office/drawing/2014/main" id="{9CFB5D36-FD87-4DB1-B856-4DD2A5E06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6350</xdr:colOff>
      <xdr:row>30</xdr:row>
      <xdr:rowOff>127000</xdr:rowOff>
    </xdr:from>
    <xdr:to>
      <xdr:col>7</xdr:col>
      <xdr:colOff>527050</xdr:colOff>
      <xdr:row>41</xdr:row>
      <xdr:rowOff>127000</xdr:rowOff>
    </xdr:to>
    <xdr:graphicFrame macro="">
      <xdr:nvGraphicFramePr>
        <xdr:cNvPr id="9" name="Chart 8">
          <a:extLst>
            <a:ext uri="{FF2B5EF4-FFF2-40B4-BE49-F238E27FC236}">
              <a16:creationId xmlns:a16="http://schemas.microsoft.com/office/drawing/2014/main" id="{98683811-60DD-4FD4-83EF-6EDF330F8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406400</xdr:colOff>
      <xdr:row>30</xdr:row>
      <xdr:rowOff>127000</xdr:rowOff>
    </xdr:from>
    <xdr:to>
      <xdr:col>14</xdr:col>
      <xdr:colOff>444500</xdr:colOff>
      <xdr:row>41</xdr:row>
      <xdr:rowOff>101600</xdr:rowOff>
    </xdr:to>
    <xdr:graphicFrame macro="">
      <xdr:nvGraphicFramePr>
        <xdr:cNvPr id="10" name="Chart 9">
          <a:extLst>
            <a:ext uri="{FF2B5EF4-FFF2-40B4-BE49-F238E27FC236}">
              <a16:creationId xmlns:a16="http://schemas.microsoft.com/office/drawing/2014/main" id="{850D68D1-FB93-4CD8-88DC-01187FAD1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146050</xdr:colOff>
      <xdr:row>30</xdr:row>
      <xdr:rowOff>165100</xdr:rowOff>
    </xdr:from>
    <xdr:to>
      <xdr:col>20</xdr:col>
      <xdr:colOff>533400</xdr:colOff>
      <xdr:row>41</xdr:row>
      <xdr:rowOff>95250</xdr:rowOff>
    </xdr:to>
    <xdr:graphicFrame macro="">
      <xdr:nvGraphicFramePr>
        <xdr:cNvPr id="11" name="Chart 10">
          <a:extLst>
            <a:ext uri="{FF2B5EF4-FFF2-40B4-BE49-F238E27FC236}">
              <a16:creationId xmlns:a16="http://schemas.microsoft.com/office/drawing/2014/main" id="{A5827FDD-2074-49BF-8085-3C0DCDE65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127000</xdr:colOff>
      <xdr:row>0</xdr:row>
      <xdr:rowOff>107950</xdr:rowOff>
    </xdr:from>
    <xdr:to>
      <xdr:col>9</xdr:col>
      <xdr:colOff>672664</xdr:colOff>
      <xdr:row>4</xdr:row>
      <xdr:rowOff>25555</xdr:rowOff>
    </xdr:to>
    <xdr:pic>
      <xdr:nvPicPr>
        <xdr:cNvPr id="2" name="Picture 1">
          <a:extLst>
            <a:ext uri="{FF2B5EF4-FFF2-40B4-BE49-F238E27FC236}">
              <a16:creationId xmlns:a16="http://schemas.microsoft.com/office/drawing/2014/main" id="{704E2055-DC25-4CA9-82EC-ECFC651CA20C}"/>
            </a:ext>
          </a:extLst>
        </xdr:cNvPr>
        <xdr:cNvPicPr>
          <a:picLocks noChangeAspect="1"/>
        </xdr:cNvPicPr>
      </xdr:nvPicPr>
      <xdr:blipFill>
        <a:blip xmlns:r="http://schemas.openxmlformats.org/officeDocument/2006/relationships" r:embed="rId1"/>
        <a:stretch>
          <a:fillRect/>
        </a:stretch>
      </xdr:blipFill>
      <xdr:spPr>
        <a:xfrm>
          <a:off x="6254750" y="107950"/>
          <a:ext cx="2095064" cy="7494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tsav\Downloads\Britannia%20Inds.xlsx" TargetMode="External"/><Relationship Id="rId1" Type="http://schemas.openxmlformats.org/officeDocument/2006/relationships/externalLinkPath" Target="file:///C:\Users\utsav\Downloads\Britannia%20In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s>
    <sheetDataSet>
      <sheetData sheetId="0">
        <row r="1">
          <cell r="A1"/>
        </row>
        <row r="4">
          <cell r="B4"/>
          <cell r="C4"/>
          <cell r="D4"/>
          <cell r="E4"/>
          <cell r="F4"/>
          <cell r="G4"/>
          <cell r="H4"/>
          <cell r="I4"/>
          <cell r="J4"/>
          <cell r="K4"/>
        </row>
        <row r="9">
          <cell r="C9"/>
          <cell r="D9"/>
          <cell r="E9"/>
          <cell r="F9"/>
          <cell r="G9"/>
          <cell r="H9"/>
          <cell r="I9"/>
          <cell r="J9"/>
          <cell r="K9"/>
        </row>
        <row r="10">
          <cell r="C10"/>
          <cell r="D10"/>
          <cell r="E10"/>
          <cell r="F10"/>
          <cell r="G10"/>
          <cell r="H10"/>
          <cell r="I10"/>
          <cell r="J10"/>
          <cell r="K10"/>
        </row>
        <row r="12">
          <cell r="B12"/>
          <cell r="C12"/>
          <cell r="D12"/>
          <cell r="E12"/>
          <cell r="F12"/>
          <cell r="G12"/>
          <cell r="H12"/>
          <cell r="I12"/>
          <cell r="J12"/>
          <cell r="K12"/>
        </row>
      </sheetData>
      <sheetData sheetId="1">
        <row r="4">
          <cell r="H4"/>
          <cell r="I4"/>
          <cell r="J4"/>
          <cell r="K4"/>
        </row>
        <row r="5">
          <cell r="H5"/>
          <cell r="I5"/>
          <cell r="J5"/>
          <cell r="K5"/>
        </row>
        <row r="6">
          <cell r="H6"/>
          <cell r="I6"/>
          <cell r="J6"/>
          <cell r="K6"/>
        </row>
        <row r="7">
          <cell r="H7"/>
          <cell r="I7"/>
          <cell r="J7"/>
          <cell r="K7"/>
        </row>
        <row r="8">
          <cell r="H8"/>
          <cell r="I8"/>
          <cell r="J8"/>
          <cell r="K8"/>
        </row>
        <row r="9">
          <cell r="H9"/>
          <cell r="I9"/>
          <cell r="J9"/>
          <cell r="K9"/>
        </row>
        <row r="10">
          <cell r="H10"/>
          <cell r="I10"/>
          <cell r="J10"/>
          <cell r="K10"/>
        </row>
        <row r="11">
          <cell r="H11"/>
          <cell r="I11"/>
          <cell r="J11"/>
          <cell r="K11"/>
        </row>
        <row r="12">
          <cell r="H12"/>
          <cell r="I12"/>
          <cell r="J12"/>
          <cell r="K12"/>
        </row>
      </sheetData>
      <sheetData sheetId="2">
        <row r="1">
          <cell r="A1"/>
        </row>
      </sheetData>
      <sheetData sheetId="3"/>
      <sheetData sheetId="4"/>
      <sheetData sheetId="5">
        <row r="1">
          <cell r="B1" t="str">
            <v>BRITANNIA INDUSTRIES LTD</v>
          </cell>
          <cell r="E1"/>
        </row>
        <row r="6">
          <cell r="B6"/>
        </row>
        <row r="8">
          <cell r="B8">
            <v>5250</v>
          </cell>
        </row>
        <row r="16">
          <cell r="B16">
            <v>42825</v>
          </cell>
          <cell r="C16">
            <v>43190</v>
          </cell>
          <cell r="D16">
            <v>43555</v>
          </cell>
          <cell r="E16">
            <v>43921</v>
          </cell>
          <cell r="F16">
            <v>44286</v>
          </cell>
          <cell r="G16">
            <v>44651</v>
          </cell>
          <cell r="H16">
            <v>45016</v>
          </cell>
          <cell r="I16">
            <v>45382</v>
          </cell>
          <cell r="J16">
            <v>45747</v>
          </cell>
          <cell r="K16">
            <v>46112</v>
          </cell>
        </row>
        <row r="17">
          <cell r="B17">
            <v>9054.09</v>
          </cell>
          <cell r="C17">
            <v>9913.99</v>
          </cell>
          <cell r="D17">
            <v>11054.67</v>
          </cell>
          <cell r="E17">
            <v>11599.55</v>
          </cell>
          <cell r="F17">
            <v>13136.14</v>
          </cell>
          <cell r="G17">
            <v>14136.26</v>
          </cell>
          <cell r="H17">
            <v>16300.55</v>
          </cell>
          <cell r="I17">
            <v>16769.27</v>
          </cell>
          <cell r="J17">
            <v>17942.669999999998</v>
          </cell>
          <cell r="K17">
            <v>19151.59</v>
          </cell>
        </row>
        <row r="18">
          <cell r="B18">
            <v>5642.88</v>
          </cell>
          <cell r="C18">
            <v>6100.8</v>
          </cell>
          <cell r="D18">
            <v>6616.64</v>
          </cell>
          <cell r="E18">
            <v>6874.9</v>
          </cell>
          <cell r="F18">
            <v>7663.22</v>
          </cell>
          <cell r="G18">
            <v>8835.56</v>
          </cell>
          <cell r="H18">
            <v>9663.83</v>
          </cell>
          <cell r="I18">
            <v>9488.3700000000008</v>
          </cell>
          <cell r="J18">
            <v>10668.8</v>
          </cell>
          <cell r="K18">
            <v>11155.25</v>
          </cell>
        </row>
        <row r="19">
          <cell r="B19">
            <v>54.2</v>
          </cell>
          <cell r="C19">
            <v>-6.3</v>
          </cell>
          <cell r="D19">
            <v>55.18</v>
          </cell>
          <cell r="E19">
            <v>-52.57</v>
          </cell>
          <cell r="F19">
            <v>37.119999999999997</v>
          </cell>
          <cell r="G19">
            <v>75.260000000000005</v>
          </cell>
          <cell r="H19">
            <v>72.53</v>
          </cell>
          <cell r="I19">
            <v>-3.66</v>
          </cell>
          <cell r="J19">
            <v>64.75</v>
          </cell>
          <cell r="K19">
            <v>22.37</v>
          </cell>
        </row>
        <row r="20">
          <cell r="B20">
            <v>104.28</v>
          </cell>
          <cell r="C20">
            <v>128.83000000000001</v>
          </cell>
          <cell r="D20">
            <v>175.17</v>
          </cell>
          <cell r="E20">
            <v>177.7</v>
          </cell>
          <cell r="F20">
            <v>182.29</v>
          </cell>
          <cell r="G20">
            <v>217.68</v>
          </cell>
          <cell r="H20">
            <v>272.2</v>
          </cell>
          <cell r="I20">
            <v>327.25</v>
          </cell>
          <cell r="J20">
            <v>357.98</v>
          </cell>
          <cell r="K20">
            <v>342.87</v>
          </cell>
        </row>
        <row r="21">
          <cell r="B21">
            <v>509.93</v>
          </cell>
          <cell r="C21">
            <v>487.59</v>
          </cell>
          <cell r="D21">
            <v>621.32000000000005</v>
          </cell>
          <cell r="E21">
            <v>610.67999999999995</v>
          </cell>
          <cell r="F21">
            <v>672.21</v>
          </cell>
          <cell r="G21">
            <v>752.29</v>
          </cell>
          <cell r="H21">
            <v>893.75</v>
          </cell>
          <cell r="I21">
            <v>876.12</v>
          </cell>
          <cell r="J21">
            <v>954.03</v>
          </cell>
          <cell r="K21">
            <v>920.68</v>
          </cell>
        </row>
        <row r="22">
          <cell r="B22">
            <v>352.61</v>
          </cell>
          <cell r="C22">
            <v>401.6</v>
          </cell>
          <cell r="D22">
            <v>441.82</v>
          </cell>
          <cell r="E22">
            <v>486.69</v>
          </cell>
          <cell r="F22">
            <v>527.38</v>
          </cell>
          <cell r="G22">
            <v>542.26</v>
          </cell>
          <cell r="H22">
            <v>658.38</v>
          </cell>
          <cell r="I22">
            <v>708.7</v>
          </cell>
          <cell r="J22">
            <v>704.59</v>
          </cell>
          <cell r="K22">
            <v>823.8</v>
          </cell>
        </row>
        <row r="23">
          <cell r="B23">
            <v>915.01</v>
          </cell>
          <cell r="C23">
            <v>953.48</v>
          </cell>
          <cell r="D23">
            <v>1107.49</v>
          </cell>
          <cell r="E23">
            <v>1125.23</v>
          </cell>
          <cell r="F23">
            <v>1163.82</v>
          </cell>
          <cell r="G23">
            <v>1187.32</v>
          </cell>
          <cell r="H23">
            <v>1473.86</v>
          </cell>
          <cell r="I23">
            <v>1525.52</v>
          </cell>
          <cell r="J23">
            <v>1360</v>
          </cell>
          <cell r="K23">
            <v>1575.23</v>
          </cell>
        </row>
        <row r="24">
          <cell r="B24">
            <v>305.39999999999998</v>
          </cell>
          <cell r="C24">
            <v>333.92</v>
          </cell>
          <cell r="D24">
            <v>414.96</v>
          </cell>
          <cell r="E24">
            <v>428.6</v>
          </cell>
          <cell r="F24">
            <v>455.05</v>
          </cell>
          <cell r="G24">
            <v>475.1</v>
          </cell>
          <cell r="H24">
            <v>580.15</v>
          </cell>
          <cell r="I24">
            <v>673</v>
          </cell>
          <cell r="J24">
            <v>785.61</v>
          </cell>
          <cell r="K24">
            <v>841.79</v>
          </cell>
        </row>
        <row r="25">
          <cell r="B25">
            <v>150.54</v>
          </cell>
          <cell r="C25">
            <v>166.37</v>
          </cell>
          <cell r="D25">
            <v>206.45</v>
          </cell>
          <cell r="E25">
            <v>262.83</v>
          </cell>
          <cell r="F25">
            <v>313.07</v>
          </cell>
          <cell r="G25">
            <v>221.85</v>
          </cell>
          <cell r="H25">
            <v>596.87</v>
          </cell>
          <cell r="I25">
            <v>211.28</v>
          </cell>
          <cell r="J25">
            <v>202.3</v>
          </cell>
          <cell r="K25">
            <v>224.03</v>
          </cell>
        </row>
        <row r="26">
          <cell r="B26">
            <v>119.27</v>
          </cell>
          <cell r="C26">
            <v>142.07</v>
          </cell>
          <cell r="D26">
            <v>161.88</v>
          </cell>
          <cell r="E26">
            <v>184.81</v>
          </cell>
          <cell r="F26">
            <v>197.85</v>
          </cell>
          <cell r="G26">
            <v>200.54</v>
          </cell>
          <cell r="H26">
            <v>225.91</v>
          </cell>
          <cell r="I26">
            <v>300.45999999999998</v>
          </cell>
          <cell r="J26">
            <v>313.33999999999997</v>
          </cell>
          <cell r="K26">
            <v>336.83</v>
          </cell>
        </row>
        <row r="27">
          <cell r="B27">
            <v>5.45</v>
          </cell>
          <cell r="C27">
            <v>7.59</v>
          </cell>
          <cell r="D27">
            <v>9.09</v>
          </cell>
          <cell r="E27">
            <v>76.900000000000006</v>
          </cell>
          <cell r="F27">
            <v>110.9</v>
          </cell>
          <cell r="G27">
            <v>144.29</v>
          </cell>
          <cell r="H27">
            <v>169.1</v>
          </cell>
          <cell r="I27">
            <v>164</v>
          </cell>
          <cell r="J27">
            <v>138.80000000000001</v>
          </cell>
          <cell r="K27">
            <v>112.76</v>
          </cell>
        </row>
        <row r="28">
          <cell r="B28">
            <v>1304</v>
          </cell>
          <cell r="C28">
            <v>1518.18</v>
          </cell>
          <cell r="D28">
            <v>1767.93</v>
          </cell>
          <cell r="E28">
            <v>1844.3</v>
          </cell>
          <cell r="F28">
            <v>2513.61</v>
          </cell>
          <cell r="G28">
            <v>2078.33</v>
          </cell>
          <cell r="H28">
            <v>3032.77</v>
          </cell>
          <cell r="I28">
            <v>2913.47</v>
          </cell>
          <cell r="J28">
            <v>2926.57</v>
          </cell>
          <cell r="K28">
            <v>3288.78</v>
          </cell>
        </row>
        <row r="29">
          <cell r="B29">
            <v>419.67</v>
          </cell>
          <cell r="C29">
            <v>514.22</v>
          </cell>
          <cell r="D29">
            <v>612.47</v>
          </cell>
          <cell r="E29">
            <v>450.7</v>
          </cell>
          <cell r="F29">
            <v>663.02</v>
          </cell>
          <cell r="G29">
            <v>562.35</v>
          </cell>
          <cell r="H29">
            <v>716.45</v>
          </cell>
          <cell r="I29">
            <v>779.25</v>
          </cell>
          <cell r="J29">
            <v>748.71</v>
          </cell>
          <cell r="K29">
            <v>751.77</v>
          </cell>
        </row>
        <row r="30">
          <cell r="B30">
            <v>884.47</v>
          </cell>
          <cell r="C30">
            <v>1004.23</v>
          </cell>
          <cell r="D30">
            <v>1159.1199999999999</v>
          </cell>
          <cell r="E30">
            <v>1402.63</v>
          </cell>
          <cell r="F30">
            <v>1863.9</v>
          </cell>
          <cell r="G30">
            <v>1524.82</v>
          </cell>
          <cell r="H30">
            <v>2321.77</v>
          </cell>
          <cell r="I30">
            <v>2139.81</v>
          </cell>
          <cell r="J30">
            <v>2178.73</v>
          </cell>
          <cell r="K30">
            <v>2533.4899999999998</v>
          </cell>
        </row>
        <row r="31">
          <cell r="B31">
            <v>264</v>
          </cell>
          <cell r="C31">
            <v>300.12</v>
          </cell>
          <cell r="D31">
            <v>360.45</v>
          </cell>
          <cell r="E31">
            <v>841.75</v>
          </cell>
          <cell r="F31">
            <v>3794.18</v>
          </cell>
          <cell r="G31">
            <v>1361.08</v>
          </cell>
          <cell r="H31">
            <v>1734.48</v>
          </cell>
          <cell r="I31">
            <v>1770.62</v>
          </cell>
          <cell r="J31">
            <v>1806.75</v>
          </cell>
          <cell r="K31">
            <v>2180.14</v>
          </cell>
        </row>
        <row r="56">
          <cell r="B56">
            <v>42825</v>
          </cell>
          <cell r="C56">
            <v>43190</v>
          </cell>
          <cell r="D56">
            <v>43555</v>
          </cell>
          <cell r="E56">
            <v>43921</v>
          </cell>
          <cell r="F56">
            <v>44286</v>
          </cell>
          <cell r="G56">
            <v>44651</v>
          </cell>
          <cell r="H56">
            <v>45016</v>
          </cell>
          <cell r="I56">
            <v>45382</v>
          </cell>
          <cell r="J56">
            <v>45747</v>
          </cell>
          <cell r="K56">
            <v>46112</v>
          </cell>
        </row>
        <row r="57">
          <cell r="B57">
            <v>24</v>
          </cell>
          <cell r="C57">
            <v>24.01</v>
          </cell>
          <cell r="D57">
            <v>24.03</v>
          </cell>
          <cell r="E57">
            <v>24.05</v>
          </cell>
          <cell r="F57">
            <v>24.09</v>
          </cell>
          <cell r="G57">
            <v>24.09</v>
          </cell>
          <cell r="H57">
            <v>24.09</v>
          </cell>
          <cell r="I57">
            <v>24.09</v>
          </cell>
          <cell r="J57">
            <v>24.09</v>
          </cell>
          <cell r="K57">
            <v>24.09</v>
          </cell>
        </row>
        <row r="58">
          <cell r="B58">
            <v>2672.42</v>
          </cell>
          <cell r="C58">
            <v>3382.22</v>
          </cell>
          <cell r="D58">
            <v>4229.22</v>
          </cell>
          <cell r="E58">
            <v>4378.78</v>
          </cell>
          <cell r="F58">
            <v>3523.57</v>
          </cell>
          <cell r="G58">
            <v>2534.0100000000002</v>
          </cell>
          <cell r="H58">
            <v>3510.18</v>
          </cell>
          <cell r="I58">
            <v>3917.43</v>
          </cell>
          <cell r="J58">
            <v>4331.63</v>
          </cell>
          <cell r="K58">
            <v>5082.47</v>
          </cell>
        </row>
        <row r="59">
          <cell r="B59">
            <v>124.56</v>
          </cell>
          <cell r="C59">
            <v>200.7</v>
          </cell>
          <cell r="D59">
            <v>156.02000000000001</v>
          </cell>
          <cell r="E59">
            <v>1537.59</v>
          </cell>
          <cell r="F59">
            <v>2106.94</v>
          </cell>
          <cell r="G59">
            <v>2481.1999999999998</v>
          </cell>
          <cell r="H59">
            <v>2997.37</v>
          </cell>
          <cell r="I59">
            <v>2064.96</v>
          </cell>
          <cell r="J59">
            <v>1246.51</v>
          </cell>
          <cell r="K59">
            <v>1380.28</v>
          </cell>
        </row>
        <row r="60">
          <cell r="B60">
            <v>1287.82</v>
          </cell>
          <cell r="C60">
            <v>1580.99</v>
          </cell>
          <cell r="D60">
            <v>1828.68</v>
          </cell>
          <cell r="E60">
            <v>1889.12</v>
          </cell>
          <cell r="F60">
            <v>2345.4899999999998</v>
          </cell>
          <cell r="G60">
            <v>2487.3000000000002</v>
          </cell>
          <cell r="H60">
            <v>2819.21</v>
          </cell>
          <cell r="I60">
            <v>3065.02</v>
          </cell>
          <cell r="J60">
            <v>3234.52</v>
          </cell>
          <cell r="K60">
            <v>3243.48</v>
          </cell>
        </row>
        <row r="61">
          <cell r="B61">
            <v>4108.8</v>
          </cell>
          <cell r="C61">
            <v>5187.92</v>
          </cell>
          <cell r="D61">
            <v>6237.95</v>
          </cell>
          <cell r="E61">
            <v>7829.54</v>
          </cell>
          <cell r="F61">
            <v>8000.09</v>
          </cell>
          <cell r="G61">
            <v>7526.6</v>
          </cell>
          <cell r="H61">
            <v>9350.85</v>
          </cell>
          <cell r="I61">
            <v>9071.5</v>
          </cell>
          <cell r="J61">
            <v>8836.75</v>
          </cell>
          <cell r="K61">
            <v>9730.32</v>
          </cell>
        </row>
        <row r="62">
          <cell r="B62">
            <v>1159.99</v>
          </cell>
          <cell r="C62">
            <v>1345.6</v>
          </cell>
          <cell r="D62">
            <v>1688.3</v>
          </cell>
          <cell r="E62">
            <v>1878.18</v>
          </cell>
          <cell r="F62">
            <v>1792.95</v>
          </cell>
          <cell r="G62">
            <v>1753.21</v>
          </cell>
          <cell r="H62">
            <v>2655.22</v>
          </cell>
          <cell r="I62">
            <v>2771.14</v>
          </cell>
          <cell r="J62">
            <v>2903.8</v>
          </cell>
          <cell r="K62">
            <v>2849.92</v>
          </cell>
        </row>
        <row r="63">
          <cell r="B63">
            <v>30.07</v>
          </cell>
          <cell r="C63">
            <v>202.82</v>
          </cell>
          <cell r="D63">
            <v>101.24</v>
          </cell>
          <cell r="E63">
            <v>39.549999999999997</v>
          </cell>
          <cell r="F63">
            <v>116.52</v>
          </cell>
          <cell r="G63">
            <v>535.67999999999995</v>
          </cell>
          <cell r="H63">
            <v>105</v>
          </cell>
          <cell r="I63">
            <v>187.54</v>
          </cell>
          <cell r="J63">
            <v>89.2</v>
          </cell>
          <cell r="K63">
            <v>39.04</v>
          </cell>
        </row>
        <row r="64">
          <cell r="B64">
            <v>486.85</v>
          </cell>
          <cell r="C64">
            <v>1079.28</v>
          </cell>
          <cell r="D64">
            <v>1476.28</v>
          </cell>
          <cell r="E64">
            <v>2893.23</v>
          </cell>
          <cell r="F64">
            <v>2780.69</v>
          </cell>
          <cell r="G64">
            <v>1762.37</v>
          </cell>
          <cell r="H64">
            <v>3324.24</v>
          </cell>
          <cell r="I64">
            <v>2766.72</v>
          </cell>
          <cell r="J64">
            <v>2865.43</v>
          </cell>
          <cell r="K64">
            <v>3609.76</v>
          </cell>
        </row>
        <row r="65">
          <cell r="B65">
            <v>2431.89</v>
          </cell>
          <cell r="C65">
            <v>2560.2199999999998</v>
          </cell>
          <cell r="D65">
            <v>2972.13</v>
          </cell>
          <cell r="E65">
            <v>3018.58</v>
          </cell>
          <cell r="F65">
            <v>3309.93</v>
          </cell>
          <cell r="G65">
            <v>3475.34</v>
          </cell>
          <cell r="H65">
            <v>3266.39</v>
          </cell>
          <cell r="I65">
            <v>3346.1</v>
          </cell>
          <cell r="J65">
            <v>2978.32</v>
          </cell>
          <cell r="K65">
            <v>3231.6</v>
          </cell>
        </row>
        <row r="66">
          <cell r="B66">
            <v>4108.8</v>
          </cell>
          <cell r="C66">
            <v>5187.92</v>
          </cell>
          <cell r="D66">
            <v>6237.95</v>
          </cell>
          <cell r="E66">
            <v>7829.54</v>
          </cell>
          <cell r="F66">
            <v>8000.09</v>
          </cell>
          <cell r="G66">
            <v>7526.6</v>
          </cell>
          <cell r="H66">
            <v>9350.85</v>
          </cell>
          <cell r="I66">
            <v>9071.5</v>
          </cell>
          <cell r="J66">
            <v>8836.75</v>
          </cell>
          <cell r="K66">
            <v>9730.32</v>
          </cell>
        </row>
        <row r="67">
          <cell r="B67">
            <v>179.16</v>
          </cell>
          <cell r="C67">
            <v>304.60000000000002</v>
          </cell>
          <cell r="D67">
            <v>394.24</v>
          </cell>
          <cell r="E67">
            <v>320.36</v>
          </cell>
          <cell r="F67">
            <v>257.27</v>
          </cell>
          <cell r="G67">
            <v>331.93</v>
          </cell>
          <cell r="H67">
            <v>328.94</v>
          </cell>
          <cell r="I67">
            <v>393.33</v>
          </cell>
          <cell r="J67">
            <v>448.61</v>
          </cell>
          <cell r="K67">
            <v>469.21</v>
          </cell>
        </row>
        <row r="68">
          <cell r="B68">
            <v>661.45</v>
          </cell>
          <cell r="C68">
            <v>652.79</v>
          </cell>
          <cell r="D68">
            <v>781.38</v>
          </cell>
          <cell r="E68">
            <v>740.96</v>
          </cell>
          <cell r="F68">
            <v>1091.49</v>
          </cell>
          <cell r="G68">
            <v>1367.49</v>
          </cell>
          <cell r="H68">
            <v>1193.26</v>
          </cell>
          <cell r="I68">
            <v>1181.22</v>
          </cell>
          <cell r="J68">
            <v>1236.51</v>
          </cell>
          <cell r="K68">
            <v>1345.93</v>
          </cell>
        </row>
        <row r="81">
          <cell r="B81">
            <v>42825</v>
          </cell>
          <cell r="C81">
            <v>43190</v>
          </cell>
          <cell r="D81">
            <v>43555</v>
          </cell>
          <cell r="E81">
            <v>43921</v>
          </cell>
          <cell r="F81">
            <v>44286</v>
          </cell>
          <cell r="G81">
            <v>44651</v>
          </cell>
          <cell r="H81">
            <v>45016</v>
          </cell>
          <cell r="I81">
            <v>45382</v>
          </cell>
          <cell r="J81">
            <v>45747</v>
          </cell>
          <cell r="K81">
            <v>46112</v>
          </cell>
        </row>
        <row r="82">
          <cell r="B82">
            <v>441.28</v>
          </cell>
          <cell r="C82">
            <v>1248.77</v>
          </cell>
          <cell r="D82">
            <v>1155.78</v>
          </cell>
          <cell r="E82">
            <v>1484.53</v>
          </cell>
          <cell r="F82">
            <v>1851.07</v>
          </cell>
          <cell r="G82">
            <v>1299.52</v>
          </cell>
          <cell r="H82">
            <v>2526.21</v>
          </cell>
          <cell r="I82">
            <v>2572.98</v>
          </cell>
          <cell r="J82">
            <v>2490.62</v>
          </cell>
          <cell r="K82">
            <v>2611.6</v>
          </cell>
        </row>
        <row r="83">
          <cell r="B83">
            <v>-149.85</v>
          </cell>
          <cell r="C83">
            <v>-956.52</v>
          </cell>
          <cell r="D83">
            <v>-852.22</v>
          </cell>
          <cell r="E83">
            <v>-1525.93</v>
          </cell>
          <cell r="F83">
            <v>458.82</v>
          </cell>
          <cell r="G83">
            <v>914.19</v>
          </cell>
          <cell r="H83">
            <v>-1507</v>
          </cell>
          <cell r="I83">
            <v>485.44</v>
          </cell>
          <cell r="J83">
            <v>69.069999999999993</v>
          </cell>
          <cell r="K83">
            <v>-741.38</v>
          </cell>
        </row>
        <row r="84">
          <cell r="B84">
            <v>-295.08</v>
          </cell>
          <cell r="C84">
            <v>-231.75</v>
          </cell>
          <cell r="D84">
            <v>-352.68</v>
          </cell>
          <cell r="E84">
            <v>57.94</v>
          </cell>
          <cell r="F84">
            <v>-2243.69</v>
          </cell>
          <cell r="G84">
            <v>-2245.84</v>
          </cell>
          <cell r="H84">
            <v>-1028.3699999999999</v>
          </cell>
          <cell r="I84">
            <v>-2839.13</v>
          </cell>
          <cell r="J84">
            <v>-2753.9</v>
          </cell>
          <cell r="K84">
            <v>-1782.62</v>
          </cell>
        </row>
        <row r="85">
          <cell r="B85">
            <v>-3.65</v>
          </cell>
          <cell r="C85">
            <v>60.5</v>
          </cell>
          <cell r="D85">
            <v>-49.12</v>
          </cell>
          <cell r="E85">
            <v>16.54</v>
          </cell>
          <cell r="F85">
            <v>66.2</v>
          </cell>
          <cell r="G85">
            <v>-32.130000000000003</v>
          </cell>
          <cell r="H85">
            <v>-9.16</v>
          </cell>
          <cell r="I85">
            <v>219.29</v>
          </cell>
          <cell r="J85">
            <v>-194.21</v>
          </cell>
          <cell r="K85">
            <v>87.6</v>
          </cell>
        </row>
        <row r="90">
          <cell r="B90">
            <v>1687</v>
          </cell>
          <cell r="C90">
            <v>2485.3000000000002</v>
          </cell>
          <cell r="D90">
            <v>3085.5</v>
          </cell>
          <cell r="E90">
            <v>2688.95</v>
          </cell>
          <cell r="F90">
            <v>3625.05</v>
          </cell>
          <cell r="G90">
            <v>3206.4</v>
          </cell>
          <cell r="H90">
            <v>4322.1499999999996</v>
          </cell>
          <cell r="I90">
            <v>4911.25</v>
          </cell>
          <cell r="J90">
            <v>4936.8999999999996</v>
          </cell>
          <cell r="K90">
            <v>5423</v>
          </cell>
        </row>
        <row r="93">
          <cell r="B93">
            <v>24</v>
          </cell>
          <cell r="C93">
            <v>24.01</v>
          </cell>
          <cell r="D93">
            <v>24.03</v>
          </cell>
          <cell r="E93">
            <v>24.05</v>
          </cell>
          <cell r="F93">
            <v>24.09</v>
          </cell>
          <cell r="G93">
            <v>24.09</v>
          </cell>
          <cell r="H93">
            <v>24.09</v>
          </cell>
          <cell r="I93">
            <v>24.09</v>
          </cell>
          <cell r="J93">
            <v>24.09</v>
          </cell>
          <cell r="K93">
            <v>24.09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B06DB6-C509-41E3-A296-60AE49B83D01}" name="Annual" displayName="Annual" ref="A3:N19" headerRowCount="0" totalsRowShown="0" headerRowDxfId="18">
  <tableColumns count="14">
    <tableColumn id="1" xr3:uid="{094B76DC-C35C-4804-9FC2-685C1F342BCB}" name="Column1" headerRowDxfId="17" dataDxfId="16"/>
    <tableColumn id="2" xr3:uid="{B2DD5C2D-351C-4679-B961-928147D95BD0}" name="Column2" headerRowDxfId="15"/>
    <tableColumn id="3" xr3:uid="{F4337E06-7C9E-4915-8276-FD69550242B1}" name="Column3" headerRowDxfId="14"/>
    <tableColumn id="4" xr3:uid="{55A9657D-89F7-4E79-AEC2-7FDB140D2F59}" name="Column4" headerRowDxfId="13"/>
    <tableColumn id="5" xr3:uid="{933FFD6C-895D-4007-AABD-A806CC921A8C}" name="Column5" headerRowDxfId="12"/>
    <tableColumn id="6" xr3:uid="{EE1C816F-A76D-45DB-9308-C5BB16ED96B0}" name="Column6" headerRowDxfId="11"/>
    <tableColumn id="7" xr3:uid="{FBE21449-C993-4BE1-A97A-44FBAFC4D351}" name="Column7" headerRowDxfId="10"/>
    <tableColumn id="8" xr3:uid="{47F530A7-317C-4D9E-A222-546AA4EDFBA3}" name="Column8" headerRowDxfId="9"/>
    <tableColumn id="9" xr3:uid="{165797F5-53B6-4CC3-B4B0-481E75139043}" name="Column9" headerRowDxfId="8"/>
    <tableColumn id="10" xr3:uid="{66F72A42-89F3-44F4-B373-F1A78CD874BF}" name="Column10" headerRowDxfId="7"/>
    <tableColumn id="11" xr3:uid="{65872D90-D643-44E2-8435-D3E2A7B51F3A}" name="Column11" headerRowDxfId="6"/>
    <tableColumn id="12" xr3:uid="{471A95BA-9010-44BE-AE13-72D57B199186}" name="Column12" headerRowDxfId="5"/>
    <tableColumn id="13" xr3:uid="{3ACE9CF7-3D29-434F-895C-5A81CF55EC84}" name="Column13" headerRowDxfId="4" dataDxfId="3"/>
    <tableColumn id="14" xr3:uid="{1A5576A8-8DA1-4E1B-BF7C-3EB35AC050A7}" name="Column14" headerRowDxfId="2" data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F8E5D0-8046-4C39-8D5C-F9A746D3735B}">
  <we:reference id="wa200009404" version="1.0.0.8" store="en-GB" storeType="OMEX"/>
  <we:alternateReferences>
    <we:reference id="WA200009404" version="1.0.0.8" store="" storeType="OMEX"/>
  </we:alternateReferences>
  <we:properties>
    <we:property name="claude.fileId" value="&quot;d43f687c-ca1e-48b9-83e1-13aeeb47979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7.bin"/><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19603-B4A1-4660-9800-CCC70A53B8AD}">
  <dimension ref="A1:A16"/>
  <sheetViews>
    <sheetView workbookViewId="0">
      <selection activeCell="H17" sqref="H17"/>
    </sheetView>
  </sheetViews>
  <sheetFormatPr defaultRowHeight="14.5" x14ac:dyDescent="0.35"/>
  <cols>
    <col min="1" max="1" width="35.90625" bestFit="1" customWidth="1"/>
  </cols>
  <sheetData>
    <row r="1" spans="1:1" x14ac:dyDescent="0.35">
      <c r="A1" t="s">
        <v>14</v>
      </c>
    </row>
    <row r="2" spans="1:1" x14ac:dyDescent="0.35">
      <c r="A2" t="s">
        <v>0</v>
      </c>
    </row>
    <row r="3" spans="1:1" x14ac:dyDescent="0.35">
      <c r="A3" t="s">
        <v>1</v>
      </c>
    </row>
    <row r="4" spans="1:1" x14ac:dyDescent="0.35">
      <c r="A4" t="s">
        <v>2</v>
      </c>
    </row>
    <row r="5" spans="1:1" ht="14" customHeight="1" x14ac:dyDescent="0.35">
      <c r="A5" t="s">
        <v>3</v>
      </c>
    </row>
    <row r="6" spans="1:1" x14ac:dyDescent="0.35">
      <c r="A6" t="s">
        <v>15</v>
      </c>
    </row>
    <row r="7" spans="1:1" x14ac:dyDescent="0.35">
      <c r="A7" t="s">
        <v>4</v>
      </c>
    </row>
    <row r="8" spans="1:1" x14ac:dyDescent="0.35">
      <c r="A8" t="s">
        <v>5</v>
      </c>
    </row>
    <row r="9" spans="1:1" x14ac:dyDescent="0.35">
      <c r="A9" t="s">
        <v>6</v>
      </c>
    </row>
    <row r="10" spans="1:1" x14ac:dyDescent="0.35">
      <c r="A10" t="s">
        <v>7</v>
      </c>
    </row>
    <row r="11" spans="1:1" x14ac:dyDescent="0.35">
      <c r="A11" t="s">
        <v>8</v>
      </c>
    </row>
    <row r="12" spans="1:1" x14ac:dyDescent="0.35">
      <c r="A12" t="s">
        <v>9</v>
      </c>
    </row>
    <row r="13" spans="1:1" x14ac:dyDescent="0.35">
      <c r="A13" t="s">
        <v>10</v>
      </c>
    </row>
    <row r="14" spans="1:1" x14ac:dyDescent="0.35">
      <c r="A14" t="s">
        <v>11</v>
      </c>
    </row>
    <row r="15" spans="1:1" x14ac:dyDescent="0.35">
      <c r="A15" t="s">
        <v>12</v>
      </c>
    </row>
    <row r="16" spans="1:1" x14ac:dyDescent="0.35">
      <c r="A16"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924A-95F9-42A3-815F-CC5FA4B86133}">
  <sheetPr>
    <tabColor rgb="FFFF0000"/>
    <pageSetUpPr fitToPage="1"/>
  </sheetPr>
  <dimension ref="A1:K93"/>
  <sheetViews>
    <sheetView zoomScale="83" zoomScaleNormal="120" zoomScalePageLayoutView="120" workbookViewId="0">
      <pane xSplit="1" ySplit="1" topLeftCell="B2" activePane="bottomRight" state="frozen"/>
      <selection activeCell="C4" sqref="C4"/>
      <selection pane="topRight" activeCell="C4" sqref="C4"/>
      <selection pane="bottomLeft" activeCell="C4" sqref="C4"/>
      <selection pane="bottomRight"/>
    </sheetView>
  </sheetViews>
  <sheetFormatPr defaultColWidth="8.81640625" defaultRowHeight="14.5" x14ac:dyDescent="0.35"/>
  <cols>
    <col min="1" max="1" width="27.6328125" style="2" bestFit="1" customWidth="1"/>
    <col min="2" max="11" width="13.453125" style="2" bestFit="1" customWidth="1"/>
    <col min="12" max="16384" width="8.81640625" style="2"/>
  </cols>
  <sheetData>
    <row r="1" spans="1:11" s="1" customFormat="1" x14ac:dyDescent="0.35">
      <c r="A1" s="1" t="s">
        <v>16</v>
      </c>
      <c r="B1" s="1" t="s">
        <v>17</v>
      </c>
      <c r="E1" s="257" t="str">
        <f>IF(B2&lt;&gt;B3, "A NEW VERSION OF THE WORKSHEET IS AVAILABLE", "")</f>
        <v/>
      </c>
      <c r="F1" s="257"/>
      <c r="G1" s="257"/>
      <c r="H1" s="257"/>
      <c r="I1" s="257"/>
      <c r="J1" s="257"/>
      <c r="K1" s="257"/>
    </row>
    <row r="2" spans="1:11" x14ac:dyDescent="0.35">
      <c r="A2" s="1" t="s">
        <v>18</v>
      </c>
      <c r="B2" s="2">
        <v>2.1</v>
      </c>
      <c r="E2" s="258" t="s">
        <v>19</v>
      </c>
      <c r="F2" s="258"/>
      <c r="G2" s="258"/>
      <c r="H2" s="258"/>
      <c r="I2" s="258"/>
      <c r="J2" s="258"/>
      <c r="K2" s="258"/>
    </row>
    <row r="3" spans="1:11" x14ac:dyDescent="0.35">
      <c r="A3" s="1" t="s">
        <v>20</v>
      </c>
      <c r="B3" s="2">
        <v>2.1</v>
      </c>
    </row>
    <row r="4" spans="1:11" x14ac:dyDescent="0.35">
      <c r="A4" s="1"/>
    </row>
    <row r="5" spans="1:11" x14ac:dyDescent="0.35">
      <c r="A5" s="1" t="s">
        <v>21</v>
      </c>
    </row>
    <row r="6" spans="1:11" x14ac:dyDescent="0.35">
      <c r="A6" s="2" t="s">
        <v>22</v>
      </c>
      <c r="B6" s="2">
        <f>IF(B9&gt;0, B9/B8, 0)</f>
        <v>24.077304761904763</v>
      </c>
    </row>
    <row r="7" spans="1:11" x14ac:dyDescent="0.35">
      <c r="A7" s="2" t="s">
        <v>23</v>
      </c>
      <c r="B7">
        <v>1</v>
      </c>
    </row>
    <row r="8" spans="1:11" x14ac:dyDescent="0.35">
      <c r="A8" s="2" t="s">
        <v>24</v>
      </c>
      <c r="B8">
        <v>5250</v>
      </c>
    </row>
    <row r="9" spans="1:11" x14ac:dyDescent="0.35">
      <c r="A9" s="2" t="s">
        <v>25</v>
      </c>
      <c r="B9">
        <v>126405.85</v>
      </c>
    </row>
    <row r="15" spans="1:11" x14ac:dyDescent="0.35">
      <c r="A15" s="1" t="s">
        <v>26</v>
      </c>
    </row>
    <row r="16" spans="1:11" s="5" customFormat="1" x14ac:dyDescent="0.35">
      <c r="A16" s="3" t="s">
        <v>27</v>
      </c>
      <c r="B16" s="4">
        <v>42825</v>
      </c>
      <c r="C16" s="4">
        <v>43190</v>
      </c>
      <c r="D16" s="4">
        <v>43555</v>
      </c>
      <c r="E16" s="4">
        <v>43921</v>
      </c>
      <c r="F16" s="4">
        <v>44286</v>
      </c>
      <c r="G16" s="4">
        <v>44651</v>
      </c>
      <c r="H16" s="4">
        <v>45016</v>
      </c>
      <c r="I16" s="4">
        <v>45382</v>
      </c>
      <c r="J16" s="4">
        <v>45747</v>
      </c>
      <c r="K16" s="4">
        <v>46112</v>
      </c>
    </row>
    <row r="17" spans="1:11" s="6" customFormat="1" x14ac:dyDescent="0.35">
      <c r="A17" s="6" t="s">
        <v>28</v>
      </c>
      <c r="B17">
        <v>9054.09</v>
      </c>
      <c r="C17">
        <v>9913.99</v>
      </c>
      <c r="D17">
        <v>11054.67</v>
      </c>
      <c r="E17">
        <v>11599.55</v>
      </c>
      <c r="F17">
        <v>13136.14</v>
      </c>
      <c r="G17">
        <v>14136.26</v>
      </c>
      <c r="H17">
        <v>16300.55</v>
      </c>
      <c r="I17">
        <v>16769.27</v>
      </c>
      <c r="J17">
        <v>17942.669999999998</v>
      </c>
      <c r="K17">
        <v>19151.59</v>
      </c>
    </row>
    <row r="18" spans="1:11" s="6" customFormat="1" x14ac:dyDescent="0.35">
      <c r="A18" s="2" t="s">
        <v>29</v>
      </c>
      <c r="B18">
        <v>5642.88</v>
      </c>
      <c r="C18">
        <v>6100.8</v>
      </c>
      <c r="D18">
        <v>6616.64</v>
      </c>
      <c r="E18">
        <v>6874.9</v>
      </c>
      <c r="F18">
        <v>7663.22</v>
      </c>
      <c r="G18">
        <v>8835.56</v>
      </c>
      <c r="H18">
        <v>9663.83</v>
      </c>
      <c r="I18">
        <v>9488.3700000000008</v>
      </c>
      <c r="J18">
        <v>10668.8</v>
      </c>
      <c r="K18">
        <v>11155.25</v>
      </c>
    </row>
    <row r="19" spans="1:11" s="6" customFormat="1" x14ac:dyDescent="0.35">
      <c r="A19" s="2" t="s">
        <v>30</v>
      </c>
      <c r="B19">
        <v>54.2</v>
      </c>
      <c r="C19">
        <v>-6.3</v>
      </c>
      <c r="D19">
        <v>55.18</v>
      </c>
      <c r="E19">
        <v>-52.57</v>
      </c>
      <c r="F19">
        <v>37.119999999999997</v>
      </c>
      <c r="G19">
        <v>75.260000000000005</v>
      </c>
      <c r="H19">
        <v>72.53</v>
      </c>
      <c r="I19">
        <v>-3.66</v>
      </c>
      <c r="J19">
        <v>64.75</v>
      </c>
      <c r="K19">
        <v>22.37</v>
      </c>
    </row>
    <row r="20" spans="1:11" s="6" customFormat="1" x14ac:dyDescent="0.35">
      <c r="A20" s="2" t="s">
        <v>31</v>
      </c>
      <c r="B20">
        <v>104.28</v>
      </c>
      <c r="C20">
        <v>128.83000000000001</v>
      </c>
      <c r="D20">
        <v>175.17</v>
      </c>
      <c r="E20">
        <v>177.7</v>
      </c>
      <c r="F20">
        <v>182.29</v>
      </c>
      <c r="G20">
        <v>217.68</v>
      </c>
      <c r="H20">
        <v>272.2</v>
      </c>
      <c r="I20">
        <v>327.25</v>
      </c>
      <c r="J20">
        <v>357.98</v>
      </c>
      <c r="K20">
        <v>342.87</v>
      </c>
    </row>
    <row r="21" spans="1:11" s="6" customFormat="1" x14ac:dyDescent="0.35">
      <c r="A21" s="2" t="s">
        <v>32</v>
      </c>
      <c r="B21">
        <v>509.93</v>
      </c>
      <c r="C21">
        <v>487.59</v>
      </c>
      <c r="D21">
        <v>621.32000000000005</v>
      </c>
      <c r="E21">
        <v>610.67999999999995</v>
      </c>
      <c r="F21">
        <v>672.21</v>
      </c>
      <c r="G21">
        <v>752.29</v>
      </c>
      <c r="H21">
        <v>893.75</v>
      </c>
      <c r="I21">
        <v>876.12</v>
      </c>
      <c r="J21">
        <v>954.03</v>
      </c>
      <c r="K21">
        <v>920.68</v>
      </c>
    </row>
    <row r="22" spans="1:11" s="6" customFormat="1" x14ac:dyDescent="0.35">
      <c r="A22" s="2" t="s">
        <v>33</v>
      </c>
      <c r="B22">
        <v>352.61</v>
      </c>
      <c r="C22">
        <v>401.6</v>
      </c>
      <c r="D22">
        <v>441.82</v>
      </c>
      <c r="E22">
        <v>486.69</v>
      </c>
      <c r="F22">
        <v>527.38</v>
      </c>
      <c r="G22">
        <v>542.26</v>
      </c>
      <c r="H22">
        <v>658.38</v>
      </c>
      <c r="I22">
        <v>708.7</v>
      </c>
      <c r="J22">
        <v>704.59</v>
      </c>
      <c r="K22">
        <v>823.8</v>
      </c>
    </row>
    <row r="23" spans="1:11" s="6" customFormat="1" x14ac:dyDescent="0.35">
      <c r="A23" s="2" t="s">
        <v>34</v>
      </c>
      <c r="B23">
        <v>915.01</v>
      </c>
      <c r="C23">
        <v>953.48</v>
      </c>
      <c r="D23">
        <v>1107.49</v>
      </c>
      <c r="E23">
        <v>1125.23</v>
      </c>
      <c r="F23">
        <v>1163.82</v>
      </c>
      <c r="G23">
        <v>1187.32</v>
      </c>
      <c r="H23">
        <v>1473.86</v>
      </c>
      <c r="I23">
        <v>1525.52</v>
      </c>
      <c r="J23">
        <v>1360</v>
      </c>
      <c r="K23">
        <v>1575.23</v>
      </c>
    </row>
    <row r="24" spans="1:11" s="6" customFormat="1" x14ac:dyDescent="0.35">
      <c r="A24" s="2" t="s">
        <v>35</v>
      </c>
      <c r="B24">
        <v>305.39999999999998</v>
      </c>
      <c r="C24">
        <v>333.92</v>
      </c>
      <c r="D24">
        <v>414.96</v>
      </c>
      <c r="E24">
        <v>428.6</v>
      </c>
      <c r="F24">
        <v>455.05</v>
      </c>
      <c r="G24">
        <v>475.1</v>
      </c>
      <c r="H24">
        <v>580.15</v>
      </c>
      <c r="I24">
        <v>673</v>
      </c>
      <c r="J24">
        <v>785.61</v>
      </c>
      <c r="K24">
        <v>841.79</v>
      </c>
    </row>
    <row r="25" spans="1:11" s="6" customFormat="1" x14ac:dyDescent="0.35">
      <c r="A25" s="6" t="s">
        <v>36</v>
      </c>
      <c r="B25">
        <v>150.54</v>
      </c>
      <c r="C25">
        <v>166.37</v>
      </c>
      <c r="D25">
        <v>206.45</v>
      </c>
      <c r="E25">
        <v>262.83</v>
      </c>
      <c r="F25">
        <v>313.07</v>
      </c>
      <c r="G25">
        <v>221.85</v>
      </c>
      <c r="H25">
        <v>596.87</v>
      </c>
      <c r="I25">
        <v>211.28</v>
      </c>
      <c r="J25">
        <v>202.3</v>
      </c>
      <c r="K25">
        <v>224.03</v>
      </c>
    </row>
    <row r="26" spans="1:11" s="6" customFormat="1" x14ac:dyDescent="0.35">
      <c r="A26" s="6" t="s">
        <v>37</v>
      </c>
      <c r="B26">
        <v>119.27</v>
      </c>
      <c r="C26">
        <v>142.07</v>
      </c>
      <c r="D26">
        <v>161.88</v>
      </c>
      <c r="E26">
        <v>184.81</v>
      </c>
      <c r="F26">
        <v>197.85</v>
      </c>
      <c r="G26">
        <v>200.54</v>
      </c>
      <c r="H26">
        <v>225.91</v>
      </c>
      <c r="I26">
        <v>300.45999999999998</v>
      </c>
      <c r="J26">
        <v>313.33999999999997</v>
      </c>
      <c r="K26">
        <v>336.83</v>
      </c>
    </row>
    <row r="27" spans="1:11" s="6" customFormat="1" x14ac:dyDescent="0.35">
      <c r="A27" s="6" t="s">
        <v>38</v>
      </c>
      <c r="B27">
        <v>5.45</v>
      </c>
      <c r="C27">
        <v>7.59</v>
      </c>
      <c r="D27">
        <v>9.09</v>
      </c>
      <c r="E27">
        <v>76.900000000000006</v>
      </c>
      <c r="F27">
        <v>110.9</v>
      </c>
      <c r="G27">
        <v>144.29</v>
      </c>
      <c r="H27">
        <v>169.1</v>
      </c>
      <c r="I27">
        <v>164</v>
      </c>
      <c r="J27">
        <v>138.80000000000001</v>
      </c>
      <c r="K27">
        <v>112.76</v>
      </c>
    </row>
    <row r="28" spans="1:11" s="6" customFormat="1" x14ac:dyDescent="0.35">
      <c r="A28" s="6" t="s">
        <v>39</v>
      </c>
      <c r="B28">
        <v>1304</v>
      </c>
      <c r="C28">
        <v>1518.18</v>
      </c>
      <c r="D28">
        <v>1767.93</v>
      </c>
      <c r="E28">
        <v>1844.3</v>
      </c>
      <c r="F28">
        <v>2513.61</v>
      </c>
      <c r="G28">
        <v>2078.33</v>
      </c>
      <c r="H28">
        <v>3032.77</v>
      </c>
      <c r="I28">
        <v>2913.47</v>
      </c>
      <c r="J28">
        <v>2926.57</v>
      </c>
      <c r="K28">
        <v>3288.78</v>
      </c>
    </row>
    <row r="29" spans="1:11" s="6" customFormat="1" x14ac:dyDescent="0.35">
      <c r="A29" s="6" t="s">
        <v>40</v>
      </c>
      <c r="B29">
        <v>419.67</v>
      </c>
      <c r="C29">
        <v>514.22</v>
      </c>
      <c r="D29">
        <v>612.47</v>
      </c>
      <c r="E29">
        <v>450.7</v>
      </c>
      <c r="F29">
        <v>663.02</v>
      </c>
      <c r="G29">
        <v>562.35</v>
      </c>
      <c r="H29">
        <v>716.45</v>
      </c>
      <c r="I29">
        <v>779.25</v>
      </c>
      <c r="J29">
        <v>748.71</v>
      </c>
      <c r="K29">
        <v>751.77</v>
      </c>
    </row>
    <row r="30" spans="1:11" s="6" customFormat="1" x14ac:dyDescent="0.35">
      <c r="A30" s="6" t="s">
        <v>41</v>
      </c>
      <c r="B30">
        <v>884.47</v>
      </c>
      <c r="C30">
        <v>1004.23</v>
      </c>
      <c r="D30">
        <v>1159.1199999999999</v>
      </c>
      <c r="E30">
        <v>1402.63</v>
      </c>
      <c r="F30">
        <v>1863.9</v>
      </c>
      <c r="G30">
        <v>1524.82</v>
      </c>
      <c r="H30">
        <v>2321.77</v>
      </c>
      <c r="I30">
        <v>2139.81</v>
      </c>
      <c r="J30">
        <v>2178.73</v>
      </c>
      <c r="K30">
        <v>2533.4899999999998</v>
      </c>
    </row>
    <row r="31" spans="1:11" s="6" customFormat="1" x14ac:dyDescent="0.35">
      <c r="A31" s="6" t="s">
        <v>42</v>
      </c>
      <c r="B31">
        <v>264</v>
      </c>
      <c r="C31">
        <v>300.12</v>
      </c>
      <c r="D31">
        <v>360.45</v>
      </c>
      <c r="E31">
        <v>841.75</v>
      </c>
      <c r="F31">
        <v>3794.18</v>
      </c>
      <c r="G31">
        <v>1361.08</v>
      </c>
      <c r="H31">
        <v>1734.48</v>
      </c>
      <c r="I31">
        <v>1770.62</v>
      </c>
      <c r="J31">
        <v>1806.75</v>
      </c>
      <c r="K31">
        <v>2180.14</v>
      </c>
    </row>
    <row r="32" spans="1:11" s="6" customFormat="1" x14ac:dyDescent="0.35"/>
    <row r="33" spans="1:11" x14ac:dyDescent="0.35">
      <c r="A33" s="6"/>
    </row>
    <row r="34" spans="1:11" x14ac:dyDescent="0.35">
      <c r="A34" s="6"/>
    </row>
    <row r="35" spans="1:11" x14ac:dyDescent="0.35">
      <c r="A35" s="6"/>
    </row>
    <row r="36" spans="1:11" x14ac:dyDescent="0.35">
      <c r="A36" s="6"/>
    </row>
    <row r="37" spans="1:11" x14ac:dyDescent="0.35">
      <c r="A37" s="6"/>
    </row>
    <row r="38" spans="1:11" x14ac:dyDescent="0.35">
      <c r="A38" s="6"/>
    </row>
    <row r="39" spans="1:11" x14ac:dyDescent="0.35">
      <c r="A39" s="6"/>
    </row>
    <row r="40" spans="1:11" x14ac:dyDescent="0.35">
      <c r="A40" s="1" t="s">
        <v>43</v>
      </c>
    </row>
    <row r="41" spans="1:11" s="5" customFormat="1" x14ac:dyDescent="0.35">
      <c r="A41" s="3" t="s">
        <v>27</v>
      </c>
      <c r="B41" s="4">
        <v>45382</v>
      </c>
      <c r="C41" s="4">
        <v>45473</v>
      </c>
      <c r="D41" s="4">
        <v>45565</v>
      </c>
      <c r="E41" s="4">
        <v>45657</v>
      </c>
      <c r="F41" s="4">
        <v>45747</v>
      </c>
      <c r="G41" s="4">
        <v>45838</v>
      </c>
      <c r="H41" s="4">
        <v>45930</v>
      </c>
      <c r="I41" s="4">
        <v>46022</v>
      </c>
      <c r="J41" s="4">
        <v>46112</v>
      </c>
      <c r="K41" s="4">
        <v>46203</v>
      </c>
    </row>
    <row r="42" spans="1:11" s="6" customFormat="1" x14ac:dyDescent="0.35">
      <c r="A42" s="6" t="s">
        <v>28</v>
      </c>
      <c r="B42">
        <v>4069.36</v>
      </c>
      <c r="C42">
        <v>4250.29</v>
      </c>
      <c r="D42">
        <v>4667.57</v>
      </c>
      <c r="E42">
        <v>4592.6099999999997</v>
      </c>
      <c r="F42">
        <v>4432.1899999999996</v>
      </c>
      <c r="G42">
        <v>4622.22</v>
      </c>
      <c r="H42">
        <v>4840.63</v>
      </c>
      <c r="I42">
        <v>4969.82</v>
      </c>
      <c r="J42">
        <v>4718.92</v>
      </c>
      <c r="K42">
        <v>4999.97</v>
      </c>
    </row>
    <row r="43" spans="1:11" s="6" customFormat="1" x14ac:dyDescent="0.35">
      <c r="A43" s="6" t="s">
        <v>44</v>
      </c>
      <c r="B43">
        <v>3285.71</v>
      </c>
      <c r="C43">
        <v>3497.28</v>
      </c>
      <c r="D43">
        <v>3887.56</v>
      </c>
      <c r="E43">
        <v>3749.75</v>
      </c>
      <c r="F43">
        <v>3631.67</v>
      </c>
      <c r="G43">
        <v>3870.02</v>
      </c>
      <c r="H43">
        <v>3889.39</v>
      </c>
      <c r="I43">
        <v>3992.49</v>
      </c>
      <c r="J43">
        <v>3885.35</v>
      </c>
      <c r="K43">
        <v>4161.6499999999996</v>
      </c>
    </row>
    <row r="44" spans="1:11" s="6" customFormat="1" x14ac:dyDescent="0.35">
      <c r="A44" s="6" t="s">
        <v>36</v>
      </c>
      <c r="B44">
        <v>57.34</v>
      </c>
      <c r="C44">
        <v>30.97</v>
      </c>
      <c r="D44">
        <v>45.85</v>
      </c>
      <c r="E44">
        <v>62.46</v>
      </c>
      <c r="F44">
        <v>63.02</v>
      </c>
      <c r="G44">
        <v>57.01</v>
      </c>
      <c r="H44">
        <v>52.11</v>
      </c>
      <c r="I44">
        <v>59.46</v>
      </c>
      <c r="J44">
        <v>55.45</v>
      </c>
      <c r="K44">
        <v>61.41</v>
      </c>
    </row>
    <row r="45" spans="1:11" s="6" customFormat="1" x14ac:dyDescent="0.35">
      <c r="A45" s="6" t="s">
        <v>37</v>
      </c>
      <c r="B45">
        <v>79.930000000000007</v>
      </c>
      <c r="C45">
        <v>73.930000000000007</v>
      </c>
      <c r="D45">
        <v>76.069999999999993</v>
      </c>
      <c r="E45">
        <v>82.38</v>
      </c>
      <c r="F45">
        <v>80.959999999999994</v>
      </c>
      <c r="G45">
        <v>82.04</v>
      </c>
      <c r="H45">
        <v>85.05</v>
      </c>
      <c r="I45">
        <v>84.51</v>
      </c>
      <c r="J45">
        <v>85.23</v>
      </c>
      <c r="K45">
        <v>79.510000000000005</v>
      </c>
    </row>
    <row r="46" spans="1:11" s="6" customFormat="1" x14ac:dyDescent="0.35">
      <c r="A46" s="6" t="s">
        <v>38</v>
      </c>
      <c r="B46">
        <v>26.44</v>
      </c>
      <c r="C46">
        <v>28.95</v>
      </c>
      <c r="D46">
        <v>34.64</v>
      </c>
      <c r="E46">
        <v>44.56</v>
      </c>
      <c r="F46">
        <v>30.65</v>
      </c>
      <c r="G46">
        <v>26.15</v>
      </c>
      <c r="H46">
        <v>34.68</v>
      </c>
      <c r="I46">
        <v>33.25</v>
      </c>
      <c r="J46">
        <v>18.68</v>
      </c>
      <c r="K46">
        <v>22.87</v>
      </c>
    </row>
    <row r="47" spans="1:11" s="6" customFormat="1" x14ac:dyDescent="0.35">
      <c r="A47" s="6" t="s">
        <v>39</v>
      </c>
      <c r="B47">
        <v>734.62</v>
      </c>
      <c r="C47">
        <v>681.1</v>
      </c>
      <c r="D47">
        <v>715.15</v>
      </c>
      <c r="E47">
        <v>778.38</v>
      </c>
      <c r="F47">
        <v>751.93</v>
      </c>
      <c r="G47">
        <v>701.02</v>
      </c>
      <c r="H47">
        <v>883.62</v>
      </c>
      <c r="I47">
        <v>919.03</v>
      </c>
      <c r="J47">
        <v>785.11</v>
      </c>
      <c r="K47">
        <v>797.35</v>
      </c>
    </row>
    <row r="48" spans="1:11" s="6" customFormat="1" x14ac:dyDescent="0.35">
      <c r="A48" s="6" t="s">
        <v>40</v>
      </c>
      <c r="B48">
        <v>198.01</v>
      </c>
      <c r="C48">
        <v>176.22</v>
      </c>
      <c r="D48">
        <v>183.6</v>
      </c>
      <c r="E48">
        <v>196.08</v>
      </c>
      <c r="F48">
        <v>192.8</v>
      </c>
      <c r="G48">
        <v>180.89</v>
      </c>
      <c r="H48">
        <v>228.56</v>
      </c>
      <c r="I48">
        <v>236.89</v>
      </c>
      <c r="J48">
        <v>105.43</v>
      </c>
      <c r="K48">
        <v>203.97</v>
      </c>
    </row>
    <row r="49" spans="1:11" s="6" customFormat="1" x14ac:dyDescent="0.35">
      <c r="A49" s="6" t="s">
        <v>41</v>
      </c>
      <c r="B49">
        <v>538.28</v>
      </c>
      <c r="C49">
        <v>505.64</v>
      </c>
      <c r="D49">
        <v>531.45000000000005</v>
      </c>
      <c r="E49">
        <v>581.69000000000005</v>
      </c>
      <c r="F49">
        <v>559.95000000000005</v>
      </c>
      <c r="G49">
        <v>520.72</v>
      </c>
      <c r="H49">
        <v>654.47</v>
      </c>
      <c r="I49">
        <v>679.96</v>
      </c>
      <c r="J49">
        <v>678.34</v>
      </c>
      <c r="K49">
        <v>591.35</v>
      </c>
    </row>
    <row r="50" spans="1:11" x14ac:dyDescent="0.35">
      <c r="A50" s="6" t="s">
        <v>45</v>
      </c>
      <c r="B50">
        <v>783.65</v>
      </c>
      <c r="C50">
        <v>753.01</v>
      </c>
      <c r="D50">
        <v>780.01</v>
      </c>
      <c r="E50">
        <v>842.86</v>
      </c>
      <c r="F50">
        <v>800.52</v>
      </c>
      <c r="G50">
        <v>752.2</v>
      </c>
      <c r="H50">
        <v>951.24</v>
      </c>
      <c r="I50">
        <v>977.33</v>
      </c>
      <c r="J50">
        <v>833.57</v>
      </c>
      <c r="K50">
        <v>838.32</v>
      </c>
    </row>
    <row r="51" spans="1:11" x14ac:dyDescent="0.35">
      <c r="A51" s="6"/>
    </row>
    <row r="52" spans="1:11" x14ac:dyDescent="0.35">
      <c r="A52" s="6"/>
    </row>
    <row r="53" spans="1:11" x14ac:dyDescent="0.35">
      <c r="A53" s="6"/>
    </row>
    <row r="54" spans="1:11" x14ac:dyDescent="0.35">
      <c r="A54" s="6"/>
    </row>
    <row r="55" spans="1:11" x14ac:dyDescent="0.35">
      <c r="A55" s="1" t="s">
        <v>46</v>
      </c>
    </row>
    <row r="56" spans="1:11" s="5" customFormat="1" x14ac:dyDescent="0.35">
      <c r="A56" s="3" t="s">
        <v>27</v>
      </c>
      <c r="B56" s="4">
        <v>42825</v>
      </c>
      <c r="C56" s="4">
        <v>43190</v>
      </c>
      <c r="D56" s="4">
        <v>43555</v>
      </c>
      <c r="E56" s="4">
        <v>43921</v>
      </c>
      <c r="F56" s="4">
        <v>44286</v>
      </c>
      <c r="G56" s="4">
        <v>44651</v>
      </c>
      <c r="H56" s="4">
        <v>45016</v>
      </c>
      <c r="I56" s="4">
        <v>45382</v>
      </c>
      <c r="J56" s="4">
        <v>45747</v>
      </c>
      <c r="K56" s="4">
        <v>46112</v>
      </c>
    </row>
    <row r="57" spans="1:11" x14ac:dyDescent="0.35">
      <c r="A57" s="6" t="s">
        <v>47</v>
      </c>
      <c r="B57">
        <v>24</v>
      </c>
      <c r="C57">
        <v>24.01</v>
      </c>
      <c r="D57">
        <v>24.03</v>
      </c>
      <c r="E57">
        <v>24.05</v>
      </c>
      <c r="F57">
        <v>24.09</v>
      </c>
      <c r="G57">
        <v>24.09</v>
      </c>
      <c r="H57">
        <v>24.09</v>
      </c>
      <c r="I57">
        <v>24.09</v>
      </c>
      <c r="J57">
        <v>24.09</v>
      </c>
      <c r="K57">
        <v>24.09</v>
      </c>
    </row>
    <row r="58" spans="1:11" x14ac:dyDescent="0.35">
      <c r="A58" s="6" t="s">
        <v>48</v>
      </c>
      <c r="B58">
        <v>2672.42</v>
      </c>
      <c r="C58">
        <v>3382.22</v>
      </c>
      <c r="D58">
        <v>4229.22</v>
      </c>
      <c r="E58">
        <v>4378.78</v>
      </c>
      <c r="F58">
        <v>3523.57</v>
      </c>
      <c r="G58">
        <v>2534.0100000000002</v>
      </c>
      <c r="H58">
        <v>3510.18</v>
      </c>
      <c r="I58">
        <v>3917.43</v>
      </c>
      <c r="J58">
        <v>4331.63</v>
      </c>
      <c r="K58">
        <v>5082.47</v>
      </c>
    </row>
    <row r="59" spans="1:11" x14ac:dyDescent="0.35">
      <c r="A59" s="6" t="s">
        <v>49</v>
      </c>
      <c r="B59">
        <v>124.56</v>
      </c>
      <c r="C59">
        <v>200.7</v>
      </c>
      <c r="D59">
        <v>156.02000000000001</v>
      </c>
      <c r="E59">
        <v>1537.59</v>
      </c>
      <c r="F59">
        <v>2106.94</v>
      </c>
      <c r="G59">
        <v>2481.1999999999998</v>
      </c>
      <c r="H59">
        <v>2997.37</v>
      </c>
      <c r="I59">
        <v>2064.96</v>
      </c>
      <c r="J59">
        <v>1246.51</v>
      </c>
      <c r="K59">
        <v>1380.28</v>
      </c>
    </row>
    <row r="60" spans="1:11" x14ac:dyDescent="0.35">
      <c r="A60" s="6" t="s">
        <v>50</v>
      </c>
      <c r="B60">
        <v>1287.82</v>
      </c>
      <c r="C60">
        <v>1580.99</v>
      </c>
      <c r="D60">
        <v>1828.68</v>
      </c>
      <c r="E60">
        <v>1889.12</v>
      </c>
      <c r="F60">
        <v>2345.4899999999998</v>
      </c>
      <c r="G60">
        <v>2487.3000000000002</v>
      </c>
      <c r="H60">
        <v>2819.21</v>
      </c>
      <c r="I60">
        <v>3065.02</v>
      </c>
      <c r="J60">
        <v>3234.52</v>
      </c>
      <c r="K60">
        <v>3243.48</v>
      </c>
    </row>
    <row r="61" spans="1:11" s="1" customFormat="1" x14ac:dyDescent="0.35">
      <c r="A61" s="1" t="s">
        <v>51</v>
      </c>
      <c r="B61">
        <v>4108.8</v>
      </c>
      <c r="C61">
        <v>5187.92</v>
      </c>
      <c r="D61">
        <v>6237.95</v>
      </c>
      <c r="E61">
        <v>7829.54</v>
      </c>
      <c r="F61">
        <v>8000.09</v>
      </c>
      <c r="G61">
        <v>7526.6</v>
      </c>
      <c r="H61">
        <v>9350.85</v>
      </c>
      <c r="I61">
        <v>9071.5</v>
      </c>
      <c r="J61">
        <v>8836.75</v>
      </c>
      <c r="K61">
        <v>9730.32</v>
      </c>
    </row>
    <row r="62" spans="1:11" x14ac:dyDescent="0.35">
      <c r="A62" s="6" t="s">
        <v>52</v>
      </c>
      <c r="B62">
        <v>1159.99</v>
      </c>
      <c r="C62">
        <v>1345.6</v>
      </c>
      <c r="D62">
        <v>1688.3</v>
      </c>
      <c r="E62">
        <v>1878.18</v>
      </c>
      <c r="F62">
        <v>1792.95</v>
      </c>
      <c r="G62">
        <v>1753.21</v>
      </c>
      <c r="H62">
        <v>2655.22</v>
      </c>
      <c r="I62">
        <v>2771.14</v>
      </c>
      <c r="J62">
        <v>2903.8</v>
      </c>
      <c r="K62">
        <v>2849.92</v>
      </c>
    </row>
    <row r="63" spans="1:11" x14ac:dyDescent="0.35">
      <c r="A63" s="6" t="s">
        <v>53</v>
      </c>
      <c r="B63">
        <v>30.07</v>
      </c>
      <c r="C63">
        <v>202.82</v>
      </c>
      <c r="D63">
        <v>101.24</v>
      </c>
      <c r="E63">
        <v>39.549999999999997</v>
      </c>
      <c r="F63">
        <v>116.52</v>
      </c>
      <c r="G63">
        <v>535.67999999999995</v>
      </c>
      <c r="H63">
        <v>105</v>
      </c>
      <c r="I63">
        <v>187.54</v>
      </c>
      <c r="J63">
        <v>89.2</v>
      </c>
      <c r="K63">
        <v>39.04</v>
      </c>
    </row>
    <row r="64" spans="1:11" x14ac:dyDescent="0.35">
      <c r="A64" s="6" t="s">
        <v>54</v>
      </c>
      <c r="B64">
        <v>486.85</v>
      </c>
      <c r="C64">
        <v>1079.28</v>
      </c>
      <c r="D64">
        <v>1476.28</v>
      </c>
      <c r="E64">
        <v>2893.23</v>
      </c>
      <c r="F64">
        <v>2780.69</v>
      </c>
      <c r="G64">
        <v>1762.37</v>
      </c>
      <c r="H64">
        <v>3324.24</v>
      </c>
      <c r="I64">
        <v>2766.72</v>
      </c>
      <c r="J64">
        <v>2865.43</v>
      </c>
      <c r="K64">
        <v>3609.76</v>
      </c>
    </row>
    <row r="65" spans="1:11" x14ac:dyDescent="0.35">
      <c r="A65" s="6" t="s">
        <v>55</v>
      </c>
      <c r="B65">
        <v>2431.89</v>
      </c>
      <c r="C65">
        <v>2560.2199999999998</v>
      </c>
      <c r="D65">
        <v>2972.13</v>
      </c>
      <c r="E65">
        <v>3018.58</v>
      </c>
      <c r="F65">
        <v>3309.93</v>
      </c>
      <c r="G65">
        <v>3475.34</v>
      </c>
      <c r="H65">
        <v>3266.39</v>
      </c>
      <c r="I65">
        <v>3346.1</v>
      </c>
      <c r="J65">
        <v>2978.32</v>
      </c>
      <c r="K65">
        <v>3231.6</v>
      </c>
    </row>
    <row r="66" spans="1:11" s="1" customFormat="1" x14ac:dyDescent="0.35">
      <c r="A66" s="1" t="s">
        <v>51</v>
      </c>
      <c r="B66">
        <v>4108.8</v>
      </c>
      <c r="C66">
        <v>5187.92</v>
      </c>
      <c r="D66">
        <v>6237.95</v>
      </c>
      <c r="E66">
        <v>7829.54</v>
      </c>
      <c r="F66">
        <v>8000.09</v>
      </c>
      <c r="G66">
        <v>7526.6</v>
      </c>
      <c r="H66">
        <v>9350.85</v>
      </c>
      <c r="I66">
        <v>9071.5</v>
      </c>
      <c r="J66">
        <v>8836.75</v>
      </c>
      <c r="K66">
        <v>9730.32</v>
      </c>
    </row>
    <row r="67" spans="1:11" s="6" customFormat="1" x14ac:dyDescent="0.35">
      <c r="A67" s="6" t="s">
        <v>56</v>
      </c>
      <c r="B67">
        <v>179.16</v>
      </c>
      <c r="C67">
        <v>304.60000000000002</v>
      </c>
      <c r="D67">
        <v>394.24</v>
      </c>
      <c r="E67">
        <v>320.36</v>
      </c>
      <c r="F67">
        <v>257.27</v>
      </c>
      <c r="G67">
        <v>331.93</v>
      </c>
      <c r="H67">
        <v>328.94</v>
      </c>
      <c r="I67">
        <v>393.33</v>
      </c>
      <c r="J67">
        <v>448.61</v>
      </c>
      <c r="K67">
        <v>469.21</v>
      </c>
    </row>
    <row r="68" spans="1:11" x14ac:dyDescent="0.35">
      <c r="A68" s="6" t="s">
        <v>57</v>
      </c>
      <c r="B68">
        <v>661.45</v>
      </c>
      <c r="C68">
        <v>652.79</v>
      </c>
      <c r="D68">
        <v>781.38</v>
      </c>
      <c r="E68">
        <v>740.96</v>
      </c>
      <c r="F68">
        <v>1091.49</v>
      </c>
      <c r="G68">
        <v>1367.49</v>
      </c>
      <c r="H68">
        <v>1193.26</v>
      </c>
      <c r="I68">
        <v>1181.22</v>
      </c>
      <c r="J68">
        <v>1236.51</v>
      </c>
      <c r="K68">
        <v>1345.93</v>
      </c>
    </row>
    <row r="69" spans="1:11" x14ac:dyDescent="0.35">
      <c r="A69" s="2" t="s">
        <v>58</v>
      </c>
      <c r="B69">
        <v>120.76</v>
      </c>
      <c r="C69">
        <v>186.42</v>
      </c>
      <c r="D69">
        <v>109.82</v>
      </c>
      <c r="E69">
        <v>122.85</v>
      </c>
      <c r="F69">
        <v>211.34</v>
      </c>
      <c r="G69">
        <v>184.9</v>
      </c>
      <c r="H69">
        <v>197.98</v>
      </c>
      <c r="I69">
        <v>446.35</v>
      </c>
      <c r="J69">
        <v>312.48</v>
      </c>
      <c r="K69">
        <v>352.44</v>
      </c>
    </row>
    <row r="70" spans="1:11" x14ac:dyDescent="0.35">
      <c r="A70" s="2" t="s">
        <v>59</v>
      </c>
      <c r="B70">
        <v>120000815</v>
      </c>
      <c r="C70">
        <v>120059148</v>
      </c>
      <c r="D70">
        <v>240318294</v>
      </c>
      <c r="E70">
        <v>240318294</v>
      </c>
      <c r="F70">
        <v>240868296</v>
      </c>
      <c r="G70">
        <v>240868296</v>
      </c>
      <c r="H70">
        <v>240868296</v>
      </c>
      <c r="I70">
        <v>240868296</v>
      </c>
      <c r="J70">
        <v>240868296</v>
      </c>
      <c r="K70">
        <v>240868296</v>
      </c>
    </row>
    <row r="71" spans="1:11" x14ac:dyDescent="0.35">
      <c r="A71" s="2" t="s">
        <v>60</v>
      </c>
    </row>
    <row r="72" spans="1:11" x14ac:dyDescent="0.35">
      <c r="A72" s="2" t="s">
        <v>61</v>
      </c>
      <c r="B72">
        <v>2</v>
      </c>
      <c r="C72">
        <v>2</v>
      </c>
      <c r="D72">
        <v>1</v>
      </c>
      <c r="E72">
        <v>1</v>
      </c>
      <c r="F72">
        <v>1</v>
      </c>
      <c r="G72">
        <v>1</v>
      </c>
      <c r="H72">
        <v>1</v>
      </c>
      <c r="I72">
        <v>1</v>
      </c>
      <c r="J72">
        <v>1</v>
      </c>
      <c r="K72">
        <v>1</v>
      </c>
    </row>
    <row r="74" spans="1:11" x14ac:dyDescent="0.35">
      <c r="A74" s="6"/>
    </row>
    <row r="75" spans="1:11" x14ac:dyDescent="0.35">
      <c r="A75" s="6"/>
    </row>
    <row r="76" spans="1:11" x14ac:dyDescent="0.35">
      <c r="A76" s="6"/>
    </row>
    <row r="77" spans="1:11" x14ac:dyDescent="0.35">
      <c r="A77" s="6"/>
    </row>
    <row r="78" spans="1:11" x14ac:dyDescent="0.35">
      <c r="A78" s="6"/>
    </row>
    <row r="79" spans="1:11" x14ac:dyDescent="0.35">
      <c r="A79" s="6"/>
    </row>
    <row r="80" spans="1:11" x14ac:dyDescent="0.35">
      <c r="A80" s="1" t="s">
        <v>62</v>
      </c>
    </row>
    <row r="81" spans="1:11" s="5" customFormat="1" x14ac:dyDescent="0.35">
      <c r="A81" s="3" t="s">
        <v>27</v>
      </c>
      <c r="B81" s="4">
        <v>42825</v>
      </c>
      <c r="C81" s="4">
        <v>43190</v>
      </c>
      <c r="D81" s="4">
        <v>43555</v>
      </c>
      <c r="E81" s="4">
        <v>43921</v>
      </c>
      <c r="F81" s="4">
        <v>44286</v>
      </c>
      <c r="G81" s="4">
        <v>44651</v>
      </c>
      <c r="H81" s="4">
        <v>45016</v>
      </c>
      <c r="I81" s="4">
        <v>45382</v>
      </c>
      <c r="J81" s="4">
        <v>45747</v>
      </c>
      <c r="K81" s="4">
        <v>46112</v>
      </c>
    </row>
    <row r="82" spans="1:11" s="1" customFormat="1" x14ac:dyDescent="0.35">
      <c r="A82" s="6" t="s">
        <v>63</v>
      </c>
      <c r="B82">
        <v>441.28</v>
      </c>
      <c r="C82">
        <v>1248.77</v>
      </c>
      <c r="D82">
        <v>1155.78</v>
      </c>
      <c r="E82">
        <v>1484.53</v>
      </c>
      <c r="F82">
        <v>1851.07</v>
      </c>
      <c r="G82">
        <v>1299.52</v>
      </c>
      <c r="H82">
        <v>2526.21</v>
      </c>
      <c r="I82">
        <v>2572.98</v>
      </c>
      <c r="J82">
        <v>2490.62</v>
      </c>
      <c r="K82">
        <v>2611.6</v>
      </c>
    </row>
    <row r="83" spans="1:11" s="6" customFormat="1" x14ac:dyDescent="0.35">
      <c r="A83" s="6" t="s">
        <v>64</v>
      </c>
      <c r="B83">
        <v>-149.85</v>
      </c>
      <c r="C83">
        <v>-956.52</v>
      </c>
      <c r="D83">
        <v>-852.22</v>
      </c>
      <c r="E83">
        <v>-1525.93</v>
      </c>
      <c r="F83">
        <v>458.82</v>
      </c>
      <c r="G83">
        <v>914.19</v>
      </c>
      <c r="H83">
        <v>-1507</v>
      </c>
      <c r="I83">
        <v>485.44</v>
      </c>
      <c r="J83">
        <v>69.069999999999993</v>
      </c>
      <c r="K83">
        <v>-741.38</v>
      </c>
    </row>
    <row r="84" spans="1:11" s="6" customFormat="1" x14ac:dyDescent="0.35">
      <c r="A84" s="6" t="s">
        <v>65</v>
      </c>
      <c r="B84">
        <v>-295.08</v>
      </c>
      <c r="C84">
        <v>-231.75</v>
      </c>
      <c r="D84">
        <v>-352.68</v>
      </c>
      <c r="E84">
        <v>57.94</v>
      </c>
      <c r="F84">
        <v>-2243.69</v>
      </c>
      <c r="G84">
        <v>-2245.84</v>
      </c>
      <c r="H84">
        <v>-1028.3699999999999</v>
      </c>
      <c r="I84">
        <v>-2839.13</v>
      </c>
      <c r="J84">
        <v>-2753.9</v>
      </c>
      <c r="K84">
        <v>-1782.62</v>
      </c>
    </row>
    <row r="85" spans="1:11" s="1" customFormat="1" x14ac:dyDescent="0.35">
      <c r="A85" s="6" t="s">
        <v>66</v>
      </c>
      <c r="B85">
        <v>-3.65</v>
      </c>
      <c r="C85">
        <v>60.5</v>
      </c>
      <c r="D85">
        <v>-49.12</v>
      </c>
      <c r="E85">
        <v>16.54</v>
      </c>
      <c r="F85">
        <v>66.2</v>
      </c>
      <c r="G85">
        <v>-32.130000000000003</v>
      </c>
      <c r="H85">
        <v>-9.16</v>
      </c>
      <c r="I85">
        <v>219.29</v>
      </c>
      <c r="J85">
        <v>-194.21</v>
      </c>
      <c r="K85">
        <v>87.6</v>
      </c>
    </row>
    <row r="86" spans="1:11" x14ac:dyDescent="0.35">
      <c r="A86" s="6"/>
    </row>
    <row r="87" spans="1:11" x14ac:dyDescent="0.35">
      <c r="A87" s="6"/>
    </row>
    <row r="88" spans="1:11" x14ac:dyDescent="0.35">
      <c r="A88" s="6"/>
    </row>
    <row r="89" spans="1:11" x14ac:dyDescent="0.35">
      <c r="A89" s="6"/>
    </row>
    <row r="90" spans="1:11" s="1" customFormat="1" x14ac:dyDescent="0.35">
      <c r="A90" s="1" t="s">
        <v>67</v>
      </c>
      <c r="B90">
        <v>1687</v>
      </c>
      <c r="C90">
        <v>2485.3000000000002</v>
      </c>
      <c r="D90">
        <v>3085.5</v>
      </c>
      <c r="E90">
        <v>2688.95</v>
      </c>
      <c r="F90">
        <v>3625.05</v>
      </c>
      <c r="G90">
        <v>3206.4</v>
      </c>
      <c r="H90">
        <v>4322.1499999999996</v>
      </c>
      <c r="I90">
        <v>4911.25</v>
      </c>
      <c r="J90">
        <v>4936.8999999999996</v>
      </c>
      <c r="K90">
        <v>5423</v>
      </c>
    </row>
    <row r="92" spans="1:11" s="1" customFormat="1" x14ac:dyDescent="0.35">
      <c r="A92" s="1" t="s">
        <v>68</v>
      </c>
    </row>
    <row r="93" spans="1:11" x14ac:dyDescent="0.35">
      <c r="A93" s="2" t="s">
        <v>69</v>
      </c>
      <c r="B93" s="7">
        <v>24</v>
      </c>
      <c r="C93" s="7">
        <v>24.01</v>
      </c>
      <c r="D93" s="7">
        <v>24.03</v>
      </c>
      <c r="E93" s="7">
        <v>24.05</v>
      </c>
      <c r="F93" s="7">
        <v>24.09</v>
      </c>
      <c r="G93" s="7">
        <v>24.09</v>
      </c>
      <c r="H93" s="7">
        <v>24.09</v>
      </c>
      <c r="I93" s="7">
        <v>24.09</v>
      </c>
      <c r="J93" s="7">
        <v>24.09</v>
      </c>
      <c r="K93" s="7">
        <v>24.09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D2814180-E8B5-428A-A3DE-63348110C20D}"/>
  </hyperlinks>
  <pageMargins left="0.7" right="0.7" top="0.75" bottom="0.75" header="0.3" footer="0.3"/>
  <pageSetup paperSize="9" scale="54" fitToHeight="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F8A2-D899-445D-BA97-2C4F6D13B407}">
  <sheetPr>
    <tabColor rgb="FFFF0000"/>
    <pageSetUpPr fitToPage="1"/>
  </sheetPr>
  <dimension ref="A1:N39"/>
  <sheetViews>
    <sheetView zoomScale="91" zoomScaleNormal="100" zoomScaleSheetLayoutView="100" zoomScalePageLayoutView="120" workbookViewId="0">
      <pane xSplit="1" ySplit="4" topLeftCell="B15" activePane="bottomRight" state="frozen"/>
      <selection activeCell="I2" sqref="I2"/>
      <selection pane="topRight" activeCell="I2" sqref="I2"/>
      <selection pane="bottomLeft" activeCell="I2" sqref="I2"/>
      <selection pane="bottomRight"/>
    </sheetView>
  </sheetViews>
  <sheetFormatPr defaultColWidth="8.81640625" defaultRowHeight="14.5" x14ac:dyDescent="0.35"/>
  <cols>
    <col min="1" max="1" width="24.08984375" bestFit="1" customWidth="1"/>
    <col min="2" max="6" width="13.453125" customWidth="1"/>
    <col min="7" max="7" width="14.81640625" bestFit="1" customWidth="1"/>
    <col min="8" max="11" width="13.453125" customWidth="1"/>
    <col min="12" max="12" width="13.36328125" customWidth="1"/>
    <col min="13" max="14" width="12.1796875" customWidth="1"/>
  </cols>
  <sheetData>
    <row r="1" spans="1:14" s="8" customFormat="1" x14ac:dyDescent="0.35">
      <c r="A1" s="8" t="str">
        <f>'[1]Data Sheet'!B1</f>
        <v>BRITANNIA INDUSTRIES LTD</v>
      </c>
      <c r="H1">
        <f>UPDATE</f>
        <v>0</v>
      </c>
      <c r="J1" s="9"/>
      <c r="K1" s="9"/>
      <c r="M1" s="8" t="s">
        <v>70</v>
      </c>
    </row>
    <row r="3" spans="1:14" s="8" customFormat="1" x14ac:dyDescent="0.35">
      <c r="A3" s="10" t="s">
        <v>71</v>
      </c>
      <c r="B3" s="4">
        <f>'[1]Data Sheet'!B16</f>
        <v>42825</v>
      </c>
      <c r="C3" s="4">
        <f>'[1]Data Sheet'!C16</f>
        <v>43190</v>
      </c>
      <c r="D3" s="4">
        <f>'[1]Data Sheet'!D16</f>
        <v>43555</v>
      </c>
      <c r="E3" s="4">
        <f>'[1]Data Sheet'!E16</f>
        <v>43921</v>
      </c>
      <c r="F3" s="4">
        <f>'[1]Data Sheet'!F16</f>
        <v>44286</v>
      </c>
      <c r="G3" s="4">
        <f>'[1]Data Sheet'!G16</f>
        <v>44651</v>
      </c>
      <c r="H3" s="4">
        <f>'[1]Data Sheet'!H16</f>
        <v>45016</v>
      </c>
      <c r="I3" s="4">
        <f>'[1]Data Sheet'!I16</f>
        <v>45382</v>
      </c>
      <c r="J3" s="4">
        <f>'[1]Data Sheet'!J16</f>
        <v>45747</v>
      </c>
      <c r="K3" s="4">
        <f>'[1]Data Sheet'!K16</f>
        <v>46112</v>
      </c>
      <c r="L3" s="11" t="s">
        <v>72</v>
      </c>
      <c r="M3" s="11" t="s">
        <v>73</v>
      </c>
      <c r="N3" s="11" t="s">
        <v>74</v>
      </c>
    </row>
    <row r="4" spans="1:14" s="8" customFormat="1" x14ac:dyDescent="0.35">
      <c r="A4" s="8" t="s">
        <v>28</v>
      </c>
      <c r="B4" s="1">
        <f>'[1]Data Sheet'!B17</f>
        <v>9054.09</v>
      </c>
      <c r="C4" s="1">
        <f>'[1]Data Sheet'!C17</f>
        <v>9913.99</v>
      </c>
      <c r="D4" s="1">
        <f>'[1]Data Sheet'!D17</f>
        <v>11054.67</v>
      </c>
      <c r="E4" s="1">
        <f>'[1]Data Sheet'!E17</f>
        <v>11599.55</v>
      </c>
      <c r="F4" s="1">
        <f>'[1]Data Sheet'!F17</f>
        <v>13136.14</v>
      </c>
      <c r="G4" s="1">
        <f>'[1]Data Sheet'!G17</f>
        <v>14136.26</v>
      </c>
      <c r="H4" s="1">
        <f>'[1]Data Sheet'!H17</f>
        <v>16300.55</v>
      </c>
      <c r="I4" s="1">
        <f>'[1]Data Sheet'!I17</f>
        <v>16769.27</v>
      </c>
      <c r="J4" s="1">
        <f>'[1]Data Sheet'!J17</f>
        <v>17942.669999999998</v>
      </c>
      <c r="K4" s="1">
        <f>'[1]Data Sheet'!K17</f>
        <v>19151.59</v>
      </c>
      <c r="L4" s="1">
        <f>SUM([1]Quarters!H4:K4)</f>
        <v>0</v>
      </c>
      <c r="M4" s="1">
        <f>$K4+M23*K4</f>
        <v>20441.963182073796</v>
      </c>
      <c r="N4" s="1">
        <f>$K4+N23*L4</f>
        <v>19151.59</v>
      </c>
    </row>
    <row r="5" spans="1:14" x14ac:dyDescent="0.35">
      <c r="A5" t="s">
        <v>44</v>
      </c>
      <c r="B5" s="6">
        <f>SUM('[1]Data Sheet'!B18,'[1]Data Sheet'!B20:B24, -1*'[1]Data Sheet'!B19)</f>
        <v>7775.91</v>
      </c>
      <c r="C5" s="6">
        <f>SUM('[1]Data Sheet'!C18,'[1]Data Sheet'!C20:C24, -1*'[1]Data Sheet'!C19)</f>
        <v>8412.52</v>
      </c>
      <c r="D5" s="6">
        <f>SUM('[1]Data Sheet'!D18,'[1]Data Sheet'!D20:D24, -1*'[1]Data Sheet'!D19)</f>
        <v>9322.2199999999993</v>
      </c>
      <c r="E5" s="6">
        <f>SUM('[1]Data Sheet'!E18,'[1]Data Sheet'!E20:E24, -1*'[1]Data Sheet'!E19)</f>
        <v>9756.369999999999</v>
      </c>
      <c r="F5" s="6">
        <f>SUM('[1]Data Sheet'!F18,'[1]Data Sheet'!F20:F24, -1*'[1]Data Sheet'!F19)</f>
        <v>10626.849999999999</v>
      </c>
      <c r="G5" s="6">
        <f>SUM('[1]Data Sheet'!G18,'[1]Data Sheet'!G20:G24, -1*'[1]Data Sheet'!G19)</f>
        <v>11934.949999999999</v>
      </c>
      <c r="H5" s="6">
        <f>SUM('[1]Data Sheet'!H18,'[1]Data Sheet'!H20:H24, -1*'[1]Data Sheet'!H19)</f>
        <v>13469.64</v>
      </c>
      <c r="I5" s="6">
        <f>SUM('[1]Data Sheet'!I18,'[1]Data Sheet'!I20:I24, -1*'[1]Data Sheet'!I19)</f>
        <v>13602.620000000003</v>
      </c>
      <c r="J5" s="6">
        <f>SUM('[1]Data Sheet'!J18,'[1]Data Sheet'!J20:J24, -1*'[1]Data Sheet'!J19)</f>
        <v>14766.26</v>
      </c>
      <c r="K5" s="6">
        <f>SUM('[1]Data Sheet'!K18,'[1]Data Sheet'!K20:K24, -1*'[1]Data Sheet'!K19)</f>
        <v>15637.249999999998</v>
      </c>
      <c r="L5" s="6">
        <f>SUM([1]Quarters!H5:K5)</f>
        <v>0</v>
      </c>
      <c r="M5" s="6">
        <f t="shared" ref="M5:N5" si="0">M4-M6</f>
        <v>16700.941977726918</v>
      </c>
      <c r="N5" s="6">
        <f t="shared" si="0"/>
        <v>19151.59</v>
      </c>
    </row>
    <row r="6" spans="1:14" s="8" customFormat="1" x14ac:dyDescent="0.35">
      <c r="A6" s="8" t="s">
        <v>45</v>
      </c>
      <c r="B6" s="1">
        <f>B4-B5</f>
        <v>1278.1800000000003</v>
      </c>
      <c r="C6" s="1">
        <f t="shared" ref="C6:K6" si="1">C4-C5</f>
        <v>1501.4699999999993</v>
      </c>
      <c r="D6" s="1">
        <f t="shared" si="1"/>
        <v>1732.4500000000007</v>
      </c>
      <c r="E6" s="1">
        <f t="shared" si="1"/>
        <v>1843.1800000000003</v>
      </c>
      <c r="F6" s="1">
        <f t="shared" si="1"/>
        <v>2509.2900000000009</v>
      </c>
      <c r="G6" s="1">
        <f t="shared" si="1"/>
        <v>2201.3100000000013</v>
      </c>
      <c r="H6" s="1">
        <f t="shared" si="1"/>
        <v>2830.91</v>
      </c>
      <c r="I6" s="1">
        <f t="shared" si="1"/>
        <v>3166.6499999999978</v>
      </c>
      <c r="J6" s="1">
        <f t="shared" si="1"/>
        <v>3176.409999999998</v>
      </c>
      <c r="K6" s="1">
        <f t="shared" si="1"/>
        <v>3514.340000000002</v>
      </c>
      <c r="L6" s="1">
        <f>SUM([1]Quarters!H6:K6)</f>
        <v>0</v>
      </c>
      <c r="M6" s="1">
        <f>M4*M24</f>
        <v>3741.0212043468778</v>
      </c>
      <c r="N6" s="1">
        <f>N4*N24</f>
        <v>0</v>
      </c>
    </row>
    <row r="7" spans="1:14" x14ac:dyDescent="0.35">
      <c r="A7" t="s">
        <v>36</v>
      </c>
      <c r="B7" s="6">
        <f>'[1]Data Sheet'!B25</f>
        <v>150.54</v>
      </c>
      <c r="C7" s="6">
        <f>'[1]Data Sheet'!C25</f>
        <v>166.37</v>
      </c>
      <c r="D7" s="6">
        <f>'[1]Data Sheet'!D25</f>
        <v>206.45</v>
      </c>
      <c r="E7" s="6">
        <f>'[1]Data Sheet'!E25</f>
        <v>262.83</v>
      </c>
      <c r="F7" s="6">
        <f>'[1]Data Sheet'!F25</f>
        <v>313.07</v>
      </c>
      <c r="G7" s="6">
        <f>'[1]Data Sheet'!G25</f>
        <v>221.85</v>
      </c>
      <c r="H7" s="6">
        <f>'[1]Data Sheet'!H25</f>
        <v>596.87</v>
      </c>
      <c r="I7" s="6">
        <f>'[1]Data Sheet'!I25</f>
        <v>211.28</v>
      </c>
      <c r="J7" s="6">
        <f>'[1]Data Sheet'!J25</f>
        <v>202.3</v>
      </c>
      <c r="K7" s="6">
        <f>'[1]Data Sheet'!K25</f>
        <v>224.03</v>
      </c>
      <c r="L7" s="6">
        <f>SUM([1]Quarters!H7:K7)</f>
        <v>0</v>
      </c>
      <c r="M7" s="6">
        <v>0</v>
      </c>
      <c r="N7" s="6">
        <v>0</v>
      </c>
    </row>
    <row r="8" spans="1:14" x14ac:dyDescent="0.35">
      <c r="A8" t="s">
        <v>37</v>
      </c>
      <c r="B8" s="6">
        <f>'[1]Data Sheet'!B26</f>
        <v>119.27</v>
      </c>
      <c r="C8" s="6">
        <f>'[1]Data Sheet'!C26</f>
        <v>142.07</v>
      </c>
      <c r="D8" s="6">
        <f>'[1]Data Sheet'!D26</f>
        <v>161.88</v>
      </c>
      <c r="E8" s="6">
        <f>'[1]Data Sheet'!E26</f>
        <v>184.81</v>
      </c>
      <c r="F8" s="6">
        <f>'[1]Data Sheet'!F26</f>
        <v>197.85</v>
      </c>
      <c r="G8" s="6">
        <f>'[1]Data Sheet'!G26</f>
        <v>200.54</v>
      </c>
      <c r="H8" s="6">
        <f>'[1]Data Sheet'!H26</f>
        <v>225.91</v>
      </c>
      <c r="I8" s="6">
        <f>'[1]Data Sheet'!I26</f>
        <v>300.45999999999998</v>
      </c>
      <c r="J8" s="6">
        <f>'[1]Data Sheet'!J26</f>
        <v>313.33999999999997</v>
      </c>
      <c r="K8" s="6">
        <f>'[1]Data Sheet'!K26</f>
        <v>336.83</v>
      </c>
      <c r="L8" s="6">
        <f>SUM([1]Quarters!H8:K8)</f>
        <v>0</v>
      </c>
      <c r="M8" s="6">
        <f>+$L8</f>
        <v>0</v>
      </c>
      <c r="N8" s="6">
        <f>+$L8</f>
        <v>0</v>
      </c>
    </row>
    <row r="9" spans="1:14" x14ac:dyDescent="0.35">
      <c r="A9" t="s">
        <v>38</v>
      </c>
      <c r="B9" s="6">
        <f>'[1]Data Sheet'!B27</f>
        <v>5.45</v>
      </c>
      <c r="C9" s="6">
        <f>'[1]Data Sheet'!C27</f>
        <v>7.59</v>
      </c>
      <c r="D9" s="6">
        <f>'[1]Data Sheet'!D27</f>
        <v>9.09</v>
      </c>
      <c r="E9" s="6">
        <f>'[1]Data Sheet'!E27</f>
        <v>76.900000000000006</v>
      </c>
      <c r="F9" s="6">
        <f>'[1]Data Sheet'!F27</f>
        <v>110.9</v>
      </c>
      <c r="G9" s="6">
        <f>'[1]Data Sheet'!G27</f>
        <v>144.29</v>
      </c>
      <c r="H9" s="6">
        <f>'[1]Data Sheet'!H27</f>
        <v>169.1</v>
      </c>
      <c r="I9" s="6">
        <f>'[1]Data Sheet'!I27</f>
        <v>164</v>
      </c>
      <c r="J9" s="6">
        <f>'[1]Data Sheet'!J27</f>
        <v>138.80000000000001</v>
      </c>
      <c r="K9" s="6">
        <f>'[1]Data Sheet'!K27</f>
        <v>112.76</v>
      </c>
      <c r="L9" s="6">
        <f>SUM([1]Quarters!H9:K9)</f>
        <v>0</v>
      </c>
      <c r="M9" s="6">
        <f>+$L9</f>
        <v>0</v>
      </c>
      <c r="N9" s="6">
        <f>+$L9</f>
        <v>0</v>
      </c>
    </row>
    <row r="10" spans="1:14" x14ac:dyDescent="0.35">
      <c r="A10" t="s">
        <v>39</v>
      </c>
      <c r="B10" s="6">
        <f>'[1]Data Sheet'!B28</f>
        <v>1304</v>
      </c>
      <c r="C10" s="6">
        <f>'[1]Data Sheet'!C28</f>
        <v>1518.18</v>
      </c>
      <c r="D10" s="6">
        <f>'[1]Data Sheet'!D28</f>
        <v>1767.93</v>
      </c>
      <c r="E10" s="6">
        <f>'[1]Data Sheet'!E28</f>
        <v>1844.3</v>
      </c>
      <c r="F10" s="6">
        <f>'[1]Data Sheet'!F28</f>
        <v>2513.61</v>
      </c>
      <c r="G10" s="6">
        <f>'[1]Data Sheet'!G28</f>
        <v>2078.33</v>
      </c>
      <c r="H10" s="6">
        <f>'[1]Data Sheet'!H28</f>
        <v>3032.77</v>
      </c>
      <c r="I10" s="6">
        <f>'[1]Data Sheet'!I28</f>
        <v>2913.47</v>
      </c>
      <c r="J10" s="6">
        <f>'[1]Data Sheet'!J28</f>
        <v>2926.57</v>
      </c>
      <c r="K10" s="6">
        <f>'[1]Data Sheet'!K28</f>
        <v>3288.78</v>
      </c>
      <c r="L10" s="6">
        <f>SUM([1]Quarters!H10:K10)</f>
        <v>0</v>
      </c>
      <c r="M10" s="6">
        <f>M6+M7-SUM(M8:M9)</f>
        <v>3741.0212043468778</v>
      </c>
      <c r="N10" s="6">
        <f>N6+N7-SUM(N8:N9)</f>
        <v>0</v>
      </c>
    </row>
    <row r="11" spans="1:14" x14ac:dyDescent="0.35">
      <c r="A11" t="s">
        <v>40</v>
      </c>
      <c r="B11" s="6">
        <f>'[1]Data Sheet'!B29</f>
        <v>419.67</v>
      </c>
      <c r="C11" s="6">
        <f>'[1]Data Sheet'!C29</f>
        <v>514.22</v>
      </c>
      <c r="D11" s="6">
        <f>'[1]Data Sheet'!D29</f>
        <v>612.47</v>
      </c>
      <c r="E11" s="6">
        <f>'[1]Data Sheet'!E29</f>
        <v>450.7</v>
      </c>
      <c r="F11" s="6">
        <f>'[1]Data Sheet'!F29</f>
        <v>663.02</v>
      </c>
      <c r="G11" s="6">
        <f>'[1]Data Sheet'!G29</f>
        <v>562.35</v>
      </c>
      <c r="H11" s="6">
        <f>'[1]Data Sheet'!H29</f>
        <v>716.45</v>
      </c>
      <c r="I11" s="6">
        <f>'[1]Data Sheet'!I29</f>
        <v>779.25</v>
      </c>
      <c r="J11" s="6">
        <f>'[1]Data Sheet'!J29</f>
        <v>748.71</v>
      </c>
      <c r="K11" s="6">
        <f>'[1]Data Sheet'!K29</f>
        <v>751.77</v>
      </c>
      <c r="L11" s="6">
        <f>SUM([1]Quarters!H11:K11)</f>
        <v>0</v>
      </c>
      <c r="M11" s="12">
        <f>IF($L10&gt;0,$L11/$L10,0)</f>
        <v>0</v>
      </c>
      <c r="N11" s="12">
        <f>IF($L10&gt;0,$L11/$L10,0)</f>
        <v>0</v>
      </c>
    </row>
    <row r="12" spans="1:14" s="8" customFormat="1" x14ac:dyDescent="0.35">
      <c r="A12" s="8" t="s">
        <v>41</v>
      </c>
      <c r="B12" s="1">
        <f>'[1]Data Sheet'!B30</f>
        <v>884.47</v>
      </c>
      <c r="C12" s="1">
        <f>'[1]Data Sheet'!C30</f>
        <v>1004.23</v>
      </c>
      <c r="D12" s="1">
        <f>'[1]Data Sheet'!D30</f>
        <v>1159.1199999999999</v>
      </c>
      <c r="E12" s="1">
        <f>'[1]Data Sheet'!E30</f>
        <v>1402.63</v>
      </c>
      <c r="F12" s="1">
        <f>'[1]Data Sheet'!F30</f>
        <v>1863.9</v>
      </c>
      <c r="G12" s="1">
        <f>'[1]Data Sheet'!G30</f>
        <v>1524.82</v>
      </c>
      <c r="H12" s="1">
        <f>'[1]Data Sheet'!H30</f>
        <v>2321.77</v>
      </c>
      <c r="I12" s="1">
        <f>'[1]Data Sheet'!I30</f>
        <v>2139.81</v>
      </c>
      <c r="J12" s="1">
        <f>'[1]Data Sheet'!J30</f>
        <v>2178.73</v>
      </c>
      <c r="K12" s="1">
        <f>'[1]Data Sheet'!K30</f>
        <v>2533.4899999999998</v>
      </c>
      <c r="L12" s="1">
        <f>SUM([1]Quarters!H12:K12)</f>
        <v>0</v>
      </c>
      <c r="M12" s="1">
        <f>M10-M11*M10</f>
        <v>3741.0212043468778</v>
      </c>
      <c r="N12" s="1">
        <f>N10-N11*N10</f>
        <v>0</v>
      </c>
    </row>
    <row r="13" spans="1:14" x14ac:dyDescent="0.35">
      <c r="A13" t="s">
        <v>75</v>
      </c>
      <c r="B13" s="6">
        <f>IF('[1]Data Sheet'!B93&gt;0,B12/'[1]Data Sheet'!B93,0)</f>
        <v>36.852916666666665</v>
      </c>
      <c r="C13" s="6">
        <f>IF('[1]Data Sheet'!C93&gt;0,C12/'[1]Data Sheet'!C93,0)</f>
        <v>41.825489379425235</v>
      </c>
      <c r="D13" s="6">
        <f>IF('[1]Data Sheet'!D93&gt;0,D12/'[1]Data Sheet'!D93,0)</f>
        <v>48.236371202663328</v>
      </c>
      <c r="E13" s="6">
        <f>IF('[1]Data Sheet'!E93&gt;0,E12/'[1]Data Sheet'!E93,0)</f>
        <v>58.321413721413727</v>
      </c>
      <c r="F13" s="6">
        <f>IF('[1]Data Sheet'!F93&gt;0,F12/'[1]Data Sheet'!F93,0)</f>
        <v>77.372353673723538</v>
      </c>
      <c r="G13" s="6">
        <f>IF('[1]Data Sheet'!G93&gt;0,G12/'[1]Data Sheet'!G93,0)</f>
        <v>63.296803652968038</v>
      </c>
      <c r="H13" s="6">
        <f>IF('[1]Data Sheet'!H93&gt;0,H12/'[1]Data Sheet'!H93,0)</f>
        <v>96.378995433789953</v>
      </c>
      <c r="I13" s="6">
        <f>IF('[1]Data Sheet'!I93&gt;0,I12/'[1]Data Sheet'!I93,0)</f>
        <v>88.825653798256539</v>
      </c>
      <c r="J13" s="6">
        <f>IF('[1]Data Sheet'!J93&gt;0,J12/'[1]Data Sheet'!J93,0)</f>
        <v>90.441261934412623</v>
      </c>
      <c r="K13" s="6">
        <f>IF('[1]Data Sheet'!K93&gt;0,K12/'[1]Data Sheet'!K93,0)</f>
        <v>105.16770444167703</v>
      </c>
      <c r="L13" s="6">
        <f>IF('[1]Data Sheet'!$B6&gt;0,'Profit &amp; Loss'!L12/'[1]Data Sheet'!$B6,0)</f>
        <v>0</v>
      </c>
      <c r="M13" s="6">
        <f>IF('[1]Data Sheet'!$B6&gt;0,'Profit &amp; Loss'!M12/'[1]Data Sheet'!$B6,0)</f>
        <v>0</v>
      </c>
      <c r="N13" s="6">
        <f>IF('[1]Data Sheet'!$B6&gt;0,'Profit &amp; Loss'!N12/'[1]Data Sheet'!$B6,0)</f>
        <v>0</v>
      </c>
    </row>
    <row r="14" spans="1:14" x14ac:dyDescent="0.35">
      <c r="A14" t="s">
        <v>76</v>
      </c>
      <c r="B14" s="6">
        <f>IF(B15&gt;0,B15/B13,"")</f>
        <v>45.776566757493192</v>
      </c>
      <c r="C14" s="6">
        <f t="shared" ref="C14:K14" si="2">IF(C15&gt;0,C15/C13,"")</f>
        <v>59.420703424514315</v>
      </c>
      <c r="D14" s="6">
        <f t="shared" si="2"/>
        <v>63.966254572434273</v>
      </c>
      <c r="E14" s="6">
        <f t="shared" si="2"/>
        <v>46.105706779407249</v>
      </c>
      <c r="F14" s="6">
        <f t="shared" si="2"/>
        <v>46.852006277160797</v>
      </c>
      <c r="G14" s="6">
        <f t="shared" si="2"/>
        <v>50.656586351175875</v>
      </c>
      <c r="H14" s="6">
        <f t="shared" si="2"/>
        <v>44.845352252807125</v>
      </c>
      <c r="I14" s="6">
        <f t="shared" si="2"/>
        <v>55.290896154331456</v>
      </c>
      <c r="J14" s="6">
        <f t="shared" si="2"/>
        <v>54.58681020594566</v>
      </c>
      <c r="K14" s="6">
        <f t="shared" si="2"/>
        <v>51.565259779987294</v>
      </c>
      <c r="L14" s="6">
        <f t="shared" ref="L14" si="3">IF(L13&gt;0,L15/L13,0)</f>
        <v>0</v>
      </c>
      <c r="M14" s="6">
        <f>M25</f>
        <v>53.814322046754803</v>
      </c>
      <c r="N14" s="6">
        <f>N25</f>
        <v>0</v>
      </c>
    </row>
    <row r="15" spans="1:14" s="8" customFormat="1" x14ac:dyDescent="0.35">
      <c r="A15" s="8" t="s">
        <v>77</v>
      </c>
      <c r="B15" s="1">
        <f>'[1]Data Sheet'!B90</f>
        <v>1687</v>
      </c>
      <c r="C15" s="1">
        <f>'[1]Data Sheet'!C90</f>
        <v>2485.3000000000002</v>
      </c>
      <c r="D15" s="1">
        <f>'[1]Data Sheet'!D90</f>
        <v>3085.5</v>
      </c>
      <c r="E15" s="1">
        <f>'[1]Data Sheet'!E90</f>
        <v>2688.95</v>
      </c>
      <c r="F15" s="1">
        <f>'[1]Data Sheet'!F90</f>
        <v>3625.05</v>
      </c>
      <c r="G15" s="1">
        <f>'[1]Data Sheet'!G90</f>
        <v>3206.4</v>
      </c>
      <c r="H15" s="1">
        <f>'[1]Data Sheet'!H90</f>
        <v>4322.1499999999996</v>
      </c>
      <c r="I15" s="1">
        <f>'[1]Data Sheet'!I90</f>
        <v>4911.25</v>
      </c>
      <c r="J15" s="1">
        <f>'[1]Data Sheet'!J90</f>
        <v>4936.8999999999996</v>
      </c>
      <c r="K15" s="1">
        <f>'[1]Data Sheet'!K90</f>
        <v>5423</v>
      </c>
      <c r="L15" s="1">
        <f>'[1]Data Sheet'!B8</f>
        <v>5250</v>
      </c>
      <c r="M15" s="13">
        <f>M13*M14</f>
        <v>0</v>
      </c>
      <c r="N15" s="14">
        <f>N13*N14</f>
        <v>0</v>
      </c>
    </row>
    <row r="17" spans="1:14" s="8" customFormat="1" x14ac:dyDescent="0.35">
      <c r="A17" s="8" t="s">
        <v>78</v>
      </c>
    </row>
    <row r="18" spans="1:14" x14ac:dyDescent="0.35">
      <c r="A18" t="s">
        <v>79</v>
      </c>
      <c r="B18" s="15">
        <f>IF('[1]Data Sheet'!B30&gt;0, '[1]Data Sheet'!B31/'[1]Data Sheet'!B30, 0)</f>
        <v>0.29848383777855664</v>
      </c>
      <c r="C18" s="15">
        <f>IF('[1]Data Sheet'!C30&gt;0, '[1]Data Sheet'!C31/'[1]Data Sheet'!C30, 0)</f>
        <v>0.2988558397976559</v>
      </c>
      <c r="D18" s="15">
        <f>IF('[1]Data Sheet'!D30&gt;0, '[1]Data Sheet'!D31/'[1]Data Sheet'!D30, 0)</f>
        <v>0.31096866588446409</v>
      </c>
      <c r="E18" s="15">
        <f>IF('[1]Data Sheet'!E30&gt;0, '[1]Data Sheet'!E31/'[1]Data Sheet'!E30, 0)</f>
        <v>0.60012262677969241</v>
      </c>
      <c r="F18" s="15">
        <f>IF('[1]Data Sheet'!F30&gt;0, '[1]Data Sheet'!F31/'[1]Data Sheet'!F30, 0)</f>
        <v>2.0356134985782499</v>
      </c>
      <c r="G18" s="15">
        <f>IF('[1]Data Sheet'!G30&gt;0, '[1]Data Sheet'!G31/'[1]Data Sheet'!G30, 0)</f>
        <v>0.89261683346231024</v>
      </c>
      <c r="H18" s="15">
        <f>IF('[1]Data Sheet'!H30&gt;0, '[1]Data Sheet'!H31/'[1]Data Sheet'!H30, 0)</f>
        <v>0.74705074146017914</v>
      </c>
      <c r="I18" s="15">
        <f>IF('[1]Data Sheet'!I30&gt;0, '[1]Data Sheet'!I31/'[1]Data Sheet'!I30, 0)</f>
        <v>0.82746598997107212</v>
      </c>
      <c r="J18" s="15">
        <f>IF('[1]Data Sheet'!J30&gt;0, '[1]Data Sheet'!J31/'[1]Data Sheet'!J30, 0)</f>
        <v>0.82926750905343938</v>
      </c>
      <c r="K18" s="15">
        <f>IF('[1]Data Sheet'!K30&gt;0, '[1]Data Sheet'!K31/'[1]Data Sheet'!K30, 0)</f>
        <v>0.86052836206181993</v>
      </c>
    </row>
    <row r="19" spans="1:14" x14ac:dyDescent="0.35">
      <c r="A19" t="s">
        <v>80</v>
      </c>
      <c r="B19" s="15">
        <f t="shared" ref="B19:L19" si="4">IF(B6&gt;0,B6/B4,0)</f>
        <v>0.14117155893082578</v>
      </c>
      <c r="C19" s="15">
        <f t="shared" si="4"/>
        <v>0.15144961816584437</v>
      </c>
      <c r="D19" s="15">
        <f t="shared" si="4"/>
        <v>0.15671657317676607</v>
      </c>
      <c r="E19" s="15">
        <f t="shared" si="4"/>
        <v>0.15890099184882175</v>
      </c>
      <c r="F19" s="15">
        <f t="shared" si="4"/>
        <v>0.19102186791553691</v>
      </c>
      <c r="G19" s="15">
        <f t="shared" si="4"/>
        <v>0.15572082007546559</v>
      </c>
      <c r="H19" s="15">
        <f t="shared" si="4"/>
        <v>0.17366960010551791</v>
      </c>
      <c r="I19" s="15">
        <f t="shared" si="4"/>
        <v>0.18883648483207663</v>
      </c>
      <c r="J19" s="15">
        <f t="shared" si="4"/>
        <v>0.1770310661679671</v>
      </c>
      <c r="K19" s="15">
        <f t="shared" si="4"/>
        <v>0.1835012132151953</v>
      </c>
      <c r="L19" s="15">
        <f t="shared" si="4"/>
        <v>0</v>
      </c>
    </row>
    <row r="20" spans="1:14" x14ac:dyDescent="0.35">
      <c r="B20" s="15"/>
      <c r="C20" s="15"/>
      <c r="D20" s="15"/>
      <c r="E20" s="15"/>
      <c r="F20" s="15"/>
      <c r="G20" s="15"/>
      <c r="H20" s="15"/>
      <c r="I20" s="15"/>
      <c r="J20" s="15"/>
      <c r="K20" s="15"/>
      <c r="L20" s="15"/>
    </row>
    <row r="21" spans="1:14" x14ac:dyDescent="0.35">
      <c r="B21" s="15"/>
      <c r="C21" s="15"/>
      <c r="D21" s="15"/>
      <c r="E21" s="15"/>
      <c r="F21" s="15"/>
      <c r="G21" s="15"/>
      <c r="H21" s="15"/>
      <c r="I21" s="15"/>
      <c r="J21" s="15"/>
      <c r="K21" s="15"/>
      <c r="L21" s="15"/>
    </row>
    <row r="22" spans="1:14" s="8" customFormat="1" x14ac:dyDescent="0.35">
      <c r="A22" s="10"/>
      <c r="B22" s="4"/>
      <c r="C22" s="4"/>
      <c r="D22" s="4"/>
      <c r="E22" s="4"/>
      <c r="F22" s="4"/>
      <c r="G22" s="4" t="s">
        <v>81</v>
      </c>
      <c r="H22" s="4" t="s">
        <v>82</v>
      </c>
      <c r="I22" s="4" t="s">
        <v>83</v>
      </c>
      <c r="J22" s="4" t="s">
        <v>84</v>
      </c>
      <c r="K22" s="4" t="s">
        <v>85</v>
      </c>
      <c r="L22" s="11" t="s">
        <v>86</v>
      </c>
      <c r="M22" s="11" t="s">
        <v>87</v>
      </c>
      <c r="N22" s="11" t="s">
        <v>88</v>
      </c>
    </row>
    <row r="23" spans="1:14" s="8" customFormat="1" x14ac:dyDescent="0.35">
      <c r="A23"/>
      <c r="B23"/>
      <c r="C23"/>
      <c r="D23"/>
      <c r="E23"/>
      <c r="F23"/>
      <c r="G23" t="s">
        <v>89</v>
      </c>
      <c r="H23" s="15">
        <f>IF(B4=0,"",POWER($K4/B4,1/9)-1)</f>
        <v>8.6803714984343694E-2</v>
      </c>
      <c r="I23" s="15">
        <f>IF(D4=0,"",POWER($K4/D4,1/7)-1)</f>
        <v>8.1668420106524087E-2</v>
      </c>
      <c r="J23" s="15">
        <f>IF(F4=0,"",POWER($K4/F4,1/5)-1)</f>
        <v>7.8319387142060215E-2</v>
      </c>
      <c r="K23" s="15">
        <f>IF(H4=0,"",POWER($K4/H4, 1/3)-1)</f>
        <v>5.5198566358045209E-2</v>
      </c>
      <c r="L23" s="15">
        <f>IF(ISERROR(MAX(IF(J4=0,"",(K4-J4)/J4),IF(K4=0,"",(L4-K4)/K4))),"",MAX(IF(J4=0,"",(K4-J4)/J4),IF(K4=0,"",(L4-K4)/K4)))</f>
        <v>6.737681738559545E-2</v>
      </c>
      <c r="M23" s="16">
        <f>MAX(K23:L23)</f>
        <v>6.737681738559545E-2</v>
      </c>
      <c r="N23" s="16">
        <f>MIN(H23:L23)</f>
        <v>5.5198566358045209E-2</v>
      </c>
    </row>
    <row r="24" spans="1:14" x14ac:dyDescent="0.35">
      <c r="G24" t="s">
        <v>80</v>
      </c>
      <c r="H24" s="15">
        <f>IF(SUM(B4:$K$4)=0,"",SUMPRODUCT(B19:$K$19,B4:$K$4)/SUM(B4:$K$4))</f>
        <v>0.17082121675452641</v>
      </c>
      <c r="I24" s="15">
        <f>IF(SUM(E4:$K$4)=0,"",SUMPRODUCT(E19:$K$19,E4:$K$4)/SUM(E4:$K$4))</f>
        <v>0.17647460201916743</v>
      </c>
      <c r="J24" s="15">
        <f>IF(SUM(G4:$K$4)=0,"",SUMPRODUCT(G19:$K$19,G4:$K$4)/SUM(G4:$K$4))</f>
        <v>0.17662585939748285</v>
      </c>
      <c r="K24" s="15">
        <f>IF(SUM(I4:$K$4)=0, "", SUMPRODUCT(I19:$K$19,I4:$K$4)/SUM(I4:$K$4))</f>
        <v>0.18300694365928111</v>
      </c>
      <c r="L24" s="15">
        <f>L19</f>
        <v>0</v>
      </c>
      <c r="M24" s="16">
        <f>MAX(K24:L24)</f>
        <v>0.18300694365928111</v>
      </c>
      <c r="N24" s="16">
        <f>MIN(H24:L24)</f>
        <v>0</v>
      </c>
    </row>
    <row r="25" spans="1:14" x14ac:dyDescent="0.35">
      <c r="G25" t="s">
        <v>90</v>
      </c>
      <c r="H25" s="6">
        <f>IF(ISERROR(AVERAGEIF(B14:$L14,"&gt;0")),"",AVERAGEIF(B14:$L14,"&gt;0"))</f>
        <v>51.906614255525724</v>
      </c>
      <c r="I25" s="6">
        <f>IF(ISERROR(AVERAGEIF(E14:$L14,"&gt;0")),"",AVERAGEIF(E14:$L14,"&gt;0"))</f>
        <v>49.986088257259347</v>
      </c>
      <c r="J25" s="6">
        <f>IF(ISERROR(AVERAGEIF(G14:$L14,"&gt;0")),"",AVERAGEIF(G14:$L14,"&gt;0"))</f>
        <v>51.388980948849486</v>
      </c>
      <c r="K25" s="6">
        <f>IF(ISERROR(AVERAGEIF(I14:$L14,"&gt;0")),"",AVERAGEIF(I14:$L14,"&gt;0"))</f>
        <v>53.814322046754803</v>
      </c>
      <c r="L25" s="6">
        <f>L14</f>
        <v>0</v>
      </c>
      <c r="M25" s="1">
        <f>MAX(K25:L25)</f>
        <v>53.814322046754803</v>
      </c>
      <c r="N25" s="1">
        <f>MIN(H25:L25)</f>
        <v>0</v>
      </c>
    </row>
    <row r="28" spans="1:14" x14ac:dyDescent="0.35">
      <c r="A28" t="s">
        <v>575</v>
      </c>
      <c r="C28" s="56">
        <f>C4/B4-1</f>
        <v>9.4973652791169538E-2</v>
      </c>
      <c r="D28" s="56">
        <f t="shared" ref="D28:K28" si="5">D4/C4-1</f>
        <v>0.11505761050797925</v>
      </c>
      <c r="E28" s="56">
        <f t="shared" si="5"/>
        <v>4.9289576260530543E-2</v>
      </c>
      <c r="F28" s="56">
        <f t="shared" si="5"/>
        <v>0.13246979408683957</v>
      </c>
      <c r="G28" s="56">
        <f t="shared" si="5"/>
        <v>7.613499856122119E-2</v>
      </c>
      <c r="H28" s="56">
        <f t="shared" si="5"/>
        <v>0.15310202274151719</v>
      </c>
      <c r="I28" s="56">
        <f t="shared" si="5"/>
        <v>2.8754857964915281E-2</v>
      </c>
      <c r="J28" s="56">
        <f t="shared" si="5"/>
        <v>6.9973230796569919E-2</v>
      </c>
      <c r="K28" s="56">
        <f t="shared" si="5"/>
        <v>6.7376817385595533E-2</v>
      </c>
    </row>
    <row r="29" spans="1:14" x14ac:dyDescent="0.35">
      <c r="A29" t="s">
        <v>25</v>
      </c>
      <c r="B29" s="101">
        <f>'Data Sheet'!B93*'Data Sheet'!B90</f>
        <v>40488</v>
      </c>
      <c r="C29" s="101">
        <f>'Data Sheet'!C93*'Data Sheet'!C90</f>
        <v>59672.053000000007</v>
      </c>
      <c r="D29" s="101">
        <f>'Data Sheet'!D93*'Data Sheet'!D90</f>
        <v>74144.565000000002</v>
      </c>
      <c r="E29" s="101">
        <f>'Data Sheet'!E93*'Data Sheet'!E90</f>
        <v>64669.247499999998</v>
      </c>
      <c r="F29" s="101">
        <f>'Data Sheet'!F93*'Data Sheet'!F90</f>
        <v>87327.454500000007</v>
      </c>
      <c r="G29" s="101">
        <f>'Data Sheet'!G93*'Data Sheet'!G90</f>
        <v>77242.176000000007</v>
      </c>
      <c r="H29" s="101">
        <f>'Data Sheet'!H93*'Data Sheet'!H90</f>
        <v>104120.59349999999</v>
      </c>
      <c r="I29" s="101">
        <f>'Data Sheet'!I93*'Data Sheet'!I90</f>
        <v>118312.0125</v>
      </c>
      <c r="J29" s="101">
        <f>'Data Sheet'!J93*'Data Sheet'!J90</f>
        <v>118929.92099999999</v>
      </c>
      <c r="K29" s="101">
        <f>'Data Sheet'!K93*'Data Sheet'!K90</f>
        <v>130640.06999999999</v>
      </c>
    </row>
    <row r="30" spans="1:14" x14ac:dyDescent="0.35">
      <c r="A30" t="s">
        <v>579</v>
      </c>
      <c r="B30">
        <f>'Data Sheet'!B59</f>
        <v>124.56</v>
      </c>
      <c r="C30">
        <f>'Data Sheet'!C59</f>
        <v>200.7</v>
      </c>
      <c r="D30">
        <f>'Data Sheet'!D59</f>
        <v>156.02000000000001</v>
      </c>
      <c r="E30">
        <f>'Data Sheet'!E59</f>
        <v>1537.59</v>
      </c>
      <c r="F30">
        <f>'Data Sheet'!F59</f>
        <v>2106.94</v>
      </c>
      <c r="G30">
        <f>'Data Sheet'!G59</f>
        <v>2481.1999999999998</v>
      </c>
      <c r="H30">
        <f>'Data Sheet'!H59</f>
        <v>2997.37</v>
      </c>
      <c r="I30">
        <f>'Data Sheet'!I59</f>
        <v>2064.96</v>
      </c>
      <c r="J30">
        <f>'Data Sheet'!J59</f>
        <v>1246.51</v>
      </c>
      <c r="K30">
        <f>'Data Sheet'!K59</f>
        <v>1380.28</v>
      </c>
    </row>
    <row r="31" spans="1:14" x14ac:dyDescent="0.35">
      <c r="A31" t="s">
        <v>580</v>
      </c>
      <c r="B31">
        <f>'Data Sheet'!B69</f>
        <v>120.76</v>
      </c>
      <c r="C31">
        <f>'Data Sheet'!C69</f>
        <v>186.42</v>
      </c>
      <c r="D31">
        <f>'Data Sheet'!D69</f>
        <v>109.82</v>
      </c>
      <c r="E31">
        <f>'Data Sheet'!E69</f>
        <v>122.85</v>
      </c>
      <c r="F31">
        <f>'Data Sheet'!F69</f>
        <v>211.34</v>
      </c>
      <c r="G31">
        <f>'Data Sheet'!G69</f>
        <v>184.9</v>
      </c>
      <c r="H31">
        <f>'Data Sheet'!H69</f>
        <v>197.98</v>
      </c>
      <c r="I31">
        <f>'Data Sheet'!I69</f>
        <v>446.35</v>
      </c>
      <c r="J31">
        <f>'Data Sheet'!J69</f>
        <v>312.48</v>
      </c>
      <c r="K31">
        <f>'Data Sheet'!K69</f>
        <v>352.44</v>
      </c>
    </row>
    <row r="32" spans="1:14" x14ac:dyDescent="0.35">
      <c r="A32" t="s">
        <v>581</v>
      </c>
      <c r="B32" s="105">
        <f>B29+B30-B31</f>
        <v>40491.799999999996</v>
      </c>
      <c r="C32" s="105">
        <f t="shared" ref="C32:K32" si="6">C29+C30-C31</f>
        <v>59686.333000000006</v>
      </c>
      <c r="D32" s="105">
        <f t="shared" si="6"/>
        <v>74190.764999999999</v>
      </c>
      <c r="E32" s="105">
        <f t="shared" si="6"/>
        <v>66083.987499999988</v>
      </c>
      <c r="F32" s="105">
        <f t="shared" si="6"/>
        <v>89223.054500000013</v>
      </c>
      <c r="G32" s="105">
        <f t="shared" si="6"/>
        <v>79538.47600000001</v>
      </c>
      <c r="H32" s="105">
        <f t="shared" si="6"/>
        <v>106919.98349999999</v>
      </c>
      <c r="I32" s="105">
        <f t="shared" si="6"/>
        <v>119930.6225</v>
      </c>
      <c r="J32" s="105">
        <f t="shared" si="6"/>
        <v>119863.95099999999</v>
      </c>
      <c r="K32" s="105">
        <f t="shared" si="6"/>
        <v>131667.91</v>
      </c>
    </row>
    <row r="34" spans="1:11" x14ac:dyDescent="0.35">
      <c r="A34" t="s">
        <v>208</v>
      </c>
      <c r="B34" s="101">
        <f>'Historical FS'!C24</f>
        <v>1278.1800000000003</v>
      </c>
      <c r="C34" s="101">
        <f>'Historical FS'!D24</f>
        <v>1501.4699999999989</v>
      </c>
      <c r="D34" s="101">
        <f>'Historical FS'!E24</f>
        <v>1732.4500000000005</v>
      </c>
      <c r="E34" s="101">
        <f>'Historical FS'!F24</f>
        <v>1843.1800000000003</v>
      </c>
      <c r="F34" s="101">
        <f>'Historical FS'!G24</f>
        <v>2509.29</v>
      </c>
      <c r="G34" s="101">
        <f>'Historical FS'!H24</f>
        <v>2201.3100000000013</v>
      </c>
      <c r="H34" s="101">
        <f>'Historical FS'!I24</f>
        <v>2830.9100000000003</v>
      </c>
      <c r="I34" s="101">
        <f>'Historical FS'!J24</f>
        <v>3166.6499999999983</v>
      </c>
      <c r="J34" s="101">
        <f>'Historical FS'!K24</f>
        <v>3176.4099999999985</v>
      </c>
      <c r="K34" s="101">
        <f>'Historical FS'!L24</f>
        <v>3514.3400000000006</v>
      </c>
    </row>
    <row r="35" spans="1:11" x14ac:dyDescent="0.35">
      <c r="A35" t="s">
        <v>336</v>
      </c>
      <c r="B35" s="101">
        <f>B32/B34</f>
        <v>31.679262701653904</v>
      </c>
      <c r="C35" s="101">
        <f t="shared" ref="C35:K35" si="7">C32/C34</f>
        <v>39.751931773528639</v>
      </c>
      <c r="D35" s="101">
        <f t="shared" si="7"/>
        <v>42.824188288262278</v>
      </c>
      <c r="E35" s="101">
        <f t="shared" si="7"/>
        <v>35.853246834275531</v>
      </c>
      <c r="F35" s="101">
        <f t="shared" si="7"/>
        <v>35.557091647438128</v>
      </c>
      <c r="G35" s="101">
        <f t="shared" si="7"/>
        <v>36.13233756263314</v>
      </c>
      <c r="H35" s="101">
        <f t="shared" si="7"/>
        <v>37.768768169952409</v>
      </c>
      <c r="I35" s="101">
        <f t="shared" si="7"/>
        <v>37.873027489618387</v>
      </c>
      <c r="J35" s="101">
        <f t="shared" si="7"/>
        <v>37.735667309950557</v>
      </c>
      <c r="K35" s="101">
        <f t="shared" si="7"/>
        <v>37.465899713744257</v>
      </c>
    </row>
    <row r="36" spans="1:11" x14ac:dyDescent="0.35">
      <c r="A36" t="s">
        <v>569</v>
      </c>
      <c r="B36" s="101">
        <f>B32/B4</f>
        <v>4.4722109013716445</v>
      </c>
      <c r="C36" s="101">
        <f t="shared" ref="C36:K36" si="8">C32/C4</f>
        <v>6.0204148884556075</v>
      </c>
      <c r="D36" s="101">
        <f t="shared" si="8"/>
        <v>6.7112600376130631</v>
      </c>
      <c r="E36" s="101">
        <f t="shared" si="8"/>
        <v>5.6971164829670107</v>
      </c>
      <c r="F36" s="101">
        <f t="shared" si="8"/>
        <v>6.7921820641375641</v>
      </c>
      <c r="G36" s="101">
        <f t="shared" si="8"/>
        <v>5.6265572364967822</v>
      </c>
      <c r="H36" s="101">
        <f t="shared" si="8"/>
        <v>6.5592868645536493</v>
      </c>
      <c r="I36" s="101">
        <f t="shared" si="8"/>
        <v>7.1518093810881451</v>
      </c>
      <c r="J36" s="101">
        <f t="shared" si="8"/>
        <v>6.6803854164402514</v>
      </c>
      <c r="K36" s="101">
        <f t="shared" si="8"/>
        <v>6.8750380516709058</v>
      </c>
    </row>
    <row r="38" spans="1:11" x14ac:dyDescent="0.35">
      <c r="A38" t="s">
        <v>582</v>
      </c>
      <c r="B38" s="101">
        <f>'Balance Sheet'!B4+'Balance Sheet'!B5</f>
        <v>2696.42</v>
      </c>
      <c r="C38" s="101">
        <f>'Balance Sheet'!C4+'Balance Sheet'!C5</f>
        <v>3406.23</v>
      </c>
      <c r="D38" s="101">
        <f>'Balance Sheet'!D4+'Balance Sheet'!D5</f>
        <v>4253.25</v>
      </c>
      <c r="E38" s="101">
        <f>'Balance Sheet'!E4+'Balance Sheet'!E5</f>
        <v>4402.83</v>
      </c>
      <c r="F38" s="101">
        <f>'Balance Sheet'!F4+'Balance Sheet'!F5</f>
        <v>3547.6600000000003</v>
      </c>
      <c r="G38" s="101">
        <f>'Balance Sheet'!G4+'Balance Sheet'!G5</f>
        <v>2558.1000000000004</v>
      </c>
      <c r="H38" s="101">
        <f>'Balance Sheet'!H4+'Balance Sheet'!H5</f>
        <v>3534.27</v>
      </c>
      <c r="I38" s="101">
        <f>'Balance Sheet'!I4+'Balance Sheet'!I5</f>
        <v>3941.52</v>
      </c>
      <c r="J38" s="101">
        <f>'Balance Sheet'!J4+'Balance Sheet'!J5</f>
        <v>4355.72</v>
      </c>
      <c r="K38" s="101">
        <f>'Balance Sheet'!K4+'Balance Sheet'!K5</f>
        <v>5106.5600000000004</v>
      </c>
    </row>
    <row r="39" spans="1:11" x14ac:dyDescent="0.35">
      <c r="A39" t="s">
        <v>583</v>
      </c>
      <c r="B39" s="101">
        <f>B29/B38</f>
        <v>15.015464949822357</v>
      </c>
      <c r="C39" s="101">
        <f t="shared" ref="C39:K39" si="9">C29/C38</f>
        <v>17.518503741673349</v>
      </c>
      <c r="D39" s="101">
        <f t="shared" si="9"/>
        <v>17.432449303473813</v>
      </c>
      <c r="E39" s="101">
        <f t="shared" si="9"/>
        <v>14.688109125267157</v>
      </c>
      <c r="F39" s="101">
        <f t="shared" si="9"/>
        <v>24.615508391446756</v>
      </c>
      <c r="G39" s="101">
        <f t="shared" si="9"/>
        <v>30.19513545209335</v>
      </c>
      <c r="H39" s="101">
        <f t="shared" si="9"/>
        <v>29.460282745800402</v>
      </c>
      <c r="I39" s="101">
        <f t="shared" si="9"/>
        <v>30.016849464166107</v>
      </c>
      <c r="J39" s="101">
        <f t="shared" si="9"/>
        <v>27.304308128162504</v>
      </c>
      <c r="K39" s="101">
        <f t="shared" si="9"/>
        <v>25.582793504825162</v>
      </c>
    </row>
  </sheetData>
  <hyperlinks>
    <hyperlink ref="M1" r:id="rId1" xr:uid="{61A37BB0-ACA4-46D3-A95D-BC691C2A0F56}"/>
  </hyperlinks>
  <printOptions gridLines="1"/>
  <pageMargins left="0.7" right="0.7" top="0.75" bottom="0.75" header="0.3" footer="0.3"/>
  <pageSetup paperSize="9" scale="66"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171B-8233-445F-B470-2BE764A15724}">
  <sheetPr>
    <tabColor rgb="FFFF0000"/>
    <pageSetUpPr fitToPage="1"/>
  </sheetPr>
  <dimension ref="A1:K24"/>
  <sheetViews>
    <sheetView zoomScale="110" zoomScaleNormal="110" workbookViewId="0">
      <pane xSplit="1" ySplit="3" topLeftCell="B5" activePane="bottomRight" state="frozen"/>
      <selection activeCell="C4" sqref="C4"/>
      <selection pane="topRight" activeCell="C4" sqref="C4"/>
      <selection pane="bottomLeft" activeCell="C4" sqref="C4"/>
      <selection pane="bottomRight"/>
    </sheetView>
  </sheetViews>
  <sheetFormatPr defaultColWidth="8.81640625" defaultRowHeight="14.5" x14ac:dyDescent="0.35"/>
  <cols>
    <col min="1" max="1" width="22.81640625" bestFit="1" customWidth="1"/>
    <col min="2" max="2" width="13.453125" customWidth="1"/>
    <col min="3" max="11" width="15.453125" customWidth="1"/>
  </cols>
  <sheetData>
    <row r="1" spans="1:11" s="8" customFormat="1" x14ac:dyDescent="0.35">
      <c r="A1" s="8">
        <f>'[1]Profit &amp; Loss'!A1</f>
        <v>0</v>
      </c>
      <c r="E1">
        <f>UPDATE</f>
        <v>0</v>
      </c>
      <c r="G1"/>
      <c r="J1" s="8" t="s">
        <v>70</v>
      </c>
    </row>
    <row r="2" spans="1:11" x14ac:dyDescent="0.35">
      <c r="G2" s="8"/>
      <c r="H2" s="8"/>
    </row>
    <row r="3" spans="1:11" x14ac:dyDescent="0.35">
      <c r="A3" s="10" t="s">
        <v>71</v>
      </c>
      <c r="B3" s="4">
        <f>'[1]Data Sheet'!B56</f>
        <v>42825</v>
      </c>
      <c r="C3" s="4">
        <f>'[1]Data Sheet'!C56</f>
        <v>43190</v>
      </c>
      <c r="D3" s="4">
        <f>'[1]Data Sheet'!D56</f>
        <v>43555</v>
      </c>
      <c r="E3" s="4">
        <f>'[1]Data Sheet'!E56</f>
        <v>43921</v>
      </c>
      <c r="F3" s="4">
        <f>'[1]Data Sheet'!F56</f>
        <v>44286</v>
      </c>
      <c r="G3" s="4">
        <f>'[1]Data Sheet'!G56</f>
        <v>44651</v>
      </c>
      <c r="H3" s="4">
        <f>'[1]Data Sheet'!H56</f>
        <v>45016</v>
      </c>
      <c r="I3" s="4">
        <f>'[1]Data Sheet'!I56</f>
        <v>45382</v>
      </c>
      <c r="J3" s="4">
        <f>'[1]Data Sheet'!J56</f>
        <v>45747</v>
      </c>
      <c r="K3" s="4">
        <f>'[1]Data Sheet'!K56</f>
        <v>46112</v>
      </c>
    </row>
    <row r="4" spans="1:11" x14ac:dyDescent="0.35">
      <c r="A4" t="s">
        <v>47</v>
      </c>
      <c r="B4" s="17">
        <f>'[1]Data Sheet'!B57</f>
        <v>24</v>
      </c>
      <c r="C4" s="17">
        <f>'[1]Data Sheet'!C57</f>
        <v>24.01</v>
      </c>
      <c r="D4" s="17">
        <f>'[1]Data Sheet'!D57</f>
        <v>24.03</v>
      </c>
      <c r="E4" s="17">
        <f>'[1]Data Sheet'!E57</f>
        <v>24.05</v>
      </c>
      <c r="F4" s="17">
        <f>'[1]Data Sheet'!F57</f>
        <v>24.09</v>
      </c>
      <c r="G4" s="17">
        <f>'[1]Data Sheet'!G57</f>
        <v>24.09</v>
      </c>
      <c r="H4" s="17">
        <f>'[1]Data Sheet'!H57</f>
        <v>24.09</v>
      </c>
      <c r="I4" s="17">
        <f>'[1]Data Sheet'!I57</f>
        <v>24.09</v>
      </c>
      <c r="J4" s="17">
        <f>'[1]Data Sheet'!J57</f>
        <v>24.09</v>
      </c>
      <c r="K4" s="17">
        <f>'[1]Data Sheet'!K57</f>
        <v>24.09</v>
      </c>
    </row>
    <row r="5" spans="1:11" x14ac:dyDescent="0.35">
      <c r="A5" t="s">
        <v>48</v>
      </c>
      <c r="B5" s="17">
        <f>'[1]Data Sheet'!B58</f>
        <v>2672.42</v>
      </c>
      <c r="C5" s="17">
        <f>'[1]Data Sheet'!C58</f>
        <v>3382.22</v>
      </c>
      <c r="D5" s="17">
        <f>'[1]Data Sheet'!D58</f>
        <v>4229.22</v>
      </c>
      <c r="E5" s="17">
        <f>'[1]Data Sheet'!E58</f>
        <v>4378.78</v>
      </c>
      <c r="F5" s="17">
        <f>'[1]Data Sheet'!F58</f>
        <v>3523.57</v>
      </c>
      <c r="G5" s="17">
        <f>'[1]Data Sheet'!G58</f>
        <v>2534.0100000000002</v>
      </c>
      <c r="H5" s="17">
        <f>'[1]Data Sheet'!H58</f>
        <v>3510.18</v>
      </c>
      <c r="I5" s="17">
        <f>'[1]Data Sheet'!I58</f>
        <v>3917.43</v>
      </c>
      <c r="J5" s="17">
        <f>'[1]Data Sheet'!J58</f>
        <v>4331.63</v>
      </c>
      <c r="K5" s="17">
        <f>'[1]Data Sheet'!K58</f>
        <v>5082.47</v>
      </c>
    </row>
    <row r="6" spans="1:11" x14ac:dyDescent="0.35">
      <c r="A6" t="s">
        <v>49</v>
      </c>
      <c r="B6" s="17">
        <f>'[1]Data Sheet'!B59</f>
        <v>124.56</v>
      </c>
      <c r="C6" s="17">
        <f>'[1]Data Sheet'!C59</f>
        <v>200.7</v>
      </c>
      <c r="D6" s="17">
        <f>'[1]Data Sheet'!D59</f>
        <v>156.02000000000001</v>
      </c>
      <c r="E6" s="17">
        <f>'[1]Data Sheet'!E59</f>
        <v>1537.59</v>
      </c>
      <c r="F6" s="17">
        <f>'[1]Data Sheet'!F59</f>
        <v>2106.94</v>
      </c>
      <c r="G6" s="17">
        <f>'[1]Data Sheet'!G59</f>
        <v>2481.1999999999998</v>
      </c>
      <c r="H6" s="17">
        <f>'[1]Data Sheet'!H59</f>
        <v>2997.37</v>
      </c>
      <c r="I6" s="17">
        <f>'[1]Data Sheet'!I59</f>
        <v>2064.96</v>
      </c>
      <c r="J6" s="17">
        <f>'[1]Data Sheet'!J59</f>
        <v>1246.51</v>
      </c>
      <c r="K6" s="17">
        <f>'[1]Data Sheet'!K59</f>
        <v>1380.28</v>
      </c>
    </row>
    <row r="7" spans="1:11" x14ac:dyDescent="0.35">
      <c r="A7" t="s">
        <v>50</v>
      </c>
      <c r="B7" s="17">
        <f>'[1]Data Sheet'!B60</f>
        <v>1287.82</v>
      </c>
      <c r="C7" s="17">
        <f>'[1]Data Sheet'!C60</f>
        <v>1580.99</v>
      </c>
      <c r="D7" s="17">
        <f>'[1]Data Sheet'!D60</f>
        <v>1828.68</v>
      </c>
      <c r="E7" s="17">
        <f>'[1]Data Sheet'!E60</f>
        <v>1889.12</v>
      </c>
      <c r="F7" s="17">
        <f>'[1]Data Sheet'!F60</f>
        <v>2345.4899999999998</v>
      </c>
      <c r="G7" s="17">
        <f>'[1]Data Sheet'!G60</f>
        <v>2487.3000000000002</v>
      </c>
      <c r="H7" s="17">
        <f>'[1]Data Sheet'!H60</f>
        <v>2819.21</v>
      </c>
      <c r="I7" s="17">
        <f>'[1]Data Sheet'!I60</f>
        <v>3065.02</v>
      </c>
      <c r="J7" s="17">
        <f>'[1]Data Sheet'!J60</f>
        <v>3234.52</v>
      </c>
      <c r="K7" s="17">
        <f>'[1]Data Sheet'!K60</f>
        <v>3243.48</v>
      </c>
    </row>
    <row r="8" spans="1:11" s="8" customFormat="1" x14ac:dyDescent="0.35">
      <c r="A8" s="8" t="s">
        <v>51</v>
      </c>
      <c r="B8" s="18">
        <f>'[1]Data Sheet'!B61</f>
        <v>4108.8</v>
      </c>
      <c r="C8" s="18">
        <f>'[1]Data Sheet'!C61</f>
        <v>5187.92</v>
      </c>
      <c r="D8" s="18">
        <f>'[1]Data Sheet'!D61</f>
        <v>6237.95</v>
      </c>
      <c r="E8" s="18">
        <f>'[1]Data Sheet'!E61</f>
        <v>7829.54</v>
      </c>
      <c r="F8" s="18">
        <f>'[1]Data Sheet'!F61</f>
        <v>8000.09</v>
      </c>
      <c r="G8" s="18">
        <f>'[1]Data Sheet'!G61</f>
        <v>7526.6</v>
      </c>
      <c r="H8" s="18">
        <f>'[1]Data Sheet'!H61</f>
        <v>9350.85</v>
      </c>
      <c r="I8" s="18">
        <f>'[1]Data Sheet'!I61</f>
        <v>9071.5</v>
      </c>
      <c r="J8" s="18">
        <f>'[1]Data Sheet'!J61</f>
        <v>8836.75</v>
      </c>
      <c r="K8" s="18">
        <f>'[1]Data Sheet'!K61</f>
        <v>9730.32</v>
      </c>
    </row>
    <row r="9" spans="1:11" s="8" customFormat="1" x14ac:dyDescent="0.35">
      <c r="B9" s="18"/>
      <c r="C9" s="18"/>
      <c r="D9" s="18"/>
      <c r="E9" s="18"/>
      <c r="F9" s="18"/>
      <c r="G9" s="18"/>
      <c r="H9" s="18"/>
      <c r="I9" s="18"/>
      <c r="J9" s="18"/>
      <c r="K9" s="18"/>
    </row>
    <row r="10" spans="1:11" x14ac:dyDescent="0.35">
      <c r="A10" t="s">
        <v>52</v>
      </c>
      <c r="B10" s="17">
        <f>'[1]Data Sheet'!B62</f>
        <v>1159.99</v>
      </c>
      <c r="C10" s="17">
        <f>'[1]Data Sheet'!C62</f>
        <v>1345.6</v>
      </c>
      <c r="D10" s="17">
        <f>'[1]Data Sheet'!D62</f>
        <v>1688.3</v>
      </c>
      <c r="E10" s="17">
        <f>'[1]Data Sheet'!E62</f>
        <v>1878.18</v>
      </c>
      <c r="F10" s="17">
        <f>'[1]Data Sheet'!F62</f>
        <v>1792.95</v>
      </c>
      <c r="G10" s="17">
        <f>'[1]Data Sheet'!G62</f>
        <v>1753.21</v>
      </c>
      <c r="H10" s="17">
        <f>'[1]Data Sheet'!H62</f>
        <v>2655.22</v>
      </c>
      <c r="I10" s="17">
        <f>'[1]Data Sheet'!I62</f>
        <v>2771.14</v>
      </c>
      <c r="J10" s="17">
        <f>'[1]Data Sheet'!J62</f>
        <v>2903.8</v>
      </c>
      <c r="K10" s="17">
        <f>'[1]Data Sheet'!K62</f>
        <v>2849.92</v>
      </c>
    </row>
    <row r="11" spans="1:11" x14ac:dyDescent="0.35">
      <c r="A11" t="s">
        <v>53</v>
      </c>
      <c r="B11" s="17">
        <f>'[1]Data Sheet'!B63</f>
        <v>30.07</v>
      </c>
      <c r="C11" s="17">
        <f>'[1]Data Sheet'!C63</f>
        <v>202.82</v>
      </c>
      <c r="D11" s="17">
        <f>'[1]Data Sheet'!D63</f>
        <v>101.24</v>
      </c>
      <c r="E11" s="17">
        <f>'[1]Data Sheet'!E63</f>
        <v>39.549999999999997</v>
      </c>
      <c r="F11" s="17">
        <f>'[1]Data Sheet'!F63</f>
        <v>116.52</v>
      </c>
      <c r="G11" s="17">
        <f>'[1]Data Sheet'!G63</f>
        <v>535.67999999999995</v>
      </c>
      <c r="H11" s="17">
        <f>'[1]Data Sheet'!H63</f>
        <v>105</v>
      </c>
      <c r="I11" s="17">
        <f>'[1]Data Sheet'!I63</f>
        <v>187.54</v>
      </c>
      <c r="J11" s="17">
        <f>'[1]Data Sheet'!J63</f>
        <v>89.2</v>
      </c>
      <c r="K11" s="17">
        <f>'[1]Data Sheet'!K63</f>
        <v>39.04</v>
      </c>
    </row>
    <row r="12" spans="1:11" x14ac:dyDescent="0.35">
      <c r="A12" t="s">
        <v>54</v>
      </c>
      <c r="B12" s="17">
        <f>'[1]Data Sheet'!B64</f>
        <v>486.85</v>
      </c>
      <c r="C12" s="17">
        <f>'[1]Data Sheet'!C64</f>
        <v>1079.28</v>
      </c>
      <c r="D12" s="17">
        <f>'[1]Data Sheet'!D64</f>
        <v>1476.28</v>
      </c>
      <c r="E12" s="17">
        <f>'[1]Data Sheet'!E64</f>
        <v>2893.23</v>
      </c>
      <c r="F12" s="17">
        <f>'[1]Data Sheet'!F64</f>
        <v>2780.69</v>
      </c>
      <c r="G12" s="17">
        <f>'[1]Data Sheet'!G64</f>
        <v>1762.37</v>
      </c>
      <c r="H12" s="17">
        <f>'[1]Data Sheet'!H64</f>
        <v>3324.24</v>
      </c>
      <c r="I12" s="17">
        <f>'[1]Data Sheet'!I64</f>
        <v>2766.72</v>
      </c>
      <c r="J12" s="17">
        <f>'[1]Data Sheet'!J64</f>
        <v>2865.43</v>
      </c>
      <c r="K12" s="17">
        <f>'[1]Data Sheet'!K64</f>
        <v>3609.76</v>
      </c>
    </row>
    <row r="13" spans="1:11" x14ac:dyDescent="0.35">
      <c r="A13" t="s">
        <v>55</v>
      </c>
      <c r="B13" s="17">
        <f>'[1]Data Sheet'!B65</f>
        <v>2431.89</v>
      </c>
      <c r="C13" s="17">
        <f>'[1]Data Sheet'!C65</f>
        <v>2560.2199999999998</v>
      </c>
      <c r="D13" s="17">
        <f>'[1]Data Sheet'!D65</f>
        <v>2972.13</v>
      </c>
      <c r="E13" s="17">
        <f>'[1]Data Sheet'!E65</f>
        <v>3018.58</v>
      </c>
      <c r="F13" s="17">
        <f>'[1]Data Sheet'!F65</f>
        <v>3309.93</v>
      </c>
      <c r="G13" s="17">
        <f>'[1]Data Sheet'!G65</f>
        <v>3475.34</v>
      </c>
      <c r="H13" s="17">
        <f>'[1]Data Sheet'!H65</f>
        <v>3266.39</v>
      </c>
      <c r="I13" s="17">
        <f>'[1]Data Sheet'!I65</f>
        <v>3346.1</v>
      </c>
      <c r="J13" s="17">
        <f>'[1]Data Sheet'!J65</f>
        <v>2978.32</v>
      </c>
      <c r="K13" s="17">
        <f>'[1]Data Sheet'!K65</f>
        <v>3231.6</v>
      </c>
    </row>
    <row r="14" spans="1:11" s="8" customFormat="1" x14ac:dyDescent="0.35">
      <c r="A14" s="8" t="s">
        <v>51</v>
      </c>
      <c r="B14" s="17">
        <f>'[1]Data Sheet'!B66</f>
        <v>4108.8</v>
      </c>
      <c r="C14" s="17">
        <f>'[1]Data Sheet'!C66</f>
        <v>5187.92</v>
      </c>
      <c r="D14" s="17">
        <f>'[1]Data Sheet'!D66</f>
        <v>6237.95</v>
      </c>
      <c r="E14" s="17">
        <f>'[1]Data Sheet'!E66</f>
        <v>7829.54</v>
      </c>
      <c r="F14" s="17">
        <f>'[1]Data Sheet'!F66</f>
        <v>8000.09</v>
      </c>
      <c r="G14" s="17">
        <f>'[1]Data Sheet'!G66</f>
        <v>7526.6</v>
      </c>
      <c r="H14" s="17">
        <f>'[1]Data Sheet'!H66</f>
        <v>9350.85</v>
      </c>
      <c r="I14" s="17">
        <f>'[1]Data Sheet'!I66</f>
        <v>9071.5</v>
      </c>
      <c r="J14" s="17">
        <f>'[1]Data Sheet'!J66</f>
        <v>8836.75</v>
      </c>
      <c r="K14" s="17">
        <f>'[1]Data Sheet'!K66</f>
        <v>9730.32</v>
      </c>
    </row>
    <row r="15" spans="1:11" x14ac:dyDescent="0.35">
      <c r="B15" s="2"/>
      <c r="C15" s="2"/>
      <c r="D15" s="2"/>
      <c r="E15" s="2"/>
      <c r="F15" s="2"/>
      <c r="G15" s="2"/>
      <c r="H15" s="2"/>
      <c r="I15" s="2"/>
      <c r="J15" s="2"/>
      <c r="K15" s="2"/>
    </row>
    <row r="16" spans="1:11" x14ac:dyDescent="0.35">
      <c r="A16" t="s">
        <v>91</v>
      </c>
      <c r="B16" s="2">
        <f>B13-B7</f>
        <v>1144.07</v>
      </c>
      <c r="C16" s="2">
        <f t="shared" ref="C16:K16" si="0">C13-C7</f>
        <v>979.22999999999979</v>
      </c>
      <c r="D16" s="2">
        <f t="shared" si="0"/>
        <v>1143.45</v>
      </c>
      <c r="E16" s="2">
        <f t="shared" si="0"/>
        <v>1129.46</v>
      </c>
      <c r="F16" s="2">
        <f t="shared" si="0"/>
        <v>964.44</v>
      </c>
      <c r="G16" s="2">
        <f t="shared" si="0"/>
        <v>988.04</v>
      </c>
      <c r="H16" s="2">
        <f t="shared" si="0"/>
        <v>447.17999999999984</v>
      </c>
      <c r="I16" s="2">
        <f t="shared" si="0"/>
        <v>281.07999999999993</v>
      </c>
      <c r="J16" s="2">
        <f t="shared" si="0"/>
        <v>-256.19999999999982</v>
      </c>
      <c r="K16" s="2">
        <f t="shared" si="0"/>
        <v>-11.880000000000109</v>
      </c>
    </row>
    <row r="17" spans="1:11" x14ac:dyDescent="0.35">
      <c r="A17" t="s">
        <v>92</v>
      </c>
      <c r="B17" s="2">
        <f>'[1]Data Sheet'!B67</f>
        <v>179.16</v>
      </c>
      <c r="C17" s="2">
        <f>'[1]Data Sheet'!C67</f>
        <v>304.60000000000002</v>
      </c>
      <c r="D17" s="2">
        <f>'[1]Data Sheet'!D67</f>
        <v>394.24</v>
      </c>
      <c r="E17" s="2">
        <f>'[1]Data Sheet'!E67</f>
        <v>320.36</v>
      </c>
      <c r="F17" s="2">
        <f>'[1]Data Sheet'!F67</f>
        <v>257.27</v>
      </c>
      <c r="G17" s="2">
        <f>'[1]Data Sheet'!G67</f>
        <v>331.93</v>
      </c>
      <c r="H17" s="2">
        <f>'[1]Data Sheet'!H67</f>
        <v>328.94</v>
      </c>
      <c r="I17" s="2">
        <f>'[1]Data Sheet'!I67</f>
        <v>393.33</v>
      </c>
      <c r="J17" s="2">
        <f>'[1]Data Sheet'!J67</f>
        <v>448.61</v>
      </c>
      <c r="K17" s="2">
        <f>'[1]Data Sheet'!K67</f>
        <v>469.21</v>
      </c>
    </row>
    <row r="18" spans="1:11" x14ac:dyDescent="0.35">
      <c r="A18" t="s">
        <v>57</v>
      </c>
      <c r="B18" s="2">
        <f>'[1]Data Sheet'!B68</f>
        <v>661.45</v>
      </c>
      <c r="C18" s="2">
        <f>'[1]Data Sheet'!C68</f>
        <v>652.79</v>
      </c>
      <c r="D18" s="2">
        <f>'[1]Data Sheet'!D68</f>
        <v>781.38</v>
      </c>
      <c r="E18" s="2">
        <f>'[1]Data Sheet'!E68</f>
        <v>740.96</v>
      </c>
      <c r="F18" s="2">
        <f>'[1]Data Sheet'!F68</f>
        <v>1091.49</v>
      </c>
      <c r="G18" s="2">
        <f>'[1]Data Sheet'!G68</f>
        <v>1367.49</v>
      </c>
      <c r="H18" s="2">
        <f>'[1]Data Sheet'!H68</f>
        <v>1193.26</v>
      </c>
      <c r="I18" s="2">
        <f>'[1]Data Sheet'!I68</f>
        <v>1181.22</v>
      </c>
      <c r="J18" s="2">
        <f>'[1]Data Sheet'!J68</f>
        <v>1236.51</v>
      </c>
      <c r="K18" s="2">
        <f>'[1]Data Sheet'!K68</f>
        <v>1345.93</v>
      </c>
    </row>
    <row r="20" spans="1:11" x14ac:dyDescent="0.35">
      <c r="A20" t="s">
        <v>93</v>
      </c>
      <c r="B20" s="2">
        <f>IF('[1]Profit &amp; Loss'!B4&gt;0,'Balance Sheet'!B17/('[1]Profit &amp; Loss'!B4/365),0)</f>
        <v>0</v>
      </c>
      <c r="C20" s="2">
        <f>IF('[1]Profit &amp; Loss'!C4&gt;0,'Balance Sheet'!C17/('[1]Profit &amp; Loss'!C4/365),0)</f>
        <v>0</v>
      </c>
      <c r="D20" s="2">
        <f>IF('[1]Profit &amp; Loss'!D4&gt;0,'Balance Sheet'!D17/('[1]Profit &amp; Loss'!D4/365),0)</f>
        <v>0</v>
      </c>
      <c r="E20" s="2">
        <f>IF('[1]Profit &amp; Loss'!E4&gt;0,'Balance Sheet'!E17/('[1]Profit &amp; Loss'!E4/365),0)</f>
        <v>0</v>
      </c>
      <c r="F20" s="2">
        <f>IF('[1]Profit &amp; Loss'!F4&gt;0,'Balance Sheet'!F17/('[1]Profit &amp; Loss'!F4/365),0)</f>
        <v>0</v>
      </c>
      <c r="G20" s="2">
        <f>IF('[1]Profit &amp; Loss'!G4&gt;0,'Balance Sheet'!G17/('[1]Profit &amp; Loss'!G4/365),0)</f>
        <v>0</v>
      </c>
      <c r="H20" s="2">
        <f>IF('[1]Profit &amp; Loss'!H4&gt;0,'Balance Sheet'!H17/('[1]Profit &amp; Loss'!H4/365),0)</f>
        <v>0</v>
      </c>
      <c r="I20" s="2">
        <f>IF('[1]Profit &amp; Loss'!I4&gt;0,'Balance Sheet'!I17/('[1]Profit &amp; Loss'!I4/365),0)</f>
        <v>0</v>
      </c>
      <c r="J20" s="2">
        <f>IF('[1]Profit &amp; Loss'!J4&gt;0,'Balance Sheet'!J17/('[1]Profit &amp; Loss'!J4/365),0)</f>
        <v>0</v>
      </c>
      <c r="K20" s="2">
        <f>IF('[1]Profit &amp; Loss'!K4&gt;0,'Balance Sheet'!K17/('[1]Profit &amp; Loss'!K4/365),0)</f>
        <v>0</v>
      </c>
    </row>
    <row r="21" spans="1:11" x14ac:dyDescent="0.35">
      <c r="A21" t="s">
        <v>94</v>
      </c>
      <c r="B21" s="2">
        <f>IF('Balance Sheet'!B18&gt;0,'[1]Profit &amp; Loss'!B4/'Balance Sheet'!B18,0)</f>
        <v>0</v>
      </c>
      <c r="C21" s="2">
        <f>IF('Balance Sheet'!C18&gt;0,'[1]Profit &amp; Loss'!C4/'Balance Sheet'!C18,0)</f>
        <v>0</v>
      </c>
      <c r="D21" s="2">
        <f>IF('Balance Sheet'!D18&gt;0,'[1]Profit &amp; Loss'!D4/'Balance Sheet'!D18,0)</f>
        <v>0</v>
      </c>
      <c r="E21" s="2">
        <f>IF('Balance Sheet'!E18&gt;0,'[1]Profit &amp; Loss'!E4/'Balance Sheet'!E18,0)</f>
        <v>0</v>
      </c>
      <c r="F21" s="2">
        <f>IF('Balance Sheet'!F18&gt;0,'[1]Profit &amp; Loss'!F4/'Balance Sheet'!F18,0)</f>
        <v>0</v>
      </c>
      <c r="G21" s="2">
        <f>IF('Balance Sheet'!G18&gt;0,'[1]Profit &amp; Loss'!G4/'Balance Sheet'!G18,0)</f>
        <v>0</v>
      </c>
      <c r="H21" s="2">
        <f>IF('Balance Sheet'!H18&gt;0,'[1]Profit &amp; Loss'!H4/'Balance Sheet'!H18,0)</f>
        <v>0</v>
      </c>
      <c r="I21" s="2">
        <f>IF('Balance Sheet'!I18&gt;0,'[1]Profit &amp; Loss'!I4/'Balance Sheet'!I18,0)</f>
        <v>0</v>
      </c>
      <c r="J21" s="2">
        <f>IF('Balance Sheet'!J18&gt;0,'[1]Profit &amp; Loss'!J4/'Balance Sheet'!J18,0)</f>
        <v>0</v>
      </c>
      <c r="K21" s="2">
        <f>IF('Balance Sheet'!K18&gt;0,'[1]Profit &amp; Loss'!K4/'Balance Sheet'!K18,0)</f>
        <v>0</v>
      </c>
    </row>
    <row r="23" spans="1:11" s="8" customFormat="1" x14ac:dyDescent="0.35">
      <c r="A23" s="8" t="s">
        <v>95</v>
      </c>
      <c r="B23" s="19">
        <f>IF(SUM('Balance Sheet'!B4:B5)&gt;0,'[1]Profit &amp; Loss'!B12/SUM('Balance Sheet'!B4:B5),"")</f>
        <v>0</v>
      </c>
      <c r="C23" s="19">
        <f>IF(SUM('Balance Sheet'!C4:C5)&gt;0,'[1]Profit &amp; Loss'!C12/SUM('Balance Sheet'!C4:C5),"")</f>
        <v>0</v>
      </c>
      <c r="D23" s="19">
        <f>IF(SUM('Balance Sheet'!D4:D5)&gt;0,'[1]Profit &amp; Loss'!D12/SUM('Balance Sheet'!D4:D5),"")</f>
        <v>0</v>
      </c>
      <c r="E23" s="19">
        <f>IF(SUM('Balance Sheet'!E4:E5)&gt;0,'[1]Profit &amp; Loss'!E12/SUM('Balance Sheet'!E4:E5),"")</f>
        <v>0</v>
      </c>
      <c r="F23" s="19">
        <f>IF(SUM('Balance Sheet'!F4:F5)&gt;0,'[1]Profit &amp; Loss'!F12/SUM('Balance Sheet'!F4:F5),"")</f>
        <v>0</v>
      </c>
      <c r="G23" s="19">
        <f>IF(SUM('Balance Sheet'!G4:G5)&gt;0,'[1]Profit &amp; Loss'!G12/SUM('Balance Sheet'!G4:G5),"")</f>
        <v>0</v>
      </c>
      <c r="H23" s="19">
        <f>IF(SUM('Balance Sheet'!H4:H5)&gt;0,'[1]Profit &amp; Loss'!H12/SUM('Balance Sheet'!H4:H5),"")</f>
        <v>0</v>
      </c>
      <c r="I23" s="19">
        <f>IF(SUM('Balance Sheet'!I4:I5)&gt;0,'[1]Profit &amp; Loss'!I12/SUM('Balance Sheet'!I4:I5),"")</f>
        <v>0</v>
      </c>
      <c r="J23" s="19">
        <f>IF(SUM('Balance Sheet'!J4:J5)&gt;0,'[1]Profit &amp; Loss'!J12/SUM('Balance Sheet'!J4:J5),"")</f>
        <v>0</v>
      </c>
      <c r="K23" s="19">
        <f>IF(SUM('Balance Sheet'!K4:K5)&gt;0,'[1]Profit &amp; Loss'!K12/SUM('Balance Sheet'!K4:K5),"")</f>
        <v>0</v>
      </c>
    </row>
    <row r="24" spans="1:11" s="8" customFormat="1" x14ac:dyDescent="0.35">
      <c r="A24" s="8" t="s">
        <v>96</v>
      </c>
      <c r="B24" s="19"/>
      <c r="C24" s="19">
        <f>IF((B4+B5+B6+C4+C5+C6)&gt;0,('[1]Profit &amp; Loss'!C10+'[1]Profit &amp; Loss'!C9)*2/(B4+B5+B6+C4+C5+C6),"")</f>
        <v>0</v>
      </c>
      <c r="D24" s="19">
        <f>IF((C4+C5+C6+D4+D5+D6)&gt;0,('[1]Profit &amp; Loss'!D10+'[1]Profit &amp; Loss'!D9)*2/(C4+C5+C6+D4+D5+D6),"")</f>
        <v>0</v>
      </c>
      <c r="E24" s="19">
        <f>IF((D4+D5+D6+E4+E5+E6)&gt;0,('[1]Profit &amp; Loss'!E10+'[1]Profit &amp; Loss'!E9)*2/(D4+D5+D6+E4+E5+E6),"")</f>
        <v>0</v>
      </c>
      <c r="F24" s="19">
        <f>IF((E4+E5+E6+F4+F5+F6)&gt;0,('[1]Profit &amp; Loss'!F10+'[1]Profit &amp; Loss'!F9)*2/(E4+E5+E6+F4+F5+F6),"")</f>
        <v>0</v>
      </c>
      <c r="G24" s="19">
        <f>IF((F4+F5+F6+G4+G5+G6)&gt;0,('[1]Profit &amp; Loss'!G10+'[1]Profit &amp; Loss'!G9)*2/(F4+F5+F6+G4+G5+G6),"")</f>
        <v>0</v>
      </c>
      <c r="H24" s="19">
        <f>IF((G4+G5+G6+H4+H5+H6)&gt;0,('[1]Profit &amp; Loss'!H10+'[1]Profit &amp; Loss'!H9)*2/(G4+G5+G6+H4+H5+H6),"")</f>
        <v>0</v>
      </c>
      <c r="I24" s="19">
        <f>IF((H4+H5+H6+I4+I5+I6)&gt;0,('[1]Profit &amp; Loss'!I10+'[1]Profit &amp; Loss'!I9)*2/(H4+H5+H6+I4+I5+I6),"")</f>
        <v>0</v>
      </c>
      <c r="J24" s="19">
        <f>IF((I4+I5+I6+J4+J5+J6)&gt;0,('[1]Profit &amp; Loss'!J10+'[1]Profit &amp; Loss'!J9)*2/(I4+I5+I6+J4+J5+J6),"")</f>
        <v>0</v>
      </c>
      <c r="K24" s="19">
        <f>IF((J4+J5+J6+K4+K5+K6)&gt;0,('[1]Profit &amp; Loss'!K10+'[1]Profit &amp; Loss'!K9)*2/(J4+J5+J6+K4+K5+K6),"")</f>
        <v>0</v>
      </c>
    </row>
  </sheetData>
  <hyperlinks>
    <hyperlink ref="J1" r:id="rId1" xr:uid="{EEA5CEA8-91ED-4EE3-ABF1-C55EEF8F843E}"/>
  </hyperlinks>
  <printOptions gridLines="1"/>
  <pageMargins left="0.7" right="0.7" top="0.75" bottom="0.75" header="0.3" footer="0.3"/>
  <pageSetup paperSize="9" scale="74"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59FD-507F-4B0F-A2BF-259A94B84732}">
  <sheetPr>
    <tabColor rgb="FFFF0000"/>
    <pageSetUpPr fitToPage="1"/>
  </sheetPr>
  <dimension ref="A1:K24"/>
  <sheetViews>
    <sheetView zoomScaleNormal="100" zoomScalePageLayoutView="150" workbookViewId="0">
      <pane xSplit="1" ySplit="3" topLeftCell="B4" activePane="bottomRight" state="frozen"/>
      <selection pane="topRight" activeCell="B1" sqref="B1"/>
      <selection pane="bottomLeft" activeCell="A4" sqref="A4"/>
      <selection pane="bottomRight"/>
    </sheetView>
  </sheetViews>
  <sheetFormatPr defaultColWidth="8.81640625" defaultRowHeight="14.5" x14ac:dyDescent="0.35"/>
  <cols>
    <col min="1" max="1" width="26.81640625" bestFit="1" customWidth="1"/>
    <col min="2" max="6" width="13.453125" customWidth="1"/>
    <col min="7" max="11" width="13.453125" bestFit="1" customWidth="1"/>
  </cols>
  <sheetData>
    <row r="1" spans="1:11" s="8" customFormat="1" x14ac:dyDescent="0.35">
      <c r="A1" s="8">
        <f>'[1]Balance Sheet'!A1</f>
        <v>0</v>
      </c>
      <c r="E1">
        <f>UPDATE</f>
        <v>0</v>
      </c>
      <c r="F1"/>
      <c r="J1" s="8" t="s">
        <v>70</v>
      </c>
    </row>
    <row r="3" spans="1:11" s="8" customFormat="1" x14ac:dyDescent="0.35">
      <c r="A3" s="10" t="s">
        <v>71</v>
      </c>
      <c r="B3" s="4">
        <f>'[1]Data Sheet'!B81</f>
        <v>42825</v>
      </c>
      <c r="C3" s="4">
        <f>'[1]Data Sheet'!C81</f>
        <v>43190</v>
      </c>
      <c r="D3" s="4">
        <f>'[1]Data Sheet'!D81</f>
        <v>43555</v>
      </c>
      <c r="E3" s="4">
        <f>'[1]Data Sheet'!E81</f>
        <v>43921</v>
      </c>
      <c r="F3" s="4">
        <f>'[1]Data Sheet'!F81</f>
        <v>44286</v>
      </c>
      <c r="G3" s="4">
        <f>'[1]Data Sheet'!G81</f>
        <v>44651</v>
      </c>
      <c r="H3" s="4">
        <f>'[1]Data Sheet'!H81</f>
        <v>45016</v>
      </c>
      <c r="I3" s="4">
        <f>'[1]Data Sheet'!I81</f>
        <v>45382</v>
      </c>
      <c r="J3" s="4">
        <f>'[1]Data Sheet'!J81</f>
        <v>45747</v>
      </c>
      <c r="K3" s="4">
        <f>'[1]Data Sheet'!K81</f>
        <v>46112</v>
      </c>
    </row>
    <row r="4" spans="1:11" s="8" customFormat="1" x14ac:dyDescent="0.35">
      <c r="A4" s="8" t="s">
        <v>63</v>
      </c>
      <c r="B4" s="1">
        <f>'[1]Data Sheet'!B82</f>
        <v>441.28</v>
      </c>
      <c r="C4" s="1">
        <f>'[1]Data Sheet'!C82</f>
        <v>1248.77</v>
      </c>
      <c r="D4" s="1">
        <f>'[1]Data Sheet'!D82</f>
        <v>1155.78</v>
      </c>
      <c r="E4" s="1">
        <f>'[1]Data Sheet'!E82</f>
        <v>1484.53</v>
      </c>
      <c r="F4" s="1">
        <f>'[1]Data Sheet'!F82</f>
        <v>1851.07</v>
      </c>
      <c r="G4" s="1">
        <f>'[1]Data Sheet'!G82</f>
        <v>1299.52</v>
      </c>
      <c r="H4" s="1">
        <f>'[1]Data Sheet'!H82</f>
        <v>2526.21</v>
      </c>
      <c r="I4" s="1">
        <f>'[1]Data Sheet'!I82</f>
        <v>2572.98</v>
      </c>
      <c r="J4" s="1">
        <f>'[1]Data Sheet'!J82</f>
        <v>2490.62</v>
      </c>
      <c r="K4" s="1">
        <f>'[1]Data Sheet'!K82</f>
        <v>2611.6</v>
      </c>
    </row>
    <row r="5" spans="1:11" x14ac:dyDescent="0.35">
      <c r="A5" t="s">
        <v>64</v>
      </c>
      <c r="B5" s="6">
        <f>'[1]Data Sheet'!B83</f>
        <v>-149.85</v>
      </c>
      <c r="C5" s="6">
        <f>'[1]Data Sheet'!C83</f>
        <v>-956.52</v>
      </c>
      <c r="D5" s="6">
        <f>'[1]Data Sheet'!D83</f>
        <v>-852.22</v>
      </c>
      <c r="E5" s="6">
        <f>'[1]Data Sheet'!E83</f>
        <v>-1525.93</v>
      </c>
      <c r="F5" s="6">
        <f>'[1]Data Sheet'!F83</f>
        <v>458.82</v>
      </c>
      <c r="G5" s="6">
        <f>'[1]Data Sheet'!G83</f>
        <v>914.19</v>
      </c>
      <c r="H5" s="6">
        <f>'[1]Data Sheet'!H83</f>
        <v>-1507</v>
      </c>
      <c r="I5" s="6">
        <f>'[1]Data Sheet'!I83</f>
        <v>485.44</v>
      </c>
      <c r="J5" s="6">
        <f>'[1]Data Sheet'!J83</f>
        <v>69.069999999999993</v>
      </c>
      <c r="K5" s="6">
        <f>'[1]Data Sheet'!K83</f>
        <v>-741.38</v>
      </c>
    </row>
    <row r="6" spans="1:11" x14ac:dyDescent="0.35">
      <c r="A6" t="s">
        <v>65</v>
      </c>
      <c r="B6" s="6">
        <f>'[1]Data Sheet'!B84</f>
        <v>-295.08</v>
      </c>
      <c r="C6" s="6">
        <f>'[1]Data Sheet'!C84</f>
        <v>-231.75</v>
      </c>
      <c r="D6" s="6">
        <f>'[1]Data Sheet'!D84</f>
        <v>-352.68</v>
      </c>
      <c r="E6" s="6">
        <f>'[1]Data Sheet'!E84</f>
        <v>57.94</v>
      </c>
      <c r="F6" s="6">
        <f>'[1]Data Sheet'!F84</f>
        <v>-2243.69</v>
      </c>
      <c r="G6" s="6">
        <f>'[1]Data Sheet'!G84</f>
        <v>-2245.84</v>
      </c>
      <c r="H6" s="6">
        <f>'[1]Data Sheet'!H84</f>
        <v>-1028.3699999999999</v>
      </c>
      <c r="I6" s="6">
        <f>'[1]Data Sheet'!I84</f>
        <v>-2839.13</v>
      </c>
      <c r="J6" s="6">
        <f>'[1]Data Sheet'!J84</f>
        <v>-2753.9</v>
      </c>
      <c r="K6" s="6">
        <f>'[1]Data Sheet'!K84</f>
        <v>-1782.62</v>
      </c>
    </row>
    <row r="7" spans="1:11" s="8" customFormat="1" x14ac:dyDescent="0.35">
      <c r="A7" s="8" t="s">
        <v>66</v>
      </c>
      <c r="B7" s="1">
        <f>'[1]Data Sheet'!B85</f>
        <v>-3.65</v>
      </c>
      <c r="C7" s="1">
        <f>'[1]Data Sheet'!C85</f>
        <v>60.5</v>
      </c>
      <c r="D7" s="1">
        <f>'[1]Data Sheet'!D85</f>
        <v>-49.12</v>
      </c>
      <c r="E7" s="1">
        <f>'[1]Data Sheet'!E85</f>
        <v>16.54</v>
      </c>
      <c r="F7" s="1">
        <f>'[1]Data Sheet'!F85</f>
        <v>66.2</v>
      </c>
      <c r="G7" s="1">
        <f>'[1]Data Sheet'!G85</f>
        <v>-32.130000000000003</v>
      </c>
      <c r="H7" s="1">
        <f>'[1]Data Sheet'!H85</f>
        <v>-9.16</v>
      </c>
      <c r="I7" s="1">
        <f>'[1]Data Sheet'!I85</f>
        <v>219.29</v>
      </c>
      <c r="J7" s="1">
        <f>'[1]Data Sheet'!J85</f>
        <v>-194.21</v>
      </c>
      <c r="K7" s="1">
        <f>'[1]Data Sheet'!K85</f>
        <v>87.6</v>
      </c>
    </row>
    <row r="8" spans="1:11" x14ac:dyDescent="0.35">
      <c r="B8" s="6"/>
      <c r="C8" s="6"/>
      <c r="D8" s="6"/>
      <c r="E8" s="6"/>
      <c r="F8" s="6"/>
      <c r="G8" s="6"/>
      <c r="H8" s="6"/>
      <c r="I8" s="6"/>
      <c r="J8" s="6"/>
      <c r="K8" s="6"/>
    </row>
    <row r="24" customFormat="1" x14ac:dyDescent="0.35"/>
  </sheetData>
  <hyperlinks>
    <hyperlink ref="J1" r:id="rId1" xr:uid="{6D444BB1-7E55-418E-850B-66E968C726D7}"/>
  </hyperlinks>
  <printOptions gridLines="1"/>
  <pageMargins left="0.7" right="0.7" top="0.75" bottom="0.75" header="0.3" footer="0.3"/>
  <pageSetup paperSize="9" scale="81"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AEE4-CFF5-4E9D-8306-2C994E6CC4CA}">
  <sheetPr>
    <tabColor theme="0"/>
    <pageSetUpPr fitToPage="1"/>
  </sheetPr>
  <dimension ref="B1:N80"/>
  <sheetViews>
    <sheetView showGridLines="0" tabSelected="1" workbookViewId="0">
      <selection activeCell="C1" sqref="C1:N1"/>
    </sheetView>
  </sheetViews>
  <sheetFormatPr defaultRowHeight="14.5" x14ac:dyDescent="0.35"/>
  <cols>
    <col min="1" max="1" width="1.81640625" customWidth="1"/>
    <col min="2" max="2" width="26.26953125" bestFit="1" customWidth="1"/>
    <col min="3" max="12" width="9.08984375" bestFit="1" customWidth="1"/>
  </cols>
  <sheetData>
    <row r="1" spans="2:14" ht="52.5" customHeight="1" x14ac:dyDescent="0.35">
      <c r="C1" s="259" t="s">
        <v>97</v>
      </c>
      <c r="D1" s="259"/>
      <c r="E1" s="259"/>
      <c r="F1" s="259"/>
      <c r="G1" s="259"/>
      <c r="H1" s="259"/>
      <c r="I1" s="259"/>
      <c r="J1" s="259"/>
      <c r="K1" s="259"/>
      <c r="L1" s="259"/>
      <c r="M1" s="259"/>
      <c r="N1" s="259"/>
    </row>
    <row r="2" spans="2:14" ht="7" customHeight="1" x14ac:dyDescent="0.35"/>
    <row r="3" spans="2:14" x14ac:dyDescent="0.35">
      <c r="B3" s="260" t="str">
        <f>"Income Statement"&amp;" "&amp;"-"&amp;" "&amp;'Data Sheet'!B1</f>
        <v>Income Statement - BRITANNIA INDUSTRIES LTD</v>
      </c>
      <c r="C3" s="260"/>
      <c r="D3" s="260"/>
      <c r="E3" s="260"/>
      <c r="F3" s="260"/>
      <c r="G3" s="260"/>
      <c r="H3" s="260"/>
      <c r="I3" s="260"/>
      <c r="J3" s="260"/>
      <c r="K3" s="260"/>
      <c r="L3" s="260"/>
      <c r="M3" s="260"/>
      <c r="N3" s="260"/>
    </row>
    <row r="4" spans="2:14" ht="5" customHeight="1" x14ac:dyDescent="0.35"/>
    <row r="5" spans="2:14" x14ac:dyDescent="0.35">
      <c r="B5" s="44" t="s">
        <v>98</v>
      </c>
      <c r="C5" s="45">
        <f>'Cash Flow Data'!D2</f>
        <v>42795</v>
      </c>
      <c r="D5" s="45">
        <f>C5+365</f>
        <v>43160</v>
      </c>
      <c r="E5" s="45">
        <f>D5+365</f>
        <v>43525</v>
      </c>
      <c r="F5" s="45">
        <f t="shared" ref="F5:L5" si="0">E5+366</f>
        <v>43891</v>
      </c>
      <c r="G5" s="45">
        <f t="shared" si="0"/>
        <v>44257</v>
      </c>
      <c r="H5" s="45">
        <f t="shared" si="0"/>
        <v>44623</v>
      </c>
      <c r="I5" s="45">
        <f t="shared" si="0"/>
        <v>44989</v>
      </c>
      <c r="J5" s="45">
        <f t="shared" si="0"/>
        <v>45355</v>
      </c>
      <c r="K5" s="45">
        <f t="shared" si="0"/>
        <v>45721</v>
      </c>
      <c r="L5" s="45">
        <f t="shared" si="0"/>
        <v>46087</v>
      </c>
      <c r="M5" s="45"/>
      <c r="N5" s="45"/>
    </row>
    <row r="7" spans="2:14" x14ac:dyDescent="0.35">
      <c r="B7" s="8" t="s">
        <v>122</v>
      </c>
      <c r="C7" s="27">
        <v>24</v>
      </c>
      <c r="D7" s="27">
        <v>24</v>
      </c>
      <c r="E7" s="27">
        <v>24</v>
      </c>
      <c r="F7" s="27">
        <v>24</v>
      </c>
      <c r="G7" s="27">
        <v>24</v>
      </c>
      <c r="H7" s="27">
        <v>24</v>
      </c>
      <c r="I7" s="27">
        <v>24</v>
      </c>
      <c r="J7" s="27">
        <v>24</v>
      </c>
      <c r="K7" s="27">
        <v>24</v>
      </c>
      <c r="L7" s="27">
        <v>24</v>
      </c>
    </row>
    <row r="8" spans="2:14" x14ac:dyDescent="0.35">
      <c r="B8" s="8" t="s">
        <v>48</v>
      </c>
      <c r="C8" s="27">
        <v>2672</v>
      </c>
      <c r="D8" s="27">
        <v>3382</v>
      </c>
      <c r="E8" s="27">
        <v>4229</v>
      </c>
      <c r="F8" s="27">
        <v>4379</v>
      </c>
      <c r="G8" s="27">
        <v>3524</v>
      </c>
      <c r="H8" s="27">
        <v>2534</v>
      </c>
      <c r="I8" s="27">
        <v>3510</v>
      </c>
      <c r="J8" s="27">
        <v>3917</v>
      </c>
      <c r="K8" s="27">
        <v>4332</v>
      </c>
      <c r="L8" s="27">
        <v>5082</v>
      </c>
    </row>
    <row r="9" spans="2:14" x14ac:dyDescent="0.35">
      <c r="B9" s="8" t="s">
        <v>123</v>
      </c>
    </row>
    <row r="10" spans="2:14" x14ac:dyDescent="0.35">
      <c r="B10" t="s">
        <v>124</v>
      </c>
      <c r="C10" s="27">
        <v>31</v>
      </c>
      <c r="D10" s="27">
        <v>85</v>
      </c>
      <c r="E10" s="27">
        <v>62</v>
      </c>
      <c r="F10" s="27">
        <v>766</v>
      </c>
      <c r="G10" s="27">
        <v>748</v>
      </c>
      <c r="H10" s="27">
        <v>707</v>
      </c>
      <c r="I10" s="27">
        <v>1552</v>
      </c>
      <c r="J10" s="27">
        <v>905</v>
      </c>
      <c r="K10" s="27">
        <v>713</v>
      </c>
      <c r="L10" s="27">
        <v>286</v>
      </c>
    </row>
    <row r="11" spans="2:14" x14ac:dyDescent="0.35">
      <c r="B11" t="s">
        <v>153</v>
      </c>
      <c r="C11" s="27">
        <v>84</v>
      </c>
      <c r="D11" s="27">
        <v>94</v>
      </c>
      <c r="E11" s="27">
        <v>76</v>
      </c>
      <c r="F11" s="27">
        <v>748</v>
      </c>
      <c r="G11" s="27">
        <v>1339</v>
      </c>
      <c r="H11" s="27">
        <v>1759</v>
      </c>
      <c r="I11" s="27">
        <v>1429</v>
      </c>
      <c r="J11" s="27">
        <v>1136</v>
      </c>
      <c r="K11" s="27">
        <v>512</v>
      </c>
      <c r="L11" s="27">
        <v>1072</v>
      </c>
    </row>
    <row r="12" spans="2:14" x14ac:dyDescent="0.35">
      <c r="B12" t="s">
        <v>154</v>
      </c>
      <c r="C12" s="27">
        <v>0</v>
      </c>
      <c r="D12" s="27">
        <v>0</v>
      </c>
      <c r="E12" s="27">
        <v>0</v>
      </c>
      <c r="F12" s="27">
        <v>0</v>
      </c>
      <c r="G12" s="27">
        <v>0</v>
      </c>
      <c r="H12" s="27">
        <v>16</v>
      </c>
      <c r="I12" s="27">
        <v>17</v>
      </c>
      <c r="J12" s="27">
        <v>24</v>
      </c>
      <c r="K12" s="27">
        <v>22</v>
      </c>
      <c r="L12" s="27">
        <v>22</v>
      </c>
    </row>
    <row r="13" spans="2:14" x14ac:dyDescent="0.35">
      <c r="B13" t="s">
        <v>155</v>
      </c>
      <c r="C13" s="27">
        <v>9</v>
      </c>
      <c r="D13" s="27">
        <v>22</v>
      </c>
      <c r="E13" s="27">
        <v>18</v>
      </c>
      <c r="F13" s="27">
        <v>24</v>
      </c>
      <c r="G13" s="27">
        <v>20</v>
      </c>
      <c r="H13" s="27">
        <v>0</v>
      </c>
      <c r="I13" s="27">
        <v>0</v>
      </c>
      <c r="J13" s="27">
        <v>0</v>
      </c>
      <c r="K13" s="27">
        <v>0</v>
      </c>
      <c r="L13" s="27">
        <v>0</v>
      </c>
    </row>
    <row r="14" spans="2:14" x14ac:dyDescent="0.35">
      <c r="B14" s="8" t="s">
        <v>128</v>
      </c>
    </row>
    <row r="15" spans="2:14" x14ac:dyDescent="0.35">
      <c r="B15" t="s">
        <v>156</v>
      </c>
      <c r="C15">
        <v>3</v>
      </c>
      <c r="D15">
        <v>13</v>
      </c>
      <c r="E15">
        <v>33</v>
      </c>
      <c r="F15">
        <v>36</v>
      </c>
      <c r="G15">
        <v>36</v>
      </c>
      <c r="H15">
        <v>28</v>
      </c>
      <c r="I15">
        <v>30</v>
      </c>
      <c r="J15">
        <v>24</v>
      </c>
      <c r="K15">
        <v>26</v>
      </c>
      <c r="L15">
        <v>29</v>
      </c>
    </row>
    <row r="16" spans="2:14" x14ac:dyDescent="0.35">
      <c r="B16" t="s">
        <v>157</v>
      </c>
      <c r="C16">
        <v>757</v>
      </c>
      <c r="D16">
        <v>994</v>
      </c>
      <c r="E16">
        <v>1141</v>
      </c>
      <c r="F16">
        <v>1047</v>
      </c>
      <c r="G16">
        <v>1315</v>
      </c>
      <c r="H16">
        <v>1323</v>
      </c>
      <c r="I16">
        <v>1449</v>
      </c>
      <c r="J16">
        <v>1627</v>
      </c>
      <c r="K16">
        <v>1752</v>
      </c>
      <c r="L16">
        <v>1896</v>
      </c>
    </row>
    <row r="17" spans="2:14" x14ac:dyDescent="0.35">
      <c r="B17" t="s">
        <v>158</v>
      </c>
      <c r="C17">
        <v>17</v>
      </c>
      <c r="D17">
        <v>31</v>
      </c>
      <c r="E17">
        <v>41</v>
      </c>
      <c r="F17">
        <v>78</v>
      </c>
      <c r="G17">
        <v>55</v>
      </c>
      <c r="H17">
        <v>34</v>
      </c>
      <c r="I17">
        <v>55</v>
      </c>
      <c r="J17">
        <v>42</v>
      </c>
      <c r="K17">
        <v>46</v>
      </c>
      <c r="L17">
        <v>53</v>
      </c>
    </row>
    <row r="18" spans="2:14" x14ac:dyDescent="0.35">
      <c r="B18" t="s">
        <v>159</v>
      </c>
      <c r="C18">
        <v>511</v>
      </c>
      <c r="D18">
        <v>543</v>
      </c>
      <c r="E18">
        <v>615</v>
      </c>
      <c r="F18">
        <v>729</v>
      </c>
      <c r="G18">
        <v>940</v>
      </c>
      <c r="H18">
        <v>1103</v>
      </c>
      <c r="I18">
        <v>1285</v>
      </c>
      <c r="J18">
        <v>1371</v>
      </c>
      <c r="K18">
        <v>1410</v>
      </c>
      <c r="L18">
        <v>1265</v>
      </c>
    </row>
    <row r="19" spans="2:14" x14ac:dyDescent="0.35">
      <c r="B19" s="25" t="s">
        <v>133</v>
      </c>
      <c r="C19" s="28">
        <f>SUM(C7:C18)</f>
        <v>4108</v>
      </c>
      <c r="D19" s="28">
        <f t="shared" ref="D19:L19" si="1">SUM(D7:D18)</f>
        <v>5188</v>
      </c>
      <c r="E19" s="28">
        <f t="shared" si="1"/>
        <v>6239</v>
      </c>
      <c r="F19" s="28">
        <f t="shared" si="1"/>
        <v>7831</v>
      </c>
      <c r="G19" s="28">
        <f t="shared" si="1"/>
        <v>8001</v>
      </c>
      <c r="H19" s="28">
        <f t="shared" si="1"/>
        <v>7528</v>
      </c>
      <c r="I19" s="28">
        <f t="shared" si="1"/>
        <v>9351</v>
      </c>
      <c r="J19" s="28">
        <f t="shared" si="1"/>
        <v>9070</v>
      </c>
      <c r="K19" s="28">
        <f t="shared" si="1"/>
        <v>8837</v>
      </c>
      <c r="L19" s="28">
        <f t="shared" si="1"/>
        <v>9729</v>
      </c>
      <c r="M19" s="25"/>
      <c r="N19" s="25"/>
    </row>
    <row r="21" spans="2:14" x14ac:dyDescent="0.35">
      <c r="B21" s="8" t="s">
        <v>134</v>
      </c>
    </row>
    <row r="22" spans="2:14" x14ac:dyDescent="0.35">
      <c r="B22" t="s">
        <v>135</v>
      </c>
      <c r="C22" s="27">
        <v>128</v>
      </c>
      <c r="D22" s="27">
        <v>246</v>
      </c>
      <c r="E22" s="27">
        <v>247</v>
      </c>
      <c r="F22" s="27">
        <v>319</v>
      </c>
      <c r="G22" s="27">
        <v>326</v>
      </c>
      <c r="H22" s="27">
        <v>334</v>
      </c>
      <c r="I22" s="27">
        <v>376</v>
      </c>
      <c r="J22" s="27">
        <v>384</v>
      </c>
      <c r="K22" s="27">
        <v>395</v>
      </c>
      <c r="L22" s="27">
        <v>397</v>
      </c>
    </row>
    <row r="23" spans="2:14" x14ac:dyDescent="0.35">
      <c r="B23" t="s">
        <v>136</v>
      </c>
      <c r="C23" s="27">
        <v>376</v>
      </c>
      <c r="D23" s="27">
        <v>515</v>
      </c>
      <c r="E23" s="27">
        <v>660</v>
      </c>
      <c r="F23" s="27">
        <v>732</v>
      </c>
      <c r="G23" s="27">
        <v>758</v>
      </c>
      <c r="H23" s="27">
        <v>782</v>
      </c>
      <c r="I23" s="27">
        <v>1143</v>
      </c>
      <c r="J23" s="27">
        <v>1298</v>
      </c>
      <c r="K23" s="27">
        <v>1395</v>
      </c>
      <c r="L23" s="27">
        <v>1429</v>
      </c>
    </row>
    <row r="24" spans="2:14" x14ac:dyDescent="0.35">
      <c r="B24" t="s">
        <v>137</v>
      </c>
      <c r="C24" s="27">
        <v>641</v>
      </c>
      <c r="D24" s="27">
        <v>705</v>
      </c>
      <c r="E24" s="27">
        <v>1053</v>
      </c>
      <c r="F24" s="27">
        <v>1305</v>
      </c>
      <c r="G24" s="27">
        <v>1407</v>
      </c>
      <c r="H24" s="27">
        <v>1546</v>
      </c>
      <c r="I24" s="27">
        <v>2303</v>
      </c>
      <c r="J24" s="27">
        <v>2543</v>
      </c>
      <c r="K24" s="27">
        <v>2844</v>
      </c>
      <c r="L24" s="27">
        <v>3028</v>
      </c>
    </row>
    <row r="25" spans="2:14" x14ac:dyDescent="0.35">
      <c r="B25" t="s">
        <v>138</v>
      </c>
      <c r="C25" s="27">
        <v>22</v>
      </c>
      <c r="D25" s="27">
        <v>25</v>
      </c>
      <c r="E25" s="27">
        <v>31</v>
      </c>
      <c r="F25" s="27">
        <v>40</v>
      </c>
      <c r="G25" s="27">
        <v>46</v>
      </c>
      <c r="H25" s="27">
        <v>52</v>
      </c>
      <c r="I25" s="27">
        <v>61</v>
      </c>
      <c r="J25" s="27">
        <v>75</v>
      </c>
      <c r="K25" s="27">
        <v>81</v>
      </c>
      <c r="L25" s="27">
        <v>79</v>
      </c>
    </row>
    <row r="26" spans="2:14" x14ac:dyDescent="0.35">
      <c r="B26" t="s">
        <v>139</v>
      </c>
      <c r="C26" s="27">
        <v>25</v>
      </c>
      <c r="D26" s="27">
        <v>25</v>
      </c>
      <c r="E26" s="27">
        <v>28</v>
      </c>
      <c r="F26" s="27">
        <v>31</v>
      </c>
      <c r="G26" s="27">
        <v>32</v>
      </c>
      <c r="H26" s="27">
        <v>32</v>
      </c>
      <c r="I26" s="27">
        <v>43</v>
      </c>
      <c r="J26" s="27">
        <v>46</v>
      </c>
      <c r="K26" s="27">
        <v>49</v>
      </c>
      <c r="L26" s="27">
        <v>50</v>
      </c>
    </row>
    <row r="27" spans="2:14" x14ac:dyDescent="0.35">
      <c r="B27" t="s">
        <v>140</v>
      </c>
      <c r="C27" s="27">
        <v>2</v>
      </c>
      <c r="D27" s="27">
        <v>2</v>
      </c>
      <c r="E27" s="27">
        <v>3</v>
      </c>
      <c r="F27" s="27">
        <v>5</v>
      </c>
      <c r="G27" s="27">
        <v>5</v>
      </c>
      <c r="H27" s="27">
        <v>6</v>
      </c>
      <c r="I27" s="27">
        <v>10</v>
      </c>
      <c r="J27" s="27">
        <v>10</v>
      </c>
      <c r="K27" s="27">
        <v>9</v>
      </c>
      <c r="L27" s="27">
        <v>9</v>
      </c>
    </row>
    <row r="28" spans="2:14" x14ac:dyDescent="0.35">
      <c r="B28" t="s">
        <v>141</v>
      </c>
      <c r="C28" s="27">
        <v>128</v>
      </c>
      <c r="D28" s="27">
        <v>128</v>
      </c>
      <c r="E28" s="27">
        <v>134</v>
      </c>
      <c r="F28" s="27">
        <v>143</v>
      </c>
      <c r="G28" s="27">
        <v>139</v>
      </c>
      <c r="H28" s="27">
        <v>140</v>
      </c>
      <c r="I28" s="27">
        <v>130</v>
      </c>
      <c r="J28" s="27">
        <v>131</v>
      </c>
      <c r="K28" s="27">
        <v>134</v>
      </c>
      <c r="L28" s="27">
        <v>146</v>
      </c>
    </row>
    <row r="29" spans="2:14" x14ac:dyDescent="0.35">
      <c r="B29" t="s">
        <v>142</v>
      </c>
      <c r="C29" s="27">
        <v>36</v>
      </c>
      <c r="D29" s="27">
        <v>36</v>
      </c>
      <c r="E29" s="27">
        <v>40</v>
      </c>
      <c r="F29" s="27">
        <v>43</v>
      </c>
      <c r="G29" s="27">
        <v>46</v>
      </c>
      <c r="H29" s="27">
        <v>57</v>
      </c>
      <c r="I29" s="27">
        <v>86</v>
      </c>
      <c r="J29" s="27">
        <v>72</v>
      </c>
      <c r="K29" s="27">
        <v>67</v>
      </c>
      <c r="L29" s="27">
        <v>67</v>
      </c>
    </row>
    <row r="30" spans="2:14" x14ac:dyDescent="0.35">
      <c r="B30" s="8" t="s">
        <v>143</v>
      </c>
      <c r="C30" s="29">
        <f>SUM(C22:C29)</f>
        <v>1358</v>
      </c>
      <c r="D30" s="29">
        <f t="shared" ref="D30:L30" si="2">SUM(D22:D29)</f>
        <v>1682</v>
      </c>
      <c r="E30" s="29">
        <f t="shared" si="2"/>
        <v>2196</v>
      </c>
      <c r="F30" s="29">
        <f t="shared" si="2"/>
        <v>2618</v>
      </c>
      <c r="G30" s="29">
        <f t="shared" si="2"/>
        <v>2759</v>
      </c>
      <c r="H30" s="29">
        <f t="shared" si="2"/>
        <v>2949</v>
      </c>
      <c r="I30" s="29">
        <f t="shared" si="2"/>
        <v>4152</v>
      </c>
      <c r="J30" s="29">
        <f t="shared" si="2"/>
        <v>4559</v>
      </c>
      <c r="K30" s="29">
        <f t="shared" si="2"/>
        <v>4974</v>
      </c>
      <c r="L30" s="29">
        <f t="shared" si="2"/>
        <v>5205</v>
      </c>
    </row>
    <row r="31" spans="2:14" x14ac:dyDescent="0.35">
      <c r="B31" s="8" t="s">
        <v>144</v>
      </c>
      <c r="C31" s="27">
        <v>199</v>
      </c>
      <c r="D31" s="27">
        <v>338</v>
      </c>
      <c r="E31" s="27">
        <v>507</v>
      </c>
      <c r="F31" s="27">
        <v>739</v>
      </c>
      <c r="G31" s="27">
        <v>967</v>
      </c>
      <c r="H31" s="27">
        <v>1195</v>
      </c>
      <c r="I31" s="27">
        <v>1495</v>
      </c>
      <c r="J31" s="27">
        <v>1788</v>
      </c>
      <c r="K31" s="27">
        <v>2070</v>
      </c>
      <c r="L31" s="27">
        <v>2356</v>
      </c>
    </row>
    <row r="32" spans="2:14" x14ac:dyDescent="0.35">
      <c r="B32" s="25" t="s">
        <v>52</v>
      </c>
      <c r="C32" s="30">
        <f>C30-C31</f>
        <v>1159</v>
      </c>
      <c r="D32" s="30">
        <f t="shared" ref="D32:L32" si="3">D30-D31</f>
        <v>1344</v>
      </c>
      <c r="E32" s="30">
        <f t="shared" si="3"/>
        <v>1689</v>
      </c>
      <c r="F32" s="30">
        <f t="shared" si="3"/>
        <v>1879</v>
      </c>
      <c r="G32" s="30">
        <f t="shared" si="3"/>
        <v>1792</v>
      </c>
      <c r="H32" s="30">
        <f t="shared" si="3"/>
        <v>1754</v>
      </c>
      <c r="I32" s="30">
        <f t="shared" si="3"/>
        <v>2657</v>
      </c>
      <c r="J32" s="30">
        <f t="shared" si="3"/>
        <v>2771</v>
      </c>
      <c r="K32" s="30">
        <f t="shared" si="3"/>
        <v>2904</v>
      </c>
      <c r="L32" s="30">
        <f t="shared" si="3"/>
        <v>2849</v>
      </c>
      <c r="M32" s="26"/>
      <c r="N32" s="26"/>
    </row>
    <row r="34" spans="2:14" x14ac:dyDescent="0.35">
      <c r="B34" s="8" t="s">
        <v>145</v>
      </c>
      <c r="C34">
        <v>30</v>
      </c>
      <c r="D34">
        <v>203</v>
      </c>
      <c r="E34">
        <v>101</v>
      </c>
      <c r="F34">
        <v>40</v>
      </c>
      <c r="G34">
        <v>117</v>
      </c>
      <c r="H34">
        <v>536</v>
      </c>
      <c r="I34">
        <v>105</v>
      </c>
      <c r="J34">
        <v>188</v>
      </c>
      <c r="K34">
        <v>89</v>
      </c>
      <c r="L34">
        <v>39</v>
      </c>
    </row>
    <row r="35" spans="2:14" x14ac:dyDescent="0.35">
      <c r="B35" s="8" t="s">
        <v>54</v>
      </c>
      <c r="C35">
        <v>487</v>
      </c>
      <c r="D35">
        <v>1079</v>
      </c>
      <c r="E35">
        <v>1476</v>
      </c>
      <c r="F35">
        <v>2893</v>
      </c>
      <c r="G35">
        <v>2781</v>
      </c>
      <c r="H35">
        <v>1762</v>
      </c>
      <c r="I35">
        <v>3324</v>
      </c>
      <c r="J35">
        <v>2767</v>
      </c>
      <c r="K35">
        <v>2865</v>
      </c>
      <c r="L35">
        <v>3610</v>
      </c>
    </row>
    <row r="37" spans="2:14" x14ac:dyDescent="0.35">
      <c r="B37" s="8" t="s">
        <v>146</v>
      </c>
    </row>
    <row r="38" spans="2:14" x14ac:dyDescent="0.35">
      <c r="B38" t="s">
        <v>147</v>
      </c>
      <c r="C38">
        <v>661</v>
      </c>
      <c r="D38">
        <v>653</v>
      </c>
      <c r="E38">
        <v>781</v>
      </c>
      <c r="F38">
        <v>741</v>
      </c>
      <c r="G38">
        <v>1091</v>
      </c>
      <c r="H38">
        <v>1367</v>
      </c>
      <c r="I38">
        <v>1193</v>
      </c>
      <c r="J38">
        <v>1181</v>
      </c>
      <c r="K38">
        <v>1237</v>
      </c>
      <c r="L38">
        <v>1346</v>
      </c>
    </row>
    <row r="39" spans="2:14" x14ac:dyDescent="0.35">
      <c r="B39" t="s">
        <v>160</v>
      </c>
      <c r="C39">
        <v>179</v>
      </c>
      <c r="D39">
        <v>305</v>
      </c>
      <c r="E39">
        <v>394</v>
      </c>
      <c r="F39">
        <v>320</v>
      </c>
      <c r="G39">
        <v>257</v>
      </c>
      <c r="H39">
        <v>332</v>
      </c>
      <c r="I39">
        <v>329</v>
      </c>
      <c r="J39">
        <v>393</v>
      </c>
      <c r="K39">
        <v>449</v>
      </c>
      <c r="L39">
        <v>469</v>
      </c>
    </row>
    <row r="40" spans="2:14" x14ac:dyDescent="0.35">
      <c r="B40" t="s">
        <v>149</v>
      </c>
      <c r="C40">
        <v>121</v>
      </c>
      <c r="D40">
        <v>186</v>
      </c>
      <c r="E40">
        <v>110</v>
      </c>
      <c r="F40">
        <v>123</v>
      </c>
      <c r="G40">
        <v>211</v>
      </c>
      <c r="H40">
        <v>185</v>
      </c>
      <c r="I40">
        <v>198</v>
      </c>
      <c r="J40">
        <v>446</v>
      </c>
      <c r="K40">
        <v>312</v>
      </c>
      <c r="L40">
        <v>352</v>
      </c>
    </row>
    <row r="41" spans="2:14" x14ac:dyDescent="0.35">
      <c r="B41" t="s">
        <v>150</v>
      </c>
      <c r="C41">
        <v>217</v>
      </c>
      <c r="D41">
        <v>150</v>
      </c>
      <c r="E41">
        <v>63</v>
      </c>
      <c r="F41">
        <v>50</v>
      </c>
      <c r="G41">
        <v>45</v>
      </c>
      <c r="H41">
        <v>63</v>
      </c>
      <c r="I41">
        <v>83</v>
      </c>
      <c r="J41">
        <v>62</v>
      </c>
      <c r="K41">
        <v>67</v>
      </c>
      <c r="L41">
        <v>55</v>
      </c>
    </row>
    <row r="42" spans="2:14" x14ac:dyDescent="0.35">
      <c r="B42" t="s">
        <v>151</v>
      </c>
      <c r="C42">
        <v>1254</v>
      </c>
      <c r="D42">
        <v>1267</v>
      </c>
      <c r="E42">
        <v>1623</v>
      </c>
      <c r="F42">
        <v>1784</v>
      </c>
      <c r="G42">
        <v>1705</v>
      </c>
      <c r="H42">
        <v>1528</v>
      </c>
      <c r="I42">
        <v>1463</v>
      </c>
      <c r="J42">
        <v>1263</v>
      </c>
      <c r="K42">
        <v>914</v>
      </c>
      <c r="L42">
        <v>1009</v>
      </c>
    </row>
    <row r="43" spans="2:14" x14ac:dyDescent="0.35">
      <c r="B43" s="25" t="s">
        <v>152</v>
      </c>
      <c r="C43" s="28">
        <f>SUM(C32:C42)</f>
        <v>4108</v>
      </c>
      <c r="D43" s="28">
        <f t="shared" ref="D43:L43" si="4">SUM(D32:D42)</f>
        <v>5187</v>
      </c>
      <c r="E43" s="28">
        <f t="shared" si="4"/>
        <v>6237</v>
      </c>
      <c r="F43" s="28">
        <f t="shared" si="4"/>
        <v>7830</v>
      </c>
      <c r="G43" s="28">
        <f t="shared" si="4"/>
        <v>7999</v>
      </c>
      <c r="H43" s="28">
        <f t="shared" si="4"/>
        <v>7527</v>
      </c>
      <c r="I43" s="28">
        <f t="shared" si="4"/>
        <v>9352</v>
      </c>
      <c r="J43" s="28">
        <f t="shared" si="4"/>
        <v>9071</v>
      </c>
      <c r="K43" s="28">
        <f t="shared" si="4"/>
        <v>8837</v>
      </c>
      <c r="L43" s="28">
        <f t="shared" si="4"/>
        <v>9729</v>
      </c>
      <c r="M43" s="26"/>
      <c r="N43" s="26"/>
    </row>
    <row r="46" spans="2:14" x14ac:dyDescent="0.35">
      <c r="B46" s="20" t="s">
        <v>98</v>
      </c>
      <c r="C46" s="24">
        <f>C5</f>
        <v>42795</v>
      </c>
      <c r="D46" s="24">
        <f>C46+365</f>
        <v>43160</v>
      </c>
      <c r="E46" s="24">
        <f>D46+365</f>
        <v>43525</v>
      </c>
      <c r="F46" s="24">
        <f t="shared" ref="F46:L46" si="5">E46+366</f>
        <v>43891</v>
      </c>
      <c r="G46" s="24">
        <f t="shared" si="5"/>
        <v>44257</v>
      </c>
      <c r="H46" s="24">
        <f t="shared" si="5"/>
        <v>44623</v>
      </c>
      <c r="I46" s="24">
        <f t="shared" si="5"/>
        <v>44989</v>
      </c>
      <c r="J46" s="24">
        <f t="shared" si="5"/>
        <v>45355</v>
      </c>
      <c r="K46" s="24">
        <f t="shared" si="5"/>
        <v>45721</v>
      </c>
      <c r="L46" s="24">
        <f t="shared" si="5"/>
        <v>46087</v>
      </c>
      <c r="M46" s="24"/>
      <c r="N46" s="24"/>
    </row>
    <row r="48" spans="2:14" x14ac:dyDescent="0.35">
      <c r="B48" s="8" t="s">
        <v>161</v>
      </c>
      <c r="C48">
        <v>441</v>
      </c>
      <c r="D48">
        <v>1249</v>
      </c>
      <c r="E48">
        <v>1156</v>
      </c>
      <c r="F48">
        <v>1485</v>
      </c>
      <c r="G48">
        <v>1851</v>
      </c>
      <c r="H48">
        <v>1300</v>
      </c>
      <c r="I48">
        <v>2526</v>
      </c>
      <c r="J48">
        <v>2573</v>
      </c>
      <c r="K48">
        <v>2491</v>
      </c>
      <c r="L48">
        <v>2612</v>
      </c>
    </row>
    <row r="49" spans="2:12" x14ac:dyDescent="0.35">
      <c r="B49" s="8" t="s">
        <v>162</v>
      </c>
      <c r="C49">
        <v>1289</v>
      </c>
      <c r="D49">
        <v>1517</v>
      </c>
      <c r="E49">
        <v>1754</v>
      </c>
      <c r="F49">
        <v>1860</v>
      </c>
      <c r="G49">
        <v>2540</v>
      </c>
      <c r="H49">
        <v>2214</v>
      </c>
      <c r="I49">
        <v>2846</v>
      </c>
      <c r="J49">
        <v>3177</v>
      </c>
      <c r="K49">
        <v>3174</v>
      </c>
      <c r="L49">
        <v>3555</v>
      </c>
    </row>
    <row r="50" spans="2:12" x14ac:dyDescent="0.35">
      <c r="B50" t="s">
        <v>56</v>
      </c>
      <c r="C50">
        <v>-9</v>
      </c>
      <c r="D50">
        <v>-125</v>
      </c>
      <c r="E50">
        <v>-87</v>
      </c>
      <c r="F50">
        <v>79</v>
      </c>
      <c r="G50">
        <v>61</v>
      </c>
      <c r="H50">
        <v>-72</v>
      </c>
      <c r="I50">
        <v>1</v>
      </c>
      <c r="J50">
        <v>-64</v>
      </c>
      <c r="K50">
        <v>-53</v>
      </c>
      <c r="L50">
        <v>-13</v>
      </c>
    </row>
    <row r="51" spans="2:12" x14ac:dyDescent="0.35">
      <c r="B51" t="s">
        <v>57</v>
      </c>
      <c r="C51">
        <v>-221</v>
      </c>
      <c r="D51">
        <v>9</v>
      </c>
      <c r="E51">
        <v>-127</v>
      </c>
      <c r="F51">
        <v>43</v>
      </c>
      <c r="G51">
        <v>-351</v>
      </c>
      <c r="H51">
        <v>-275</v>
      </c>
      <c r="I51">
        <v>177</v>
      </c>
      <c r="J51">
        <v>13</v>
      </c>
      <c r="K51">
        <v>-54</v>
      </c>
      <c r="L51">
        <v>-105</v>
      </c>
    </row>
    <row r="52" spans="2:12" x14ac:dyDescent="0.35">
      <c r="B52" t="s">
        <v>163</v>
      </c>
      <c r="C52">
        <v>0</v>
      </c>
      <c r="D52">
        <v>0</v>
      </c>
      <c r="E52">
        <v>0</v>
      </c>
      <c r="F52">
        <v>0</v>
      </c>
      <c r="G52">
        <v>0</v>
      </c>
      <c r="H52">
        <v>64</v>
      </c>
      <c r="I52">
        <v>292</v>
      </c>
      <c r="J52">
        <v>237</v>
      </c>
      <c r="K52">
        <v>202</v>
      </c>
      <c r="L52">
        <v>25</v>
      </c>
    </row>
    <row r="53" spans="2:12" x14ac:dyDescent="0.35">
      <c r="B53" t="s">
        <v>164</v>
      </c>
      <c r="C53">
        <v>0</v>
      </c>
      <c r="D53">
        <v>0</v>
      </c>
      <c r="E53">
        <v>0</v>
      </c>
      <c r="F53">
        <v>0</v>
      </c>
      <c r="G53">
        <v>0</v>
      </c>
      <c r="H53">
        <v>0</v>
      </c>
      <c r="I53">
        <v>0</v>
      </c>
      <c r="J53">
        <v>0</v>
      </c>
      <c r="K53">
        <v>0</v>
      </c>
      <c r="L53">
        <v>0</v>
      </c>
    </row>
    <row r="54" spans="2:12" x14ac:dyDescent="0.35">
      <c r="B54" t="s">
        <v>165</v>
      </c>
      <c r="C54">
        <v>-221</v>
      </c>
      <c r="D54">
        <v>345</v>
      </c>
      <c r="E54">
        <v>211</v>
      </c>
      <c r="F54">
        <v>6</v>
      </c>
      <c r="G54">
        <v>234</v>
      </c>
      <c r="H54">
        <v>-44</v>
      </c>
      <c r="I54">
        <v>-65</v>
      </c>
      <c r="J54">
        <v>-25</v>
      </c>
      <c r="K54">
        <v>-89</v>
      </c>
      <c r="L54">
        <v>-28</v>
      </c>
    </row>
    <row r="55" spans="2:12" x14ac:dyDescent="0.35">
      <c r="B55" s="8" t="s">
        <v>166</v>
      </c>
      <c r="C55">
        <v>-451</v>
      </c>
      <c r="D55">
        <v>228</v>
      </c>
      <c r="E55">
        <v>-2</v>
      </c>
      <c r="F55">
        <v>127</v>
      </c>
      <c r="G55">
        <v>-56</v>
      </c>
      <c r="H55">
        <v>-327</v>
      </c>
      <c r="I55">
        <v>406</v>
      </c>
      <c r="J55">
        <v>161</v>
      </c>
      <c r="K55">
        <v>6</v>
      </c>
      <c r="L55">
        <v>-121</v>
      </c>
    </row>
    <row r="56" spans="2:12" x14ac:dyDescent="0.35">
      <c r="B56" t="s">
        <v>167</v>
      </c>
      <c r="C56">
        <v>-397</v>
      </c>
      <c r="D56">
        <v>-496</v>
      </c>
      <c r="E56">
        <v>-596</v>
      </c>
      <c r="F56">
        <v>-503</v>
      </c>
      <c r="G56">
        <v>-633</v>
      </c>
      <c r="H56">
        <v>-587</v>
      </c>
      <c r="I56">
        <v>-726</v>
      </c>
      <c r="J56">
        <v>-765</v>
      </c>
      <c r="K56">
        <v>-689</v>
      </c>
      <c r="L56">
        <v>-822</v>
      </c>
    </row>
    <row r="57" spans="2:12" x14ac:dyDescent="0.35">
      <c r="B57" s="8" t="s">
        <v>168</v>
      </c>
      <c r="C57">
        <v>-150</v>
      </c>
      <c r="D57">
        <v>-957</v>
      </c>
      <c r="E57">
        <v>-852</v>
      </c>
      <c r="F57">
        <v>-1526</v>
      </c>
      <c r="G57">
        <v>459</v>
      </c>
      <c r="H57">
        <v>914</v>
      </c>
      <c r="I57">
        <v>-1507</v>
      </c>
      <c r="J57">
        <v>485</v>
      </c>
      <c r="K57">
        <v>69</v>
      </c>
      <c r="L57">
        <v>-741</v>
      </c>
    </row>
    <row r="58" spans="2:12" x14ac:dyDescent="0.35">
      <c r="B58" t="s">
        <v>169</v>
      </c>
      <c r="C58">
        <v>-360</v>
      </c>
      <c r="D58">
        <v>-423</v>
      </c>
      <c r="E58">
        <v>-401</v>
      </c>
      <c r="F58">
        <v>-244</v>
      </c>
      <c r="G58">
        <v>-242</v>
      </c>
      <c r="H58">
        <v>-550</v>
      </c>
      <c r="I58">
        <v>-711</v>
      </c>
      <c r="J58">
        <v>-553</v>
      </c>
      <c r="K58">
        <v>-375</v>
      </c>
      <c r="L58">
        <v>-206</v>
      </c>
    </row>
    <row r="59" spans="2:12" x14ac:dyDescent="0.35">
      <c r="B59" t="s">
        <v>170</v>
      </c>
      <c r="C59">
        <v>8</v>
      </c>
      <c r="D59">
        <v>2</v>
      </c>
      <c r="E59">
        <v>2</v>
      </c>
      <c r="F59">
        <v>1</v>
      </c>
      <c r="G59">
        <v>2</v>
      </c>
      <c r="H59">
        <v>3</v>
      </c>
      <c r="I59">
        <v>78</v>
      </c>
      <c r="J59">
        <v>65</v>
      </c>
      <c r="K59">
        <v>5</v>
      </c>
      <c r="L59">
        <v>2</v>
      </c>
    </row>
    <row r="60" spans="2:12" x14ac:dyDescent="0.35">
      <c r="B60" t="s">
        <v>171</v>
      </c>
      <c r="C60">
        <v>0</v>
      </c>
      <c r="D60">
        <v>-537</v>
      </c>
      <c r="E60">
        <v>-334</v>
      </c>
      <c r="F60">
        <v>-1327</v>
      </c>
      <c r="G60">
        <v>0</v>
      </c>
      <c r="H60">
        <v>-21</v>
      </c>
      <c r="I60">
        <v>-1468</v>
      </c>
      <c r="J60">
        <v>-191</v>
      </c>
      <c r="K60">
        <v>-945</v>
      </c>
      <c r="L60">
        <v>-976</v>
      </c>
    </row>
    <row r="61" spans="2:12" x14ac:dyDescent="0.35">
      <c r="B61" t="s">
        <v>172</v>
      </c>
      <c r="C61">
        <v>359</v>
      </c>
      <c r="D61">
        <v>0</v>
      </c>
      <c r="E61">
        <v>0</v>
      </c>
      <c r="F61">
        <v>0</v>
      </c>
      <c r="G61">
        <v>179</v>
      </c>
      <c r="H61">
        <v>1069</v>
      </c>
      <c r="I61">
        <v>443</v>
      </c>
      <c r="J61">
        <v>771</v>
      </c>
      <c r="K61">
        <v>919</v>
      </c>
      <c r="L61">
        <v>254</v>
      </c>
    </row>
    <row r="62" spans="2:12" x14ac:dyDescent="0.35">
      <c r="B62" t="s">
        <v>173</v>
      </c>
      <c r="C62">
        <v>75</v>
      </c>
      <c r="D62">
        <v>109</v>
      </c>
      <c r="E62">
        <v>117</v>
      </c>
      <c r="F62">
        <v>128</v>
      </c>
      <c r="G62">
        <v>233</v>
      </c>
      <c r="H62">
        <v>207</v>
      </c>
      <c r="I62">
        <v>175</v>
      </c>
      <c r="J62">
        <v>170</v>
      </c>
      <c r="K62">
        <v>151</v>
      </c>
      <c r="L62">
        <v>143</v>
      </c>
    </row>
    <row r="63" spans="2:12" x14ac:dyDescent="0.35">
      <c r="B63" t="s">
        <v>174</v>
      </c>
      <c r="C63">
        <v>0</v>
      </c>
      <c r="D63">
        <v>0</v>
      </c>
      <c r="E63">
        <v>0</v>
      </c>
      <c r="F63">
        <v>0</v>
      </c>
      <c r="G63">
        <v>0</v>
      </c>
      <c r="H63">
        <v>0</v>
      </c>
      <c r="I63">
        <v>0</v>
      </c>
      <c r="J63">
        <v>0</v>
      </c>
      <c r="K63">
        <v>0</v>
      </c>
      <c r="L63">
        <v>0</v>
      </c>
    </row>
    <row r="64" spans="2:12" x14ac:dyDescent="0.35">
      <c r="B64" t="s">
        <v>175</v>
      </c>
      <c r="C64">
        <v>-14</v>
      </c>
      <c r="D64">
        <v>0</v>
      </c>
      <c r="E64">
        <v>0</v>
      </c>
      <c r="F64">
        <v>0</v>
      </c>
      <c r="G64">
        <v>0</v>
      </c>
      <c r="H64">
        <v>0</v>
      </c>
      <c r="I64">
        <v>-215</v>
      </c>
      <c r="J64">
        <v>0</v>
      </c>
      <c r="K64">
        <v>0</v>
      </c>
      <c r="L64">
        <v>0</v>
      </c>
    </row>
    <row r="65" spans="2:12" x14ac:dyDescent="0.35">
      <c r="B65" t="s">
        <v>176</v>
      </c>
      <c r="C65">
        <v>0</v>
      </c>
      <c r="D65">
        <v>0</v>
      </c>
      <c r="E65">
        <v>0</v>
      </c>
      <c r="F65">
        <v>0</v>
      </c>
      <c r="G65">
        <v>0</v>
      </c>
      <c r="H65">
        <v>0</v>
      </c>
      <c r="I65">
        <v>262</v>
      </c>
      <c r="J65">
        <v>0</v>
      </c>
      <c r="K65">
        <v>0</v>
      </c>
      <c r="L65">
        <v>0</v>
      </c>
    </row>
    <row r="66" spans="2:12" x14ac:dyDescent="0.35">
      <c r="B66" t="s">
        <v>177</v>
      </c>
      <c r="C66">
        <v>-218</v>
      </c>
      <c r="D66">
        <v>-107</v>
      </c>
      <c r="E66">
        <v>-239</v>
      </c>
      <c r="F66">
        <v>-89</v>
      </c>
      <c r="G66">
        <v>289</v>
      </c>
      <c r="H66">
        <v>202</v>
      </c>
      <c r="I66">
        <v>88</v>
      </c>
      <c r="J66">
        <v>250</v>
      </c>
      <c r="K66">
        <v>385</v>
      </c>
      <c r="L66">
        <v>-15</v>
      </c>
    </row>
    <row r="67" spans="2:12" x14ac:dyDescent="0.35">
      <c r="B67" t="s">
        <v>178</v>
      </c>
      <c r="C67">
        <v>0</v>
      </c>
      <c r="D67">
        <v>0</v>
      </c>
      <c r="E67">
        <v>3</v>
      </c>
      <c r="F67">
        <v>6</v>
      </c>
      <c r="G67">
        <v>-2</v>
      </c>
      <c r="H67">
        <v>5</v>
      </c>
      <c r="I67">
        <v>-159</v>
      </c>
      <c r="J67">
        <v>-27</v>
      </c>
      <c r="K67">
        <v>-71</v>
      </c>
      <c r="L67">
        <v>55</v>
      </c>
    </row>
    <row r="68" spans="2:12" x14ac:dyDescent="0.35">
      <c r="B68" s="8" t="s">
        <v>179</v>
      </c>
      <c r="C68">
        <v>-295</v>
      </c>
      <c r="D68">
        <v>-232</v>
      </c>
      <c r="E68">
        <v>-353</v>
      </c>
      <c r="F68">
        <v>58</v>
      </c>
      <c r="G68">
        <v>-2244</v>
      </c>
      <c r="H68">
        <v>-2246</v>
      </c>
      <c r="I68">
        <v>-1028</v>
      </c>
      <c r="J68">
        <v>-2839</v>
      </c>
      <c r="K68">
        <v>-2754</v>
      </c>
      <c r="L68">
        <v>-1783</v>
      </c>
    </row>
    <row r="69" spans="2:12" x14ac:dyDescent="0.35">
      <c r="B69" t="s">
        <v>180</v>
      </c>
      <c r="C69">
        <v>6</v>
      </c>
      <c r="D69">
        <v>15</v>
      </c>
      <c r="E69">
        <v>30</v>
      </c>
      <c r="F69">
        <v>24</v>
      </c>
      <c r="G69">
        <v>103</v>
      </c>
      <c r="H69">
        <v>0</v>
      </c>
      <c r="I69">
        <v>0</v>
      </c>
      <c r="J69">
        <v>0</v>
      </c>
      <c r="K69">
        <v>0</v>
      </c>
      <c r="L69">
        <v>0</v>
      </c>
    </row>
    <row r="70" spans="2:12" x14ac:dyDescent="0.35">
      <c r="B70" t="s">
        <v>181</v>
      </c>
      <c r="C70">
        <v>0</v>
      </c>
      <c r="D70">
        <v>0</v>
      </c>
      <c r="E70">
        <v>0</v>
      </c>
      <c r="F70">
        <v>721</v>
      </c>
      <c r="G70">
        <v>0</v>
      </c>
      <c r="H70">
        <v>699</v>
      </c>
      <c r="I70">
        <v>0</v>
      </c>
      <c r="J70">
        <v>0</v>
      </c>
      <c r="K70">
        <v>0</v>
      </c>
      <c r="L70">
        <v>0</v>
      </c>
    </row>
    <row r="71" spans="2:12" x14ac:dyDescent="0.35">
      <c r="B71" t="s">
        <v>182</v>
      </c>
      <c r="C71">
        <v>0</v>
      </c>
      <c r="D71">
        <v>0</v>
      </c>
      <c r="E71">
        <v>0</v>
      </c>
      <c r="F71">
        <v>-869</v>
      </c>
      <c r="G71">
        <v>0</v>
      </c>
      <c r="H71">
        <v>0</v>
      </c>
      <c r="I71">
        <v>-721</v>
      </c>
      <c r="J71">
        <v>0</v>
      </c>
      <c r="K71">
        <v>-691</v>
      </c>
      <c r="L71">
        <v>0</v>
      </c>
    </row>
    <row r="72" spans="2:12" x14ac:dyDescent="0.35">
      <c r="B72" t="s">
        <v>183</v>
      </c>
      <c r="C72">
        <v>0</v>
      </c>
      <c r="D72">
        <v>0</v>
      </c>
      <c r="E72">
        <v>0</v>
      </c>
      <c r="F72">
        <v>641</v>
      </c>
      <c r="G72">
        <v>568</v>
      </c>
      <c r="H72">
        <v>645</v>
      </c>
      <c r="I72">
        <v>1312</v>
      </c>
      <c r="J72">
        <v>201</v>
      </c>
      <c r="K72">
        <v>26</v>
      </c>
      <c r="L72">
        <v>324</v>
      </c>
    </row>
    <row r="73" spans="2:12" x14ac:dyDescent="0.35">
      <c r="B73" t="s">
        <v>184</v>
      </c>
      <c r="C73">
        <v>0</v>
      </c>
      <c r="D73">
        <v>0</v>
      </c>
      <c r="E73">
        <v>-42</v>
      </c>
      <c r="F73">
        <v>0</v>
      </c>
      <c r="G73">
        <v>0</v>
      </c>
      <c r="H73">
        <v>-984</v>
      </c>
      <c r="I73">
        <v>-70</v>
      </c>
      <c r="J73">
        <v>-1141</v>
      </c>
      <c r="K73">
        <v>-149</v>
      </c>
      <c r="L73">
        <v>-192</v>
      </c>
    </row>
    <row r="74" spans="2:12" x14ac:dyDescent="0.35">
      <c r="B74" t="s">
        <v>185</v>
      </c>
      <c r="C74">
        <v>-6</v>
      </c>
      <c r="D74">
        <v>-7</v>
      </c>
      <c r="E74">
        <v>-9</v>
      </c>
      <c r="F74">
        <v>-36</v>
      </c>
      <c r="G74">
        <v>-102</v>
      </c>
      <c r="H74">
        <v>-119</v>
      </c>
      <c r="I74">
        <v>-196</v>
      </c>
      <c r="J74">
        <v>-165</v>
      </c>
      <c r="K74">
        <v>-172</v>
      </c>
      <c r="L74">
        <v>-108</v>
      </c>
    </row>
    <row r="75" spans="2:12" x14ac:dyDescent="0.35">
      <c r="B75" t="s">
        <v>186</v>
      </c>
      <c r="C75">
        <v>-288</v>
      </c>
      <c r="D75">
        <v>-317</v>
      </c>
      <c r="E75">
        <v>-354</v>
      </c>
      <c r="F75">
        <v>-433</v>
      </c>
      <c r="G75">
        <v>-2824</v>
      </c>
      <c r="H75">
        <v>-2485</v>
      </c>
      <c r="I75">
        <v>-1359</v>
      </c>
      <c r="J75">
        <v>-1732</v>
      </c>
      <c r="K75">
        <v>-1768</v>
      </c>
      <c r="L75">
        <v>-1804</v>
      </c>
    </row>
    <row r="76" spans="2:12" x14ac:dyDescent="0.35">
      <c r="B76" t="s">
        <v>187</v>
      </c>
      <c r="C76">
        <v>0</v>
      </c>
      <c r="D76">
        <v>0</v>
      </c>
      <c r="E76">
        <v>0</v>
      </c>
      <c r="F76">
        <v>-2</v>
      </c>
      <c r="G76">
        <v>-3</v>
      </c>
      <c r="H76">
        <v>-2</v>
      </c>
      <c r="I76">
        <v>-3</v>
      </c>
      <c r="J76">
        <v>-2</v>
      </c>
      <c r="K76">
        <v>-4</v>
      </c>
      <c r="L76">
        <v>-3</v>
      </c>
    </row>
    <row r="77" spans="2:12" x14ac:dyDescent="0.35">
      <c r="B77" t="s">
        <v>188</v>
      </c>
      <c r="C77">
        <v>-7</v>
      </c>
      <c r="D77">
        <v>78</v>
      </c>
      <c r="E77">
        <v>23</v>
      </c>
      <c r="F77">
        <v>12</v>
      </c>
      <c r="G77">
        <v>14</v>
      </c>
      <c r="H77">
        <v>0</v>
      </c>
      <c r="I77">
        <v>9</v>
      </c>
      <c r="J77">
        <v>0</v>
      </c>
      <c r="K77">
        <v>2</v>
      </c>
      <c r="L77">
        <v>0</v>
      </c>
    </row>
    <row r="78" spans="2:12" x14ac:dyDescent="0.35">
      <c r="B78" t="s">
        <v>66</v>
      </c>
      <c r="C78">
        <v>-4</v>
      </c>
      <c r="D78">
        <v>60</v>
      </c>
      <c r="E78">
        <v>-49</v>
      </c>
      <c r="F78">
        <v>17</v>
      </c>
      <c r="G78">
        <v>66</v>
      </c>
      <c r="H78">
        <v>-32</v>
      </c>
      <c r="I78">
        <v>-9</v>
      </c>
      <c r="J78">
        <v>219</v>
      </c>
      <c r="K78">
        <v>-194</v>
      </c>
      <c r="L78">
        <v>88</v>
      </c>
    </row>
    <row r="79" spans="2:12" x14ac:dyDescent="0.35">
      <c r="B79" t="s">
        <v>189</v>
      </c>
      <c r="C79">
        <v>89</v>
      </c>
      <c r="D79">
        <v>828</v>
      </c>
      <c r="E79">
        <v>756</v>
      </c>
      <c r="F79">
        <v>1241</v>
      </c>
      <c r="G79">
        <v>1611</v>
      </c>
      <c r="H79">
        <v>752</v>
      </c>
      <c r="I79">
        <v>1893</v>
      </c>
      <c r="J79">
        <v>2085</v>
      </c>
      <c r="K79">
        <v>2120</v>
      </c>
      <c r="L79">
        <v>2408</v>
      </c>
    </row>
    <row r="80" spans="2:12" x14ac:dyDescent="0.35">
      <c r="B80" t="s">
        <v>190</v>
      </c>
      <c r="C80" s="31">
        <v>0.66</v>
      </c>
      <c r="D80" s="31">
        <v>1.1599999999999999</v>
      </c>
      <c r="E80" s="31">
        <v>1.01</v>
      </c>
      <c r="F80" s="31">
        <v>1.08</v>
      </c>
      <c r="G80" s="31">
        <v>0.99</v>
      </c>
      <c r="H80" s="31">
        <v>0.86</v>
      </c>
      <c r="I80" s="31">
        <v>1.1499999999999999</v>
      </c>
      <c r="J80" s="31">
        <v>1.05</v>
      </c>
      <c r="K80" s="31">
        <v>1</v>
      </c>
      <c r="L80" s="31">
        <v>0.98</v>
      </c>
    </row>
  </sheetData>
  <mergeCells count="2">
    <mergeCell ref="C1:N1"/>
    <mergeCell ref="B3:N3"/>
  </mergeCells>
  <pageMargins left="0.7" right="0.7" top="0.75" bottom="0.75" header="0.3" footer="0.3"/>
  <pageSetup scale="89"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7EF8-573C-46E5-B664-94CFAD515F54}">
  <sheetPr>
    <pageSetUpPr fitToPage="1"/>
  </sheetPr>
  <dimension ref="B2:N75"/>
  <sheetViews>
    <sheetView showGridLines="0" zoomScaleNormal="100" workbookViewId="0">
      <selection activeCell="F3" sqref="F3"/>
    </sheetView>
  </sheetViews>
  <sheetFormatPr defaultRowHeight="14.5" x14ac:dyDescent="0.35"/>
  <cols>
    <col min="1" max="1" width="1.81640625" customWidth="1"/>
    <col min="2" max="2" width="41.6328125" customWidth="1"/>
    <col min="3" max="3" width="11.26953125" customWidth="1"/>
    <col min="4" max="4" width="13.1796875" customWidth="1"/>
    <col min="5" max="5" width="11.08984375" customWidth="1"/>
    <col min="6" max="7" width="10.90625" customWidth="1"/>
    <col min="8" max="8" width="1.81640625" customWidth="1"/>
    <col min="14" max="14" width="11.1796875" bestFit="1" customWidth="1"/>
  </cols>
  <sheetData>
    <row r="2" spans="2:14" ht="19.5" x14ac:dyDescent="0.45">
      <c r="B2" s="47" t="str">
        <f>'Data Sheet'!B1</f>
        <v>BRITANNIA INDUSTRIES LTD</v>
      </c>
    </row>
    <row r="3" spans="2:14" x14ac:dyDescent="0.35">
      <c r="B3" t="s">
        <v>191</v>
      </c>
    </row>
    <row r="4" spans="2:14" ht="17" x14ac:dyDescent="0.4">
      <c r="B4" s="46" t="s">
        <v>193</v>
      </c>
    </row>
    <row r="5" spans="2:14" x14ac:dyDescent="0.35">
      <c r="B5" t="s">
        <v>192</v>
      </c>
    </row>
    <row r="6" spans="2:14" ht="15" thickBot="1" x14ac:dyDescent="0.4">
      <c r="B6" s="228"/>
      <c r="C6" s="228"/>
      <c r="D6" s="228"/>
      <c r="E6" s="228"/>
      <c r="F6" s="228"/>
      <c r="G6" s="228"/>
      <c r="H6" s="228"/>
      <c r="I6" s="228"/>
      <c r="J6" s="228"/>
      <c r="K6" s="228"/>
      <c r="L6" s="263" t="s">
        <v>659</v>
      </c>
      <c r="M6" s="263"/>
      <c r="N6" s="263"/>
    </row>
    <row r="8" spans="2:14" x14ac:dyDescent="0.35">
      <c r="B8" t="s">
        <v>549</v>
      </c>
    </row>
    <row r="9" spans="2:14" x14ac:dyDescent="0.35">
      <c r="B9" t="s">
        <v>550</v>
      </c>
    </row>
    <row r="10" spans="2:14" x14ac:dyDescent="0.35">
      <c r="B10" t="s">
        <v>551</v>
      </c>
    </row>
    <row r="11" spans="2:14" x14ac:dyDescent="0.35">
      <c r="B11" t="s">
        <v>552</v>
      </c>
    </row>
    <row r="12" spans="2:14" x14ac:dyDescent="0.35">
      <c r="B12" t="s">
        <v>553</v>
      </c>
    </row>
    <row r="14" spans="2:14" x14ac:dyDescent="0.35">
      <c r="B14" s="234" t="s">
        <v>574</v>
      </c>
      <c r="C14" s="235"/>
      <c r="D14" s="235"/>
      <c r="E14" s="235"/>
      <c r="F14" s="235"/>
      <c r="G14" s="235"/>
    </row>
    <row r="15" spans="2:14" x14ac:dyDescent="0.35">
      <c r="B15" s="33" t="s">
        <v>556</v>
      </c>
      <c r="C15" s="149">
        <f>'Data Sheet'!G16</f>
        <v>44651</v>
      </c>
      <c r="D15" s="149">
        <f>'Data Sheet'!H16</f>
        <v>45016</v>
      </c>
      <c r="E15" s="149">
        <f>'Data Sheet'!I16</f>
        <v>45382</v>
      </c>
      <c r="F15" s="149">
        <f>'Data Sheet'!J16</f>
        <v>45747</v>
      </c>
      <c r="G15" s="149">
        <f>'Data Sheet'!K16</f>
        <v>46112</v>
      </c>
      <c r="I15" s="251" t="s">
        <v>576</v>
      </c>
      <c r="J15" s="251"/>
      <c r="K15" s="251"/>
      <c r="L15" s="251"/>
      <c r="M15" s="251"/>
      <c r="N15" s="251"/>
    </row>
    <row r="17" spans="2:14" x14ac:dyDescent="0.35">
      <c r="B17" s="231" t="s">
        <v>557</v>
      </c>
      <c r="C17" s="233">
        <f>'Profit &amp; Loss'!G4</f>
        <v>14136.26</v>
      </c>
      <c r="D17" s="233">
        <f>'Profit &amp; Loss'!H4</f>
        <v>16300.55</v>
      </c>
      <c r="E17" s="233">
        <f>'Profit &amp; Loss'!I4</f>
        <v>16769.27</v>
      </c>
      <c r="F17" s="233">
        <f>'Profit &amp; Loss'!J4</f>
        <v>17942.669999999998</v>
      </c>
      <c r="G17" s="233">
        <f>'Profit &amp; Loss'!K4</f>
        <v>19151.59</v>
      </c>
    </row>
    <row r="18" spans="2:14" x14ac:dyDescent="0.35">
      <c r="B18" s="232" t="s">
        <v>558</v>
      </c>
      <c r="C18" s="236">
        <f>'Profit &amp; Loss'!G28</f>
        <v>7.613499856122119E-2</v>
      </c>
      <c r="D18" s="236">
        <f>'Profit &amp; Loss'!H28</f>
        <v>0.15310202274151719</v>
      </c>
      <c r="E18" s="236">
        <f>'Profit &amp; Loss'!I28</f>
        <v>2.8754857964915281E-2</v>
      </c>
      <c r="F18" s="236">
        <f>'Profit &amp; Loss'!J28</f>
        <v>6.9973230796569919E-2</v>
      </c>
      <c r="G18" s="236">
        <f>'Profit &amp; Loss'!K28</f>
        <v>6.7376817385595533E-2</v>
      </c>
    </row>
    <row r="19" spans="2:14" x14ac:dyDescent="0.35">
      <c r="B19" s="231" t="s">
        <v>559</v>
      </c>
      <c r="C19" s="237">
        <f>'Historical FS'!H19</f>
        <v>0.27332052466493978</v>
      </c>
      <c r="D19" s="237">
        <f>'Historical FS'!I19</f>
        <v>0.29967823171610775</v>
      </c>
      <c r="E19" s="237">
        <f>'Historical FS'!J19</f>
        <v>0.31994058179038193</v>
      </c>
      <c r="F19" s="237">
        <f>'Historical FS'!K19</f>
        <v>0.29661248855382166</v>
      </c>
      <c r="G19" s="237">
        <f>'Historical FS'!L19</f>
        <v>0.30970587820645706</v>
      </c>
    </row>
    <row r="20" spans="2:14" x14ac:dyDescent="0.35">
      <c r="B20" s="231" t="s">
        <v>560</v>
      </c>
      <c r="C20" s="237">
        <f>'Historical FS'!H25</f>
        <v>0.15572082007546559</v>
      </c>
      <c r="D20" s="237">
        <f>'Historical FS'!I25</f>
        <v>0.17366960010551794</v>
      </c>
      <c r="E20" s="237">
        <f>'Historical FS'!J25</f>
        <v>0.18883648483207666</v>
      </c>
      <c r="F20" s="237">
        <f>'Historical FS'!K25</f>
        <v>0.17703106616796713</v>
      </c>
      <c r="G20" s="237">
        <f>'Historical FS'!L25</f>
        <v>0.18350121321519522</v>
      </c>
    </row>
    <row r="21" spans="2:14" x14ac:dyDescent="0.35">
      <c r="B21" s="231" t="s">
        <v>561</v>
      </c>
      <c r="C21" s="237">
        <f>'Historical FS'!H34</f>
        <v>0.14153460674888557</v>
      </c>
      <c r="D21" s="237">
        <f>'Historical FS'!I34</f>
        <v>0.15981055853943582</v>
      </c>
      <c r="E21" s="237">
        <f>'Historical FS'!J34</f>
        <v>0.17091918729914887</v>
      </c>
      <c r="F21" s="237">
        <f>'Historical FS'!K34</f>
        <v>0.15956766746532142</v>
      </c>
      <c r="G21" s="237">
        <f>'Historical FS'!L34</f>
        <v>0.16591363954637711</v>
      </c>
    </row>
    <row r="22" spans="2:14" x14ac:dyDescent="0.35">
      <c r="B22" s="231" t="s">
        <v>562</v>
      </c>
      <c r="C22" s="237">
        <f>'Historical FS'!H43</f>
        <v>9.154684478072711E-2</v>
      </c>
      <c r="D22" s="237">
        <f>'Historical FS'!I43</f>
        <v>0.10548417077951361</v>
      </c>
      <c r="E22" s="237">
        <f>'Historical FS'!J43</f>
        <v>0.11467046567918569</v>
      </c>
      <c r="F22" s="237">
        <f>'Historical FS'!K43</f>
        <v>0.11010401461989763</v>
      </c>
      <c r="G22" s="237">
        <f>'Historical FS'!L43</f>
        <v>0.1207722178680726</v>
      </c>
    </row>
    <row r="23" spans="2:14" x14ac:dyDescent="0.35">
      <c r="B23" s="231" t="s">
        <v>563</v>
      </c>
      <c r="C23" s="233">
        <f>'Historical FS'!H47</f>
        <v>53.720630967206368</v>
      </c>
      <c r="D23" s="233">
        <f>'Historical FS'!I47</f>
        <v>71.376089663760922</v>
      </c>
      <c r="E23" s="233">
        <f>'Historical FS'!J47</f>
        <v>79.823163138231564</v>
      </c>
      <c r="F23" s="233">
        <f>'Historical FS'!K47</f>
        <v>82.007471980074655</v>
      </c>
      <c r="G23" s="233">
        <f>'Historical FS'!L47</f>
        <v>96.014113740141156</v>
      </c>
    </row>
    <row r="24" spans="2:14" x14ac:dyDescent="0.35">
      <c r="B24" s="232" t="s">
        <v>564</v>
      </c>
      <c r="C24" s="236">
        <f>'Historical FS'!H48</f>
        <v>-0.15830037983245648</v>
      </c>
      <c r="D24" s="236">
        <f>'Historical FS'!I48</f>
        <v>0.32865322649192796</v>
      </c>
      <c r="E24" s="236">
        <f>'Historical FS'!J48</f>
        <v>0.11834598272703345</v>
      </c>
      <c r="F24" s="236">
        <f>'Historical FS'!K48</f>
        <v>2.7364348341601952E-2</v>
      </c>
      <c r="G24" s="236">
        <f>'Historical FS'!L48</f>
        <v>0.17079714106380073</v>
      </c>
    </row>
    <row r="25" spans="2:14" x14ac:dyDescent="0.35">
      <c r="B25" s="231" t="s">
        <v>565</v>
      </c>
      <c r="C25" s="233">
        <f>'Historical FS'!H50</f>
        <v>56.499792444997922</v>
      </c>
      <c r="D25" s="233">
        <f>'Historical FS'!I50</f>
        <v>72</v>
      </c>
      <c r="E25" s="233">
        <f>'Historical FS'!J50</f>
        <v>73.500207555002078</v>
      </c>
      <c r="F25" s="233">
        <f>'Historical FS'!K50</f>
        <v>75</v>
      </c>
      <c r="G25" s="233">
        <f>'Historical FS'!L50</f>
        <v>90.499792444997922</v>
      </c>
    </row>
    <row r="26" spans="2:14" x14ac:dyDescent="0.35">
      <c r="B26" s="232" t="s">
        <v>566</v>
      </c>
      <c r="C26" s="238">
        <f>'Historical FS'!H50/'Historical FS'!G50-1</f>
        <v>-0.6412716318150431</v>
      </c>
      <c r="D26" s="238">
        <f>'Historical FS'!I50/'Historical FS'!H50-1</f>
        <v>0.27434096452816892</v>
      </c>
      <c r="E26" s="238">
        <f>'Historical FS'!J50/'Historical FS'!I50-1</f>
        <v>2.0836216041695499E-2</v>
      </c>
      <c r="F26" s="238">
        <f>'Historical FS'!K50/'Historical FS'!J50-1</f>
        <v>2.0405281765709216E-2</v>
      </c>
      <c r="G26" s="238">
        <f>'Historical FS'!L50/'Historical FS'!K50-1</f>
        <v>0.20666389926663897</v>
      </c>
    </row>
    <row r="28" spans="2:14" x14ac:dyDescent="0.35">
      <c r="B28" s="33" t="s">
        <v>567</v>
      </c>
      <c r="C28" s="149">
        <f>C15</f>
        <v>44651</v>
      </c>
      <c r="D28" s="149">
        <f t="shared" ref="D28:G28" si="0">D15</f>
        <v>45016</v>
      </c>
      <c r="E28" s="149">
        <f t="shared" si="0"/>
        <v>45382</v>
      </c>
      <c r="F28" s="149">
        <f t="shared" si="0"/>
        <v>45747</v>
      </c>
      <c r="G28" s="149">
        <f t="shared" si="0"/>
        <v>46112</v>
      </c>
      <c r="I28" s="251" t="s">
        <v>584</v>
      </c>
      <c r="J28" s="251"/>
      <c r="K28" s="251"/>
      <c r="L28" s="251"/>
      <c r="M28" s="251"/>
      <c r="N28" s="251"/>
    </row>
    <row r="30" spans="2:14" x14ac:dyDescent="0.35">
      <c r="B30" s="231" t="s">
        <v>568</v>
      </c>
      <c r="C30" s="239">
        <f>'Profit &amp; Loss'!G14</f>
        <v>50.656586351175875</v>
      </c>
      <c r="D30" s="239">
        <f>'Profit &amp; Loss'!H14</f>
        <v>44.845352252807125</v>
      </c>
      <c r="E30" s="239">
        <f>'Profit &amp; Loss'!I14</f>
        <v>55.290896154331456</v>
      </c>
      <c r="F30" s="239">
        <f>'Profit &amp; Loss'!J14</f>
        <v>54.58681020594566</v>
      </c>
      <c r="G30" s="239">
        <f>'Profit &amp; Loss'!K14</f>
        <v>51.565259779987294</v>
      </c>
    </row>
    <row r="31" spans="2:14" x14ac:dyDescent="0.35">
      <c r="B31" s="231" t="s">
        <v>336</v>
      </c>
      <c r="C31" s="240">
        <f>'Profit &amp; Loss'!G35</f>
        <v>36.13233756263314</v>
      </c>
      <c r="D31" s="240">
        <f>'Profit &amp; Loss'!H35</f>
        <v>37.768768169952409</v>
      </c>
      <c r="E31" s="240">
        <f>'Profit &amp; Loss'!I35</f>
        <v>37.873027489618387</v>
      </c>
      <c r="F31" s="240">
        <f>'Profit &amp; Loss'!J35</f>
        <v>37.735667309950557</v>
      </c>
      <c r="G31" s="240">
        <f>'Profit &amp; Loss'!K35</f>
        <v>37.465899713744257</v>
      </c>
    </row>
    <row r="32" spans="2:14" x14ac:dyDescent="0.35">
      <c r="B32" s="231" t="s">
        <v>569</v>
      </c>
      <c r="C32" s="240">
        <f>'Profit &amp; Loss'!G36</f>
        <v>5.6265572364967822</v>
      </c>
      <c r="D32" s="240">
        <f>'Profit &amp; Loss'!H36</f>
        <v>6.5592868645536493</v>
      </c>
      <c r="E32" s="240">
        <f>'Profit &amp; Loss'!I36</f>
        <v>7.1518093810881451</v>
      </c>
      <c r="F32" s="240">
        <f>'Profit &amp; Loss'!J36</f>
        <v>6.6803854164402514</v>
      </c>
      <c r="G32" s="240">
        <f>'Profit &amp; Loss'!K36</f>
        <v>6.8750380516709058</v>
      </c>
    </row>
    <row r="33" spans="2:14" x14ac:dyDescent="0.35">
      <c r="B33" s="231" t="s">
        <v>570</v>
      </c>
      <c r="C33" s="240">
        <f>'Profit &amp; Loss'!G39</f>
        <v>30.19513545209335</v>
      </c>
      <c r="D33" s="240">
        <f>'Profit &amp; Loss'!H39</f>
        <v>29.460282745800402</v>
      </c>
      <c r="E33" s="240">
        <f>'Profit &amp; Loss'!I39</f>
        <v>30.016849464166107</v>
      </c>
      <c r="F33" s="240">
        <f>'Profit &amp; Loss'!J39</f>
        <v>27.304308128162504</v>
      </c>
      <c r="G33" s="240">
        <f>'Profit &amp; Loss'!K39</f>
        <v>25.582793504825162</v>
      </c>
    </row>
    <row r="34" spans="2:14" x14ac:dyDescent="0.35">
      <c r="B34" s="231" t="s">
        <v>571</v>
      </c>
      <c r="C34" s="237">
        <f>'Ratio Analysis'!H29</f>
        <v>0.50589500019545808</v>
      </c>
      <c r="D34" s="237">
        <f>'Ratio Analysis'!I29</f>
        <v>0.48650782198304049</v>
      </c>
      <c r="E34" s="237">
        <f>'Ratio Analysis'!J29</f>
        <v>0.48786762467271466</v>
      </c>
      <c r="F34" s="237">
        <f>'Ratio Analysis'!K29</f>
        <v>0.45355532495201678</v>
      </c>
      <c r="G34" s="237">
        <f>'Ratio Analysis'!L29</f>
        <v>0.45294288131344784</v>
      </c>
    </row>
    <row r="35" spans="2:14" x14ac:dyDescent="0.35">
      <c r="B35" s="231" t="s">
        <v>572</v>
      </c>
      <c r="C35" s="237">
        <f>'Ratio Analysis'!H27</f>
        <v>0.39703331811958037</v>
      </c>
      <c r="D35" s="237">
        <f>'Ratio Analysis'!I27</f>
        <v>0.39882785946561672</v>
      </c>
      <c r="E35" s="237">
        <f>'Ratio Analysis'!J27</f>
        <v>0.47718297571955598</v>
      </c>
      <c r="F35" s="237">
        <f>'Ratio Analysis'!K27</f>
        <v>0.51105898900973323</v>
      </c>
      <c r="G35" s="237">
        <f>'Ratio Analysis'!L27</f>
        <v>0.48983942875113318</v>
      </c>
    </row>
    <row r="37" spans="2:14" x14ac:dyDescent="0.35">
      <c r="B37" s="33" t="s">
        <v>573</v>
      </c>
      <c r="C37" s="149" t="s">
        <v>585</v>
      </c>
      <c r="D37" s="149"/>
      <c r="E37" s="149" t="s">
        <v>586</v>
      </c>
      <c r="F37" s="149" t="s">
        <v>587</v>
      </c>
      <c r="G37" s="149"/>
      <c r="I37" s="251" t="s">
        <v>603</v>
      </c>
      <c r="J37" s="251"/>
      <c r="K37" s="251"/>
      <c r="L37" s="251"/>
      <c r="M37" s="251"/>
      <c r="N37" s="251"/>
    </row>
    <row r="38" spans="2:14" x14ac:dyDescent="0.35">
      <c r="B38" s="231" t="s">
        <v>592</v>
      </c>
      <c r="C38" s="231"/>
      <c r="D38" s="231">
        <v>10.780900000000001</v>
      </c>
      <c r="E38" s="237">
        <v>0.4476</v>
      </c>
      <c r="F38" s="231"/>
      <c r="G38" s="233">
        <v>51865.831810000003</v>
      </c>
    </row>
    <row r="39" spans="2:14" x14ac:dyDescent="0.35">
      <c r="B39" s="231" t="s">
        <v>593</v>
      </c>
      <c r="C39" s="231"/>
      <c r="D39" s="231">
        <v>1.0450013</v>
      </c>
      <c r="E39" s="237">
        <v>4.3400000000000001E-2</v>
      </c>
      <c r="F39" s="231"/>
      <c r="G39" s="233">
        <v>5027.3967541699994</v>
      </c>
    </row>
    <row r="40" spans="2:14" x14ac:dyDescent="0.35">
      <c r="B40" s="231" t="s">
        <v>594</v>
      </c>
      <c r="C40" s="231"/>
      <c r="D40" s="231">
        <v>0.65348729999999999</v>
      </c>
      <c r="E40" s="237">
        <v>2.7099999999999999E-2</v>
      </c>
      <c r="F40" s="231"/>
      <c r="G40" s="233">
        <v>3143.8620515699999</v>
      </c>
    </row>
    <row r="41" spans="2:14" x14ac:dyDescent="0.35">
      <c r="B41" s="231" t="s">
        <v>595</v>
      </c>
      <c r="C41" s="231"/>
      <c r="D41" s="231">
        <v>0.4236895</v>
      </c>
      <c r="E41" s="237">
        <v>1.7600000000000001E-2</v>
      </c>
      <c r="F41" s="231"/>
      <c r="G41" s="233">
        <v>2038.3278155499997</v>
      </c>
    </row>
    <row r="42" spans="2:14" x14ac:dyDescent="0.35">
      <c r="B42" s="231" t="s">
        <v>596</v>
      </c>
      <c r="C42" s="231"/>
      <c r="D42" s="231">
        <v>0.30604629999999999</v>
      </c>
      <c r="E42" s="237">
        <v>1.2699999999999999E-2</v>
      </c>
      <c r="F42" s="231"/>
      <c r="G42" s="233">
        <v>1472.3581446699998</v>
      </c>
    </row>
    <row r="44" spans="2:14" x14ac:dyDescent="0.35">
      <c r="B44" s="33" t="s">
        <v>608</v>
      </c>
      <c r="C44" s="33" t="s">
        <v>609</v>
      </c>
      <c r="D44" s="252" t="s">
        <v>610</v>
      </c>
      <c r="E44" s="252"/>
      <c r="F44" s="253" t="s">
        <v>611</v>
      </c>
      <c r="G44" s="253"/>
      <c r="I44" s="251" t="s">
        <v>353</v>
      </c>
      <c r="J44" s="251"/>
      <c r="K44" s="251"/>
      <c r="L44" s="251"/>
      <c r="M44" s="251"/>
      <c r="N44" s="251"/>
    </row>
    <row r="45" spans="2:14" x14ac:dyDescent="0.35">
      <c r="D45" s="254"/>
      <c r="E45" s="254"/>
      <c r="F45" s="254"/>
      <c r="G45" s="254"/>
    </row>
    <row r="46" spans="2:14" x14ac:dyDescent="0.35">
      <c r="B46" s="231" t="s">
        <v>618</v>
      </c>
      <c r="C46" s="231" t="s">
        <v>619</v>
      </c>
      <c r="D46" s="256">
        <v>5.32</v>
      </c>
      <c r="E46" s="256"/>
      <c r="F46" s="256" t="s">
        <v>624</v>
      </c>
      <c r="G46" s="256"/>
      <c r="I46" s="242" t="s">
        <v>612</v>
      </c>
      <c r="J46" s="242"/>
      <c r="K46" s="242"/>
      <c r="L46" s="242"/>
      <c r="M46" s="242"/>
      <c r="N46" s="245">
        <f>'Data Sheet'!B8</f>
        <v>5250</v>
      </c>
    </row>
    <row r="47" spans="2:14" x14ac:dyDescent="0.35">
      <c r="B47" s="231" t="s">
        <v>622</v>
      </c>
      <c r="C47" s="231" t="s">
        <v>620</v>
      </c>
      <c r="D47" s="256">
        <v>8.5</v>
      </c>
      <c r="E47" s="256"/>
      <c r="F47" s="256" t="s">
        <v>626</v>
      </c>
      <c r="G47" s="256"/>
      <c r="I47" t="s">
        <v>613</v>
      </c>
      <c r="N47" s="244">
        <f>'Data Sheet'!B6</f>
        <v>24.077304761904763</v>
      </c>
    </row>
    <row r="48" spans="2:14" ht="15" thickBot="1" x14ac:dyDescent="0.4">
      <c r="B48" s="231" t="s">
        <v>623</v>
      </c>
      <c r="C48" s="231" t="s">
        <v>621</v>
      </c>
      <c r="D48" s="256">
        <v>4.4000000000000004</v>
      </c>
      <c r="E48" s="256"/>
      <c r="F48" s="256" t="s">
        <v>625</v>
      </c>
      <c r="G48" s="256"/>
      <c r="I48" s="243" t="s">
        <v>25</v>
      </c>
      <c r="J48" s="243"/>
      <c r="K48" s="243"/>
      <c r="L48" s="243"/>
      <c r="M48" s="243"/>
      <c r="N48" s="246">
        <f>N46*N47</f>
        <v>126405.85</v>
      </c>
    </row>
    <row r="49" spans="2:14" x14ac:dyDescent="0.35">
      <c r="I49" t="s">
        <v>614</v>
      </c>
      <c r="N49">
        <f>'Data Sheet'!K69*-1</f>
        <v>-352.44</v>
      </c>
    </row>
    <row r="50" spans="2:14" x14ac:dyDescent="0.35">
      <c r="B50" t="s">
        <v>627</v>
      </c>
      <c r="I50" s="231" t="s">
        <v>615</v>
      </c>
      <c r="J50" s="231"/>
      <c r="K50" s="231"/>
      <c r="L50" s="231"/>
      <c r="M50" s="231"/>
      <c r="N50" s="247">
        <f>'Data Sheet'!K59</f>
        <v>1380.28</v>
      </c>
    </row>
    <row r="51" spans="2:14" ht="15" thickBot="1" x14ac:dyDescent="0.4">
      <c r="B51" t="s">
        <v>628</v>
      </c>
      <c r="I51" s="242" t="s">
        <v>616</v>
      </c>
      <c r="J51" s="242"/>
      <c r="K51" s="242"/>
      <c r="L51" s="242"/>
      <c r="M51" s="242"/>
      <c r="N51" s="245">
        <v>29.32</v>
      </c>
    </row>
    <row r="52" spans="2:14" ht="15" thickBot="1" x14ac:dyDescent="0.4">
      <c r="I52" s="248" t="s">
        <v>617</v>
      </c>
      <c r="J52" s="248"/>
      <c r="K52" s="248"/>
      <c r="L52" s="248"/>
      <c r="M52" s="248"/>
      <c r="N52" s="249">
        <f>SUM(N48:N51)</f>
        <v>127463.01000000001</v>
      </c>
    </row>
    <row r="53" spans="2:14" ht="15" thickTop="1" x14ac:dyDescent="0.35"/>
    <row r="55" spans="2:14" x14ac:dyDescent="0.35">
      <c r="B55" s="255" t="s">
        <v>555</v>
      </c>
      <c r="C55" s="255"/>
      <c r="D55" s="255"/>
      <c r="E55" s="255"/>
      <c r="F55" s="255"/>
      <c r="G55" s="255"/>
      <c r="H55" s="255"/>
      <c r="I55" s="255"/>
      <c r="J55" s="255"/>
      <c r="K55" s="255"/>
      <c r="L55" s="255"/>
      <c r="M55" s="255"/>
      <c r="N55" s="255"/>
    </row>
    <row r="57" spans="2:14" x14ac:dyDescent="0.35">
      <c r="B57" t="s">
        <v>629</v>
      </c>
    </row>
    <row r="58" spans="2:14" x14ac:dyDescent="0.35">
      <c r="B58" t="s">
        <v>630</v>
      </c>
    </row>
    <row r="59" spans="2:14" x14ac:dyDescent="0.35">
      <c r="B59" t="s">
        <v>631</v>
      </c>
    </row>
    <row r="60" spans="2:14" x14ac:dyDescent="0.35">
      <c r="B60" t="s">
        <v>632</v>
      </c>
    </row>
    <row r="61" spans="2:14" x14ac:dyDescent="0.35">
      <c r="B61" t="s">
        <v>633</v>
      </c>
    </row>
    <row r="62" spans="2:14" x14ac:dyDescent="0.35">
      <c r="B62" t="s">
        <v>634</v>
      </c>
    </row>
    <row r="63" spans="2:14" x14ac:dyDescent="0.35">
      <c r="B63" t="s">
        <v>635</v>
      </c>
    </row>
    <row r="64" spans="2:14" x14ac:dyDescent="0.35">
      <c r="B64" t="s">
        <v>636</v>
      </c>
    </row>
    <row r="65" spans="2:14" x14ac:dyDescent="0.35">
      <c r="B65" t="s">
        <v>637</v>
      </c>
    </row>
    <row r="66" spans="2:14" x14ac:dyDescent="0.35">
      <c r="B66" t="s">
        <v>638</v>
      </c>
    </row>
    <row r="67" spans="2:14" x14ac:dyDescent="0.35">
      <c r="B67" t="s">
        <v>639</v>
      </c>
    </row>
    <row r="68" spans="2:14" x14ac:dyDescent="0.35">
      <c r="B68" t="s">
        <v>640</v>
      </c>
    </row>
    <row r="69" spans="2:14" x14ac:dyDescent="0.35">
      <c r="B69" t="s">
        <v>641</v>
      </c>
    </row>
    <row r="70" spans="2:14" x14ac:dyDescent="0.35">
      <c r="B70" t="s">
        <v>642</v>
      </c>
    </row>
    <row r="72" spans="2:14" x14ac:dyDescent="0.35">
      <c r="B72" s="250" t="s">
        <v>643</v>
      </c>
      <c r="C72" s="250"/>
      <c r="D72" s="250"/>
      <c r="E72" s="250"/>
      <c r="F72" s="250"/>
      <c r="G72" s="250"/>
      <c r="H72" s="250"/>
      <c r="I72" s="250"/>
      <c r="J72" s="250"/>
      <c r="K72" s="250"/>
      <c r="L72" s="250"/>
      <c r="M72" s="250"/>
      <c r="N72" s="250"/>
    </row>
    <row r="74" spans="2:14" x14ac:dyDescent="0.35">
      <c r="B74" s="50" t="s">
        <v>644</v>
      </c>
    </row>
    <row r="75" spans="2:14" x14ac:dyDescent="0.35">
      <c r="B75" s="50" t="s">
        <v>645</v>
      </c>
    </row>
  </sheetData>
  <mergeCells count="17">
    <mergeCell ref="L6:N6"/>
    <mergeCell ref="B72:N72"/>
    <mergeCell ref="I15:N15"/>
    <mergeCell ref="I28:N28"/>
    <mergeCell ref="I37:N37"/>
    <mergeCell ref="D44:E44"/>
    <mergeCell ref="F44:G44"/>
    <mergeCell ref="I44:N44"/>
    <mergeCell ref="D45:E45"/>
    <mergeCell ref="F45:G45"/>
    <mergeCell ref="B55:N55"/>
    <mergeCell ref="D46:E46"/>
    <mergeCell ref="D47:E47"/>
    <mergeCell ref="D48:E48"/>
    <mergeCell ref="F46:G46"/>
    <mergeCell ref="F47:G47"/>
    <mergeCell ref="F48:G48"/>
  </mergeCells>
  <pageMargins left="0.7" right="0.7" top="0.75" bottom="0.75" header="0.3" footer="0.3"/>
  <pageSetup scale="5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490D-12C7-479A-B862-E53FE4ED77EF}">
  <dimension ref="A1:L1249"/>
  <sheetViews>
    <sheetView topLeftCell="D1" workbookViewId="0">
      <selection activeCell="I35" sqref="I35"/>
    </sheetView>
  </sheetViews>
  <sheetFormatPr defaultRowHeight="14.5" x14ac:dyDescent="0.35"/>
  <cols>
    <col min="1" max="1" width="11.81640625" bestFit="1" customWidth="1"/>
    <col min="2" max="2" width="9.08984375" bestFit="1" customWidth="1"/>
    <col min="8" max="8" width="41.08984375" bestFit="1" customWidth="1"/>
    <col min="9" max="9" width="15.36328125" bestFit="1" customWidth="1"/>
    <col min="10" max="10" width="15" bestFit="1" customWidth="1"/>
    <col min="11" max="11" width="13.54296875" bestFit="1" customWidth="1"/>
    <col min="12" max="12" width="10.08984375" bestFit="1" customWidth="1"/>
  </cols>
  <sheetData>
    <row r="1" spans="1:12" x14ac:dyDescent="0.35">
      <c r="A1" s="8" t="s">
        <v>578</v>
      </c>
    </row>
    <row r="3" spans="1:12" x14ac:dyDescent="0.35">
      <c r="J3">
        <v>10000000</v>
      </c>
    </row>
    <row r="4" spans="1:12" x14ac:dyDescent="0.35">
      <c r="A4" s="87" t="s">
        <v>290</v>
      </c>
      <c r="B4" s="87" t="s">
        <v>291</v>
      </c>
      <c r="C4" s="87" t="s">
        <v>577</v>
      </c>
    </row>
    <row r="5" spans="1:12" x14ac:dyDescent="0.35">
      <c r="A5" s="95">
        <v>44469</v>
      </c>
      <c r="B5" s="86">
        <v>3657.86</v>
      </c>
      <c r="C5">
        <v>0.217501</v>
      </c>
      <c r="E5">
        <v>1000000</v>
      </c>
    </row>
    <row r="6" spans="1:12" x14ac:dyDescent="0.35">
      <c r="A6" s="95">
        <v>44470</v>
      </c>
      <c r="B6" s="86">
        <v>3632.06</v>
      </c>
      <c r="C6">
        <v>0.181917</v>
      </c>
      <c r="H6" s="87" t="s">
        <v>588</v>
      </c>
      <c r="I6" s="87" t="s">
        <v>589</v>
      </c>
      <c r="J6" s="87" t="s">
        <v>590</v>
      </c>
      <c r="K6" s="87" t="s">
        <v>591</v>
      </c>
      <c r="L6" s="87" t="s">
        <v>602</v>
      </c>
    </row>
    <row r="7" spans="1:12" x14ac:dyDescent="0.35">
      <c r="A7" s="95">
        <v>44473</v>
      </c>
      <c r="B7" s="86">
        <v>3605.94</v>
      </c>
      <c r="C7">
        <v>0.37275199999999997</v>
      </c>
      <c r="H7" s="194" t="s">
        <v>592</v>
      </c>
      <c r="I7" s="194">
        <v>10.780900000000001</v>
      </c>
      <c r="J7" s="194">
        <v>44.76</v>
      </c>
      <c r="K7" s="241">
        <v>46174</v>
      </c>
      <c r="L7" s="195">
        <f>4810.9*I7</f>
        <v>51865.831810000003</v>
      </c>
    </row>
    <row r="8" spans="1:12" x14ac:dyDescent="0.35">
      <c r="A8" s="95">
        <v>44474</v>
      </c>
      <c r="B8" s="86">
        <v>3596.03</v>
      </c>
      <c r="C8">
        <v>0.13173099999999999</v>
      </c>
      <c r="H8" s="194" t="s">
        <v>593</v>
      </c>
      <c r="I8" s="194">
        <v>1.0450013</v>
      </c>
      <c r="J8" s="194">
        <v>4.34</v>
      </c>
      <c r="K8" s="241">
        <v>46174</v>
      </c>
      <c r="L8" s="195">
        <f t="shared" ref="L8:L16" si="0">4810.9*I8</f>
        <v>5027.3967541699994</v>
      </c>
    </row>
    <row r="9" spans="1:12" x14ac:dyDescent="0.35">
      <c r="A9" s="95">
        <v>44475</v>
      </c>
      <c r="B9" s="86">
        <v>3648.27</v>
      </c>
      <c r="C9">
        <v>0.40983999999999998</v>
      </c>
      <c r="H9" s="194" t="s">
        <v>594</v>
      </c>
      <c r="I9" s="194">
        <v>0.65348729999999999</v>
      </c>
      <c r="J9" s="194">
        <v>2.71</v>
      </c>
      <c r="K9" s="241">
        <v>46174</v>
      </c>
      <c r="L9" s="195">
        <f t="shared" si="0"/>
        <v>3143.8620515699999</v>
      </c>
    </row>
    <row r="10" spans="1:12" x14ac:dyDescent="0.35">
      <c r="A10" s="95">
        <v>44476</v>
      </c>
      <c r="B10" s="86">
        <v>3613.07</v>
      </c>
      <c r="C10">
        <v>0.187556</v>
      </c>
      <c r="H10" s="194" t="s">
        <v>595</v>
      </c>
      <c r="I10" s="194">
        <v>0.4236895</v>
      </c>
      <c r="J10" s="194">
        <v>1.76</v>
      </c>
      <c r="K10" s="241">
        <v>46174</v>
      </c>
      <c r="L10" s="195">
        <f t="shared" si="0"/>
        <v>2038.3278155499997</v>
      </c>
    </row>
    <row r="11" spans="1:12" x14ac:dyDescent="0.35">
      <c r="A11" s="95">
        <v>44477</v>
      </c>
      <c r="B11" s="86">
        <v>3597.05</v>
      </c>
      <c r="C11">
        <v>0.31686999999999999</v>
      </c>
      <c r="H11" s="194" t="s">
        <v>596</v>
      </c>
      <c r="I11" s="194">
        <v>0.30604629999999999</v>
      </c>
      <c r="J11" s="194">
        <v>1.27</v>
      </c>
      <c r="K11" s="241">
        <v>46174</v>
      </c>
      <c r="L11" s="195">
        <f t="shared" si="0"/>
        <v>1472.3581446699998</v>
      </c>
    </row>
    <row r="12" spans="1:12" x14ac:dyDescent="0.35">
      <c r="A12" s="95">
        <v>44480</v>
      </c>
      <c r="B12" s="86">
        <v>3557.5</v>
      </c>
      <c r="C12">
        <v>0.25305100000000003</v>
      </c>
      <c r="H12" s="194" t="s">
        <v>597</v>
      </c>
      <c r="I12" s="194">
        <v>0.27850200000000003</v>
      </c>
      <c r="J12" s="194">
        <v>1.1599999999999999</v>
      </c>
      <c r="K12" s="241">
        <v>46174</v>
      </c>
      <c r="L12" s="195">
        <f t="shared" si="0"/>
        <v>1339.8452718000001</v>
      </c>
    </row>
    <row r="13" spans="1:12" x14ac:dyDescent="0.35">
      <c r="A13" s="95">
        <v>44481</v>
      </c>
      <c r="B13" s="86">
        <v>3582.83</v>
      </c>
      <c r="C13">
        <v>0.25326199999999999</v>
      </c>
      <c r="H13" s="194" t="s">
        <v>598</v>
      </c>
      <c r="I13" s="194">
        <v>0.27850200000000003</v>
      </c>
      <c r="J13" s="194">
        <v>1.1599999999999999</v>
      </c>
      <c r="K13" s="241">
        <v>46174</v>
      </c>
      <c r="L13" s="195">
        <f t="shared" si="0"/>
        <v>1339.8452718000001</v>
      </c>
    </row>
    <row r="14" spans="1:12" x14ac:dyDescent="0.35">
      <c r="A14" s="95">
        <v>44482</v>
      </c>
      <c r="B14" s="86">
        <v>3597.42</v>
      </c>
      <c r="C14">
        <v>0.17422199999999999</v>
      </c>
      <c r="H14" s="194" t="s">
        <v>599</v>
      </c>
      <c r="I14" s="194">
        <v>0.27850200000000003</v>
      </c>
      <c r="J14" s="194">
        <v>1.1599999999999999</v>
      </c>
      <c r="K14" s="241">
        <v>46174</v>
      </c>
      <c r="L14" s="195">
        <f t="shared" si="0"/>
        <v>1339.8452718000001</v>
      </c>
    </row>
    <row r="15" spans="1:12" x14ac:dyDescent="0.35">
      <c r="A15" s="95">
        <v>44483</v>
      </c>
      <c r="B15" s="86">
        <v>3607.75</v>
      </c>
      <c r="C15">
        <v>0.29907800000000001</v>
      </c>
      <c r="H15" s="194" t="s">
        <v>600</v>
      </c>
      <c r="I15" s="194">
        <v>0.27831099999999998</v>
      </c>
      <c r="J15" s="194">
        <v>1.1599999999999999</v>
      </c>
      <c r="K15" s="241">
        <v>46174</v>
      </c>
      <c r="L15" s="195">
        <f t="shared" si="0"/>
        <v>1338.9263898999998</v>
      </c>
    </row>
    <row r="16" spans="1:12" x14ac:dyDescent="0.35">
      <c r="A16" s="95">
        <v>44487</v>
      </c>
      <c r="B16" s="86">
        <v>3554.49</v>
      </c>
      <c r="C16">
        <v>0.25683699999999998</v>
      </c>
      <c r="H16" s="194" t="s">
        <v>601</v>
      </c>
      <c r="I16" s="194">
        <v>0.27850200000000003</v>
      </c>
      <c r="J16" s="194">
        <v>1.1599999999999999</v>
      </c>
      <c r="K16" s="241">
        <v>46174</v>
      </c>
      <c r="L16" s="195">
        <f t="shared" si="0"/>
        <v>1339.8452718000001</v>
      </c>
    </row>
    <row r="17" spans="1:9" x14ac:dyDescent="0.35">
      <c r="A17" s="95">
        <v>44488</v>
      </c>
      <c r="B17" s="86">
        <v>3516.09</v>
      </c>
      <c r="C17">
        <v>0.28293200000000002</v>
      </c>
    </row>
    <row r="18" spans="1:9" x14ac:dyDescent="0.35">
      <c r="A18" s="95">
        <v>44489</v>
      </c>
      <c r="B18" s="86">
        <v>3484.69</v>
      </c>
      <c r="C18">
        <v>0.52300199999999997</v>
      </c>
    </row>
    <row r="19" spans="1:9" x14ac:dyDescent="0.35">
      <c r="A19" s="95">
        <v>44490</v>
      </c>
      <c r="B19" s="86">
        <v>3440.55</v>
      </c>
      <c r="C19">
        <v>0.33558900000000003</v>
      </c>
    </row>
    <row r="20" spans="1:9" x14ac:dyDescent="0.35">
      <c r="A20" s="95">
        <v>44491</v>
      </c>
      <c r="B20" s="86">
        <v>3418</v>
      </c>
      <c r="C20">
        <v>0.19203300000000001</v>
      </c>
      <c r="H20" t="s">
        <v>604</v>
      </c>
      <c r="I20" s="15">
        <v>0.13400000000000001</v>
      </c>
    </row>
    <row r="21" spans="1:9" x14ac:dyDescent="0.35">
      <c r="A21" s="95">
        <v>44494</v>
      </c>
      <c r="B21" s="86">
        <v>3363.39</v>
      </c>
      <c r="C21">
        <v>0.28902499999999998</v>
      </c>
      <c r="H21" t="s">
        <v>605</v>
      </c>
      <c r="I21" s="15">
        <v>0.20880000000000001</v>
      </c>
    </row>
    <row r="22" spans="1:9" x14ac:dyDescent="0.35">
      <c r="A22" s="95">
        <v>44495</v>
      </c>
      <c r="B22" s="86">
        <v>3420.59</v>
      </c>
      <c r="C22">
        <v>0.32682499999999998</v>
      </c>
      <c r="H22" t="s">
        <v>607</v>
      </c>
      <c r="I22" s="15">
        <v>0.1517</v>
      </c>
    </row>
    <row r="23" spans="1:9" x14ac:dyDescent="0.35">
      <c r="A23" s="95">
        <v>44496</v>
      </c>
      <c r="B23" s="86">
        <v>3425.27</v>
      </c>
      <c r="C23">
        <v>0.44101600000000002</v>
      </c>
      <c r="H23" t="s">
        <v>606</v>
      </c>
      <c r="I23" s="15">
        <v>0.50549999999999995</v>
      </c>
    </row>
    <row r="24" spans="1:9" x14ac:dyDescent="0.35">
      <c r="A24" s="95">
        <v>44497</v>
      </c>
      <c r="B24" s="86">
        <v>3410.5</v>
      </c>
      <c r="C24">
        <v>0.193658</v>
      </c>
      <c r="I24" s="15"/>
    </row>
    <row r="25" spans="1:9" x14ac:dyDescent="0.35">
      <c r="A25" s="95">
        <v>44498</v>
      </c>
      <c r="B25" s="86">
        <v>3404.8</v>
      </c>
      <c r="C25">
        <v>0.28353800000000001</v>
      </c>
    </row>
    <row r="26" spans="1:9" x14ac:dyDescent="0.35">
      <c r="A26" s="95">
        <v>44501</v>
      </c>
      <c r="B26" s="86">
        <v>3407.02</v>
      </c>
      <c r="C26">
        <v>0.139766</v>
      </c>
    </row>
    <row r="27" spans="1:9" x14ac:dyDescent="0.35">
      <c r="A27" s="95">
        <v>44502</v>
      </c>
      <c r="B27" s="86">
        <v>3411.42</v>
      </c>
      <c r="C27">
        <v>0.15154699999999999</v>
      </c>
    </row>
    <row r="28" spans="1:9" x14ac:dyDescent="0.35">
      <c r="A28" s="95">
        <v>44503</v>
      </c>
      <c r="B28" s="86">
        <v>3362.28</v>
      </c>
      <c r="C28">
        <v>0.18529599999999999</v>
      </c>
    </row>
    <row r="29" spans="1:9" x14ac:dyDescent="0.35">
      <c r="A29" s="95">
        <v>44504</v>
      </c>
      <c r="B29" s="86">
        <v>3362.28</v>
      </c>
      <c r="C29" t="s">
        <v>199</v>
      </c>
    </row>
    <row r="30" spans="1:9" x14ac:dyDescent="0.35">
      <c r="A30" s="95">
        <v>44508</v>
      </c>
      <c r="B30" s="86">
        <v>3443.66</v>
      </c>
      <c r="C30">
        <v>0.33693800000000002</v>
      </c>
    </row>
    <row r="31" spans="1:9" x14ac:dyDescent="0.35">
      <c r="A31" s="95">
        <v>44509</v>
      </c>
      <c r="B31" s="86">
        <v>3354.64</v>
      </c>
      <c r="C31">
        <v>1.3990940000000001</v>
      </c>
    </row>
    <row r="32" spans="1:9" x14ac:dyDescent="0.35">
      <c r="A32" s="95">
        <v>44510</v>
      </c>
      <c r="B32" s="86">
        <v>3425.87</v>
      </c>
      <c r="C32">
        <v>0.70675500000000002</v>
      </c>
    </row>
    <row r="33" spans="1:3" x14ac:dyDescent="0.35">
      <c r="A33" s="95">
        <v>44511</v>
      </c>
      <c r="B33" s="86">
        <v>3374.83</v>
      </c>
      <c r="C33">
        <v>0.29862499999999997</v>
      </c>
    </row>
    <row r="34" spans="1:3" x14ac:dyDescent="0.35">
      <c r="A34" s="95">
        <v>44512</v>
      </c>
      <c r="B34" s="86">
        <v>3416.1</v>
      </c>
      <c r="C34">
        <v>0.27506000000000003</v>
      </c>
    </row>
    <row r="35" spans="1:3" x14ac:dyDescent="0.35">
      <c r="A35" s="95">
        <v>44515</v>
      </c>
      <c r="B35" s="86">
        <v>3466.72</v>
      </c>
      <c r="C35">
        <v>0.32066899999999998</v>
      </c>
    </row>
    <row r="36" spans="1:3" x14ac:dyDescent="0.35">
      <c r="A36" s="95">
        <v>44516</v>
      </c>
      <c r="B36" s="86">
        <v>3418.69</v>
      </c>
      <c r="C36">
        <v>0.19917899999999999</v>
      </c>
    </row>
    <row r="37" spans="1:3" x14ac:dyDescent="0.35">
      <c r="A37" s="95">
        <v>44517</v>
      </c>
      <c r="B37" s="86">
        <v>3348.57</v>
      </c>
      <c r="C37">
        <v>0.250996</v>
      </c>
    </row>
    <row r="38" spans="1:3" x14ac:dyDescent="0.35">
      <c r="A38" s="95">
        <v>44518</v>
      </c>
      <c r="B38" s="86">
        <v>3308.33</v>
      </c>
      <c r="C38">
        <v>0.24882799999999999</v>
      </c>
    </row>
    <row r="39" spans="1:3" x14ac:dyDescent="0.35">
      <c r="A39" s="95">
        <v>44522</v>
      </c>
      <c r="B39" s="86">
        <v>3317.59</v>
      </c>
      <c r="C39">
        <v>0.364653</v>
      </c>
    </row>
    <row r="40" spans="1:3" x14ac:dyDescent="0.35">
      <c r="A40" s="95">
        <v>44523</v>
      </c>
      <c r="B40" s="86">
        <v>3392.2</v>
      </c>
      <c r="C40">
        <v>0.365672</v>
      </c>
    </row>
    <row r="41" spans="1:3" x14ac:dyDescent="0.35">
      <c r="A41" s="95">
        <v>44524</v>
      </c>
      <c r="B41" s="86">
        <v>3356.26</v>
      </c>
      <c r="C41">
        <v>0.14902499999999999</v>
      </c>
    </row>
    <row r="42" spans="1:3" x14ac:dyDescent="0.35">
      <c r="A42" s="95">
        <v>44525</v>
      </c>
      <c r="B42" s="86">
        <v>3309.99</v>
      </c>
      <c r="C42">
        <v>0.23278399999999999</v>
      </c>
    </row>
    <row r="43" spans="1:3" x14ac:dyDescent="0.35">
      <c r="A43" s="95">
        <v>44526</v>
      </c>
      <c r="B43" s="86">
        <v>3293.23</v>
      </c>
      <c r="C43">
        <v>0.37252999999999997</v>
      </c>
    </row>
    <row r="44" spans="1:3" x14ac:dyDescent="0.35">
      <c r="A44" s="95">
        <v>44529</v>
      </c>
      <c r="B44" s="86">
        <v>3268.5</v>
      </c>
      <c r="C44">
        <v>0.281082</v>
      </c>
    </row>
    <row r="45" spans="1:3" x14ac:dyDescent="0.35">
      <c r="A45" s="95">
        <v>44530</v>
      </c>
      <c r="B45" s="86">
        <v>3284.15</v>
      </c>
      <c r="C45">
        <v>0.63337699999999997</v>
      </c>
    </row>
    <row r="46" spans="1:3" x14ac:dyDescent="0.35">
      <c r="A46" s="95">
        <v>44531</v>
      </c>
      <c r="B46" s="86">
        <v>3274.66</v>
      </c>
      <c r="C46">
        <v>0.31285499999999999</v>
      </c>
    </row>
    <row r="47" spans="1:3" x14ac:dyDescent="0.35">
      <c r="A47" s="95">
        <v>44532</v>
      </c>
      <c r="B47" s="86">
        <v>3314.72</v>
      </c>
      <c r="C47">
        <v>0.37704100000000002</v>
      </c>
    </row>
    <row r="48" spans="1:3" x14ac:dyDescent="0.35">
      <c r="A48" s="95">
        <v>44533</v>
      </c>
      <c r="B48" s="86">
        <v>3291.79</v>
      </c>
      <c r="C48">
        <v>0.31398999999999999</v>
      </c>
    </row>
    <row r="49" spans="1:3" x14ac:dyDescent="0.35">
      <c r="A49" s="95">
        <v>44536</v>
      </c>
      <c r="B49" s="86">
        <v>3238.48</v>
      </c>
      <c r="C49">
        <v>0.16598599999999999</v>
      </c>
    </row>
    <row r="50" spans="1:3" x14ac:dyDescent="0.35">
      <c r="A50" s="95">
        <v>44537</v>
      </c>
      <c r="B50" s="86">
        <v>3218.11</v>
      </c>
      <c r="C50">
        <v>0.25444499999999998</v>
      </c>
    </row>
    <row r="51" spans="1:3" x14ac:dyDescent="0.35">
      <c r="A51" s="95">
        <v>44538</v>
      </c>
      <c r="B51" s="86">
        <v>3312.17</v>
      </c>
      <c r="C51">
        <v>0.32618900000000001</v>
      </c>
    </row>
    <row r="52" spans="1:3" x14ac:dyDescent="0.35">
      <c r="A52" s="95">
        <v>44539</v>
      </c>
      <c r="B52" s="86">
        <v>3356.77</v>
      </c>
      <c r="C52">
        <v>0.28411700000000001</v>
      </c>
    </row>
    <row r="53" spans="1:3" x14ac:dyDescent="0.35">
      <c r="A53" s="95">
        <v>44540</v>
      </c>
      <c r="B53" s="86">
        <v>3364.69</v>
      </c>
      <c r="C53">
        <v>0.19037899999999999</v>
      </c>
    </row>
    <row r="54" spans="1:3" x14ac:dyDescent="0.35">
      <c r="A54" s="95">
        <v>44543</v>
      </c>
      <c r="B54" s="86">
        <v>3324.21</v>
      </c>
      <c r="C54">
        <v>0.31190400000000001</v>
      </c>
    </row>
    <row r="55" spans="1:3" x14ac:dyDescent="0.35">
      <c r="A55" s="95">
        <v>44544</v>
      </c>
      <c r="B55" s="86">
        <v>3315.78</v>
      </c>
      <c r="C55">
        <v>0.29786699999999999</v>
      </c>
    </row>
    <row r="56" spans="1:3" x14ac:dyDescent="0.35">
      <c r="A56" s="95">
        <v>44545</v>
      </c>
      <c r="B56" s="86">
        <v>3280.54</v>
      </c>
      <c r="C56">
        <v>0.15207899999999999</v>
      </c>
    </row>
    <row r="57" spans="1:3" x14ac:dyDescent="0.35">
      <c r="A57" s="95">
        <v>44546</v>
      </c>
      <c r="B57" s="86">
        <v>3298.14</v>
      </c>
      <c r="C57">
        <v>0.121782</v>
      </c>
    </row>
    <row r="58" spans="1:3" x14ac:dyDescent="0.35">
      <c r="A58" s="95">
        <v>44547</v>
      </c>
      <c r="B58" s="86">
        <v>3275.49</v>
      </c>
      <c r="C58">
        <v>0.307396</v>
      </c>
    </row>
    <row r="59" spans="1:3" x14ac:dyDescent="0.35">
      <c r="A59" s="95">
        <v>44550</v>
      </c>
      <c r="B59" s="86">
        <v>3215.98</v>
      </c>
      <c r="C59">
        <v>0.38214399999999998</v>
      </c>
    </row>
    <row r="60" spans="1:3" x14ac:dyDescent="0.35">
      <c r="A60" s="95">
        <v>44551</v>
      </c>
      <c r="B60" s="86">
        <v>3247.33</v>
      </c>
      <c r="C60">
        <v>0.22299099999999999</v>
      </c>
    </row>
    <row r="61" spans="1:3" x14ac:dyDescent="0.35">
      <c r="A61" s="95">
        <v>44552</v>
      </c>
      <c r="B61" s="86">
        <v>3239.23</v>
      </c>
      <c r="C61">
        <v>0.25761099999999998</v>
      </c>
    </row>
    <row r="62" spans="1:3" x14ac:dyDescent="0.35">
      <c r="A62" s="95">
        <v>44553</v>
      </c>
      <c r="B62" s="86">
        <v>3292.58</v>
      </c>
      <c r="C62">
        <v>0.16329099999999999</v>
      </c>
    </row>
    <row r="63" spans="1:3" x14ac:dyDescent="0.35">
      <c r="A63" s="95">
        <v>44554</v>
      </c>
      <c r="B63" s="86">
        <v>3280.26</v>
      </c>
      <c r="C63">
        <v>0.13678000000000001</v>
      </c>
    </row>
    <row r="64" spans="1:3" x14ac:dyDescent="0.35">
      <c r="A64" s="95">
        <v>44557</v>
      </c>
      <c r="B64" s="86">
        <v>3254.23</v>
      </c>
      <c r="C64">
        <v>9.4111E-2</v>
      </c>
    </row>
    <row r="65" spans="1:3" x14ac:dyDescent="0.35">
      <c r="A65" s="95">
        <v>44558</v>
      </c>
      <c r="B65" s="86">
        <v>3288.92</v>
      </c>
      <c r="C65">
        <v>9.9497000000000002E-2</v>
      </c>
    </row>
    <row r="66" spans="1:3" x14ac:dyDescent="0.35">
      <c r="A66" s="95">
        <v>44559</v>
      </c>
      <c r="B66" s="86">
        <v>3297.21</v>
      </c>
      <c r="C66">
        <v>0.16373699999999999</v>
      </c>
    </row>
    <row r="67" spans="1:3" x14ac:dyDescent="0.35">
      <c r="A67" s="95">
        <v>44560</v>
      </c>
      <c r="B67" s="86">
        <v>3310.46</v>
      </c>
      <c r="C67">
        <v>0.16700499999999999</v>
      </c>
    </row>
    <row r="68" spans="1:3" x14ac:dyDescent="0.35">
      <c r="A68" s="95">
        <v>44561</v>
      </c>
      <c r="B68" s="86">
        <v>3340.19</v>
      </c>
      <c r="C68">
        <v>0.24420700000000001</v>
      </c>
    </row>
    <row r="69" spans="1:3" x14ac:dyDescent="0.35">
      <c r="A69" s="95">
        <v>44564</v>
      </c>
      <c r="B69" s="86">
        <v>3350.89</v>
      </c>
      <c r="C69">
        <v>0.14968899999999999</v>
      </c>
    </row>
    <row r="70" spans="1:3" x14ac:dyDescent="0.35">
      <c r="A70" s="95">
        <v>44565</v>
      </c>
      <c r="B70" s="86">
        <v>3370.25</v>
      </c>
      <c r="C70">
        <v>0.317247</v>
      </c>
    </row>
    <row r="71" spans="1:3" x14ac:dyDescent="0.35">
      <c r="A71" s="95">
        <v>44566</v>
      </c>
      <c r="B71" s="86">
        <v>3389.93</v>
      </c>
      <c r="C71">
        <v>0.245395</v>
      </c>
    </row>
    <row r="72" spans="1:3" x14ac:dyDescent="0.35">
      <c r="A72" s="95">
        <v>44567</v>
      </c>
      <c r="B72" s="86">
        <v>3404.2</v>
      </c>
      <c r="C72">
        <v>0.34034500000000001</v>
      </c>
    </row>
    <row r="73" spans="1:3" x14ac:dyDescent="0.35">
      <c r="A73" s="95">
        <v>44568</v>
      </c>
      <c r="B73" s="86">
        <v>3461.86</v>
      </c>
      <c r="C73">
        <v>0.24190500000000001</v>
      </c>
    </row>
    <row r="74" spans="1:3" x14ac:dyDescent="0.35">
      <c r="A74" s="95">
        <v>44571</v>
      </c>
      <c r="B74" s="86">
        <v>3490.53</v>
      </c>
      <c r="C74">
        <v>0.35144700000000001</v>
      </c>
    </row>
    <row r="75" spans="1:3" x14ac:dyDescent="0.35">
      <c r="A75" s="95">
        <v>44572</v>
      </c>
      <c r="B75" s="86">
        <v>3467.42</v>
      </c>
      <c r="C75">
        <v>0.206008</v>
      </c>
    </row>
    <row r="76" spans="1:3" x14ac:dyDescent="0.35">
      <c r="A76" s="95">
        <v>44573</v>
      </c>
      <c r="B76" s="86">
        <v>3427.45</v>
      </c>
      <c r="C76">
        <v>0.31109500000000001</v>
      </c>
    </row>
    <row r="77" spans="1:3" x14ac:dyDescent="0.35">
      <c r="A77" s="95">
        <v>44574</v>
      </c>
      <c r="B77" s="86">
        <v>3472.7</v>
      </c>
      <c r="C77">
        <v>0.12914300000000001</v>
      </c>
    </row>
    <row r="78" spans="1:3" x14ac:dyDescent="0.35">
      <c r="A78" s="95">
        <v>44575</v>
      </c>
      <c r="B78" s="86">
        <v>3438.42</v>
      </c>
      <c r="C78">
        <v>9.7013000000000002E-2</v>
      </c>
    </row>
    <row r="79" spans="1:3" x14ac:dyDescent="0.35">
      <c r="A79" s="95">
        <v>44578</v>
      </c>
      <c r="B79" s="86">
        <v>3394.98</v>
      </c>
      <c r="C79">
        <v>0.17022100000000001</v>
      </c>
    </row>
    <row r="80" spans="1:3" x14ac:dyDescent="0.35">
      <c r="A80" s="95">
        <v>44579</v>
      </c>
      <c r="B80" s="86">
        <v>3354.92</v>
      </c>
      <c r="C80">
        <v>0.168104</v>
      </c>
    </row>
    <row r="81" spans="1:3" x14ac:dyDescent="0.35">
      <c r="A81" s="95">
        <v>44580</v>
      </c>
      <c r="B81" s="86">
        <v>3312.08</v>
      </c>
      <c r="C81">
        <v>0.12922700000000001</v>
      </c>
    </row>
    <row r="82" spans="1:3" x14ac:dyDescent="0.35">
      <c r="A82" s="95">
        <v>44581</v>
      </c>
      <c r="B82" s="86">
        <v>3339.4</v>
      </c>
      <c r="C82">
        <v>0.17354700000000001</v>
      </c>
    </row>
    <row r="83" spans="1:3" x14ac:dyDescent="0.35">
      <c r="A83" s="95">
        <v>44582</v>
      </c>
      <c r="B83" s="86">
        <v>3351.58</v>
      </c>
      <c r="C83">
        <v>0.16259399999999999</v>
      </c>
    </row>
    <row r="84" spans="1:3" x14ac:dyDescent="0.35">
      <c r="A84" s="95">
        <v>44585</v>
      </c>
      <c r="B84" s="86">
        <v>3264.1</v>
      </c>
      <c r="C84">
        <v>0.24059800000000001</v>
      </c>
    </row>
    <row r="85" spans="1:3" x14ac:dyDescent="0.35">
      <c r="A85" s="95">
        <v>44586</v>
      </c>
      <c r="B85" s="86">
        <v>3278.41</v>
      </c>
      <c r="C85">
        <v>0.30641099999999999</v>
      </c>
    </row>
    <row r="86" spans="1:3" x14ac:dyDescent="0.35">
      <c r="A86" s="95">
        <v>44588</v>
      </c>
      <c r="B86" s="86">
        <v>3236.58</v>
      </c>
      <c r="C86">
        <v>0.35361199999999998</v>
      </c>
    </row>
    <row r="87" spans="1:3" x14ac:dyDescent="0.35">
      <c r="A87" s="95">
        <v>44589</v>
      </c>
      <c r="B87" s="86">
        <v>3250.94</v>
      </c>
      <c r="C87">
        <v>0.24903400000000001</v>
      </c>
    </row>
    <row r="88" spans="1:3" x14ac:dyDescent="0.35">
      <c r="A88" s="95">
        <v>44592</v>
      </c>
      <c r="B88" s="86">
        <v>3274.7</v>
      </c>
      <c r="C88">
        <v>0.46284199999999998</v>
      </c>
    </row>
    <row r="89" spans="1:3" x14ac:dyDescent="0.35">
      <c r="A89" s="95">
        <v>44593</v>
      </c>
      <c r="B89" s="86">
        <v>3387.06</v>
      </c>
      <c r="C89">
        <v>0.63148199999999999</v>
      </c>
    </row>
    <row r="90" spans="1:3" x14ac:dyDescent="0.35">
      <c r="A90" s="95">
        <v>44594</v>
      </c>
      <c r="B90" s="86">
        <v>3354.13</v>
      </c>
      <c r="C90">
        <v>0.209928</v>
      </c>
    </row>
    <row r="91" spans="1:3" x14ac:dyDescent="0.35">
      <c r="A91" s="95">
        <v>44595</v>
      </c>
      <c r="B91" s="86">
        <v>3299.8</v>
      </c>
      <c r="C91">
        <v>0.20397499999999999</v>
      </c>
    </row>
    <row r="92" spans="1:3" x14ac:dyDescent="0.35">
      <c r="A92" s="95">
        <v>44596</v>
      </c>
      <c r="B92" s="86">
        <v>3299.43</v>
      </c>
      <c r="C92">
        <v>0.16267200000000001</v>
      </c>
    </row>
    <row r="93" spans="1:3" x14ac:dyDescent="0.35">
      <c r="A93" s="95">
        <v>44599</v>
      </c>
      <c r="B93" s="86">
        <v>3194.39</v>
      </c>
      <c r="C93">
        <v>0.279194</v>
      </c>
    </row>
    <row r="94" spans="1:3" x14ac:dyDescent="0.35">
      <c r="A94" s="95">
        <v>44600</v>
      </c>
      <c r="B94" s="86">
        <v>3217.41</v>
      </c>
      <c r="C94">
        <v>0.36385600000000001</v>
      </c>
    </row>
    <row r="95" spans="1:3" x14ac:dyDescent="0.35">
      <c r="A95" s="95">
        <v>44601</v>
      </c>
      <c r="B95" s="86">
        <v>3258.08</v>
      </c>
      <c r="C95">
        <v>0.17274999999999999</v>
      </c>
    </row>
    <row r="96" spans="1:3" x14ac:dyDescent="0.35">
      <c r="A96" s="95">
        <v>44602</v>
      </c>
      <c r="B96" s="86">
        <v>3274.01</v>
      </c>
      <c r="C96">
        <v>0.17208799999999999</v>
      </c>
    </row>
    <row r="97" spans="1:3" x14ac:dyDescent="0.35">
      <c r="A97" s="95">
        <v>44603</v>
      </c>
      <c r="B97" s="86">
        <v>3223.99</v>
      </c>
      <c r="C97">
        <v>0.34021699999999999</v>
      </c>
    </row>
    <row r="98" spans="1:3" x14ac:dyDescent="0.35">
      <c r="A98" s="95">
        <v>44606</v>
      </c>
      <c r="B98" s="86">
        <v>3147.52</v>
      </c>
      <c r="C98">
        <v>0.20983099999999999</v>
      </c>
    </row>
    <row r="99" spans="1:3" x14ac:dyDescent="0.35">
      <c r="A99" s="95">
        <v>44607</v>
      </c>
      <c r="B99" s="86">
        <v>3221.53</v>
      </c>
      <c r="C99">
        <v>0.209065</v>
      </c>
    </row>
    <row r="100" spans="1:3" x14ac:dyDescent="0.35">
      <c r="A100" s="95">
        <v>44608</v>
      </c>
      <c r="B100" s="86">
        <v>3206.81</v>
      </c>
      <c r="C100">
        <v>0.19056699999999999</v>
      </c>
    </row>
    <row r="101" spans="1:3" x14ac:dyDescent="0.35">
      <c r="A101" s="95">
        <v>44609</v>
      </c>
      <c r="B101" s="86">
        <v>3208.75</v>
      </c>
      <c r="C101">
        <v>0.17336199999999999</v>
      </c>
    </row>
    <row r="102" spans="1:3" x14ac:dyDescent="0.35">
      <c r="A102" s="95">
        <v>44610</v>
      </c>
      <c r="B102" s="86">
        <v>3225.01</v>
      </c>
      <c r="C102">
        <v>0.121161</v>
      </c>
    </row>
    <row r="103" spans="1:3" x14ac:dyDescent="0.35">
      <c r="A103" s="95">
        <v>44613</v>
      </c>
      <c r="B103" s="86">
        <v>3219.08</v>
      </c>
      <c r="C103">
        <v>0.13828699999999999</v>
      </c>
    </row>
    <row r="104" spans="1:3" x14ac:dyDescent="0.35">
      <c r="A104" s="95">
        <v>44614</v>
      </c>
      <c r="B104" s="86">
        <v>3232.51</v>
      </c>
      <c r="C104">
        <v>0.24637200000000001</v>
      </c>
    </row>
    <row r="105" spans="1:3" x14ac:dyDescent="0.35">
      <c r="A105" s="95">
        <v>44615</v>
      </c>
      <c r="B105" s="86">
        <v>3252.33</v>
      </c>
      <c r="C105">
        <v>0.326853</v>
      </c>
    </row>
    <row r="106" spans="1:3" x14ac:dyDescent="0.35">
      <c r="A106" s="95">
        <v>44616</v>
      </c>
      <c r="B106" s="86">
        <v>3191.98</v>
      </c>
      <c r="C106">
        <v>0.52999499999999999</v>
      </c>
    </row>
    <row r="107" spans="1:3" x14ac:dyDescent="0.35">
      <c r="A107" s="95">
        <v>44617</v>
      </c>
      <c r="B107" s="86">
        <v>3170.45</v>
      </c>
      <c r="C107">
        <v>0.72263699999999997</v>
      </c>
    </row>
    <row r="108" spans="1:3" x14ac:dyDescent="0.35">
      <c r="A108" s="95">
        <v>44620</v>
      </c>
      <c r="B108" s="86">
        <v>3174.8</v>
      </c>
      <c r="C108">
        <v>0.426929</v>
      </c>
    </row>
    <row r="109" spans="1:3" x14ac:dyDescent="0.35">
      <c r="A109" s="95">
        <v>44622</v>
      </c>
      <c r="B109" s="86">
        <v>3141.73</v>
      </c>
      <c r="C109">
        <v>0.41658200000000001</v>
      </c>
    </row>
    <row r="110" spans="1:3" x14ac:dyDescent="0.35">
      <c r="A110" s="95">
        <v>44623</v>
      </c>
      <c r="B110" s="86">
        <v>3118.25</v>
      </c>
      <c r="C110">
        <v>0.429892</v>
      </c>
    </row>
    <row r="111" spans="1:3" x14ac:dyDescent="0.35">
      <c r="A111" s="95">
        <v>44624</v>
      </c>
      <c r="B111" s="86">
        <v>3122.84</v>
      </c>
      <c r="C111">
        <v>0.33193600000000001</v>
      </c>
    </row>
    <row r="112" spans="1:3" x14ac:dyDescent="0.35">
      <c r="A112" s="95">
        <v>44627</v>
      </c>
      <c r="B112" s="86">
        <v>2921</v>
      </c>
      <c r="C112">
        <v>0.71147700000000003</v>
      </c>
    </row>
    <row r="113" spans="1:3" x14ac:dyDescent="0.35">
      <c r="A113" s="95">
        <v>44628</v>
      </c>
      <c r="B113" s="86">
        <v>2884.23</v>
      </c>
      <c r="C113">
        <v>0.54196599999999995</v>
      </c>
    </row>
    <row r="114" spans="1:3" x14ac:dyDescent="0.35">
      <c r="A114" s="95">
        <v>44629</v>
      </c>
      <c r="B114" s="86">
        <v>2893.58</v>
      </c>
      <c r="C114">
        <v>0.48346800000000001</v>
      </c>
    </row>
    <row r="115" spans="1:3" x14ac:dyDescent="0.35">
      <c r="A115" s="95">
        <v>44630</v>
      </c>
      <c r="B115" s="86">
        <v>2985.38</v>
      </c>
      <c r="C115">
        <v>0.49045699999999998</v>
      </c>
    </row>
    <row r="116" spans="1:3" x14ac:dyDescent="0.35">
      <c r="A116" s="95">
        <v>44631</v>
      </c>
      <c r="B116" s="86">
        <v>2964.03</v>
      </c>
      <c r="C116">
        <v>0.362091</v>
      </c>
    </row>
    <row r="117" spans="1:3" x14ac:dyDescent="0.35">
      <c r="A117" s="95">
        <v>44634</v>
      </c>
      <c r="B117" s="86">
        <v>2951.01</v>
      </c>
      <c r="C117">
        <v>0.33529199999999998</v>
      </c>
    </row>
    <row r="118" spans="1:3" x14ac:dyDescent="0.35">
      <c r="A118" s="95">
        <v>44635</v>
      </c>
      <c r="B118" s="86">
        <v>2985.28</v>
      </c>
      <c r="C118">
        <v>0.25863599999999998</v>
      </c>
    </row>
    <row r="119" spans="1:3" x14ac:dyDescent="0.35">
      <c r="A119" s="95">
        <v>44636</v>
      </c>
      <c r="B119" s="86">
        <v>3069.39</v>
      </c>
      <c r="C119">
        <v>0.23952200000000001</v>
      </c>
    </row>
    <row r="120" spans="1:3" x14ac:dyDescent="0.35">
      <c r="A120" s="95">
        <v>44637</v>
      </c>
      <c r="B120" s="86">
        <v>3108.57</v>
      </c>
      <c r="C120">
        <v>0.43621799999999999</v>
      </c>
    </row>
    <row r="121" spans="1:3" x14ac:dyDescent="0.35">
      <c r="A121" s="95">
        <v>44641</v>
      </c>
      <c r="B121" s="86">
        <v>2998.9</v>
      </c>
      <c r="C121">
        <v>0.35446</v>
      </c>
    </row>
    <row r="122" spans="1:3" x14ac:dyDescent="0.35">
      <c r="A122" s="95">
        <v>44642</v>
      </c>
      <c r="B122" s="86">
        <v>2925.58</v>
      </c>
      <c r="C122">
        <v>0.58382100000000003</v>
      </c>
    </row>
    <row r="123" spans="1:3" x14ac:dyDescent="0.35">
      <c r="A123" s="95">
        <v>44643</v>
      </c>
      <c r="B123" s="86">
        <v>2873.57</v>
      </c>
      <c r="C123">
        <v>1.0442830000000001</v>
      </c>
    </row>
    <row r="124" spans="1:3" x14ac:dyDescent="0.35">
      <c r="A124" s="95">
        <v>44644</v>
      </c>
      <c r="B124" s="86">
        <v>2875.06</v>
      </c>
      <c r="C124">
        <v>0.45922600000000002</v>
      </c>
    </row>
    <row r="125" spans="1:3" x14ac:dyDescent="0.35">
      <c r="A125" s="95">
        <v>44645</v>
      </c>
      <c r="B125" s="86">
        <v>2866.39</v>
      </c>
      <c r="C125">
        <v>0.33904000000000001</v>
      </c>
    </row>
    <row r="126" spans="1:3" x14ac:dyDescent="0.35">
      <c r="A126" s="95">
        <v>44648</v>
      </c>
      <c r="B126" s="86">
        <v>2866.67</v>
      </c>
      <c r="C126">
        <v>0.31024000000000002</v>
      </c>
    </row>
    <row r="127" spans="1:3" x14ac:dyDescent="0.35">
      <c r="A127" s="95">
        <v>44649</v>
      </c>
      <c r="B127" s="86">
        <v>2875.01</v>
      </c>
      <c r="C127">
        <v>0.35931800000000003</v>
      </c>
    </row>
    <row r="128" spans="1:3" x14ac:dyDescent="0.35">
      <c r="A128" s="95">
        <v>44650</v>
      </c>
      <c r="B128" s="86">
        <v>2916.32</v>
      </c>
      <c r="C128">
        <v>0.45027299999999998</v>
      </c>
    </row>
    <row r="129" spans="1:3" x14ac:dyDescent="0.35">
      <c r="A129" s="95">
        <v>44651</v>
      </c>
      <c r="B129" s="86">
        <v>2970.05</v>
      </c>
      <c r="C129">
        <v>0.41389700000000001</v>
      </c>
    </row>
    <row r="130" spans="1:3" x14ac:dyDescent="0.35">
      <c r="A130" s="95">
        <v>44652</v>
      </c>
      <c r="B130" s="86">
        <v>2992.51</v>
      </c>
      <c r="C130">
        <v>0.260712</v>
      </c>
    </row>
    <row r="131" spans="1:3" x14ac:dyDescent="0.35">
      <c r="A131" s="95">
        <v>44655</v>
      </c>
      <c r="B131" s="86">
        <v>3028.96</v>
      </c>
      <c r="C131">
        <v>0.27538800000000002</v>
      </c>
    </row>
    <row r="132" spans="1:3" x14ac:dyDescent="0.35">
      <c r="A132" s="95">
        <v>44656</v>
      </c>
      <c r="B132" s="86">
        <v>3059.9</v>
      </c>
      <c r="C132">
        <v>0.23685300000000001</v>
      </c>
    </row>
    <row r="133" spans="1:3" x14ac:dyDescent="0.35">
      <c r="A133" s="95">
        <v>44657</v>
      </c>
      <c r="B133" s="86">
        <v>3040.54</v>
      </c>
      <c r="C133">
        <v>0.245111</v>
      </c>
    </row>
    <row r="134" spans="1:3" x14ac:dyDescent="0.35">
      <c r="A134" s="95">
        <v>44658</v>
      </c>
      <c r="B134" s="86">
        <v>3051.28</v>
      </c>
      <c r="C134">
        <v>0.302703</v>
      </c>
    </row>
    <row r="135" spans="1:3" x14ac:dyDescent="0.35">
      <c r="A135" s="95">
        <v>44659</v>
      </c>
      <c r="B135" s="86">
        <v>3101.12</v>
      </c>
      <c r="C135">
        <v>0.16895199999999999</v>
      </c>
    </row>
    <row r="136" spans="1:3" x14ac:dyDescent="0.35">
      <c r="A136" s="95">
        <v>44662</v>
      </c>
      <c r="B136" s="86">
        <v>3103.66</v>
      </c>
      <c r="C136">
        <v>0.18612999999999999</v>
      </c>
    </row>
    <row r="137" spans="1:3" x14ac:dyDescent="0.35">
      <c r="A137" s="95">
        <v>44663</v>
      </c>
      <c r="B137" s="86">
        <v>3097.6</v>
      </c>
      <c r="C137">
        <v>0.238043</v>
      </c>
    </row>
    <row r="138" spans="1:3" x14ac:dyDescent="0.35">
      <c r="A138" s="95">
        <v>44664</v>
      </c>
      <c r="B138" s="86">
        <v>3102.74</v>
      </c>
      <c r="C138">
        <v>0.20585200000000001</v>
      </c>
    </row>
    <row r="139" spans="1:3" x14ac:dyDescent="0.35">
      <c r="A139" s="95">
        <v>44669</v>
      </c>
      <c r="B139" s="86">
        <v>3097.41</v>
      </c>
      <c r="C139">
        <v>0.197878</v>
      </c>
    </row>
    <row r="140" spans="1:3" x14ac:dyDescent="0.35">
      <c r="A140" s="95">
        <v>44670</v>
      </c>
      <c r="B140" s="86">
        <v>3027.01</v>
      </c>
      <c r="C140">
        <v>0.29668</v>
      </c>
    </row>
    <row r="141" spans="1:3" x14ac:dyDescent="0.35">
      <c r="A141" s="95">
        <v>44671</v>
      </c>
      <c r="B141" s="86">
        <v>3060.64</v>
      </c>
      <c r="C141">
        <v>0.235572</v>
      </c>
    </row>
    <row r="142" spans="1:3" x14ac:dyDescent="0.35">
      <c r="A142" s="95">
        <v>44672</v>
      </c>
      <c r="B142" s="86">
        <v>3112.23</v>
      </c>
      <c r="C142">
        <v>0.15220500000000001</v>
      </c>
    </row>
    <row r="143" spans="1:3" x14ac:dyDescent="0.35">
      <c r="A143" s="95">
        <v>44673</v>
      </c>
      <c r="B143" s="86">
        <v>3116.12</v>
      </c>
      <c r="C143">
        <v>0.14849399999999999</v>
      </c>
    </row>
    <row r="144" spans="1:3" x14ac:dyDescent="0.35">
      <c r="A144" s="95">
        <v>44676</v>
      </c>
      <c r="B144" s="86">
        <v>3052.95</v>
      </c>
      <c r="C144">
        <v>0.63031199999999998</v>
      </c>
    </row>
    <row r="145" spans="1:3" x14ac:dyDescent="0.35">
      <c r="A145" s="95">
        <v>44677</v>
      </c>
      <c r="B145" s="86">
        <v>3124.09</v>
      </c>
      <c r="C145">
        <v>0.39854499999999998</v>
      </c>
    </row>
    <row r="146" spans="1:3" x14ac:dyDescent="0.35">
      <c r="A146" s="95">
        <v>44678</v>
      </c>
      <c r="B146" s="86">
        <v>3092.18</v>
      </c>
      <c r="C146">
        <v>0.24876899999999999</v>
      </c>
    </row>
    <row r="147" spans="1:3" x14ac:dyDescent="0.35">
      <c r="A147" s="95">
        <v>44679</v>
      </c>
      <c r="B147" s="86">
        <v>3110.38</v>
      </c>
      <c r="C147">
        <v>0.322548</v>
      </c>
    </row>
    <row r="148" spans="1:3" x14ac:dyDescent="0.35">
      <c r="A148" s="95">
        <v>44680</v>
      </c>
      <c r="B148" s="86">
        <v>3037.53</v>
      </c>
      <c r="C148">
        <v>0.25939800000000002</v>
      </c>
    </row>
    <row r="149" spans="1:3" x14ac:dyDescent="0.35">
      <c r="A149" s="95">
        <v>44683</v>
      </c>
      <c r="B149" s="86">
        <v>3030.16</v>
      </c>
      <c r="C149">
        <v>0.215783</v>
      </c>
    </row>
    <row r="150" spans="1:3" x14ac:dyDescent="0.35">
      <c r="A150" s="95">
        <v>44685</v>
      </c>
      <c r="B150" s="86">
        <v>3135.9</v>
      </c>
      <c r="C150">
        <v>2.8718300000000001</v>
      </c>
    </row>
    <row r="151" spans="1:3" x14ac:dyDescent="0.35">
      <c r="A151" s="95">
        <v>44686</v>
      </c>
      <c r="B151" s="86">
        <v>3035.44</v>
      </c>
      <c r="C151">
        <v>0.62309800000000004</v>
      </c>
    </row>
    <row r="152" spans="1:3" x14ac:dyDescent="0.35">
      <c r="A152" s="95">
        <v>44687</v>
      </c>
      <c r="B152" s="86">
        <v>3063.97</v>
      </c>
      <c r="C152">
        <v>0.56037300000000001</v>
      </c>
    </row>
    <row r="153" spans="1:3" x14ac:dyDescent="0.35">
      <c r="A153" s="95">
        <v>44690</v>
      </c>
      <c r="B153" s="86">
        <v>3012.33</v>
      </c>
      <c r="C153">
        <v>0.40340900000000002</v>
      </c>
    </row>
    <row r="154" spans="1:3" x14ac:dyDescent="0.35">
      <c r="A154" s="95">
        <v>44691</v>
      </c>
      <c r="B154" s="86">
        <v>3007.24</v>
      </c>
      <c r="C154">
        <v>0.285192</v>
      </c>
    </row>
    <row r="155" spans="1:3" x14ac:dyDescent="0.35">
      <c r="A155" s="95">
        <v>44692</v>
      </c>
      <c r="B155" s="86">
        <v>3019.56</v>
      </c>
      <c r="C155">
        <v>0.26957900000000001</v>
      </c>
    </row>
    <row r="156" spans="1:3" x14ac:dyDescent="0.35">
      <c r="A156" s="95">
        <v>44693</v>
      </c>
      <c r="B156" s="86">
        <v>2979.73</v>
      </c>
      <c r="C156">
        <v>0.310942</v>
      </c>
    </row>
    <row r="157" spans="1:3" x14ac:dyDescent="0.35">
      <c r="A157" s="95">
        <v>44694</v>
      </c>
      <c r="B157" s="86">
        <v>3036.83</v>
      </c>
      <c r="C157">
        <v>0.32675700000000002</v>
      </c>
    </row>
    <row r="158" spans="1:3" x14ac:dyDescent="0.35">
      <c r="A158" s="95">
        <v>44697</v>
      </c>
      <c r="B158" s="86">
        <v>3042.76</v>
      </c>
      <c r="C158">
        <v>0.27077200000000001</v>
      </c>
    </row>
    <row r="159" spans="1:3" x14ac:dyDescent="0.35">
      <c r="A159" s="95">
        <v>44698</v>
      </c>
      <c r="B159" s="86">
        <v>3120.52</v>
      </c>
      <c r="C159">
        <v>0.27718999999999999</v>
      </c>
    </row>
    <row r="160" spans="1:3" x14ac:dyDescent="0.35">
      <c r="A160" s="95">
        <v>44699</v>
      </c>
      <c r="B160" s="86">
        <v>3144.14</v>
      </c>
      <c r="C160">
        <v>0.43571199999999999</v>
      </c>
    </row>
    <row r="161" spans="1:3" x14ac:dyDescent="0.35">
      <c r="A161" s="95">
        <v>44700</v>
      </c>
      <c r="B161" s="86">
        <v>3086.43</v>
      </c>
      <c r="C161">
        <v>0.39405800000000002</v>
      </c>
    </row>
    <row r="162" spans="1:3" x14ac:dyDescent="0.35">
      <c r="A162" s="95">
        <v>44701</v>
      </c>
      <c r="B162" s="86">
        <v>3195.92</v>
      </c>
      <c r="C162">
        <v>0.52553000000000005</v>
      </c>
    </row>
    <row r="163" spans="1:3" x14ac:dyDescent="0.35">
      <c r="A163" s="95">
        <v>44704</v>
      </c>
      <c r="B163" s="86">
        <v>3230.01</v>
      </c>
      <c r="C163">
        <v>0.52497799999999994</v>
      </c>
    </row>
    <row r="164" spans="1:3" x14ac:dyDescent="0.35">
      <c r="A164" s="95">
        <v>44705</v>
      </c>
      <c r="B164" s="86">
        <v>3214.63</v>
      </c>
      <c r="C164">
        <v>0.23053199999999999</v>
      </c>
    </row>
    <row r="165" spans="1:3" x14ac:dyDescent="0.35">
      <c r="A165" s="95">
        <v>44706</v>
      </c>
      <c r="B165" s="86">
        <v>3257.29</v>
      </c>
      <c r="C165">
        <v>0.286553</v>
      </c>
    </row>
    <row r="166" spans="1:3" x14ac:dyDescent="0.35">
      <c r="A166" s="95">
        <v>44707</v>
      </c>
      <c r="B166" s="86">
        <v>3298.46</v>
      </c>
      <c r="C166">
        <v>0.54525999999999997</v>
      </c>
    </row>
    <row r="167" spans="1:3" x14ac:dyDescent="0.35">
      <c r="A167" s="95">
        <v>44708</v>
      </c>
      <c r="B167" s="86">
        <v>3295.36</v>
      </c>
      <c r="C167">
        <v>0.16572100000000001</v>
      </c>
    </row>
    <row r="168" spans="1:3" x14ac:dyDescent="0.35">
      <c r="A168" s="95">
        <v>44711</v>
      </c>
      <c r="B168" s="86">
        <v>3312.63</v>
      </c>
      <c r="C168">
        <v>0.21349499999999999</v>
      </c>
    </row>
    <row r="169" spans="1:3" x14ac:dyDescent="0.35">
      <c r="A169" s="95">
        <v>44712</v>
      </c>
      <c r="B169" s="86">
        <v>3378.91</v>
      </c>
      <c r="C169">
        <v>0.56298700000000002</v>
      </c>
    </row>
    <row r="170" spans="1:3" x14ac:dyDescent="0.35">
      <c r="A170" s="95">
        <v>44713</v>
      </c>
      <c r="B170" s="86">
        <v>3289.52</v>
      </c>
      <c r="C170">
        <v>0.24138599999999999</v>
      </c>
    </row>
    <row r="171" spans="1:3" x14ac:dyDescent="0.35">
      <c r="A171" s="95">
        <v>44714</v>
      </c>
      <c r="B171" s="86">
        <v>3313.37</v>
      </c>
      <c r="C171">
        <v>0.21309900000000001</v>
      </c>
    </row>
    <row r="172" spans="1:3" x14ac:dyDescent="0.35">
      <c r="A172" s="95">
        <v>44715</v>
      </c>
      <c r="B172" s="86">
        <v>3269.79</v>
      </c>
      <c r="C172">
        <v>0.27146199999999998</v>
      </c>
    </row>
    <row r="173" spans="1:3" x14ac:dyDescent="0.35">
      <c r="A173" s="95">
        <v>44718</v>
      </c>
      <c r="B173" s="86">
        <v>3234.55</v>
      </c>
      <c r="C173">
        <v>0.153889</v>
      </c>
    </row>
    <row r="174" spans="1:3" x14ac:dyDescent="0.35">
      <c r="A174" s="95">
        <v>44719</v>
      </c>
      <c r="B174" s="86">
        <v>3134.05</v>
      </c>
      <c r="C174">
        <v>0.33801799999999999</v>
      </c>
    </row>
    <row r="175" spans="1:3" x14ac:dyDescent="0.35">
      <c r="A175" s="95">
        <v>44720</v>
      </c>
      <c r="B175" s="86">
        <v>3113.71</v>
      </c>
      <c r="C175">
        <v>0.32010300000000003</v>
      </c>
    </row>
    <row r="176" spans="1:3" x14ac:dyDescent="0.35">
      <c r="A176" s="95">
        <v>44721</v>
      </c>
      <c r="B176" s="86">
        <v>3100.51</v>
      </c>
      <c r="C176">
        <v>0.34735100000000002</v>
      </c>
    </row>
    <row r="177" spans="1:3" x14ac:dyDescent="0.35">
      <c r="A177" s="95">
        <v>44722</v>
      </c>
      <c r="B177" s="86">
        <v>3113.11</v>
      </c>
      <c r="C177">
        <v>0.50382199999999999</v>
      </c>
    </row>
    <row r="178" spans="1:3" x14ac:dyDescent="0.35">
      <c r="A178" s="95">
        <v>44725</v>
      </c>
      <c r="B178" s="86">
        <v>3111.4</v>
      </c>
      <c r="C178">
        <v>0.46389900000000001</v>
      </c>
    </row>
    <row r="179" spans="1:3" x14ac:dyDescent="0.35">
      <c r="A179" s="95">
        <v>44726</v>
      </c>
      <c r="B179" s="86">
        <v>3133.49</v>
      </c>
      <c r="C179">
        <v>0.22464500000000001</v>
      </c>
    </row>
    <row r="180" spans="1:3" x14ac:dyDescent="0.35">
      <c r="A180" s="95">
        <v>44727</v>
      </c>
      <c r="B180" s="86">
        <v>3135.85</v>
      </c>
      <c r="C180">
        <v>0.245702</v>
      </c>
    </row>
    <row r="181" spans="1:3" x14ac:dyDescent="0.35">
      <c r="A181" s="95">
        <v>44728</v>
      </c>
      <c r="B181" s="86">
        <v>3140.48</v>
      </c>
      <c r="C181">
        <v>0.48150700000000002</v>
      </c>
    </row>
    <row r="182" spans="1:3" x14ac:dyDescent="0.35">
      <c r="A182" s="95">
        <v>44729</v>
      </c>
      <c r="B182" s="86">
        <v>3086.48</v>
      </c>
      <c r="C182">
        <v>0.52737000000000001</v>
      </c>
    </row>
    <row r="183" spans="1:3" x14ac:dyDescent="0.35">
      <c r="A183" s="95">
        <v>44732</v>
      </c>
      <c r="B183" s="194"/>
      <c r="C183">
        <v>0</v>
      </c>
    </row>
    <row r="184" spans="1:3" x14ac:dyDescent="0.35">
      <c r="A184" s="95">
        <v>44732</v>
      </c>
      <c r="B184" s="86">
        <v>3183.53</v>
      </c>
      <c r="C184">
        <v>0.364703</v>
      </c>
    </row>
    <row r="185" spans="1:3" x14ac:dyDescent="0.35">
      <c r="A185" s="95">
        <v>44733</v>
      </c>
      <c r="B185" s="86">
        <v>3231.31</v>
      </c>
      <c r="C185">
        <v>0.22364100000000001</v>
      </c>
    </row>
    <row r="186" spans="1:3" x14ac:dyDescent="0.35">
      <c r="A186" s="95">
        <v>44734</v>
      </c>
      <c r="B186" s="86">
        <v>3207.14</v>
      </c>
      <c r="C186">
        <v>0.17085400000000001</v>
      </c>
    </row>
    <row r="187" spans="1:3" x14ac:dyDescent="0.35">
      <c r="A187" s="95">
        <v>44735</v>
      </c>
      <c r="B187" s="86">
        <v>3214.49</v>
      </c>
      <c r="C187">
        <v>0.35131099999999998</v>
      </c>
    </row>
    <row r="188" spans="1:3" x14ac:dyDescent="0.35">
      <c r="A188" s="95">
        <v>44736</v>
      </c>
      <c r="B188" s="86">
        <v>3269.04</v>
      </c>
      <c r="C188">
        <v>0.30113299999999998</v>
      </c>
    </row>
    <row r="189" spans="1:3" x14ac:dyDescent="0.35">
      <c r="A189" s="95">
        <v>44739</v>
      </c>
      <c r="B189" s="86">
        <v>3259.39</v>
      </c>
      <c r="C189">
        <v>0.41972999999999999</v>
      </c>
    </row>
    <row r="190" spans="1:3" x14ac:dyDescent="0.35">
      <c r="A190" s="95">
        <v>44740</v>
      </c>
      <c r="B190" s="86">
        <v>3236.39</v>
      </c>
      <c r="C190">
        <v>0.18257399999999999</v>
      </c>
    </row>
    <row r="191" spans="1:3" x14ac:dyDescent="0.35">
      <c r="A191" s="95">
        <v>44741</v>
      </c>
      <c r="B191" s="86">
        <v>3207.61</v>
      </c>
      <c r="C191">
        <v>0.37447799999999998</v>
      </c>
    </row>
    <row r="192" spans="1:3" x14ac:dyDescent="0.35">
      <c r="A192" s="95">
        <v>44742</v>
      </c>
      <c r="B192" s="86">
        <v>3266.26</v>
      </c>
      <c r="C192">
        <v>0.47930800000000001</v>
      </c>
    </row>
    <row r="193" spans="1:3" x14ac:dyDescent="0.35">
      <c r="A193" s="95">
        <v>44743</v>
      </c>
      <c r="B193" s="86">
        <v>3377.4</v>
      </c>
      <c r="C193">
        <v>0.292487</v>
      </c>
    </row>
    <row r="194" spans="1:3" x14ac:dyDescent="0.35">
      <c r="A194" s="95">
        <v>44746</v>
      </c>
      <c r="B194" s="86">
        <v>3486.8</v>
      </c>
      <c r="C194">
        <v>0.61435899999999999</v>
      </c>
    </row>
    <row r="195" spans="1:3" x14ac:dyDescent="0.35">
      <c r="A195" s="95">
        <v>44747</v>
      </c>
      <c r="B195" s="86">
        <v>3445.48</v>
      </c>
      <c r="C195">
        <v>0.61251900000000004</v>
      </c>
    </row>
    <row r="196" spans="1:3" x14ac:dyDescent="0.35">
      <c r="A196" s="95">
        <v>44748</v>
      </c>
      <c r="B196" s="86">
        <v>3609.63</v>
      </c>
      <c r="C196">
        <v>1.0430699999999999</v>
      </c>
    </row>
    <row r="197" spans="1:3" x14ac:dyDescent="0.35">
      <c r="A197" s="95">
        <v>44749</v>
      </c>
      <c r="B197" s="86">
        <v>3590.26</v>
      </c>
      <c r="C197">
        <v>0.51961999999999997</v>
      </c>
    </row>
    <row r="198" spans="1:3" x14ac:dyDescent="0.35">
      <c r="A198" s="95">
        <v>44750</v>
      </c>
      <c r="B198" s="86">
        <v>3596.57</v>
      </c>
      <c r="C198">
        <v>0.37951299999999999</v>
      </c>
    </row>
    <row r="199" spans="1:3" x14ac:dyDescent="0.35">
      <c r="A199" s="95">
        <v>44753</v>
      </c>
      <c r="B199" s="86">
        <v>3576.27</v>
      </c>
      <c r="C199">
        <v>0.20860200000000001</v>
      </c>
    </row>
    <row r="200" spans="1:3" x14ac:dyDescent="0.35">
      <c r="A200" s="95">
        <v>44754</v>
      </c>
      <c r="B200" s="86">
        <v>3510.41</v>
      </c>
      <c r="C200">
        <v>0.28358699999999998</v>
      </c>
    </row>
    <row r="201" spans="1:3" x14ac:dyDescent="0.35">
      <c r="A201" s="95">
        <v>44755</v>
      </c>
      <c r="B201" s="86">
        <v>3510.88</v>
      </c>
      <c r="C201">
        <v>0.164377</v>
      </c>
    </row>
    <row r="202" spans="1:3" x14ac:dyDescent="0.35">
      <c r="A202" s="95">
        <v>44756</v>
      </c>
      <c r="B202" s="86">
        <v>3556.25</v>
      </c>
      <c r="C202">
        <v>0.26573200000000002</v>
      </c>
    </row>
    <row r="203" spans="1:3" x14ac:dyDescent="0.35">
      <c r="A203" s="95">
        <v>44757</v>
      </c>
      <c r="B203" s="86">
        <v>3626.68</v>
      </c>
      <c r="C203">
        <v>0.66078999999999999</v>
      </c>
    </row>
    <row r="204" spans="1:3" x14ac:dyDescent="0.35">
      <c r="A204" s="95">
        <v>44760</v>
      </c>
      <c r="B204" s="86">
        <v>3557</v>
      </c>
      <c r="C204">
        <v>0.455399</v>
      </c>
    </row>
    <row r="205" spans="1:3" x14ac:dyDescent="0.35">
      <c r="A205" s="95">
        <v>44761</v>
      </c>
      <c r="B205" s="86">
        <v>3568.78</v>
      </c>
      <c r="C205">
        <v>0.228968</v>
      </c>
    </row>
    <row r="206" spans="1:3" x14ac:dyDescent="0.35">
      <c r="A206" s="95">
        <v>44762</v>
      </c>
      <c r="B206" s="86">
        <v>3607.27</v>
      </c>
      <c r="C206">
        <v>0.44049500000000003</v>
      </c>
    </row>
    <row r="207" spans="1:3" x14ac:dyDescent="0.35">
      <c r="A207" s="95">
        <v>44763</v>
      </c>
      <c r="B207" s="86">
        <v>3632.9</v>
      </c>
      <c r="C207">
        <v>0.28210400000000002</v>
      </c>
    </row>
    <row r="208" spans="1:3" x14ac:dyDescent="0.35">
      <c r="A208" s="95">
        <v>44764</v>
      </c>
      <c r="B208" s="86">
        <v>3647.93</v>
      </c>
      <c r="C208">
        <v>0.433423</v>
      </c>
    </row>
    <row r="209" spans="1:3" x14ac:dyDescent="0.35">
      <c r="A209" s="95">
        <v>44767</v>
      </c>
      <c r="B209" s="86">
        <v>3661.54</v>
      </c>
      <c r="C209">
        <v>0.290157</v>
      </c>
    </row>
    <row r="210" spans="1:3" x14ac:dyDescent="0.35">
      <c r="A210" s="95">
        <v>44768</v>
      </c>
      <c r="B210" s="86">
        <v>3587.34</v>
      </c>
      <c r="C210">
        <v>0.26752700000000001</v>
      </c>
    </row>
    <row r="211" spans="1:3" x14ac:dyDescent="0.35">
      <c r="A211" s="95">
        <v>44769</v>
      </c>
      <c r="B211" s="86">
        <v>3632</v>
      </c>
      <c r="C211">
        <v>0.200264</v>
      </c>
    </row>
    <row r="212" spans="1:3" x14ac:dyDescent="0.35">
      <c r="A212" s="95">
        <v>44770</v>
      </c>
      <c r="B212" s="86">
        <v>3645.95</v>
      </c>
      <c r="C212">
        <v>0.31600800000000001</v>
      </c>
    </row>
    <row r="213" spans="1:3" x14ac:dyDescent="0.35">
      <c r="A213" s="95">
        <v>44771</v>
      </c>
      <c r="B213" s="86">
        <v>3675.21</v>
      </c>
      <c r="C213">
        <v>0.41897000000000001</v>
      </c>
    </row>
    <row r="214" spans="1:3" x14ac:dyDescent="0.35">
      <c r="A214" s="95">
        <v>44774</v>
      </c>
      <c r="B214" s="86">
        <v>3633.04</v>
      </c>
      <c r="C214">
        <v>0.323129</v>
      </c>
    </row>
    <row r="215" spans="1:3" x14ac:dyDescent="0.35">
      <c r="A215" s="95">
        <v>44775</v>
      </c>
      <c r="B215" s="86">
        <v>3569.44</v>
      </c>
      <c r="C215">
        <v>0.35585899999999998</v>
      </c>
    </row>
    <row r="216" spans="1:3" x14ac:dyDescent="0.35">
      <c r="A216" s="95">
        <v>44776</v>
      </c>
      <c r="B216" s="86">
        <v>3552.34</v>
      </c>
      <c r="C216">
        <v>0.42808800000000002</v>
      </c>
    </row>
    <row r="217" spans="1:3" x14ac:dyDescent="0.35">
      <c r="A217" s="95">
        <v>44777</v>
      </c>
      <c r="B217" s="86">
        <v>3557.09</v>
      </c>
      <c r="C217">
        <v>0.50666699999999998</v>
      </c>
    </row>
    <row r="218" spans="1:3" x14ac:dyDescent="0.35">
      <c r="A218" s="95">
        <v>44778</v>
      </c>
      <c r="B218" s="86">
        <v>3475.16</v>
      </c>
      <c r="C218">
        <v>0.79884999999999995</v>
      </c>
    </row>
    <row r="219" spans="1:3" x14ac:dyDescent="0.35">
      <c r="A219" s="95">
        <v>44781</v>
      </c>
      <c r="B219" s="86">
        <v>3421.74</v>
      </c>
      <c r="C219">
        <v>0.31009399999999998</v>
      </c>
    </row>
    <row r="220" spans="1:3" x14ac:dyDescent="0.35">
      <c r="A220" s="95">
        <v>44783</v>
      </c>
      <c r="B220" s="86">
        <v>3437.14</v>
      </c>
      <c r="C220">
        <v>0.191222</v>
      </c>
    </row>
    <row r="221" spans="1:3" x14ac:dyDescent="0.35">
      <c r="A221" s="95">
        <v>44784</v>
      </c>
      <c r="B221" s="86">
        <v>3430.12</v>
      </c>
      <c r="C221">
        <v>0.16707</v>
      </c>
    </row>
    <row r="222" spans="1:3" x14ac:dyDescent="0.35">
      <c r="A222" s="95">
        <v>44785</v>
      </c>
      <c r="B222" s="86">
        <v>3448.45</v>
      </c>
      <c r="C222">
        <v>0.22858700000000001</v>
      </c>
    </row>
    <row r="223" spans="1:3" x14ac:dyDescent="0.35">
      <c r="A223" s="95">
        <v>44789</v>
      </c>
      <c r="B223" s="86">
        <v>3477.38</v>
      </c>
      <c r="C223">
        <v>0.239514</v>
      </c>
    </row>
    <row r="224" spans="1:3" x14ac:dyDescent="0.35">
      <c r="A224" s="95">
        <v>44790</v>
      </c>
      <c r="B224" s="86">
        <v>3491.28</v>
      </c>
      <c r="C224">
        <v>0.35394100000000001</v>
      </c>
    </row>
    <row r="225" spans="1:3" x14ac:dyDescent="0.35">
      <c r="A225" s="95">
        <v>44791</v>
      </c>
      <c r="B225" s="86">
        <v>3479.83</v>
      </c>
      <c r="C225">
        <v>0.232262</v>
      </c>
    </row>
    <row r="226" spans="1:3" x14ac:dyDescent="0.35">
      <c r="A226" s="95">
        <v>44792</v>
      </c>
      <c r="B226" s="86">
        <v>3451.09</v>
      </c>
      <c r="C226">
        <v>0.177955</v>
      </c>
    </row>
    <row r="227" spans="1:3" x14ac:dyDescent="0.35">
      <c r="A227" s="95">
        <v>44795</v>
      </c>
      <c r="B227" s="86">
        <v>3464.19</v>
      </c>
      <c r="C227">
        <v>0.366371</v>
      </c>
    </row>
    <row r="228" spans="1:3" x14ac:dyDescent="0.35">
      <c r="A228" s="95">
        <v>44796</v>
      </c>
      <c r="B228" s="86">
        <v>3466.31</v>
      </c>
      <c r="C228">
        <v>0.18915000000000001</v>
      </c>
    </row>
    <row r="229" spans="1:3" x14ac:dyDescent="0.35">
      <c r="A229" s="95">
        <v>44797</v>
      </c>
      <c r="B229" s="86">
        <v>3447.89</v>
      </c>
      <c r="C229">
        <v>0.187721</v>
      </c>
    </row>
    <row r="230" spans="1:3" x14ac:dyDescent="0.35">
      <c r="A230" s="95">
        <v>44798</v>
      </c>
      <c r="B230" s="86">
        <v>3436.06</v>
      </c>
      <c r="C230">
        <v>0.20857800000000001</v>
      </c>
    </row>
    <row r="231" spans="1:3" x14ac:dyDescent="0.35">
      <c r="A231" s="95">
        <v>44799</v>
      </c>
      <c r="B231" s="86">
        <v>3439.41</v>
      </c>
      <c r="C231">
        <v>0.22079599999999999</v>
      </c>
    </row>
    <row r="232" spans="1:3" x14ac:dyDescent="0.35">
      <c r="A232" s="95">
        <v>44802</v>
      </c>
      <c r="B232" s="86">
        <v>3493.59</v>
      </c>
      <c r="C232">
        <v>0.52568400000000004</v>
      </c>
    </row>
    <row r="233" spans="1:3" x14ac:dyDescent="0.35">
      <c r="A233" s="95">
        <v>44803</v>
      </c>
      <c r="B233" s="86">
        <v>3531.37</v>
      </c>
      <c r="C233">
        <v>0.46734199999999998</v>
      </c>
    </row>
    <row r="234" spans="1:3" x14ac:dyDescent="0.35">
      <c r="A234" s="95">
        <v>44805</v>
      </c>
      <c r="B234" s="86">
        <v>3503.48</v>
      </c>
      <c r="C234">
        <v>0.314888</v>
      </c>
    </row>
    <row r="235" spans="1:3" x14ac:dyDescent="0.35">
      <c r="A235" s="95">
        <v>44806</v>
      </c>
      <c r="B235" s="86">
        <v>3490.38</v>
      </c>
      <c r="C235">
        <v>0.202152</v>
      </c>
    </row>
    <row r="236" spans="1:3" x14ac:dyDescent="0.35">
      <c r="A236" s="95">
        <v>44809</v>
      </c>
      <c r="B236" s="86">
        <v>3451.14</v>
      </c>
      <c r="C236">
        <v>0.234232</v>
      </c>
    </row>
    <row r="237" spans="1:3" x14ac:dyDescent="0.35">
      <c r="A237" s="95">
        <v>44810</v>
      </c>
      <c r="B237" s="86">
        <v>3400.44</v>
      </c>
      <c r="C237">
        <v>0.39074599999999998</v>
      </c>
    </row>
    <row r="238" spans="1:3" x14ac:dyDescent="0.35">
      <c r="A238" s="95">
        <v>44811</v>
      </c>
      <c r="B238" s="86">
        <v>3456.13</v>
      </c>
      <c r="C238">
        <v>0.28773399999999999</v>
      </c>
    </row>
    <row r="239" spans="1:3" x14ac:dyDescent="0.35">
      <c r="A239" s="95">
        <v>44812</v>
      </c>
      <c r="B239" s="86">
        <v>3460.61</v>
      </c>
      <c r="C239">
        <v>0.38483099999999998</v>
      </c>
    </row>
    <row r="240" spans="1:3" x14ac:dyDescent="0.35">
      <c r="A240" s="95">
        <v>44813</v>
      </c>
      <c r="B240" s="86">
        <v>3438.79</v>
      </c>
      <c r="C240">
        <v>0.134487</v>
      </c>
    </row>
    <row r="241" spans="1:3" x14ac:dyDescent="0.35">
      <c r="A241" s="95">
        <v>44816</v>
      </c>
      <c r="B241" s="86">
        <v>3438.79</v>
      </c>
      <c r="C241" t="s">
        <v>199</v>
      </c>
    </row>
    <row r="242" spans="1:3" x14ac:dyDescent="0.35">
      <c r="A242" s="95">
        <v>44817</v>
      </c>
      <c r="B242" s="86">
        <v>3540.75</v>
      </c>
      <c r="C242">
        <v>0.39887099999999998</v>
      </c>
    </row>
    <row r="243" spans="1:3" x14ac:dyDescent="0.35">
      <c r="A243" s="95">
        <v>44818</v>
      </c>
      <c r="B243" s="86">
        <v>3530.66</v>
      </c>
      <c r="C243">
        <v>0.38925300000000002</v>
      </c>
    </row>
    <row r="244" spans="1:3" x14ac:dyDescent="0.35">
      <c r="A244" s="95">
        <v>44819</v>
      </c>
      <c r="B244" s="86">
        <v>3506.68</v>
      </c>
      <c r="C244">
        <v>0.31146200000000002</v>
      </c>
    </row>
    <row r="245" spans="1:3" x14ac:dyDescent="0.35">
      <c r="A245" s="95">
        <v>44820</v>
      </c>
      <c r="B245" s="86">
        <v>3429.42</v>
      </c>
      <c r="C245">
        <v>0.559137</v>
      </c>
    </row>
    <row r="246" spans="1:3" x14ac:dyDescent="0.35">
      <c r="A246" s="95">
        <v>44823</v>
      </c>
      <c r="B246" s="86">
        <v>3384.94</v>
      </c>
      <c r="C246">
        <v>0.21179500000000001</v>
      </c>
    </row>
    <row r="247" spans="1:3" x14ac:dyDescent="0.35">
      <c r="A247" s="95">
        <v>44824</v>
      </c>
      <c r="B247" s="86">
        <v>3439.83</v>
      </c>
      <c r="C247">
        <v>0.34660400000000002</v>
      </c>
    </row>
    <row r="248" spans="1:3" x14ac:dyDescent="0.35">
      <c r="A248" s="95">
        <v>44825</v>
      </c>
      <c r="B248" s="86">
        <v>3548.24</v>
      </c>
      <c r="C248">
        <v>0.773841</v>
      </c>
    </row>
    <row r="249" spans="1:3" x14ac:dyDescent="0.35">
      <c r="A249" s="95">
        <v>44826</v>
      </c>
      <c r="B249" s="86">
        <v>3605.06</v>
      </c>
      <c r="C249">
        <v>0.68717200000000001</v>
      </c>
    </row>
    <row r="250" spans="1:3" x14ac:dyDescent="0.35">
      <c r="A250" s="95">
        <v>44827</v>
      </c>
      <c r="B250" s="86">
        <v>3577.49</v>
      </c>
      <c r="C250">
        <v>0.32658100000000001</v>
      </c>
    </row>
    <row r="251" spans="1:3" x14ac:dyDescent="0.35">
      <c r="A251" s="95">
        <v>44830</v>
      </c>
      <c r="B251" s="86">
        <v>3568.83</v>
      </c>
      <c r="C251">
        <v>0.62688200000000005</v>
      </c>
    </row>
    <row r="252" spans="1:3" x14ac:dyDescent="0.35">
      <c r="A252" s="95">
        <v>44831</v>
      </c>
      <c r="B252" s="86">
        <v>3603.36</v>
      </c>
      <c r="C252">
        <v>0.58475999999999995</v>
      </c>
    </row>
    <row r="253" spans="1:3" x14ac:dyDescent="0.35">
      <c r="A253" s="95">
        <v>44832</v>
      </c>
      <c r="B253" s="86">
        <v>3630.73</v>
      </c>
      <c r="C253">
        <v>0.36491699999999999</v>
      </c>
    </row>
    <row r="254" spans="1:3" x14ac:dyDescent="0.35">
      <c r="A254" s="95">
        <v>44833</v>
      </c>
      <c r="B254" s="86">
        <v>3641.38</v>
      </c>
      <c r="C254">
        <v>0.45020700000000002</v>
      </c>
    </row>
    <row r="255" spans="1:3" x14ac:dyDescent="0.35">
      <c r="A255" s="95">
        <v>44834</v>
      </c>
      <c r="B255" s="86">
        <v>3621.17</v>
      </c>
      <c r="C255">
        <v>0.309896</v>
      </c>
    </row>
    <row r="256" spans="1:3" x14ac:dyDescent="0.35">
      <c r="A256" s="95">
        <v>44837</v>
      </c>
      <c r="B256" s="86">
        <v>3551.35</v>
      </c>
      <c r="C256">
        <v>0.25183</v>
      </c>
    </row>
    <row r="257" spans="1:3" x14ac:dyDescent="0.35">
      <c r="A257" s="95">
        <v>44838</v>
      </c>
      <c r="B257" s="86">
        <v>3597.71</v>
      </c>
      <c r="C257">
        <v>0.153835</v>
      </c>
    </row>
    <row r="258" spans="1:3" x14ac:dyDescent="0.35">
      <c r="A258" s="95">
        <v>44840</v>
      </c>
      <c r="B258" s="86">
        <v>3550.03</v>
      </c>
      <c r="C258">
        <v>0.30821599999999999</v>
      </c>
    </row>
    <row r="259" spans="1:3" x14ac:dyDescent="0.35">
      <c r="A259" s="95">
        <v>44841</v>
      </c>
      <c r="B259" s="86">
        <v>3567.08</v>
      </c>
      <c r="C259">
        <v>0.31847199999999998</v>
      </c>
    </row>
    <row r="260" spans="1:3" x14ac:dyDescent="0.35">
      <c r="A260" s="95">
        <v>44844</v>
      </c>
      <c r="B260" s="86">
        <v>3578.58</v>
      </c>
      <c r="C260">
        <v>0.185199</v>
      </c>
    </row>
    <row r="261" spans="1:3" x14ac:dyDescent="0.35">
      <c r="A261" s="95">
        <v>44845</v>
      </c>
      <c r="B261" s="86">
        <v>3512.67</v>
      </c>
      <c r="C261">
        <v>0.20264399999999999</v>
      </c>
    </row>
    <row r="262" spans="1:3" x14ac:dyDescent="0.35">
      <c r="A262" s="95">
        <v>44846</v>
      </c>
      <c r="B262" s="86">
        <v>3545.74</v>
      </c>
      <c r="C262">
        <v>0.27115600000000001</v>
      </c>
    </row>
    <row r="263" spans="1:3" x14ac:dyDescent="0.35">
      <c r="A263" s="95">
        <v>44847</v>
      </c>
      <c r="B263" s="86">
        <v>3566.09</v>
      </c>
      <c r="C263">
        <v>0.15676999999999999</v>
      </c>
    </row>
    <row r="264" spans="1:3" x14ac:dyDescent="0.35">
      <c r="A264" s="95">
        <v>44848</v>
      </c>
      <c r="B264" s="86">
        <v>3577.07</v>
      </c>
      <c r="C264">
        <v>0.35014099999999998</v>
      </c>
    </row>
    <row r="265" spans="1:3" x14ac:dyDescent="0.35">
      <c r="A265" s="95">
        <v>44851</v>
      </c>
      <c r="B265" s="86">
        <v>3559.59</v>
      </c>
      <c r="C265">
        <v>9.3314999999999995E-2</v>
      </c>
    </row>
    <row r="266" spans="1:3" x14ac:dyDescent="0.35">
      <c r="A266" s="95">
        <v>44852</v>
      </c>
      <c r="B266" s="86">
        <v>3549.37</v>
      </c>
      <c r="C266">
        <v>0.18986600000000001</v>
      </c>
    </row>
    <row r="267" spans="1:3" x14ac:dyDescent="0.35">
      <c r="A267" s="95">
        <v>44853</v>
      </c>
      <c r="B267" s="86">
        <v>3550.92</v>
      </c>
      <c r="C267">
        <v>0.182278</v>
      </c>
    </row>
    <row r="268" spans="1:3" x14ac:dyDescent="0.35">
      <c r="A268" s="95">
        <v>44854</v>
      </c>
      <c r="B268" s="86">
        <v>3571.32</v>
      </c>
      <c r="C268">
        <v>0.23008200000000001</v>
      </c>
    </row>
    <row r="269" spans="1:3" x14ac:dyDescent="0.35">
      <c r="A269" s="95">
        <v>44855</v>
      </c>
      <c r="B269" s="86">
        <v>3573.73</v>
      </c>
      <c r="C269">
        <v>0.40495500000000001</v>
      </c>
    </row>
    <row r="270" spans="1:3" x14ac:dyDescent="0.35">
      <c r="A270" s="95">
        <v>44858</v>
      </c>
      <c r="B270" s="86">
        <v>3573.73</v>
      </c>
      <c r="C270" t="s">
        <v>199</v>
      </c>
    </row>
    <row r="271" spans="1:3" x14ac:dyDescent="0.35">
      <c r="A271" s="95">
        <v>44859</v>
      </c>
      <c r="B271" s="86">
        <v>3498.72</v>
      </c>
      <c r="C271">
        <v>0.22856899999999999</v>
      </c>
    </row>
    <row r="272" spans="1:3" x14ac:dyDescent="0.35">
      <c r="A272" s="95">
        <v>44861</v>
      </c>
      <c r="B272" s="86">
        <v>3538.48</v>
      </c>
      <c r="C272">
        <v>0.317971</v>
      </c>
    </row>
    <row r="273" spans="1:3" x14ac:dyDescent="0.35">
      <c r="A273" s="95">
        <v>44862</v>
      </c>
      <c r="B273" s="86">
        <v>3559.59</v>
      </c>
      <c r="C273">
        <v>0.215005</v>
      </c>
    </row>
    <row r="274" spans="1:3" x14ac:dyDescent="0.35">
      <c r="A274" s="95">
        <v>44865</v>
      </c>
      <c r="B274" s="86">
        <v>3549.09</v>
      </c>
      <c r="C274">
        <v>0.19831799999999999</v>
      </c>
    </row>
    <row r="275" spans="1:3" x14ac:dyDescent="0.35">
      <c r="A275" s="95">
        <v>44866</v>
      </c>
      <c r="B275" s="86">
        <v>3569.3</v>
      </c>
      <c r="C275">
        <v>0.33887299999999998</v>
      </c>
    </row>
    <row r="276" spans="1:3" x14ac:dyDescent="0.35">
      <c r="A276" s="95">
        <v>44867</v>
      </c>
      <c r="B276" s="86">
        <v>3508.94</v>
      </c>
      <c r="C276">
        <v>0.18546899999999999</v>
      </c>
    </row>
    <row r="277" spans="1:3" x14ac:dyDescent="0.35">
      <c r="A277" s="95">
        <v>44868</v>
      </c>
      <c r="B277" s="86">
        <v>3537.31</v>
      </c>
      <c r="C277">
        <v>0.14099400000000001</v>
      </c>
    </row>
    <row r="278" spans="1:3" x14ac:dyDescent="0.35">
      <c r="A278" s="95">
        <v>44869</v>
      </c>
      <c r="B278" s="86">
        <v>3584.56</v>
      </c>
      <c r="C278">
        <v>0.25849</v>
      </c>
    </row>
    <row r="279" spans="1:3" x14ac:dyDescent="0.35">
      <c r="A279" s="95">
        <v>44872</v>
      </c>
      <c r="B279" s="86">
        <v>3900.27</v>
      </c>
      <c r="C279">
        <v>3.1424430000000001</v>
      </c>
    </row>
    <row r="280" spans="1:3" x14ac:dyDescent="0.35">
      <c r="A280" s="95">
        <v>44874</v>
      </c>
      <c r="B280" s="86">
        <v>3934.28</v>
      </c>
      <c r="C280">
        <v>1.198458</v>
      </c>
    </row>
    <row r="281" spans="1:3" x14ac:dyDescent="0.35">
      <c r="A281" s="95">
        <v>44875</v>
      </c>
      <c r="B281" s="86">
        <v>3895.93</v>
      </c>
      <c r="C281">
        <v>0.41758099999999998</v>
      </c>
    </row>
    <row r="282" spans="1:3" x14ac:dyDescent="0.35">
      <c r="A282" s="95">
        <v>44876</v>
      </c>
      <c r="B282" s="86">
        <v>3862.01</v>
      </c>
      <c r="C282">
        <v>0.34455799999999998</v>
      </c>
    </row>
    <row r="283" spans="1:3" x14ac:dyDescent="0.35">
      <c r="A283" s="95">
        <v>44879</v>
      </c>
      <c r="B283" s="86">
        <v>3867.01</v>
      </c>
      <c r="C283">
        <v>0.33611999999999997</v>
      </c>
    </row>
    <row r="284" spans="1:3" x14ac:dyDescent="0.35">
      <c r="A284" s="95">
        <v>44880</v>
      </c>
      <c r="B284" s="86">
        <v>3900.36</v>
      </c>
      <c r="C284">
        <v>0.32588099999999998</v>
      </c>
    </row>
    <row r="285" spans="1:3" x14ac:dyDescent="0.35">
      <c r="A285" s="95">
        <v>44881</v>
      </c>
      <c r="B285" s="86">
        <v>3892.96</v>
      </c>
      <c r="C285">
        <v>0.149924</v>
      </c>
    </row>
    <row r="286" spans="1:3" x14ac:dyDescent="0.35">
      <c r="A286" s="95">
        <v>44882</v>
      </c>
      <c r="B286" s="86">
        <v>3887.03</v>
      </c>
      <c r="C286">
        <v>0.238478</v>
      </c>
    </row>
    <row r="287" spans="1:3" x14ac:dyDescent="0.35">
      <c r="A287" s="95">
        <v>44883</v>
      </c>
      <c r="B287" s="86">
        <v>3868.98</v>
      </c>
      <c r="C287">
        <v>0.28121699999999999</v>
      </c>
    </row>
    <row r="288" spans="1:3" x14ac:dyDescent="0.35">
      <c r="A288" s="95">
        <v>44886</v>
      </c>
      <c r="B288" s="86">
        <v>3882.18</v>
      </c>
      <c r="C288">
        <v>0.288522</v>
      </c>
    </row>
    <row r="289" spans="1:3" x14ac:dyDescent="0.35">
      <c r="A289" s="95">
        <v>44887</v>
      </c>
      <c r="B289" s="86">
        <v>3917.56</v>
      </c>
      <c r="C289">
        <v>0.31938699999999998</v>
      </c>
    </row>
    <row r="290" spans="1:3" x14ac:dyDescent="0.35">
      <c r="A290" s="95">
        <v>44888</v>
      </c>
      <c r="B290" s="86">
        <v>3915.25</v>
      </c>
      <c r="C290">
        <v>0.24743999999999999</v>
      </c>
    </row>
    <row r="291" spans="1:3" x14ac:dyDescent="0.35">
      <c r="A291" s="95">
        <v>44889</v>
      </c>
      <c r="B291" s="86">
        <v>3949.22</v>
      </c>
      <c r="C291">
        <v>0.231515</v>
      </c>
    </row>
    <row r="292" spans="1:3" x14ac:dyDescent="0.35">
      <c r="A292" s="95">
        <v>44890</v>
      </c>
      <c r="B292" s="86">
        <v>3942.15</v>
      </c>
      <c r="C292">
        <v>0.24402099999999999</v>
      </c>
    </row>
    <row r="293" spans="1:3" x14ac:dyDescent="0.35">
      <c r="A293" s="95">
        <v>44893</v>
      </c>
      <c r="B293" s="86">
        <v>3969.81</v>
      </c>
      <c r="C293">
        <v>0.22279199999999999</v>
      </c>
    </row>
    <row r="294" spans="1:3" x14ac:dyDescent="0.35">
      <c r="A294" s="95">
        <v>44894</v>
      </c>
      <c r="B294" s="86">
        <v>4037.93</v>
      </c>
      <c r="C294">
        <v>0.59888399999999997</v>
      </c>
    </row>
    <row r="295" spans="1:3" x14ac:dyDescent="0.35">
      <c r="A295" s="95">
        <v>44895</v>
      </c>
      <c r="B295" s="86">
        <v>4110.4399999999996</v>
      </c>
      <c r="C295">
        <v>1.1015440000000001</v>
      </c>
    </row>
    <row r="296" spans="1:3" x14ac:dyDescent="0.35">
      <c r="A296" s="95">
        <v>44896</v>
      </c>
      <c r="B296" s="86">
        <v>4147.1400000000003</v>
      </c>
      <c r="C296">
        <v>0.50170300000000001</v>
      </c>
    </row>
    <row r="297" spans="1:3" x14ac:dyDescent="0.35">
      <c r="A297" s="95">
        <v>44897</v>
      </c>
      <c r="B297" s="86">
        <v>4176.96</v>
      </c>
      <c r="C297">
        <v>0.53033300000000005</v>
      </c>
    </row>
    <row r="298" spans="1:3" x14ac:dyDescent="0.35">
      <c r="A298" s="95">
        <v>44900</v>
      </c>
      <c r="B298" s="86">
        <v>4149.12</v>
      </c>
      <c r="C298">
        <v>0.21291299999999999</v>
      </c>
    </row>
    <row r="299" spans="1:3" x14ac:dyDescent="0.35">
      <c r="A299" s="95">
        <v>44901</v>
      </c>
      <c r="B299" s="86">
        <v>4168.91</v>
      </c>
      <c r="C299">
        <v>0.349352</v>
      </c>
    </row>
    <row r="300" spans="1:3" x14ac:dyDescent="0.35">
      <c r="A300" s="95">
        <v>44902</v>
      </c>
      <c r="B300" s="86">
        <v>4139.88</v>
      </c>
      <c r="C300">
        <v>0.25229400000000002</v>
      </c>
    </row>
    <row r="301" spans="1:3" x14ac:dyDescent="0.35">
      <c r="A301" s="95">
        <v>44903</v>
      </c>
      <c r="B301" s="86">
        <v>4141.16</v>
      </c>
      <c r="C301">
        <v>0.28242099999999998</v>
      </c>
    </row>
    <row r="302" spans="1:3" x14ac:dyDescent="0.35">
      <c r="A302" s="95">
        <v>44904</v>
      </c>
      <c r="B302" s="86">
        <v>4155.67</v>
      </c>
      <c r="C302">
        <v>0.23343700000000001</v>
      </c>
    </row>
    <row r="303" spans="1:3" x14ac:dyDescent="0.35">
      <c r="A303" s="95">
        <v>44907</v>
      </c>
      <c r="B303" s="86">
        <v>4176.63</v>
      </c>
      <c r="C303">
        <v>0.23336000000000001</v>
      </c>
    </row>
    <row r="304" spans="1:3" x14ac:dyDescent="0.35">
      <c r="A304" s="95">
        <v>44908</v>
      </c>
      <c r="B304" s="86">
        <v>4170.9799999999996</v>
      </c>
      <c r="C304">
        <v>0.158169</v>
      </c>
    </row>
    <row r="305" spans="1:3" x14ac:dyDescent="0.35">
      <c r="A305" s="95">
        <v>44909</v>
      </c>
      <c r="B305" s="86">
        <v>4155.1000000000004</v>
      </c>
      <c r="C305">
        <v>0.19565399999999999</v>
      </c>
    </row>
    <row r="306" spans="1:3" x14ac:dyDescent="0.35">
      <c r="A306" s="95">
        <v>44910</v>
      </c>
      <c r="B306" s="86">
        <v>4207.63</v>
      </c>
      <c r="C306">
        <v>0.37050100000000002</v>
      </c>
    </row>
    <row r="307" spans="1:3" x14ac:dyDescent="0.35">
      <c r="A307" s="95">
        <v>44911</v>
      </c>
      <c r="B307" s="86">
        <v>4188.08</v>
      </c>
      <c r="C307">
        <v>0.34650799999999998</v>
      </c>
    </row>
    <row r="308" spans="1:3" x14ac:dyDescent="0.35">
      <c r="A308" s="95">
        <v>44914</v>
      </c>
      <c r="B308" s="86">
        <v>4265.16</v>
      </c>
      <c r="C308">
        <v>0.33066200000000001</v>
      </c>
    </row>
    <row r="309" spans="1:3" x14ac:dyDescent="0.35">
      <c r="A309" s="95">
        <v>44915</v>
      </c>
      <c r="B309" s="86">
        <v>4248.72</v>
      </c>
      <c r="C309">
        <v>0.20683299999999999</v>
      </c>
    </row>
    <row r="310" spans="1:3" x14ac:dyDescent="0.35">
      <c r="A310" s="95">
        <v>44916</v>
      </c>
      <c r="B310" s="86">
        <v>4163.72</v>
      </c>
      <c r="C310">
        <v>0.303234</v>
      </c>
    </row>
    <row r="311" spans="1:3" x14ac:dyDescent="0.35">
      <c r="A311" s="95">
        <v>44917</v>
      </c>
      <c r="B311" s="86">
        <v>4137.91</v>
      </c>
      <c r="C311">
        <v>0.24332500000000001</v>
      </c>
    </row>
    <row r="312" spans="1:3" x14ac:dyDescent="0.35">
      <c r="A312" s="95">
        <v>44918</v>
      </c>
      <c r="B312" s="86">
        <v>4081.79</v>
      </c>
      <c r="C312">
        <v>0.224215</v>
      </c>
    </row>
    <row r="313" spans="1:3" x14ac:dyDescent="0.35">
      <c r="A313" s="95">
        <v>44921</v>
      </c>
      <c r="B313" s="86">
        <v>4122.74</v>
      </c>
      <c r="C313">
        <v>0.166686</v>
      </c>
    </row>
    <row r="314" spans="1:3" x14ac:dyDescent="0.35">
      <c r="A314" s="95">
        <v>44922</v>
      </c>
      <c r="B314" s="86">
        <v>4116.99</v>
      </c>
      <c r="C314">
        <v>0.13808699999999999</v>
      </c>
    </row>
    <row r="315" spans="1:3" x14ac:dyDescent="0.35">
      <c r="A315" s="95">
        <v>44923</v>
      </c>
      <c r="B315" s="86">
        <v>4132.72</v>
      </c>
      <c r="C315">
        <v>0.159245</v>
      </c>
    </row>
    <row r="316" spans="1:3" x14ac:dyDescent="0.35">
      <c r="A316" s="95">
        <v>44924</v>
      </c>
      <c r="B316" s="86">
        <v>4097.25</v>
      </c>
      <c r="C316">
        <v>0.24462600000000001</v>
      </c>
    </row>
    <row r="317" spans="1:3" x14ac:dyDescent="0.35">
      <c r="A317" s="95">
        <v>44925</v>
      </c>
      <c r="B317" s="86">
        <v>4058.76</v>
      </c>
      <c r="C317">
        <v>0.117753</v>
      </c>
    </row>
    <row r="318" spans="1:3" x14ac:dyDescent="0.35">
      <c r="A318" s="95">
        <v>44928</v>
      </c>
      <c r="B318" s="86">
        <v>4044.34</v>
      </c>
      <c r="C318">
        <v>0.25531399999999999</v>
      </c>
    </row>
    <row r="319" spans="1:3" x14ac:dyDescent="0.35">
      <c r="A319" s="95">
        <v>44929</v>
      </c>
      <c r="B319" s="86">
        <v>3996.94</v>
      </c>
      <c r="C319">
        <v>0.496975</v>
      </c>
    </row>
    <row r="320" spans="1:3" x14ac:dyDescent="0.35">
      <c r="A320" s="95">
        <v>44930</v>
      </c>
      <c r="B320" s="86">
        <v>3990.49</v>
      </c>
      <c r="C320">
        <v>0.21631900000000001</v>
      </c>
    </row>
    <row r="321" spans="1:3" x14ac:dyDescent="0.35">
      <c r="A321" s="95">
        <v>44931</v>
      </c>
      <c r="B321" s="86">
        <v>4064.17</v>
      </c>
      <c r="C321">
        <v>0.68663300000000005</v>
      </c>
    </row>
    <row r="322" spans="1:3" x14ac:dyDescent="0.35">
      <c r="A322" s="95">
        <v>44932</v>
      </c>
      <c r="B322" s="86">
        <v>4107.38</v>
      </c>
      <c r="C322">
        <v>0.29743799999999998</v>
      </c>
    </row>
    <row r="323" spans="1:3" x14ac:dyDescent="0.35">
      <c r="A323" s="95">
        <v>44935</v>
      </c>
      <c r="B323" s="86">
        <v>4112.32</v>
      </c>
      <c r="C323">
        <v>0.17011000000000001</v>
      </c>
    </row>
    <row r="324" spans="1:3" x14ac:dyDescent="0.35">
      <c r="A324" s="95">
        <v>44936</v>
      </c>
      <c r="B324" s="86">
        <v>4077.04</v>
      </c>
      <c r="C324">
        <v>0.23544499999999999</v>
      </c>
    </row>
    <row r="325" spans="1:3" x14ac:dyDescent="0.35">
      <c r="A325" s="95">
        <v>44937</v>
      </c>
      <c r="B325" s="86">
        <v>4065.21</v>
      </c>
      <c r="C325">
        <v>0.22466800000000001</v>
      </c>
    </row>
    <row r="326" spans="1:3" x14ac:dyDescent="0.35">
      <c r="A326" s="95">
        <v>44938</v>
      </c>
      <c r="B326" s="86">
        <v>4051.03</v>
      </c>
      <c r="C326">
        <v>0.248083</v>
      </c>
    </row>
    <row r="327" spans="1:3" x14ac:dyDescent="0.35">
      <c r="A327" s="95">
        <v>44939</v>
      </c>
      <c r="B327" s="86">
        <v>4085.75</v>
      </c>
      <c r="C327">
        <v>0.18377199999999999</v>
      </c>
    </row>
    <row r="328" spans="1:3" x14ac:dyDescent="0.35">
      <c r="A328" s="95">
        <v>44942</v>
      </c>
      <c r="B328" s="86">
        <v>4060.78</v>
      </c>
      <c r="C328">
        <v>8.4814000000000001E-2</v>
      </c>
    </row>
    <row r="329" spans="1:3" x14ac:dyDescent="0.35">
      <c r="A329" s="95">
        <v>44943</v>
      </c>
      <c r="B329" s="86">
        <v>4110.2</v>
      </c>
      <c r="C329">
        <v>0.169798</v>
      </c>
    </row>
    <row r="330" spans="1:3" x14ac:dyDescent="0.35">
      <c r="A330" s="95">
        <v>44944</v>
      </c>
      <c r="B330" s="86">
        <v>4140.03</v>
      </c>
      <c r="C330">
        <v>0.192855</v>
      </c>
    </row>
    <row r="331" spans="1:3" x14ac:dyDescent="0.35">
      <c r="A331" s="95">
        <v>44945</v>
      </c>
      <c r="B331" s="86">
        <v>4119.96</v>
      </c>
      <c r="C331">
        <v>0.139431</v>
      </c>
    </row>
    <row r="332" spans="1:3" x14ac:dyDescent="0.35">
      <c r="A332" s="95">
        <v>44946</v>
      </c>
      <c r="B332" s="86">
        <v>4069.59</v>
      </c>
      <c r="C332">
        <v>0.15448600000000001</v>
      </c>
    </row>
    <row r="333" spans="1:3" x14ac:dyDescent="0.35">
      <c r="A333" s="95">
        <v>44949</v>
      </c>
      <c r="B333" s="86">
        <v>4087.4</v>
      </c>
      <c r="C333">
        <v>0.119143</v>
      </c>
    </row>
    <row r="334" spans="1:3" x14ac:dyDescent="0.35">
      <c r="A334" s="95">
        <v>44950</v>
      </c>
      <c r="B334" s="86">
        <v>4142.24</v>
      </c>
      <c r="C334">
        <v>0.13558600000000001</v>
      </c>
    </row>
    <row r="335" spans="1:3" x14ac:dyDescent="0.35">
      <c r="A335" s="95">
        <v>44951</v>
      </c>
      <c r="B335" s="86">
        <v>4134.8</v>
      </c>
      <c r="C335">
        <v>0.28808899999999998</v>
      </c>
    </row>
    <row r="336" spans="1:3" x14ac:dyDescent="0.35">
      <c r="A336" s="95">
        <v>44953</v>
      </c>
      <c r="B336" s="86">
        <v>4127.49</v>
      </c>
      <c r="C336">
        <v>0.34048400000000001</v>
      </c>
    </row>
    <row r="337" spans="1:3" x14ac:dyDescent="0.35">
      <c r="A337" s="95">
        <v>44956</v>
      </c>
      <c r="B337" s="86">
        <v>4152.32</v>
      </c>
      <c r="C337">
        <v>0.218721</v>
      </c>
    </row>
    <row r="338" spans="1:3" x14ac:dyDescent="0.35">
      <c r="A338" s="95">
        <v>44957</v>
      </c>
      <c r="B338" s="86">
        <v>4068.32</v>
      </c>
      <c r="C338">
        <v>0.60569899999999999</v>
      </c>
    </row>
    <row r="339" spans="1:3" x14ac:dyDescent="0.35">
      <c r="A339" s="95">
        <v>44958</v>
      </c>
      <c r="B339" s="86">
        <v>4118.59</v>
      </c>
      <c r="C339">
        <v>0.62254100000000001</v>
      </c>
    </row>
    <row r="340" spans="1:3" x14ac:dyDescent="0.35">
      <c r="A340" s="95">
        <v>44959</v>
      </c>
      <c r="B340" s="86">
        <v>4309.0200000000004</v>
      </c>
      <c r="C340">
        <v>1.669243</v>
      </c>
    </row>
    <row r="341" spans="1:3" x14ac:dyDescent="0.35">
      <c r="A341" s="95">
        <v>44960</v>
      </c>
      <c r="B341" s="86">
        <v>4361.6000000000004</v>
      </c>
      <c r="C341">
        <v>0.51746700000000001</v>
      </c>
    </row>
    <row r="342" spans="1:3" x14ac:dyDescent="0.35">
      <c r="A342" s="95">
        <v>44963</v>
      </c>
      <c r="B342" s="86">
        <v>4358.58</v>
      </c>
      <c r="C342">
        <v>0.31519000000000003</v>
      </c>
    </row>
    <row r="343" spans="1:3" x14ac:dyDescent="0.35">
      <c r="A343" s="95">
        <v>44964</v>
      </c>
      <c r="B343" s="86">
        <v>4340.87</v>
      </c>
      <c r="C343">
        <v>0.32704</v>
      </c>
    </row>
    <row r="344" spans="1:3" x14ac:dyDescent="0.35">
      <c r="A344" s="95">
        <v>44965</v>
      </c>
      <c r="B344" s="86">
        <v>4329.5200000000004</v>
      </c>
      <c r="C344">
        <v>0.25270999999999999</v>
      </c>
    </row>
    <row r="345" spans="1:3" x14ac:dyDescent="0.35">
      <c r="A345" s="95">
        <v>44966</v>
      </c>
      <c r="B345" s="86">
        <v>4369.6099999999997</v>
      </c>
      <c r="C345">
        <v>0.28441499999999997</v>
      </c>
    </row>
    <row r="346" spans="1:3" x14ac:dyDescent="0.35">
      <c r="A346" s="95">
        <v>44967</v>
      </c>
      <c r="B346" s="86">
        <v>4355.8</v>
      </c>
      <c r="C346">
        <v>0.20791899999999999</v>
      </c>
    </row>
    <row r="347" spans="1:3" x14ac:dyDescent="0.35">
      <c r="A347" s="95">
        <v>44970</v>
      </c>
      <c r="B347" s="86">
        <v>4323.1099999999997</v>
      </c>
      <c r="C347">
        <v>0.18553600000000001</v>
      </c>
    </row>
    <row r="348" spans="1:3" x14ac:dyDescent="0.35">
      <c r="A348" s="95">
        <v>44971</v>
      </c>
      <c r="B348" s="86">
        <v>4334.2700000000004</v>
      </c>
      <c r="C348">
        <v>0.24549499999999999</v>
      </c>
    </row>
    <row r="349" spans="1:3" x14ac:dyDescent="0.35">
      <c r="A349" s="95">
        <v>44972</v>
      </c>
      <c r="B349" s="86">
        <v>4323.53</v>
      </c>
      <c r="C349">
        <v>0.197822</v>
      </c>
    </row>
    <row r="350" spans="1:3" x14ac:dyDescent="0.35">
      <c r="A350" s="95">
        <v>44973</v>
      </c>
      <c r="B350" s="86">
        <v>4308.03</v>
      </c>
      <c r="C350">
        <v>0.16031300000000001</v>
      </c>
    </row>
    <row r="351" spans="1:3" x14ac:dyDescent="0.35">
      <c r="A351" s="95">
        <v>44974</v>
      </c>
      <c r="B351" s="86">
        <v>4271.5200000000004</v>
      </c>
      <c r="C351">
        <v>0.203456</v>
      </c>
    </row>
    <row r="352" spans="1:3" x14ac:dyDescent="0.35">
      <c r="A352" s="95">
        <v>44977</v>
      </c>
      <c r="B352" s="86">
        <v>4196.66</v>
      </c>
      <c r="C352">
        <v>0.30868099999999998</v>
      </c>
    </row>
    <row r="353" spans="1:3" x14ac:dyDescent="0.35">
      <c r="A353" s="95">
        <v>44978</v>
      </c>
      <c r="B353" s="86">
        <v>4243.3500000000004</v>
      </c>
      <c r="C353">
        <v>0.22938</v>
      </c>
    </row>
    <row r="354" spans="1:3" x14ac:dyDescent="0.35">
      <c r="A354" s="95">
        <v>44979</v>
      </c>
      <c r="B354" s="86">
        <v>4225.58</v>
      </c>
      <c r="C354">
        <v>0.26291799999999999</v>
      </c>
    </row>
    <row r="355" spans="1:3" x14ac:dyDescent="0.35">
      <c r="A355" s="95">
        <v>44980</v>
      </c>
      <c r="B355" s="86">
        <v>4194.49</v>
      </c>
      <c r="C355">
        <v>0.210031</v>
      </c>
    </row>
    <row r="356" spans="1:3" x14ac:dyDescent="0.35">
      <c r="A356" s="95">
        <v>44981</v>
      </c>
      <c r="B356" s="86">
        <v>4186.0600000000004</v>
      </c>
      <c r="C356">
        <v>0.234456</v>
      </c>
    </row>
    <row r="357" spans="1:3" x14ac:dyDescent="0.35">
      <c r="A357" s="95">
        <v>44984</v>
      </c>
      <c r="B357" s="86">
        <v>4134.8900000000003</v>
      </c>
      <c r="C357">
        <v>0.16272300000000001</v>
      </c>
    </row>
    <row r="358" spans="1:3" x14ac:dyDescent="0.35">
      <c r="A358" s="95">
        <v>44985</v>
      </c>
      <c r="B358" s="86">
        <v>4204.1499999999996</v>
      </c>
      <c r="C358">
        <v>0.34928300000000001</v>
      </c>
    </row>
    <row r="359" spans="1:3" x14ac:dyDescent="0.35">
      <c r="A359" s="95">
        <v>44986</v>
      </c>
      <c r="B359" s="86">
        <v>4126.93</v>
      </c>
      <c r="C359">
        <v>0.331092</v>
      </c>
    </row>
    <row r="360" spans="1:3" x14ac:dyDescent="0.35">
      <c r="A360" s="95">
        <v>44987</v>
      </c>
      <c r="B360" s="86">
        <v>4140.5</v>
      </c>
      <c r="C360">
        <v>0.147032</v>
      </c>
    </row>
    <row r="361" spans="1:3" x14ac:dyDescent="0.35">
      <c r="A361" s="95">
        <v>44988</v>
      </c>
      <c r="B361" s="86">
        <v>4157.22</v>
      </c>
      <c r="C361">
        <v>0.212204</v>
      </c>
    </row>
    <row r="362" spans="1:3" x14ac:dyDescent="0.35">
      <c r="A362" s="95">
        <v>44991</v>
      </c>
      <c r="B362" s="86">
        <v>4070.44</v>
      </c>
      <c r="C362">
        <v>0.681562</v>
      </c>
    </row>
    <row r="363" spans="1:3" x14ac:dyDescent="0.35">
      <c r="A363" s="95">
        <v>44993</v>
      </c>
      <c r="B363" s="86">
        <v>4089.1</v>
      </c>
      <c r="C363">
        <v>0.228626</v>
      </c>
    </row>
    <row r="364" spans="1:3" x14ac:dyDescent="0.35">
      <c r="A364" s="95">
        <v>44994</v>
      </c>
      <c r="B364" s="86">
        <v>4043.92</v>
      </c>
      <c r="C364">
        <v>0.24265300000000001</v>
      </c>
    </row>
    <row r="365" spans="1:3" x14ac:dyDescent="0.35">
      <c r="A365" s="95">
        <v>44995</v>
      </c>
      <c r="B365" s="86">
        <v>4062.1</v>
      </c>
      <c r="C365">
        <v>0.36707499999999998</v>
      </c>
    </row>
    <row r="366" spans="1:3" x14ac:dyDescent="0.35">
      <c r="A366" s="95">
        <v>44998</v>
      </c>
      <c r="B366" s="86">
        <v>4058.9</v>
      </c>
      <c r="C366">
        <v>0.28267100000000001</v>
      </c>
    </row>
    <row r="367" spans="1:3" x14ac:dyDescent="0.35">
      <c r="A367" s="95">
        <v>44999</v>
      </c>
      <c r="B367" s="86">
        <v>4045.09</v>
      </c>
      <c r="C367">
        <v>0.19799800000000001</v>
      </c>
    </row>
    <row r="368" spans="1:3" x14ac:dyDescent="0.35">
      <c r="A368" s="95">
        <v>45000</v>
      </c>
      <c r="B368" s="86">
        <v>3998.12</v>
      </c>
      <c r="C368">
        <v>0.19519300000000001</v>
      </c>
    </row>
    <row r="369" spans="1:3" x14ac:dyDescent="0.35">
      <c r="A369" s="95">
        <v>45001</v>
      </c>
      <c r="B369" s="86">
        <v>4062.29</v>
      </c>
      <c r="C369">
        <v>0.260044</v>
      </c>
    </row>
    <row r="370" spans="1:3" x14ac:dyDescent="0.35">
      <c r="A370" s="95">
        <v>45002</v>
      </c>
      <c r="B370" s="86">
        <v>4110.67</v>
      </c>
      <c r="C370">
        <v>0.29494799999999999</v>
      </c>
    </row>
    <row r="371" spans="1:3" x14ac:dyDescent="0.35">
      <c r="A371" s="95">
        <v>45005</v>
      </c>
      <c r="B371" s="86">
        <v>4081.75</v>
      </c>
      <c r="C371">
        <v>0.17655199999999999</v>
      </c>
    </row>
    <row r="372" spans="1:3" x14ac:dyDescent="0.35">
      <c r="A372" s="95">
        <v>45006</v>
      </c>
      <c r="B372" s="86">
        <v>4018.47</v>
      </c>
      <c r="C372">
        <v>0.231876</v>
      </c>
    </row>
    <row r="373" spans="1:3" x14ac:dyDescent="0.35">
      <c r="A373" s="95">
        <v>45007</v>
      </c>
      <c r="B373" s="86">
        <v>3999.39</v>
      </c>
      <c r="C373">
        <v>0.14601500000000001</v>
      </c>
    </row>
    <row r="374" spans="1:3" x14ac:dyDescent="0.35">
      <c r="A374" s="95">
        <v>45008</v>
      </c>
      <c r="B374" s="86">
        <v>3997.74</v>
      </c>
      <c r="C374">
        <v>0.19737199999999999</v>
      </c>
    </row>
    <row r="375" spans="1:3" x14ac:dyDescent="0.35">
      <c r="A375" s="95">
        <v>45009</v>
      </c>
      <c r="B375" s="86">
        <v>3957.46</v>
      </c>
      <c r="C375">
        <v>0.19839300000000001</v>
      </c>
    </row>
    <row r="376" spans="1:3" x14ac:dyDescent="0.35">
      <c r="A376" s="95">
        <v>45012</v>
      </c>
      <c r="B376" s="86">
        <v>3971.45</v>
      </c>
      <c r="C376">
        <v>0.28379100000000002</v>
      </c>
    </row>
    <row r="377" spans="1:3" x14ac:dyDescent="0.35">
      <c r="A377" s="95">
        <v>45013</v>
      </c>
      <c r="B377" s="86">
        <v>3957.51</v>
      </c>
      <c r="C377">
        <v>0.224554</v>
      </c>
    </row>
    <row r="378" spans="1:3" x14ac:dyDescent="0.35">
      <c r="A378" s="95">
        <v>45014</v>
      </c>
      <c r="B378" s="86">
        <v>4029.31</v>
      </c>
      <c r="C378">
        <v>0.31646099999999999</v>
      </c>
    </row>
    <row r="379" spans="1:3" x14ac:dyDescent="0.35">
      <c r="A379" s="95">
        <v>45016</v>
      </c>
      <c r="B379" s="86">
        <v>4072.61</v>
      </c>
      <c r="C379">
        <v>0.24499499999999999</v>
      </c>
    </row>
    <row r="380" spans="1:3" x14ac:dyDescent="0.35">
      <c r="A380" s="95">
        <v>45019</v>
      </c>
      <c r="B380" s="86">
        <v>4074.4</v>
      </c>
      <c r="C380">
        <v>0.36532300000000001</v>
      </c>
    </row>
    <row r="381" spans="1:3" x14ac:dyDescent="0.35">
      <c r="A381" s="95">
        <v>45021</v>
      </c>
      <c r="B381" s="86">
        <v>4077.7</v>
      </c>
      <c r="C381">
        <v>0.39084600000000003</v>
      </c>
    </row>
    <row r="382" spans="1:3" x14ac:dyDescent="0.35">
      <c r="A382" s="95">
        <v>45022</v>
      </c>
      <c r="B382" s="86">
        <v>4051.55</v>
      </c>
      <c r="C382">
        <v>0.20871799999999999</v>
      </c>
    </row>
    <row r="383" spans="1:3" x14ac:dyDescent="0.35">
      <c r="A383" s="95">
        <v>45026</v>
      </c>
      <c r="B383" s="86">
        <v>4020.08</v>
      </c>
      <c r="C383">
        <v>0.25365399999999999</v>
      </c>
    </row>
    <row r="384" spans="1:3" x14ac:dyDescent="0.35">
      <c r="A384" s="95">
        <v>45027</v>
      </c>
      <c r="B384" s="86">
        <v>4030.39</v>
      </c>
      <c r="C384">
        <v>0.24839800000000001</v>
      </c>
    </row>
    <row r="385" spans="1:3" x14ac:dyDescent="0.35">
      <c r="A385" s="95">
        <v>45028</v>
      </c>
      <c r="B385" s="86">
        <v>4024.69</v>
      </c>
      <c r="C385">
        <v>0.32532899999999998</v>
      </c>
    </row>
    <row r="386" spans="1:3" x14ac:dyDescent="0.35">
      <c r="A386" s="95">
        <v>45029</v>
      </c>
      <c r="B386" s="194"/>
      <c r="C386">
        <v>0</v>
      </c>
    </row>
    <row r="387" spans="1:3" x14ac:dyDescent="0.35">
      <c r="A387" s="95">
        <v>45029</v>
      </c>
      <c r="B387" s="86">
        <v>4086.89</v>
      </c>
      <c r="C387">
        <v>0.45443800000000001</v>
      </c>
    </row>
    <row r="388" spans="1:3" x14ac:dyDescent="0.35">
      <c r="A388" s="95">
        <v>45033</v>
      </c>
      <c r="B388" s="86">
        <v>4158.2</v>
      </c>
      <c r="C388">
        <v>0.63145700000000005</v>
      </c>
    </row>
    <row r="389" spans="1:3" x14ac:dyDescent="0.35">
      <c r="A389" s="95">
        <v>45034</v>
      </c>
      <c r="B389" s="86">
        <v>4122.9799999999996</v>
      </c>
      <c r="C389">
        <v>0.190132</v>
      </c>
    </row>
    <row r="390" spans="1:3" x14ac:dyDescent="0.35">
      <c r="A390" s="95">
        <v>45035</v>
      </c>
      <c r="B390" s="86">
        <v>4115.3100000000004</v>
      </c>
      <c r="C390">
        <v>0.347248</v>
      </c>
    </row>
    <row r="391" spans="1:3" x14ac:dyDescent="0.35">
      <c r="A391" s="95">
        <v>45036</v>
      </c>
      <c r="B391" s="86">
        <v>4079.42</v>
      </c>
      <c r="C391">
        <v>0.16400799999999999</v>
      </c>
    </row>
    <row r="392" spans="1:3" x14ac:dyDescent="0.35">
      <c r="A392" s="95">
        <v>45037</v>
      </c>
      <c r="B392" s="86">
        <v>4147.8500000000004</v>
      </c>
      <c r="C392">
        <v>0.27340100000000001</v>
      </c>
    </row>
    <row r="393" spans="1:3" x14ac:dyDescent="0.35">
      <c r="A393" s="95">
        <v>45040</v>
      </c>
      <c r="B393" s="86">
        <v>4131.75</v>
      </c>
      <c r="C393">
        <v>0.18284300000000001</v>
      </c>
    </row>
    <row r="394" spans="1:3" x14ac:dyDescent="0.35">
      <c r="A394" s="95">
        <v>45041</v>
      </c>
      <c r="B394" s="86">
        <v>4219.49</v>
      </c>
      <c r="C394">
        <v>0.35371900000000001</v>
      </c>
    </row>
    <row r="395" spans="1:3" x14ac:dyDescent="0.35">
      <c r="A395" s="95">
        <v>45042</v>
      </c>
      <c r="B395" s="86">
        <v>4221.84</v>
      </c>
      <c r="C395">
        <v>0.306037</v>
      </c>
    </row>
    <row r="396" spans="1:3" x14ac:dyDescent="0.35">
      <c r="A396" s="95">
        <v>45043</v>
      </c>
      <c r="B396" s="86">
        <v>4232.24</v>
      </c>
      <c r="C396">
        <v>0.17976900000000001</v>
      </c>
    </row>
    <row r="397" spans="1:3" x14ac:dyDescent="0.35">
      <c r="A397" s="95">
        <v>45044</v>
      </c>
      <c r="B397" s="86">
        <v>4364.21</v>
      </c>
      <c r="C397">
        <v>0.48293900000000001</v>
      </c>
    </row>
    <row r="398" spans="1:3" x14ac:dyDescent="0.35">
      <c r="A398" s="95">
        <v>45048</v>
      </c>
      <c r="B398" s="86">
        <v>4323.4799999999996</v>
      </c>
      <c r="C398">
        <v>0.26144899999999999</v>
      </c>
    </row>
    <row r="399" spans="1:3" x14ac:dyDescent="0.35">
      <c r="A399" s="95">
        <v>45049</v>
      </c>
      <c r="B399" s="86">
        <v>4338.8599999999997</v>
      </c>
      <c r="C399">
        <v>0.52501500000000001</v>
      </c>
    </row>
    <row r="400" spans="1:3" x14ac:dyDescent="0.35">
      <c r="A400" s="95">
        <v>45050</v>
      </c>
      <c r="B400" s="86">
        <v>4396.32</v>
      </c>
      <c r="C400">
        <v>0.24467</v>
      </c>
    </row>
    <row r="401" spans="1:3" x14ac:dyDescent="0.35">
      <c r="A401" s="95">
        <v>45051</v>
      </c>
      <c r="B401" s="86">
        <v>4433.6499999999996</v>
      </c>
      <c r="C401">
        <v>0.332347</v>
      </c>
    </row>
    <row r="402" spans="1:3" x14ac:dyDescent="0.35">
      <c r="A402" s="95">
        <v>45054</v>
      </c>
      <c r="B402" s="86">
        <v>4407.2</v>
      </c>
      <c r="C402">
        <v>0.83145000000000002</v>
      </c>
    </row>
    <row r="403" spans="1:3" x14ac:dyDescent="0.35">
      <c r="A403" s="95">
        <v>45055</v>
      </c>
      <c r="B403" s="86">
        <v>4404.08</v>
      </c>
      <c r="C403">
        <v>0.36764999999999998</v>
      </c>
    </row>
    <row r="404" spans="1:3" x14ac:dyDescent="0.35">
      <c r="A404" s="95">
        <v>45056</v>
      </c>
      <c r="B404" s="86">
        <v>4413.4799999999996</v>
      </c>
      <c r="C404">
        <v>0.368807</v>
      </c>
    </row>
    <row r="405" spans="1:3" x14ac:dyDescent="0.35">
      <c r="A405" s="95">
        <v>45057</v>
      </c>
      <c r="B405" s="86">
        <v>4442.42</v>
      </c>
      <c r="C405">
        <v>0.28205999999999998</v>
      </c>
    </row>
    <row r="406" spans="1:3" x14ac:dyDescent="0.35">
      <c r="A406" s="95">
        <v>45058</v>
      </c>
      <c r="B406" s="86">
        <v>4424.55</v>
      </c>
      <c r="C406">
        <v>0.311033</v>
      </c>
    </row>
    <row r="407" spans="1:3" x14ac:dyDescent="0.35">
      <c r="A407" s="95">
        <v>45061</v>
      </c>
      <c r="B407" s="86">
        <v>4438.3</v>
      </c>
      <c r="C407">
        <v>0.27696500000000002</v>
      </c>
    </row>
    <row r="408" spans="1:3" x14ac:dyDescent="0.35">
      <c r="A408" s="95">
        <v>45062</v>
      </c>
      <c r="B408" s="86">
        <v>4415.34</v>
      </c>
      <c r="C408">
        <v>0.26311899999999999</v>
      </c>
    </row>
    <row r="409" spans="1:3" x14ac:dyDescent="0.35">
      <c r="A409" s="95">
        <v>45063</v>
      </c>
      <c r="B409" s="86">
        <v>4439.3100000000004</v>
      </c>
      <c r="C409">
        <v>0.26835300000000001</v>
      </c>
    </row>
    <row r="410" spans="1:3" x14ac:dyDescent="0.35">
      <c r="A410" s="95">
        <v>45064</v>
      </c>
      <c r="B410" s="86">
        <v>4374.5600000000004</v>
      </c>
      <c r="C410">
        <v>0.15521399999999999</v>
      </c>
    </row>
    <row r="411" spans="1:3" x14ac:dyDescent="0.35">
      <c r="A411" s="95">
        <v>45065</v>
      </c>
      <c r="B411" s="86">
        <v>4312.75</v>
      </c>
      <c r="C411">
        <v>0.36766399999999999</v>
      </c>
    </row>
    <row r="412" spans="1:3" x14ac:dyDescent="0.35">
      <c r="A412" s="95">
        <v>45068</v>
      </c>
      <c r="B412" s="86">
        <v>4311.88</v>
      </c>
      <c r="C412">
        <v>0.17217399999999999</v>
      </c>
    </row>
    <row r="413" spans="1:3" x14ac:dyDescent="0.35">
      <c r="A413" s="95">
        <v>45069</v>
      </c>
      <c r="B413" s="86">
        <v>4333.6400000000003</v>
      </c>
      <c r="C413">
        <v>0.297514</v>
      </c>
    </row>
    <row r="414" spans="1:3" x14ac:dyDescent="0.35">
      <c r="A414" s="95">
        <v>45070</v>
      </c>
      <c r="B414" s="86">
        <v>4331.87</v>
      </c>
      <c r="C414">
        <v>0.30273299999999997</v>
      </c>
    </row>
    <row r="415" spans="1:3" x14ac:dyDescent="0.35">
      <c r="A415" s="95">
        <v>45071</v>
      </c>
      <c r="B415" s="86">
        <v>4373.5600000000004</v>
      </c>
      <c r="C415">
        <v>0.86198900000000001</v>
      </c>
    </row>
    <row r="416" spans="1:3" x14ac:dyDescent="0.35">
      <c r="A416" s="95">
        <v>45072</v>
      </c>
      <c r="B416" s="86">
        <v>4405.09</v>
      </c>
      <c r="C416">
        <v>0.23191100000000001</v>
      </c>
    </row>
    <row r="417" spans="1:3" x14ac:dyDescent="0.35">
      <c r="A417" s="95">
        <v>45075</v>
      </c>
      <c r="B417" s="86">
        <v>4385.01</v>
      </c>
      <c r="C417">
        <v>0.194968</v>
      </c>
    </row>
    <row r="418" spans="1:3" x14ac:dyDescent="0.35">
      <c r="A418" s="95">
        <v>45076</v>
      </c>
      <c r="B418" s="86">
        <v>4383.09</v>
      </c>
      <c r="C418">
        <v>0.19977200000000001</v>
      </c>
    </row>
    <row r="419" spans="1:3" x14ac:dyDescent="0.35">
      <c r="A419" s="95">
        <v>45077</v>
      </c>
      <c r="B419" s="86">
        <v>4463.41</v>
      </c>
      <c r="C419">
        <v>1.5364629999999999</v>
      </c>
    </row>
    <row r="420" spans="1:3" x14ac:dyDescent="0.35">
      <c r="A420" s="95">
        <v>45078</v>
      </c>
      <c r="B420" s="86">
        <v>4442.5200000000004</v>
      </c>
      <c r="C420">
        <v>0.18842700000000001</v>
      </c>
    </row>
    <row r="421" spans="1:3" x14ac:dyDescent="0.35">
      <c r="A421" s="95">
        <v>45079</v>
      </c>
      <c r="B421" s="86">
        <v>4460.63</v>
      </c>
      <c r="C421">
        <v>0.35954999999999998</v>
      </c>
    </row>
    <row r="422" spans="1:3" x14ac:dyDescent="0.35">
      <c r="A422" s="95">
        <v>45082</v>
      </c>
      <c r="B422" s="86">
        <v>4487.8999999999996</v>
      </c>
      <c r="C422">
        <v>0.34955799999999998</v>
      </c>
    </row>
    <row r="423" spans="1:3" x14ac:dyDescent="0.35">
      <c r="A423" s="95">
        <v>45083</v>
      </c>
      <c r="B423" s="86">
        <v>4509.75</v>
      </c>
      <c r="C423">
        <v>0.18590999999999999</v>
      </c>
    </row>
    <row r="424" spans="1:3" x14ac:dyDescent="0.35">
      <c r="A424" s="95">
        <v>45084</v>
      </c>
      <c r="B424" s="86">
        <v>4689.6899999999996</v>
      </c>
      <c r="C424">
        <v>1.390193</v>
      </c>
    </row>
    <row r="425" spans="1:3" x14ac:dyDescent="0.35">
      <c r="A425" s="95">
        <v>45085</v>
      </c>
      <c r="B425" s="86">
        <v>4672.34</v>
      </c>
      <c r="C425">
        <v>0.38145200000000001</v>
      </c>
    </row>
    <row r="426" spans="1:3" x14ac:dyDescent="0.35">
      <c r="A426" s="95">
        <v>45086</v>
      </c>
      <c r="B426" s="86">
        <v>4675.8900000000003</v>
      </c>
      <c r="C426">
        <v>0.82037499999999997</v>
      </c>
    </row>
    <row r="427" spans="1:3" x14ac:dyDescent="0.35">
      <c r="A427" s="95">
        <v>45089</v>
      </c>
      <c r="B427" s="86">
        <v>4696.5</v>
      </c>
      <c r="C427">
        <v>0.233763</v>
      </c>
    </row>
    <row r="428" spans="1:3" x14ac:dyDescent="0.35">
      <c r="A428" s="95">
        <v>45090</v>
      </c>
      <c r="B428" s="86">
        <v>4734.6899999999996</v>
      </c>
      <c r="C428">
        <v>0.32681399999999999</v>
      </c>
    </row>
    <row r="429" spans="1:3" x14ac:dyDescent="0.35">
      <c r="A429" s="95">
        <v>45091</v>
      </c>
      <c r="B429" s="86">
        <v>4736.18</v>
      </c>
      <c r="C429">
        <v>0.23417399999999999</v>
      </c>
    </row>
    <row r="430" spans="1:3" x14ac:dyDescent="0.35">
      <c r="A430" s="95">
        <v>45092</v>
      </c>
      <c r="B430" s="86">
        <v>4768.57</v>
      </c>
      <c r="C430">
        <v>0.45290900000000001</v>
      </c>
    </row>
    <row r="431" spans="1:3" x14ac:dyDescent="0.35">
      <c r="A431" s="95">
        <v>45093</v>
      </c>
      <c r="B431" s="86">
        <v>4834.9399999999996</v>
      </c>
      <c r="C431">
        <v>0.40748499999999999</v>
      </c>
    </row>
    <row r="432" spans="1:3" x14ac:dyDescent="0.35">
      <c r="A432" s="95">
        <v>45096</v>
      </c>
      <c r="B432" s="86">
        <v>4812.2700000000004</v>
      </c>
      <c r="C432">
        <v>0.197576</v>
      </c>
    </row>
    <row r="433" spans="1:3" x14ac:dyDescent="0.35">
      <c r="A433" s="95">
        <v>45097</v>
      </c>
      <c r="B433" s="86">
        <v>4846.2</v>
      </c>
      <c r="C433">
        <v>0.25137199999999998</v>
      </c>
    </row>
    <row r="434" spans="1:3" x14ac:dyDescent="0.35">
      <c r="A434" s="95">
        <v>45098</v>
      </c>
      <c r="B434" s="86">
        <v>4858.76</v>
      </c>
      <c r="C434">
        <v>0.2722</v>
      </c>
    </row>
    <row r="435" spans="1:3" x14ac:dyDescent="0.35">
      <c r="A435" s="95">
        <v>45099</v>
      </c>
      <c r="B435" s="86">
        <v>4779.6899999999996</v>
      </c>
      <c r="C435">
        <v>0.14519599999999999</v>
      </c>
    </row>
    <row r="436" spans="1:3" x14ac:dyDescent="0.35">
      <c r="A436" s="95">
        <v>45100</v>
      </c>
      <c r="B436" s="86">
        <v>4764.1099999999997</v>
      </c>
      <c r="C436">
        <v>0.191942</v>
      </c>
    </row>
    <row r="437" spans="1:3" x14ac:dyDescent="0.35">
      <c r="A437" s="95">
        <v>45103</v>
      </c>
      <c r="B437" s="86">
        <v>4800.92</v>
      </c>
      <c r="C437">
        <v>0.17919199999999999</v>
      </c>
    </row>
    <row r="438" spans="1:3" x14ac:dyDescent="0.35">
      <c r="A438" s="95">
        <v>45104</v>
      </c>
      <c r="B438" s="86">
        <v>4748.25</v>
      </c>
      <c r="C438">
        <v>0.17547499999999999</v>
      </c>
    </row>
    <row r="439" spans="1:3" x14ac:dyDescent="0.35">
      <c r="A439" s="95">
        <v>45105</v>
      </c>
      <c r="B439" s="86">
        <v>4784.58</v>
      </c>
      <c r="C439">
        <v>0.25381399999999998</v>
      </c>
    </row>
    <row r="440" spans="1:3" x14ac:dyDescent="0.35">
      <c r="A440" s="95">
        <v>45107</v>
      </c>
      <c r="B440" s="86">
        <v>4815.63</v>
      </c>
      <c r="C440">
        <v>0.196106</v>
      </c>
    </row>
    <row r="441" spans="1:3" x14ac:dyDescent="0.35">
      <c r="A441" s="95">
        <v>45110</v>
      </c>
      <c r="B441" s="86">
        <v>4800.05</v>
      </c>
      <c r="C441">
        <v>0.13910500000000001</v>
      </c>
    </row>
    <row r="442" spans="1:3" x14ac:dyDescent="0.35">
      <c r="A442" s="95">
        <v>45111</v>
      </c>
      <c r="B442" s="86">
        <v>4801.83</v>
      </c>
      <c r="C442">
        <v>0.121493</v>
      </c>
    </row>
    <row r="443" spans="1:3" x14ac:dyDescent="0.35">
      <c r="A443" s="95">
        <v>45112</v>
      </c>
      <c r="B443" s="86">
        <v>4884.2</v>
      </c>
      <c r="C443">
        <v>0.18651300000000001</v>
      </c>
    </row>
    <row r="444" spans="1:3" x14ac:dyDescent="0.35">
      <c r="A444" s="95">
        <v>45113</v>
      </c>
      <c r="B444" s="86">
        <v>4958.43</v>
      </c>
      <c r="C444">
        <v>0.96640999999999999</v>
      </c>
    </row>
    <row r="445" spans="1:3" x14ac:dyDescent="0.35">
      <c r="A445" s="95">
        <v>45114</v>
      </c>
      <c r="B445" s="86">
        <v>4844.33</v>
      </c>
      <c r="C445">
        <v>0.224712</v>
      </c>
    </row>
    <row r="446" spans="1:3" x14ac:dyDescent="0.35">
      <c r="A446" s="95">
        <v>45117</v>
      </c>
      <c r="B446" s="86">
        <v>4822.63</v>
      </c>
      <c r="C446">
        <v>0.30854399999999998</v>
      </c>
    </row>
    <row r="447" spans="1:3" x14ac:dyDescent="0.35">
      <c r="A447" s="95">
        <v>45118</v>
      </c>
      <c r="B447" s="86">
        <v>4872.51</v>
      </c>
      <c r="C447">
        <v>0.38574199999999997</v>
      </c>
    </row>
    <row r="448" spans="1:3" x14ac:dyDescent="0.35">
      <c r="A448" s="95">
        <v>45119</v>
      </c>
      <c r="B448" s="86">
        <v>4862.93</v>
      </c>
      <c r="C448">
        <v>0.18064</v>
      </c>
    </row>
    <row r="449" spans="1:3" x14ac:dyDescent="0.35">
      <c r="A449" s="95">
        <v>45120</v>
      </c>
      <c r="B449" s="86">
        <v>4878.6899999999996</v>
      </c>
      <c r="C449">
        <v>0.23203399999999999</v>
      </c>
    </row>
    <row r="450" spans="1:3" x14ac:dyDescent="0.35">
      <c r="A450" s="95">
        <v>45121</v>
      </c>
      <c r="B450" s="86">
        <v>4919.76</v>
      </c>
      <c r="C450">
        <v>0.220335</v>
      </c>
    </row>
    <row r="451" spans="1:3" x14ac:dyDescent="0.35">
      <c r="A451" s="95">
        <v>45124</v>
      </c>
      <c r="B451" s="86">
        <v>4929.58</v>
      </c>
      <c r="C451">
        <v>0.27228999999999998</v>
      </c>
    </row>
    <row r="452" spans="1:3" x14ac:dyDescent="0.35">
      <c r="A452" s="95">
        <v>45125</v>
      </c>
      <c r="B452" s="86">
        <v>4853.58</v>
      </c>
      <c r="C452">
        <v>0.189358</v>
      </c>
    </row>
    <row r="453" spans="1:3" x14ac:dyDescent="0.35">
      <c r="A453" s="95">
        <v>45126</v>
      </c>
      <c r="B453" s="86">
        <v>4855.26</v>
      </c>
      <c r="C453">
        <v>0.35352800000000001</v>
      </c>
    </row>
    <row r="454" spans="1:3" x14ac:dyDescent="0.35">
      <c r="A454" s="95">
        <v>45127</v>
      </c>
      <c r="B454" s="86">
        <v>4842.46</v>
      </c>
      <c r="C454">
        <v>0.32712599999999997</v>
      </c>
    </row>
    <row r="455" spans="1:3" x14ac:dyDescent="0.35">
      <c r="A455" s="95">
        <v>45128</v>
      </c>
      <c r="B455" s="86">
        <v>4837.1499999999996</v>
      </c>
      <c r="C455">
        <v>0.43817600000000001</v>
      </c>
    </row>
    <row r="456" spans="1:3" x14ac:dyDescent="0.35">
      <c r="A456" s="95">
        <v>45131</v>
      </c>
      <c r="B456" s="86">
        <v>4762.29</v>
      </c>
      <c r="C456">
        <v>0.22464600000000001</v>
      </c>
    </row>
    <row r="457" spans="1:3" x14ac:dyDescent="0.35">
      <c r="A457" s="95">
        <v>45132</v>
      </c>
      <c r="B457" s="86">
        <v>4682.46</v>
      </c>
      <c r="C457">
        <v>0.39681</v>
      </c>
    </row>
    <row r="458" spans="1:3" x14ac:dyDescent="0.35">
      <c r="A458" s="95">
        <v>45133</v>
      </c>
      <c r="B458" s="86">
        <v>4776.38</v>
      </c>
      <c r="C458">
        <v>0.23186899999999999</v>
      </c>
    </row>
    <row r="459" spans="1:3" x14ac:dyDescent="0.35">
      <c r="A459" s="95">
        <v>45134</v>
      </c>
      <c r="B459" s="86">
        <v>4670.76</v>
      </c>
      <c r="C459">
        <v>0.55849199999999999</v>
      </c>
    </row>
    <row r="460" spans="1:3" x14ac:dyDescent="0.35">
      <c r="A460" s="95">
        <v>45135</v>
      </c>
      <c r="B460" s="86">
        <v>4699.47</v>
      </c>
      <c r="C460">
        <v>0.35768100000000003</v>
      </c>
    </row>
    <row r="461" spans="1:3" x14ac:dyDescent="0.35">
      <c r="A461" s="95">
        <v>45138</v>
      </c>
      <c r="B461" s="86">
        <v>4594.62</v>
      </c>
      <c r="C461">
        <v>0.80018900000000004</v>
      </c>
    </row>
    <row r="462" spans="1:3" x14ac:dyDescent="0.35">
      <c r="A462" s="95">
        <v>45139</v>
      </c>
      <c r="B462" s="86">
        <v>4617.04</v>
      </c>
      <c r="C462">
        <v>0.41390399999999999</v>
      </c>
    </row>
    <row r="463" spans="1:3" x14ac:dyDescent="0.35">
      <c r="A463" s="95">
        <v>45140</v>
      </c>
      <c r="B463" s="86">
        <v>4609.47</v>
      </c>
      <c r="C463">
        <v>0.39548699999999998</v>
      </c>
    </row>
    <row r="464" spans="1:3" x14ac:dyDescent="0.35">
      <c r="A464" s="95">
        <v>45141</v>
      </c>
      <c r="B464" s="86">
        <v>4599.41</v>
      </c>
      <c r="C464">
        <v>0.23907</v>
      </c>
    </row>
    <row r="465" spans="1:3" x14ac:dyDescent="0.35">
      <c r="A465" s="95">
        <v>45142</v>
      </c>
      <c r="B465" s="86">
        <v>4598.9799999999996</v>
      </c>
      <c r="C465">
        <v>0.401478</v>
      </c>
    </row>
    <row r="466" spans="1:3" x14ac:dyDescent="0.35">
      <c r="A466" s="95">
        <v>45145</v>
      </c>
      <c r="B466" s="86">
        <v>4466</v>
      </c>
      <c r="C466">
        <v>1.079453</v>
      </c>
    </row>
    <row r="467" spans="1:3" x14ac:dyDescent="0.35">
      <c r="A467" s="95">
        <v>45146</v>
      </c>
      <c r="B467" s="86">
        <v>4413.8599999999997</v>
      </c>
      <c r="C467">
        <v>0.53334099999999995</v>
      </c>
    </row>
    <row r="468" spans="1:3" x14ac:dyDescent="0.35">
      <c r="A468" s="95">
        <v>45147</v>
      </c>
      <c r="B468" s="86">
        <v>4409.59</v>
      </c>
      <c r="C468">
        <v>0.91265799999999997</v>
      </c>
    </row>
    <row r="469" spans="1:3" x14ac:dyDescent="0.35">
      <c r="A469" s="95">
        <v>45148</v>
      </c>
      <c r="B469" s="86">
        <v>4351.66</v>
      </c>
      <c r="C469">
        <v>0.58701099999999995</v>
      </c>
    </row>
    <row r="470" spans="1:3" x14ac:dyDescent="0.35">
      <c r="A470" s="95">
        <v>45149</v>
      </c>
      <c r="B470" s="86">
        <v>4322.76</v>
      </c>
      <c r="C470">
        <v>1.112908</v>
      </c>
    </row>
    <row r="471" spans="1:3" x14ac:dyDescent="0.35">
      <c r="A471" s="95">
        <v>45152</v>
      </c>
      <c r="B471" s="86">
        <v>4312.51</v>
      </c>
      <c r="C471">
        <v>0.55785099999999999</v>
      </c>
    </row>
    <row r="472" spans="1:3" x14ac:dyDescent="0.35">
      <c r="A472" s="95">
        <v>45154</v>
      </c>
      <c r="B472" s="86">
        <v>4311.45</v>
      </c>
      <c r="C472">
        <v>0.51835799999999999</v>
      </c>
    </row>
    <row r="473" spans="1:3" x14ac:dyDescent="0.35">
      <c r="A473" s="95">
        <v>45155</v>
      </c>
      <c r="B473" s="86">
        <v>4314.42</v>
      </c>
      <c r="C473">
        <v>0.39400200000000002</v>
      </c>
    </row>
    <row r="474" spans="1:3" x14ac:dyDescent="0.35">
      <c r="A474" s="95">
        <v>45156</v>
      </c>
      <c r="B474" s="86">
        <v>4346.4799999999996</v>
      </c>
      <c r="C474">
        <v>0.42341499999999999</v>
      </c>
    </row>
    <row r="475" spans="1:3" x14ac:dyDescent="0.35">
      <c r="A475" s="95">
        <v>45159</v>
      </c>
      <c r="B475" s="86">
        <v>4322.95</v>
      </c>
      <c r="C475">
        <v>0.244783</v>
      </c>
    </row>
    <row r="476" spans="1:3" x14ac:dyDescent="0.35">
      <c r="A476" s="95">
        <v>45160</v>
      </c>
      <c r="B476" s="86">
        <v>4324.0600000000004</v>
      </c>
      <c r="C476">
        <v>0.217446</v>
      </c>
    </row>
    <row r="477" spans="1:3" x14ac:dyDescent="0.35">
      <c r="A477" s="95">
        <v>45161</v>
      </c>
      <c r="B477" s="86">
        <v>4324.82</v>
      </c>
      <c r="C477">
        <v>0.34676400000000002</v>
      </c>
    </row>
    <row r="478" spans="1:3" x14ac:dyDescent="0.35">
      <c r="A478" s="95">
        <v>45162</v>
      </c>
      <c r="B478" s="86">
        <v>4353.91</v>
      </c>
      <c r="C478">
        <v>0.35730299999999998</v>
      </c>
    </row>
    <row r="479" spans="1:3" x14ac:dyDescent="0.35">
      <c r="A479" s="95">
        <v>45163</v>
      </c>
      <c r="B479" s="86">
        <v>4337.62</v>
      </c>
      <c r="C479">
        <v>0.33387299999999998</v>
      </c>
    </row>
    <row r="480" spans="1:3" x14ac:dyDescent="0.35">
      <c r="A480" s="95">
        <v>45166</v>
      </c>
      <c r="B480" s="86">
        <v>4323.38</v>
      </c>
      <c r="C480">
        <v>0.343698</v>
      </c>
    </row>
    <row r="481" spans="1:3" x14ac:dyDescent="0.35">
      <c r="A481" s="95">
        <v>45167</v>
      </c>
      <c r="B481" s="86">
        <v>4342.3599999999997</v>
      </c>
      <c r="C481">
        <v>0.34025699999999998</v>
      </c>
    </row>
    <row r="482" spans="1:3" x14ac:dyDescent="0.35">
      <c r="A482" s="95">
        <v>45168</v>
      </c>
      <c r="B482" s="86">
        <v>4361.58</v>
      </c>
      <c r="C482">
        <v>0.36757099999999998</v>
      </c>
    </row>
    <row r="483" spans="1:3" x14ac:dyDescent="0.35">
      <c r="A483" s="95">
        <v>45169</v>
      </c>
      <c r="B483" s="86">
        <v>4281.9799999999996</v>
      </c>
      <c r="C483">
        <v>0.87456400000000001</v>
      </c>
    </row>
    <row r="484" spans="1:3" x14ac:dyDescent="0.35">
      <c r="A484" s="95">
        <v>45170</v>
      </c>
      <c r="B484" s="86">
        <v>4297.8900000000003</v>
      </c>
      <c r="C484">
        <v>0.38312400000000002</v>
      </c>
    </row>
    <row r="485" spans="1:3" x14ac:dyDescent="0.35">
      <c r="A485" s="95">
        <v>45173</v>
      </c>
      <c r="B485" s="86">
        <v>4319.79</v>
      </c>
      <c r="C485">
        <v>0.39439099999999999</v>
      </c>
    </row>
    <row r="486" spans="1:3" x14ac:dyDescent="0.35">
      <c r="A486" s="95">
        <v>45174</v>
      </c>
      <c r="B486" s="86">
        <v>4327.22</v>
      </c>
      <c r="C486">
        <v>0.453349</v>
      </c>
    </row>
    <row r="487" spans="1:3" x14ac:dyDescent="0.35">
      <c r="A487" s="95">
        <v>45175</v>
      </c>
      <c r="B487" s="86">
        <v>4379.16</v>
      </c>
      <c r="C487">
        <v>0.30067300000000002</v>
      </c>
    </row>
    <row r="488" spans="1:3" x14ac:dyDescent="0.35">
      <c r="A488" s="95">
        <v>45176</v>
      </c>
      <c r="B488" s="86">
        <v>4342.3100000000004</v>
      </c>
      <c r="C488">
        <v>0.47912399999999999</v>
      </c>
    </row>
    <row r="489" spans="1:3" x14ac:dyDescent="0.35">
      <c r="A489" s="95">
        <v>45177</v>
      </c>
      <c r="B489" s="86">
        <v>4351.71</v>
      </c>
      <c r="C489">
        <v>0.27829300000000001</v>
      </c>
    </row>
    <row r="490" spans="1:3" x14ac:dyDescent="0.35">
      <c r="A490" s="95">
        <v>45180</v>
      </c>
      <c r="B490" s="86">
        <v>4378.59</v>
      </c>
      <c r="C490">
        <v>0.30244799999999999</v>
      </c>
    </row>
    <row r="491" spans="1:3" x14ac:dyDescent="0.35">
      <c r="A491" s="95">
        <v>45181</v>
      </c>
      <c r="B491" s="86">
        <v>4377.25</v>
      </c>
      <c r="C491">
        <v>0.321129</v>
      </c>
    </row>
    <row r="492" spans="1:3" x14ac:dyDescent="0.35">
      <c r="A492" s="95">
        <v>45182</v>
      </c>
      <c r="B492" s="86">
        <v>4416.6400000000003</v>
      </c>
      <c r="C492">
        <v>0.43579200000000001</v>
      </c>
    </row>
    <row r="493" spans="1:3" x14ac:dyDescent="0.35">
      <c r="A493" s="95">
        <v>45183</v>
      </c>
      <c r="B493" s="86">
        <v>4384.1499999999996</v>
      </c>
      <c r="C493">
        <v>0.47308499999999998</v>
      </c>
    </row>
    <row r="494" spans="1:3" x14ac:dyDescent="0.35">
      <c r="A494" s="95">
        <v>45184</v>
      </c>
      <c r="B494" s="86">
        <v>4344.37</v>
      </c>
      <c r="C494">
        <v>0.40832600000000002</v>
      </c>
    </row>
    <row r="495" spans="1:3" x14ac:dyDescent="0.35">
      <c r="A495" s="95">
        <v>45187</v>
      </c>
      <c r="B495" s="86">
        <v>4405.09</v>
      </c>
      <c r="C495">
        <v>0.304844</v>
      </c>
    </row>
    <row r="496" spans="1:3" x14ac:dyDescent="0.35">
      <c r="A496" s="95">
        <v>45189</v>
      </c>
      <c r="B496" s="86">
        <v>4339.1499999999996</v>
      </c>
      <c r="C496">
        <v>0.35729499999999997</v>
      </c>
    </row>
    <row r="497" spans="1:3" x14ac:dyDescent="0.35">
      <c r="A497" s="95">
        <v>45190</v>
      </c>
      <c r="B497" s="86">
        <v>4369.01</v>
      </c>
      <c r="C497">
        <v>0.36763800000000002</v>
      </c>
    </row>
    <row r="498" spans="1:3" x14ac:dyDescent="0.35">
      <c r="A498" s="95">
        <v>45191</v>
      </c>
      <c r="B498" s="86">
        <v>4374.8500000000004</v>
      </c>
      <c r="C498">
        <v>0.210753</v>
      </c>
    </row>
    <row r="499" spans="1:3" x14ac:dyDescent="0.35">
      <c r="A499" s="95">
        <v>45194</v>
      </c>
      <c r="B499" s="86">
        <v>4380.03</v>
      </c>
      <c r="C499">
        <v>0.49835400000000002</v>
      </c>
    </row>
    <row r="500" spans="1:3" x14ac:dyDescent="0.35">
      <c r="A500" s="95">
        <v>45195</v>
      </c>
      <c r="B500" s="86">
        <v>4408.88</v>
      </c>
      <c r="C500">
        <v>0.330231</v>
      </c>
    </row>
    <row r="501" spans="1:3" x14ac:dyDescent="0.35">
      <c r="A501" s="95">
        <v>45196</v>
      </c>
      <c r="B501" s="86">
        <v>4434.9399999999996</v>
      </c>
      <c r="C501">
        <v>0.35815599999999997</v>
      </c>
    </row>
    <row r="502" spans="1:3" x14ac:dyDescent="0.35">
      <c r="A502" s="95">
        <v>45197</v>
      </c>
      <c r="B502" s="86">
        <v>4336.42</v>
      </c>
      <c r="C502">
        <v>0.39049</v>
      </c>
    </row>
    <row r="503" spans="1:3" x14ac:dyDescent="0.35">
      <c r="A503" s="95">
        <v>45198</v>
      </c>
      <c r="B503" s="86">
        <v>4348.49</v>
      </c>
      <c r="C503">
        <v>0.230125</v>
      </c>
    </row>
    <row r="504" spans="1:3" x14ac:dyDescent="0.35">
      <c r="A504" s="95">
        <v>45202</v>
      </c>
      <c r="B504" s="86">
        <v>4308.53</v>
      </c>
      <c r="C504">
        <v>0.54348200000000002</v>
      </c>
    </row>
    <row r="505" spans="1:3" x14ac:dyDescent="0.35">
      <c r="A505" s="95">
        <v>45203</v>
      </c>
      <c r="B505" s="86">
        <v>4344.04</v>
      </c>
      <c r="C505">
        <v>0.31856400000000001</v>
      </c>
    </row>
    <row r="506" spans="1:3" x14ac:dyDescent="0.35">
      <c r="A506" s="95">
        <v>45204</v>
      </c>
      <c r="B506" s="86">
        <v>4345.38</v>
      </c>
      <c r="C506">
        <v>0.30201499999999998</v>
      </c>
    </row>
    <row r="507" spans="1:3" x14ac:dyDescent="0.35">
      <c r="A507" s="95">
        <v>45205</v>
      </c>
      <c r="B507" s="86">
        <v>4349.74</v>
      </c>
      <c r="C507">
        <v>0.23813100000000001</v>
      </c>
    </row>
    <row r="508" spans="1:3" x14ac:dyDescent="0.35">
      <c r="A508" s="95">
        <v>45208</v>
      </c>
      <c r="B508" s="86">
        <v>4334.45</v>
      </c>
      <c r="C508">
        <v>0.25576399999999999</v>
      </c>
    </row>
    <row r="509" spans="1:3" x14ac:dyDescent="0.35">
      <c r="A509" s="95">
        <v>45209</v>
      </c>
      <c r="B509" s="86">
        <v>4341.59</v>
      </c>
      <c r="C509">
        <v>0.22275</v>
      </c>
    </row>
    <row r="510" spans="1:3" x14ac:dyDescent="0.35">
      <c r="A510" s="95">
        <v>45210</v>
      </c>
      <c r="B510" s="86">
        <v>4365.5600000000004</v>
      </c>
      <c r="C510">
        <v>0.36819200000000002</v>
      </c>
    </row>
    <row r="511" spans="1:3" x14ac:dyDescent="0.35">
      <c r="A511" s="95">
        <v>45211</v>
      </c>
      <c r="B511" s="86">
        <v>4371.1099999999997</v>
      </c>
      <c r="C511">
        <v>0.51858199999999999</v>
      </c>
    </row>
    <row r="512" spans="1:3" x14ac:dyDescent="0.35">
      <c r="A512" s="95">
        <v>45212</v>
      </c>
      <c r="B512" s="86">
        <v>4384.4799999999996</v>
      </c>
      <c r="C512">
        <v>0.445822</v>
      </c>
    </row>
    <row r="513" spans="1:3" x14ac:dyDescent="0.35">
      <c r="A513" s="95">
        <v>45215</v>
      </c>
      <c r="B513" s="86">
        <v>4395.3599999999997</v>
      </c>
      <c r="C513">
        <v>0.29211799999999999</v>
      </c>
    </row>
    <row r="514" spans="1:3" x14ac:dyDescent="0.35">
      <c r="A514" s="95">
        <v>45216</v>
      </c>
      <c r="B514" s="86">
        <v>4409.07</v>
      </c>
      <c r="C514">
        <v>0.19666900000000001</v>
      </c>
    </row>
    <row r="515" spans="1:3" x14ac:dyDescent="0.35">
      <c r="A515" s="95">
        <v>45217</v>
      </c>
      <c r="B515" s="86">
        <v>4416.1099999999997</v>
      </c>
      <c r="C515">
        <v>0.21717900000000001</v>
      </c>
    </row>
    <row r="516" spans="1:3" x14ac:dyDescent="0.35">
      <c r="A516" s="95">
        <v>45218</v>
      </c>
      <c r="B516" s="86">
        <v>4411.08</v>
      </c>
      <c r="C516">
        <v>0.228881</v>
      </c>
    </row>
    <row r="517" spans="1:3" x14ac:dyDescent="0.35">
      <c r="A517" s="95">
        <v>45219</v>
      </c>
      <c r="B517" s="86">
        <v>4389.5600000000004</v>
      </c>
      <c r="C517">
        <v>0.351045</v>
      </c>
    </row>
    <row r="518" spans="1:3" x14ac:dyDescent="0.35">
      <c r="A518" s="95">
        <v>45222</v>
      </c>
      <c r="B518" s="86">
        <v>4342.22</v>
      </c>
      <c r="C518">
        <v>0.20300399999999999</v>
      </c>
    </row>
    <row r="519" spans="1:3" x14ac:dyDescent="0.35">
      <c r="A519" s="95">
        <v>45224</v>
      </c>
      <c r="B519" s="86">
        <v>4345.24</v>
      </c>
      <c r="C519">
        <v>0.33008199999999999</v>
      </c>
    </row>
    <row r="520" spans="1:3" x14ac:dyDescent="0.35">
      <c r="A520" s="95">
        <v>45225</v>
      </c>
      <c r="B520" s="86">
        <v>4320.37</v>
      </c>
      <c r="C520">
        <v>0.48890899999999998</v>
      </c>
    </row>
    <row r="521" spans="1:3" x14ac:dyDescent="0.35">
      <c r="A521" s="95">
        <v>45226</v>
      </c>
      <c r="B521" s="86">
        <v>4326.59</v>
      </c>
      <c r="C521">
        <v>0.38279400000000002</v>
      </c>
    </row>
    <row r="522" spans="1:3" x14ac:dyDescent="0.35">
      <c r="A522" s="95">
        <v>45229</v>
      </c>
      <c r="B522" s="86">
        <v>4276.09</v>
      </c>
      <c r="C522">
        <v>0.45052599999999998</v>
      </c>
    </row>
    <row r="523" spans="1:3" x14ac:dyDescent="0.35">
      <c r="A523" s="95">
        <v>45230</v>
      </c>
      <c r="B523" s="86">
        <v>4242.45</v>
      </c>
      <c r="C523">
        <v>0.50462499999999999</v>
      </c>
    </row>
    <row r="524" spans="1:3" x14ac:dyDescent="0.35">
      <c r="A524" s="95">
        <v>45231</v>
      </c>
      <c r="B524" s="86">
        <v>4214.46</v>
      </c>
      <c r="C524">
        <v>0.39535900000000002</v>
      </c>
    </row>
    <row r="525" spans="1:3" x14ac:dyDescent="0.35">
      <c r="A525" s="95">
        <v>45232</v>
      </c>
      <c r="B525" s="86">
        <v>4339.01</v>
      </c>
      <c r="C525">
        <v>0.82284500000000005</v>
      </c>
    </row>
    <row r="526" spans="1:3" x14ac:dyDescent="0.35">
      <c r="A526" s="95">
        <v>45233</v>
      </c>
      <c r="B526" s="86">
        <v>4350.8</v>
      </c>
      <c r="C526">
        <v>0.33501199999999998</v>
      </c>
    </row>
    <row r="527" spans="1:3" x14ac:dyDescent="0.35">
      <c r="A527" s="95">
        <v>45236</v>
      </c>
      <c r="B527" s="86">
        <v>4431.3500000000004</v>
      </c>
      <c r="C527">
        <v>0.205763</v>
      </c>
    </row>
    <row r="528" spans="1:3" x14ac:dyDescent="0.35">
      <c r="A528" s="95">
        <v>45237</v>
      </c>
      <c r="B528" s="86">
        <v>4461.6400000000003</v>
      </c>
      <c r="C528">
        <v>0.28261199999999997</v>
      </c>
    </row>
    <row r="529" spans="1:3" x14ac:dyDescent="0.35">
      <c r="A529" s="95">
        <v>45238</v>
      </c>
      <c r="B529" s="86">
        <v>4476.3999999999996</v>
      </c>
      <c r="C529">
        <v>0.38572699999999999</v>
      </c>
    </row>
    <row r="530" spans="1:3" x14ac:dyDescent="0.35">
      <c r="A530" s="95">
        <v>45239</v>
      </c>
      <c r="B530" s="86">
        <v>4458.67</v>
      </c>
      <c r="C530">
        <v>0.20821000000000001</v>
      </c>
    </row>
    <row r="531" spans="1:3" x14ac:dyDescent="0.35">
      <c r="A531" s="95">
        <v>45240</v>
      </c>
      <c r="B531" s="86">
        <v>4487.2700000000004</v>
      </c>
      <c r="C531">
        <v>0.14233599999999999</v>
      </c>
    </row>
    <row r="532" spans="1:3" x14ac:dyDescent="0.35">
      <c r="A532" s="95">
        <v>45243</v>
      </c>
      <c r="B532" s="86">
        <v>4501.08</v>
      </c>
      <c r="C532">
        <v>0.26039400000000001</v>
      </c>
    </row>
    <row r="533" spans="1:3" x14ac:dyDescent="0.35">
      <c r="A533" s="95">
        <v>45245</v>
      </c>
      <c r="B533" s="86">
        <v>4514.92</v>
      </c>
      <c r="C533">
        <v>0.26965</v>
      </c>
    </row>
    <row r="534" spans="1:3" x14ac:dyDescent="0.35">
      <c r="A534" s="95">
        <v>45246</v>
      </c>
      <c r="B534" s="86">
        <v>4506.59</v>
      </c>
      <c r="C534">
        <v>0.17837500000000001</v>
      </c>
    </row>
    <row r="535" spans="1:3" x14ac:dyDescent="0.35">
      <c r="A535" s="95">
        <v>45247</v>
      </c>
      <c r="B535" s="86">
        <v>4522.1099999999997</v>
      </c>
      <c r="C535">
        <v>0.138652</v>
      </c>
    </row>
    <row r="536" spans="1:3" x14ac:dyDescent="0.35">
      <c r="A536" s="95">
        <v>45250</v>
      </c>
      <c r="B536" s="86">
        <v>4516.07</v>
      </c>
      <c r="C536">
        <v>0.12606899999999999</v>
      </c>
    </row>
    <row r="537" spans="1:3" x14ac:dyDescent="0.35">
      <c r="A537" s="95">
        <v>45251</v>
      </c>
      <c r="B537" s="86">
        <v>4504.33</v>
      </c>
      <c r="C537">
        <v>0.12960199999999999</v>
      </c>
    </row>
    <row r="538" spans="1:3" x14ac:dyDescent="0.35">
      <c r="A538" s="95">
        <v>45252</v>
      </c>
      <c r="B538" s="86">
        <v>4499.0200000000004</v>
      </c>
      <c r="C538">
        <v>7.2533E-2</v>
      </c>
    </row>
    <row r="539" spans="1:3" x14ac:dyDescent="0.35">
      <c r="A539" s="95">
        <v>45253</v>
      </c>
      <c r="B539" s="86">
        <v>4510.13</v>
      </c>
      <c r="C539">
        <v>0.109775</v>
      </c>
    </row>
    <row r="540" spans="1:3" x14ac:dyDescent="0.35">
      <c r="A540" s="95">
        <v>45254</v>
      </c>
      <c r="B540" s="86">
        <v>4451.05</v>
      </c>
      <c r="C540">
        <v>0.123628</v>
      </c>
    </row>
    <row r="541" spans="1:3" x14ac:dyDescent="0.35">
      <c r="A541" s="95">
        <v>45258</v>
      </c>
      <c r="B541" s="86">
        <v>4517.46</v>
      </c>
      <c r="C541">
        <v>0.18279000000000001</v>
      </c>
    </row>
    <row r="542" spans="1:3" x14ac:dyDescent="0.35">
      <c r="A542" s="95">
        <v>45259</v>
      </c>
      <c r="B542" s="86">
        <v>4603.91</v>
      </c>
      <c r="C542">
        <v>0.36370200000000003</v>
      </c>
    </row>
    <row r="543" spans="1:3" x14ac:dyDescent="0.35">
      <c r="A543" s="95">
        <v>45260</v>
      </c>
      <c r="B543" s="86">
        <v>4650.88</v>
      </c>
      <c r="C543">
        <v>0.96105399999999996</v>
      </c>
    </row>
    <row r="544" spans="1:3" x14ac:dyDescent="0.35">
      <c r="A544" s="95">
        <v>45261</v>
      </c>
      <c r="B544" s="86">
        <v>4764.07</v>
      </c>
      <c r="C544">
        <v>0.485597</v>
      </c>
    </row>
    <row r="545" spans="1:3" x14ac:dyDescent="0.35">
      <c r="A545" s="95">
        <v>45264</v>
      </c>
      <c r="B545" s="86">
        <v>4732.4399999999996</v>
      </c>
      <c r="C545">
        <v>0.31015199999999998</v>
      </c>
    </row>
    <row r="546" spans="1:3" x14ac:dyDescent="0.35">
      <c r="A546" s="95">
        <v>45265</v>
      </c>
      <c r="B546" s="86">
        <v>4742.6400000000003</v>
      </c>
      <c r="C546">
        <v>0.280497</v>
      </c>
    </row>
    <row r="547" spans="1:3" x14ac:dyDescent="0.35">
      <c r="A547" s="95">
        <v>45266</v>
      </c>
      <c r="B547" s="86">
        <v>4795.12</v>
      </c>
      <c r="C547">
        <v>0.295686</v>
      </c>
    </row>
    <row r="548" spans="1:3" x14ac:dyDescent="0.35">
      <c r="A548" s="95">
        <v>45267</v>
      </c>
      <c r="B548" s="86">
        <v>4807.43</v>
      </c>
      <c r="C548">
        <v>0.26809500000000003</v>
      </c>
    </row>
    <row r="549" spans="1:3" x14ac:dyDescent="0.35">
      <c r="A549" s="95">
        <v>45268</v>
      </c>
      <c r="B549" s="86">
        <v>4736.7</v>
      </c>
      <c r="C549">
        <v>0.28271299999999999</v>
      </c>
    </row>
    <row r="550" spans="1:3" x14ac:dyDescent="0.35">
      <c r="A550" s="95">
        <v>45271</v>
      </c>
      <c r="B550" s="86">
        <v>4738.57</v>
      </c>
      <c r="C550">
        <v>0.147976</v>
      </c>
    </row>
    <row r="551" spans="1:3" x14ac:dyDescent="0.35">
      <c r="A551" s="95">
        <v>45272</v>
      </c>
      <c r="B551" s="86">
        <v>4699.18</v>
      </c>
      <c r="C551">
        <v>0.18423800000000001</v>
      </c>
    </row>
    <row r="552" spans="1:3" x14ac:dyDescent="0.35">
      <c r="A552" s="95">
        <v>45273</v>
      </c>
      <c r="B552" s="86">
        <v>4714.75</v>
      </c>
      <c r="C552">
        <v>0.153558</v>
      </c>
    </row>
    <row r="553" spans="1:3" x14ac:dyDescent="0.35">
      <c r="A553" s="95">
        <v>45274</v>
      </c>
      <c r="B553" s="86">
        <v>4740.97</v>
      </c>
      <c r="C553">
        <v>0.17450299999999999</v>
      </c>
    </row>
    <row r="554" spans="1:3" x14ac:dyDescent="0.35">
      <c r="A554" s="95">
        <v>45275</v>
      </c>
      <c r="B554" s="86">
        <v>4709.58</v>
      </c>
      <c r="C554">
        <v>0.21657899999999999</v>
      </c>
    </row>
    <row r="555" spans="1:3" x14ac:dyDescent="0.35">
      <c r="A555" s="95">
        <v>45278</v>
      </c>
      <c r="B555" s="86">
        <v>4676.6099999999997</v>
      </c>
      <c r="C555">
        <v>0.223278</v>
      </c>
    </row>
    <row r="556" spans="1:3" x14ac:dyDescent="0.35">
      <c r="A556" s="95">
        <v>45279</v>
      </c>
      <c r="B556" s="86">
        <v>4707.04</v>
      </c>
      <c r="C556">
        <v>0.20071800000000001</v>
      </c>
    </row>
    <row r="557" spans="1:3" x14ac:dyDescent="0.35">
      <c r="A557" s="95">
        <v>45280</v>
      </c>
      <c r="B557" s="86">
        <v>4748.92</v>
      </c>
      <c r="C557">
        <v>0.45794200000000002</v>
      </c>
    </row>
    <row r="558" spans="1:3" x14ac:dyDescent="0.35">
      <c r="A558" s="95">
        <v>45281</v>
      </c>
      <c r="B558" s="86">
        <v>4849.22</v>
      </c>
      <c r="C558">
        <v>0.79608100000000004</v>
      </c>
    </row>
    <row r="559" spans="1:3" x14ac:dyDescent="0.35">
      <c r="A559" s="95">
        <v>45282</v>
      </c>
      <c r="B559" s="86">
        <v>4946.5</v>
      </c>
      <c r="C559">
        <v>0.58268799999999998</v>
      </c>
    </row>
    <row r="560" spans="1:3" x14ac:dyDescent="0.35">
      <c r="A560" s="95">
        <v>45286</v>
      </c>
      <c r="B560" s="86">
        <v>5018.24</v>
      </c>
      <c r="C560">
        <v>0.57430999999999999</v>
      </c>
    </row>
    <row r="561" spans="1:3" x14ac:dyDescent="0.35">
      <c r="A561" s="95">
        <v>45287</v>
      </c>
      <c r="B561" s="86">
        <v>4999.88</v>
      </c>
      <c r="C561">
        <v>0.24194399999999999</v>
      </c>
    </row>
    <row r="562" spans="1:3" x14ac:dyDescent="0.35">
      <c r="A562" s="95">
        <v>45288</v>
      </c>
      <c r="B562" s="86">
        <v>5062.37</v>
      </c>
      <c r="C562">
        <v>0.65536700000000003</v>
      </c>
    </row>
    <row r="563" spans="1:3" x14ac:dyDescent="0.35">
      <c r="A563" s="95">
        <v>45289</v>
      </c>
      <c r="B563" s="86">
        <v>5116.4799999999996</v>
      </c>
      <c r="C563">
        <v>0.53569100000000003</v>
      </c>
    </row>
    <row r="564" spans="1:3" x14ac:dyDescent="0.35">
      <c r="A564" s="95">
        <v>45292</v>
      </c>
      <c r="B564" s="86">
        <v>5098.6000000000004</v>
      </c>
      <c r="C564">
        <v>0.13003200000000001</v>
      </c>
    </row>
    <row r="565" spans="1:3" x14ac:dyDescent="0.35">
      <c r="A565" s="95">
        <v>45293</v>
      </c>
      <c r="B565" s="86">
        <v>5068.9399999999996</v>
      </c>
      <c r="C565">
        <v>0.19351699999999999</v>
      </c>
    </row>
    <row r="566" spans="1:3" x14ac:dyDescent="0.35">
      <c r="A566" s="95">
        <v>45294</v>
      </c>
      <c r="B566" s="86">
        <v>5035.3500000000004</v>
      </c>
      <c r="C566">
        <v>0.123303</v>
      </c>
    </row>
    <row r="567" spans="1:3" x14ac:dyDescent="0.35">
      <c r="A567" s="95">
        <v>45295</v>
      </c>
      <c r="B567" s="86">
        <v>5138.38</v>
      </c>
      <c r="C567">
        <v>0.41339100000000001</v>
      </c>
    </row>
    <row r="568" spans="1:3" x14ac:dyDescent="0.35">
      <c r="A568" s="95">
        <v>45296</v>
      </c>
      <c r="B568" s="86">
        <v>5053.13</v>
      </c>
      <c r="C568">
        <v>0.29901699999999998</v>
      </c>
    </row>
    <row r="569" spans="1:3" x14ac:dyDescent="0.35">
      <c r="A569" s="95">
        <v>45299</v>
      </c>
      <c r="B569" s="86">
        <v>4962.08</v>
      </c>
      <c r="C569">
        <v>0.236628</v>
      </c>
    </row>
    <row r="570" spans="1:3" x14ac:dyDescent="0.35">
      <c r="A570" s="95">
        <v>45300</v>
      </c>
      <c r="B570" s="86">
        <v>4909.41</v>
      </c>
      <c r="C570">
        <v>0.194434</v>
      </c>
    </row>
    <row r="571" spans="1:3" x14ac:dyDescent="0.35">
      <c r="A571" s="95">
        <v>45301</v>
      </c>
      <c r="B571" s="86">
        <v>4875.1499999999996</v>
      </c>
      <c r="C571">
        <v>0.19145000000000001</v>
      </c>
    </row>
    <row r="572" spans="1:3" x14ac:dyDescent="0.35">
      <c r="A572" s="95">
        <v>45302</v>
      </c>
      <c r="B572" s="86">
        <v>4923.12</v>
      </c>
      <c r="C572">
        <v>0.27782299999999999</v>
      </c>
    </row>
    <row r="573" spans="1:3" x14ac:dyDescent="0.35">
      <c r="A573" s="95">
        <v>45303</v>
      </c>
      <c r="B573" s="86">
        <v>4936.92</v>
      </c>
      <c r="C573">
        <v>0.46229799999999999</v>
      </c>
    </row>
    <row r="574" spans="1:3" x14ac:dyDescent="0.35">
      <c r="A574" s="95">
        <v>45306</v>
      </c>
      <c r="B574" s="86">
        <v>4962.08</v>
      </c>
      <c r="C574">
        <v>0.40006900000000001</v>
      </c>
    </row>
    <row r="575" spans="1:3" x14ac:dyDescent="0.35">
      <c r="A575" s="95">
        <v>45307</v>
      </c>
      <c r="B575" s="86">
        <v>4917.2700000000004</v>
      </c>
      <c r="C575">
        <v>0.20302799999999999</v>
      </c>
    </row>
    <row r="576" spans="1:3" x14ac:dyDescent="0.35">
      <c r="A576" s="95">
        <v>45308</v>
      </c>
      <c r="B576" s="86">
        <v>4851.2299999999996</v>
      </c>
      <c r="C576">
        <v>0.27067200000000002</v>
      </c>
    </row>
    <row r="577" spans="1:3" x14ac:dyDescent="0.35">
      <c r="A577" s="95">
        <v>45309</v>
      </c>
      <c r="B577" s="86">
        <v>4806.62</v>
      </c>
      <c r="C577">
        <v>0.51411899999999999</v>
      </c>
    </row>
    <row r="578" spans="1:3" x14ac:dyDescent="0.35">
      <c r="A578" s="95">
        <v>45310</v>
      </c>
      <c r="B578" s="86">
        <v>4924.9799999999996</v>
      </c>
      <c r="C578">
        <v>0.32925199999999999</v>
      </c>
    </row>
    <row r="579" spans="1:3" x14ac:dyDescent="0.35">
      <c r="A579" s="95">
        <v>45314</v>
      </c>
      <c r="B579" s="86">
        <v>4838.2</v>
      </c>
      <c r="C579">
        <v>0.49113499999999999</v>
      </c>
    </row>
    <row r="580" spans="1:3" x14ac:dyDescent="0.35">
      <c r="A580" s="95">
        <v>45315</v>
      </c>
      <c r="B580" s="86">
        <v>4928.4399999999996</v>
      </c>
      <c r="C580">
        <v>0.61174099999999998</v>
      </c>
    </row>
    <row r="581" spans="1:3" x14ac:dyDescent="0.35">
      <c r="A581" s="95">
        <v>45316</v>
      </c>
      <c r="B581" s="86">
        <v>4928.1000000000004</v>
      </c>
      <c r="C581">
        <v>0.34212900000000002</v>
      </c>
    </row>
    <row r="582" spans="1:3" x14ac:dyDescent="0.35">
      <c r="A582" s="95">
        <v>45320</v>
      </c>
      <c r="B582" s="86">
        <v>4923.3100000000004</v>
      </c>
      <c r="C582">
        <v>0.27571000000000001</v>
      </c>
    </row>
    <row r="583" spans="1:3" x14ac:dyDescent="0.35">
      <c r="A583" s="95">
        <v>45321</v>
      </c>
      <c r="B583" s="86">
        <v>4880.03</v>
      </c>
      <c r="C583">
        <v>0.146422</v>
      </c>
    </row>
    <row r="584" spans="1:3" x14ac:dyDescent="0.35">
      <c r="A584" s="95">
        <v>45322</v>
      </c>
      <c r="B584" s="86">
        <v>4982.25</v>
      </c>
      <c r="C584">
        <v>0.549238</v>
      </c>
    </row>
    <row r="585" spans="1:3" x14ac:dyDescent="0.35">
      <c r="A585" s="95">
        <v>45323</v>
      </c>
      <c r="B585" s="86">
        <v>4934.5200000000004</v>
      </c>
      <c r="C585">
        <v>0.34439399999999998</v>
      </c>
    </row>
    <row r="586" spans="1:3" x14ac:dyDescent="0.35">
      <c r="A586" s="95">
        <v>45324</v>
      </c>
      <c r="B586" s="86">
        <v>4934.76</v>
      </c>
      <c r="C586">
        <v>0.17616699999999999</v>
      </c>
    </row>
    <row r="587" spans="1:3" x14ac:dyDescent="0.35">
      <c r="A587" s="95">
        <v>45327</v>
      </c>
      <c r="B587" s="86">
        <v>4911.42</v>
      </c>
      <c r="C587">
        <v>0.23161999999999999</v>
      </c>
    </row>
    <row r="588" spans="1:3" x14ac:dyDescent="0.35">
      <c r="A588" s="95">
        <v>45328</v>
      </c>
      <c r="B588" s="86">
        <v>4798.8599999999997</v>
      </c>
      <c r="C588">
        <v>0.33660899999999999</v>
      </c>
    </row>
    <row r="589" spans="1:3" x14ac:dyDescent="0.35">
      <c r="A589" s="95">
        <v>45329</v>
      </c>
      <c r="B589" s="86">
        <v>4867.1000000000004</v>
      </c>
      <c r="C589">
        <v>1.2588299999999999</v>
      </c>
    </row>
    <row r="590" spans="1:3" x14ac:dyDescent="0.35">
      <c r="A590" s="95">
        <v>45330</v>
      </c>
      <c r="B590" s="86">
        <v>4672.82</v>
      </c>
      <c r="C590">
        <v>0.62368000000000001</v>
      </c>
    </row>
    <row r="591" spans="1:3" x14ac:dyDescent="0.35">
      <c r="A591" s="95">
        <v>45331</v>
      </c>
      <c r="B591" s="86">
        <v>4764.78</v>
      </c>
      <c r="C591">
        <v>0.41195300000000001</v>
      </c>
    </row>
    <row r="592" spans="1:3" x14ac:dyDescent="0.35">
      <c r="A592" s="95">
        <v>45334</v>
      </c>
      <c r="B592" s="86">
        <v>4763.54</v>
      </c>
      <c r="C592">
        <v>0.15848699999999999</v>
      </c>
    </row>
    <row r="593" spans="1:3" x14ac:dyDescent="0.35">
      <c r="A593" s="95">
        <v>45335</v>
      </c>
      <c r="B593" s="86">
        <v>4774.46</v>
      </c>
      <c r="C593">
        <v>0.26201099999999999</v>
      </c>
    </row>
    <row r="594" spans="1:3" x14ac:dyDescent="0.35">
      <c r="A594" s="95">
        <v>45336</v>
      </c>
      <c r="B594" s="86">
        <v>4802.3100000000004</v>
      </c>
      <c r="C594">
        <v>0.27747899999999998</v>
      </c>
    </row>
    <row r="595" spans="1:3" x14ac:dyDescent="0.35">
      <c r="A595" s="95">
        <v>45337</v>
      </c>
      <c r="B595" s="86">
        <v>4744.71</v>
      </c>
      <c r="C595">
        <v>0.18962499999999999</v>
      </c>
    </row>
    <row r="596" spans="1:3" x14ac:dyDescent="0.35">
      <c r="A596" s="95">
        <v>45338</v>
      </c>
      <c r="B596" s="86">
        <v>4709.3900000000003</v>
      </c>
      <c r="C596">
        <v>0.35213899999999998</v>
      </c>
    </row>
    <row r="597" spans="1:3" x14ac:dyDescent="0.35">
      <c r="A597" s="95">
        <v>45341</v>
      </c>
      <c r="B597" s="86">
        <v>4720.46</v>
      </c>
      <c r="C597">
        <v>0.18252099999999999</v>
      </c>
    </row>
    <row r="598" spans="1:3" x14ac:dyDescent="0.35">
      <c r="A598" s="95">
        <v>45342</v>
      </c>
      <c r="B598" s="86">
        <v>4716.53</v>
      </c>
      <c r="C598">
        <v>0.12927900000000001</v>
      </c>
    </row>
    <row r="599" spans="1:3" x14ac:dyDescent="0.35">
      <c r="A599" s="95">
        <v>45343</v>
      </c>
      <c r="B599" s="86">
        <v>4718.3</v>
      </c>
      <c r="C599">
        <v>0.235932</v>
      </c>
    </row>
    <row r="600" spans="1:3" x14ac:dyDescent="0.35">
      <c r="A600" s="95">
        <v>45344</v>
      </c>
      <c r="B600" s="86">
        <v>4750.84</v>
      </c>
      <c r="C600">
        <v>0.25530799999999998</v>
      </c>
    </row>
    <row r="601" spans="1:3" x14ac:dyDescent="0.35">
      <c r="A601" s="95">
        <v>45345</v>
      </c>
      <c r="B601" s="86">
        <v>4731.1000000000004</v>
      </c>
      <c r="C601">
        <v>0.11591</v>
      </c>
    </row>
    <row r="602" spans="1:3" x14ac:dyDescent="0.35">
      <c r="A602" s="95">
        <v>45348</v>
      </c>
      <c r="B602" s="86">
        <v>4698.08</v>
      </c>
      <c r="C602">
        <v>7.8084000000000001E-2</v>
      </c>
    </row>
    <row r="603" spans="1:3" x14ac:dyDescent="0.35">
      <c r="A603" s="95">
        <v>45349</v>
      </c>
      <c r="B603" s="86">
        <v>4700.43</v>
      </c>
      <c r="C603">
        <v>0.43401400000000001</v>
      </c>
    </row>
    <row r="604" spans="1:3" x14ac:dyDescent="0.35">
      <c r="A604" s="95">
        <v>45350</v>
      </c>
      <c r="B604" s="86">
        <v>4684.5600000000004</v>
      </c>
      <c r="C604">
        <v>9.6877000000000005E-2</v>
      </c>
    </row>
    <row r="605" spans="1:3" x14ac:dyDescent="0.35">
      <c r="A605" s="95">
        <v>45351</v>
      </c>
      <c r="B605" s="86">
        <v>4758.75</v>
      </c>
      <c r="C605">
        <v>0.44794099999999998</v>
      </c>
    </row>
    <row r="606" spans="1:3" x14ac:dyDescent="0.35">
      <c r="A606" s="95">
        <v>45352</v>
      </c>
      <c r="B606" s="86">
        <v>4722.8100000000004</v>
      </c>
      <c r="C606">
        <v>0.31627699999999997</v>
      </c>
    </row>
    <row r="607" spans="1:3" x14ac:dyDescent="0.35">
      <c r="A607" s="95">
        <v>45355</v>
      </c>
      <c r="B607" s="86">
        <v>4637.7</v>
      </c>
      <c r="C607">
        <v>0.30752000000000002</v>
      </c>
    </row>
    <row r="608" spans="1:3" x14ac:dyDescent="0.35">
      <c r="A608" s="95">
        <v>45356</v>
      </c>
      <c r="B608" s="86">
        <v>4625</v>
      </c>
      <c r="C608">
        <v>0.15695600000000001</v>
      </c>
    </row>
    <row r="609" spans="1:3" x14ac:dyDescent="0.35">
      <c r="A609" s="95">
        <v>45357</v>
      </c>
      <c r="B609" s="86">
        <v>4677.8100000000004</v>
      </c>
      <c r="C609">
        <v>0.190965</v>
      </c>
    </row>
    <row r="610" spans="1:3" x14ac:dyDescent="0.35">
      <c r="A610" s="95">
        <v>45358</v>
      </c>
      <c r="B610" s="86">
        <v>4685.8599999999997</v>
      </c>
      <c r="C610">
        <v>0.216747</v>
      </c>
    </row>
    <row r="611" spans="1:3" x14ac:dyDescent="0.35">
      <c r="A611" s="95">
        <v>45362</v>
      </c>
      <c r="B611" s="86">
        <v>4732.1000000000004</v>
      </c>
      <c r="C611">
        <v>0.29499999999999998</v>
      </c>
    </row>
    <row r="612" spans="1:3" x14ac:dyDescent="0.35">
      <c r="A612" s="95">
        <v>45363</v>
      </c>
      <c r="B612" s="86">
        <v>4666.6899999999996</v>
      </c>
      <c r="C612">
        <v>0.140625</v>
      </c>
    </row>
    <row r="613" spans="1:3" x14ac:dyDescent="0.35">
      <c r="A613" s="95">
        <v>45364</v>
      </c>
      <c r="B613" s="86">
        <v>4654.71</v>
      </c>
      <c r="C613">
        <v>0.41072900000000001</v>
      </c>
    </row>
    <row r="614" spans="1:3" x14ac:dyDescent="0.35">
      <c r="A614" s="95">
        <v>45365</v>
      </c>
      <c r="B614" s="86">
        <v>4733.54</v>
      </c>
      <c r="C614">
        <v>0.24021700000000001</v>
      </c>
    </row>
    <row r="615" spans="1:3" x14ac:dyDescent="0.35">
      <c r="A615" s="95">
        <v>45366</v>
      </c>
      <c r="B615" s="86">
        <v>4767.37</v>
      </c>
      <c r="C615">
        <v>0.49157099999999998</v>
      </c>
    </row>
    <row r="616" spans="1:3" x14ac:dyDescent="0.35">
      <c r="A616" s="95">
        <v>45369</v>
      </c>
      <c r="B616" s="86">
        <v>4772.93</v>
      </c>
      <c r="C616">
        <v>0.143928</v>
      </c>
    </row>
    <row r="617" spans="1:3" x14ac:dyDescent="0.35">
      <c r="A617" s="95">
        <v>45370</v>
      </c>
      <c r="B617" s="86">
        <v>4616.66</v>
      </c>
      <c r="C617">
        <v>0.26508100000000001</v>
      </c>
    </row>
    <row r="618" spans="1:3" x14ac:dyDescent="0.35">
      <c r="A618" s="95">
        <v>45371</v>
      </c>
      <c r="B618" s="86">
        <v>4603.2</v>
      </c>
      <c r="C618">
        <v>0.30015900000000001</v>
      </c>
    </row>
    <row r="619" spans="1:3" x14ac:dyDescent="0.35">
      <c r="A619" s="95">
        <v>45372</v>
      </c>
      <c r="B619" s="86">
        <v>4606.84</v>
      </c>
      <c r="C619">
        <v>0.44959100000000002</v>
      </c>
    </row>
    <row r="620" spans="1:3" x14ac:dyDescent="0.35">
      <c r="A620" s="95">
        <v>45373</v>
      </c>
      <c r="B620" s="86">
        <v>4662.71</v>
      </c>
      <c r="C620">
        <v>0.26478699999999999</v>
      </c>
    </row>
    <row r="621" spans="1:3" x14ac:dyDescent="0.35">
      <c r="A621" s="95">
        <v>45377</v>
      </c>
      <c r="B621" s="86">
        <v>4755.1499999999996</v>
      </c>
      <c r="C621">
        <v>0.55455900000000002</v>
      </c>
    </row>
    <row r="622" spans="1:3" x14ac:dyDescent="0.35">
      <c r="A622" s="95">
        <v>45378</v>
      </c>
      <c r="B622" s="86">
        <v>4715.62</v>
      </c>
      <c r="C622">
        <v>0.32710699999999998</v>
      </c>
    </row>
    <row r="623" spans="1:3" x14ac:dyDescent="0.35">
      <c r="A623" s="95">
        <v>45379</v>
      </c>
      <c r="B623" s="86">
        <v>4707.04</v>
      </c>
      <c r="C623">
        <v>0.64879500000000001</v>
      </c>
    </row>
    <row r="624" spans="1:3" x14ac:dyDescent="0.35">
      <c r="A624" s="95">
        <v>45383</v>
      </c>
      <c r="B624" s="86">
        <v>4691.66</v>
      </c>
      <c r="C624">
        <v>0.18187700000000001</v>
      </c>
    </row>
    <row r="625" spans="1:3" x14ac:dyDescent="0.35">
      <c r="A625" s="95">
        <v>45384</v>
      </c>
      <c r="B625" s="86">
        <v>4696.21</v>
      </c>
      <c r="C625">
        <v>9.3479999999999994E-2</v>
      </c>
    </row>
    <row r="626" spans="1:3" x14ac:dyDescent="0.35">
      <c r="A626" s="95">
        <v>45385</v>
      </c>
      <c r="B626" s="86">
        <v>4633.58</v>
      </c>
      <c r="C626">
        <v>0.24624599999999999</v>
      </c>
    </row>
    <row r="627" spans="1:3" x14ac:dyDescent="0.35">
      <c r="A627" s="95">
        <v>45386</v>
      </c>
      <c r="B627" s="86">
        <v>4613.45</v>
      </c>
      <c r="C627">
        <v>0.37252600000000002</v>
      </c>
    </row>
    <row r="628" spans="1:3" x14ac:dyDescent="0.35">
      <c r="A628" s="95">
        <v>45387</v>
      </c>
      <c r="B628" s="86">
        <v>4612.92</v>
      </c>
      <c r="C628">
        <v>0.18914300000000001</v>
      </c>
    </row>
    <row r="629" spans="1:3" x14ac:dyDescent="0.35">
      <c r="A629" s="95">
        <v>45390</v>
      </c>
      <c r="B629" s="86">
        <v>4626.1000000000004</v>
      </c>
      <c r="C629">
        <v>0.23521900000000001</v>
      </c>
    </row>
    <row r="630" spans="1:3" x14ac:dyDescent="0.35">
      <c r="A630" s="95">
        <v>45391</v>
      </c>
      <c r="B630" s="86">
        <v>4595.34</v>
      </c>
      <c r="C630">
        <v>0.180114</v>
      </c>
    </row>
    <row r="631" spans="1:3" x14ac:dyDescent="0.35">
      <c r="A631" s="95">
        <v>45392</v>
      </c>
      <c r="B631" s="86">
        <v>4608.75</v>
      </c>
      <c r="C631">
        <v>0.50988</v>
      </c>
    </row>
    <row r="632" spans="1:3" x14ac:dyDescent="0.35">
      <c r="A632" s="95">
        <v>45394</v>
      </c>
      <c r="B632" s="86">
        <v>4554.17</v>
      </c>
      <c r="C632">
        <v>0.62056800000000001</v>
      </c>
    </row>
    <row r="633" spans="1:3" x14ac:dyDescent="0.35">
      <c r="A633" s="95">
        <v>45397</v>
      </c>
      <c r="B633" s="86">
        <v>4563.8999999999996</v>
      </c>
      <c r="C633">
        <v>0.421873</v>
      </c>
    </row>
    <row r="634" spans="1:3" x14ac:dyDescent="0.35">
      <c r="A634" s="95">
        <v>45398</v>
      </c>
      <c r="B634" s="86">
        <v>4543.58</v>
      </c>
      <c r="C634">
        <v>0.51658099999999996</v>
      </c>
    </row>
    <row r="635" spans="1:3" x14ac:dyDescent="0.35">
      <c r="A635" s="95">
        <v>45400</v>
      </c>
      <c r="B635" s="86">
        <v>4499.78</v>
      </c>
      <c r="C635">
        <v>0.67072200000000004</v>
      </c>
    </row>
    <row r="636" spans="1:3" x14ac:dyDescent="0.35">
      <c r="A636" s="95">
        <v>45401</v>
      </c>
      <c r="B636" s="86">
        <v>4474.1899999999996</v>
      </c>
      <c r="C636">
        <v>0.42483399999999999</v>
      </c>
    </row>
    <row r="637" spans="1:3" x14ac:dyDescent="0.35">
      <c r="A637" s="95">
        <v>45404</v>
      </c>
      <c r="B637" s="86">
        <v>4555.66</v>
      </c>
      <c r="C637">
        <v>0.32192500000000002</v>
      </c>
    </row>
    <row r="638" spans="1:3" x14ac:dyDescent="0.35">
      <c r="A638" s="95">
        <v>45405</v>
      </c>
      <c r="B638" s="86">
        <v>4598.3100000000004</v>
      </c>
      <c r="C638">
        <v>0.27944000000000002</v>
      </c>
    </row>
    <row r="639" spans="1:3" x14ac:dyDescent="0.35">
      <c r="A639" s="95">
        <v>45406</v>
      </c>
      <c r="B639" s="86">
        <v>4628.16</v>
      </c>
      <c r="C639">
        <v>0.41228199999999998</v>
      </c>
    </row>
    <row r="640" spans="1:3" x14ac:dyDescent="0.35">
      <c r="A640" s="95">
        <v>45407</v>
      </c>
      <c r="B640" s="86">
        <v>4642.7299999999996</v>
      </c>
      <c r="C640">
        <v>0.509266</v>
      </c>
    </row>
    <row r="641" spans="1:3" x14ac:dyDescent="0.35">
      <c r="A641" s="95">
        <v>45408</v>
      </c>
      <c r="B641" s="86">
        <v>4600.8500000000004</v>
      </c>
      <c r="C641">
        <v>0.20546200000000001</v>
      </c>
    </row>
    <row r="642" spans="1:3" x14ac:dyDescent="0.35">
      <c r="A642" s="95">
        <v>45411</v>
      </c>
      <c r="B642" s="86">
        <v>4600.2700000000004</v>
      </c>
      <c r="C642">
        <v>0.14736199999999999</v>
      </c>
    </row>
    <row r="643" spans="1:3" x14ac:dyDescent="0.35">
      <c r="A643" s="95">
        <v>45412</v>
      </c>
      <c r="B643" s="86">
        <v>4577.37</v>
      </c>
      <c r="C643">
        <v>0.48913200000000001</v>
      </c>
    </row>
    <row r="644" spans="1:3" x14ac:dyDescent="0.35">
      <c r="A644" s="95">
        <v>45414</v>
      </c>
      <c r="B644" s="86">
        <v>4561.74</v>
      </c>
      <c r="C644">
        <v>0.35666399999999998</v>
      </c>
    </row>
    <row r="645" spans="1:3" x14ac:dyDescent="0.35">
      <c r="A645" s="95">
        <v>45415</v>
      </c>
      <c r="B645" s="86">
        <v>4547.32</v>
      </c>
      <c r="C645">
        <v>0.26249299999999998</v>
      </c>
    </row>
    <row r="646" spans="1:3" x14ac:dyDescent="0.35">
      <c r="A646" s="95">
        <v>45418</v>
      </c>
      <c r="B646" s="86">
        <v>4851.1400000000003</v>
      </c>
      <c r="C646">
        <v>2.8377569999999999</v>
      </c>
    </row>
    <row r="647" spans="1:3" x14ac:dyDescent="0.35">
      <c r="A647" s="95">
        <v>45419</v>
      </c>
      <c r="B647" s="86">
        <v>4958.72</v>
      </c>
      <c r="C647">
        <v>1.1560729999999999</v>
      </c>
    </row>
    <row r="648" spans="1:3" x14ac:dyDescent="0.35">
      <c r="A648" s="95">
        <v>45420</v>
      </c>
      <c r="B648" s="86">
        <v>5011</v>
      </c>
      <c r="C648">
        <v>0.32341399999999998</v>
      </c>
    </row>
    <row r="649" spans="1:3" x14ac:dyDescent="0.35">
      <c r="A649" s="95">
        <v>45421</v>
      </c>
      <c r="B649" s="86">
        <v>4859.28</v>
      </c>
      <c r="C649">
        <v>0.37966699999999998</v>
      </c>
    </row>
    <row r="650" spans="1:3" x14ac:dyDescent="0.35">
      <c r="A650" s="95">
        <v>45422</v>
      </c>
      <c r="B650" s="86">
        <v>4856.12</v>
      </c>
      <c r="C650">
        <v>0.22328899999999999</v>
      </c>
    </row>
    <row r="651" spans="1:3" x14ac:dyDescent="0.35">
      <c r="A651" s="95">
        <v>45425</v>
      </c>
      <c r="B651" s="86">
        <v>4917.22</v>
      </c>
      <c r="C651">
        <v>0.32387899999999997</v>
      </c>
    </row>
    <row r="652" spans="1:3" x14ac:dyDescent="0.35">
      <c r="A652" s="95">
        <v>45426</v>
      </c>
      <c r="B652" s="86">
        <v>4927.04</v>
      </c>
      <c r="C652">
        <v>0.20558499999999999</v>
      </c>
    </row>
    <row r="653" spans="1:3" x14ac:dyDescent="0.35">
      <c r="A653" s="95">
        <v>45427</v>
      </c>
      <c r="B653" s="86">
        <v>4853.4399999999996</v>
      </c>
      <c r="C653">
        <v>0.16619800000000001</v>
      </c>
    </row>
    <row r="654" spans="1:3" x14ac:dyDescent="0.35">
      <c r="A654" s="95">
        <v>45428</v>
      </c>
      <c r="B654" s="86">
        <v>4924.12</v>
      </c>
      <c r="C654">
        <v>0.31298799999999999</v>
      </c>
    </row>
    <row r="655" spans="1:3" x14ac:dyDescent="0.35">
      <c r="A655" s="95">
        <v>45429</v>
      </c>
      <c r="B655" s="86">
        <v>4875.29</v>
      </c>
      <c r="C655">
        <v>0.116594</v>
      </c>
    </row>
    <row r="656" spans="1:3" x14ac:dyDescent="0.35">
      <c r="A656" s="95">
        <v>45433</v>
      </c>
      <c r="B656" s="86">
        <v>4962.79</v>
      </c>
      <c r="C656">
        <v>0.37647399999999998</v>
      </c>
    </row>
    <row r="657" spans="1:3" x14ac:dyDescent="0.35">
      <c r="A657" s="95">
        <v>45434</v>
      </c>
      <c r="B657" s="86">
        <v>5048.38</v>
      </c>
      <c r="C657">
        <v>0.74823600000000001</v>
      </c>
    </row>
    <row r="658" spans="1:3" x14ac:dyDescent="0.35">
      <c r="A658" s="95">
        <v>45435</v>
      </c>
      <c r="B658" s="86">
        <v>5061.5600000000004</v>
      </c>
      <c r="C658">
        <v>0.42325600000000002</v>
      </c>
    </row>
    <row r="659" spans="1:3" x14ac:dyDescent="0.35">
      <c r="A659" s="95">
        <v>45436</v>
      </c>
      <c r="B659" s="86">
        <v>5022.79</v>
      </c>
      <c r="C659">
        <v>0.268208</v>
      </c>
    </row>
    <row r="660" spans="1:3" x14ac:dyDescent="0.35">
      <c r="A660" s="95">
        <v>45439</v>
      </c>
      <c r="B660" s="86">
        <v>4995.5200000000004</v>
      </c>
      <c r="C660">
        <v>0.32999800000000001</v>
      </c>
    </row>
    <row r="661" spans="1:3" x14ac:dyDescent="0.35">
      <c r="A661" s="95">
        <v>45440</v>
      </c>
      <c r="B661" s="86">
        <v>5032.2299999999996</v>
      </c>
      <c r="C661">
        <v>0.25915100000000002</v>
      </c>
    </row>
    <row r="662" spans="1:3" x14ac:dyDescent="0.35">
      <c r="A662" s="95">
        <v>45441</v>
      </c>
      <c r="B662" s="86">
        <v>5012.34</v>
      </c>
      <c r="C662">
        <v>0.28614400000000001</v>
      </c>
    </row>
    <row r="663" spans="1:3" x14ac:dyDescent="0.35">
      <c r="A663" s="95">
        <v>45442</v>
      </c>
      <c r="B663" s="86">
        <v>4982.3900000000003</v>
      </c>
      <c r="C663">
        <v>0.35761900000000002</v>
      </c>
    </row>
    <row r="664" spans="1:3" x14ac:dyDescent="0.35">
      <c r="A664" s="95">
        <v>45443</v>
      </c>
      <c r="B664" s="86">
        <v>4964.42</v>
      </c>
      <c r="C664">
        <v>0.65152500000000002</v>
      </c>
    </row>
    <row r="665" spans="1:3" x14ac:dyDescent="0.35">
      <c r="A665" s="95">
        <v>45446</v>
      </c>
      <c r="B665" s="86">
        <v>4952.92</v>
      </c>
      <c r="C665">
        <v>0.19932800000000001</v>
      </c>
    </row>
    <row r="666" spans="1:3" x14ac:dyDescent="0.35">
      <c r="A666" s="95">
        <v>45447</v>
      </c>
      <c r="B666" s="86">
        <v>5103.68</v>
      </c>
      <c r="C666">
        <v>0.989039</v>
      </c>
    </row>
    <row r="667" spans="1:3" x14ac:dyDescent="0.35">
      <c r="A667" s="95">
        <v>45448</v>
      </c>
      <c r="B667" s="86">
        <v>5258.51</v>
      </c>
      <c r="C667">
        <v>1.188965</v>
      </c>
    </row>
    <row r="668" spans="1:3" x14ac:dyDescent="0.35">
      <c r="A668" s="95">
        <v>45449</v>
      </c>
      <c r="B668" s="86">
        <v>5214.24</v>
      </c>
      <c r="C668">
        <v>0.62929299999999999</v>
      </c>
    </row>
    <row r="669" spans="1:3" x14ac:dyDescent="0.35">
      <c r="A669" s="95">
        <v>45450</v>
      </c>
      <c r="B669" s="86">
        <v>5236.38</v>
      </c>
      <c r="C669">
        <v>0.22677700000000001</v>
      </c>
    </row>
    <row r="670" spans="1:3" x14ac:dyDescent="0.35">
      <c r="A670" s="95">
        <v>45453</v>
      </c>
      <c r="B670" s="86">
        <v>5260.19</v>
      </c>
      <c r="C670">
        <v>0.30666500000000002</v>
      </c>
    </row>
    <row r="671" spans="1:3" x14ac:dyDescent="0.35">
      <c r="A671" s="95">
        <v>45454</v>
      </c>
      <c r="B671" s="86">
        <v>5288.32</v>
      </c>
      <c r="C671">
        <v>0.47689900000000002</v>
      </c>
    </row>
    <row r="672" spans="1:3" x14ac:dyDescent="0.35">
      <c r="A672" s="95">
        <v>45455</v>
      </c>
      <c r="B672" s="86">
        <v>5213.13</v>
      </c>
      <c r="C672">
        <v>0.27937600000000001</v>
      </c>
    </row>
    <row r="673" spans="1:3" x14ac:dyDescent="0.35">
      <c r="A673" s="95">
        <v>45456</v>
      </c>
      <c r="B673" s="86">
        <v>5155.7700000000004</v>
      </c>
      <c r="C673">
        <v>0.43459399999999998</v>
      </c>
    </row>
    <row r="674" spans="1:3" x14ac:dyDescent="0.35">
      <c r="A674" s="95">
        <v>45457</v>
      </c>
      <c r="B674" s="86">
        <v>5169.38</v>
      </c>
      <c r="C674">
        <v>0.14956900000000001</v>
      </c>
    </row>
    <row r="675" spans="1:3" x14ac:dyDescent="0.35">
      <c r="A675" s="95">
        <v>45461</v>
      </c>
      <c r="B675" s="86">
        <v>5171.49</v>
      </c>
      <c r="C675">
        <v>0.155277</v>
      </c>
    </row>
    <row r="676" spans="1:3" x14ac:dyDescent="0.35">
      <c r="A676" s="95">
        <v>45462</v>
      </c>
      <c r="B676" s="86">
        <v>5137.75</v>
      </c>
      <c r="C676">
        <v>0.13517899999999999</v>
      </c>
    </row>
    <row r="677" spans="1:3" x14ac:dyDescent="0.35">
      <c r="A677" s="95">
        <v>45463</v>
      </c>
      <c r="B677" s="86">
        <v>5154.8100000000004</v>
      </c>
      <c r="C677">
        <v>0.29641800000000001</v>
      </c>
    </row>
    <row r="678" spans="1:3" x14ac:dyDescent="0.35">
      <c r="A678" s="95">
        <v>45464</v>
      </c>
      <c r="B678" s="86">
        <v>5108.67</v>
      </c>
      <c r="C678">
        <v>0.24412</v>
      </c>
    </row>
    <row r="679" spans="1:3" x14ac:dyDescent="0.35">
      <c r="A679" s="95">
        <v>45467</v>
      </c>
      <c r="B679" s="86">
        <v>5077.47</v>
      </c>
      <c r="C679">
        <v>0.46338499999999999</v>
      </c>
    </row>
    <row r="680" spans="1:3" x14ac:dyDescent="0.35">
      <c r="A680" s="95">
        <v>45468</v>
      </c>
      <c r="B680" s="86">
        <v>5129.51</v>
      </c>
      <c r="C680">
        <v>0.16089000000000001</v>
      </c>
    </row>
    <row r="681" spans="1:3" x14ac:dyDescent="0.35">
      <c r="A681" s="95">
        <v>45469</v>
      </c>
      <c r="B681" s="86">
        <v>5196.2700000000004</v>
      </c>
      <c r="C681">
        <v>0.221391</v>
      </c>
    </row>
    <row r="682" spans="1:3" x14ac:dyDescent="0.35">
      <c r="A682" s="95">
        <v>45470</v>
      </c>
      <c r="B682" s="86">
        <v>5204.51</v>
      </c>
      <c r="C682">
        <v>0.35757299999999997</v>
      </c>
    </row>
    <row r="683" spans="1:3" x14ac:dyDescent="0.35">
      <c r="A683" s="95">
        <v>45471</v>
      </c>
      <c r="B683" s="86">
        <v>5247.88</v>
      </c>
      <c r="C683">
        <v>0.21557599999999999</v>
      </c>
    </row>
    <row r="684" spans="1:3" x14ac:dyDescent="0.35">
      <c r="A684" s="95">
        <v>45474</v>
      </c>
      <c r="B684" s="86">
        <v>5248.79</v>
      </c>
      <c r="C684">
        <v>0.22356000000000001</v>
      </c>
    </row>
    <row r="685" spans="1:3" x14ac:dyDescent="0.35">
      <c r="A685" s="95">
        <v>45475</v>
      </c>
      <c r="B685" s="86">
        <v>5177.05</v>
      </c>
      <c r="C685">
        <v>0.16333300000000001</v>
      </c>
    </row>
    <row r="686" spans="1:3" x14ac:dyDescent="0.35">
      <c r="A686" s="95">
        <v>45476</v>
      </c>
      <c r="B686" s="86">
        <v>5222.53</v>
      </c>
      <c r="C686">
        <v>0.21136099999999999</v>
      </c>
    </row>
    <row r="687" spans="1:3" x14ac:dyDescent="0.35">
      <c r="A687" s="95">
        <v>45477</v>
      </c>
      <c r="B687" s="86">
        <v>5200.63</v>
      </c>
      <c r="C687">
        <v>0.13816999999999999</v>
      </c>
    </row>
    <row r="688" spans="1:3" x14ac:dyDescent="0.35">
      <c r="A688" s="95">
        <v>45478</v>
      </c>
      <c r="B688" s="86">
        <v>5316.16</v>
      </c>
      <c r="C688">
        <v>0.17233000000000001</v>
      </c>
    </row>
    <row r="689" spans="1:3" x14ac:dyDescent="0.35">
      <c r="A689" s="95">
        <v>45481</v>
      </c>
      <c r="B689" s="86">
        <v>5337.01</v>
      </c>
      <c r="C689">
        <v>0.17121</v>
      </c>
    </row>
    <row r="690" spans="1:3" x14ac:dyDescent="0.35">
      <c r="A690" s="95">
        <v>45482</v>
      </c>
      <c r="B690" s="86">
        <v>5433.14</v>
      </c>
      <c r="C690">
        <v>0.38981199999999999</v>
      </c>
    </row>
    <row r="691" spans="1:3" x14ac:dyDescent="0.35">
      <c r="A691" s="95">
        <v>45483</v>
      </c>
      <c r="B691" s="86">
        <v>5516.23</v>
      </c>
      <c r="C691">
        <v>0.52609499999999998</v>
      </c>
    </row>
    <row r="692" spans="1:3" x14ac:dyDescent="0.35">
      <c r="A692" s="95">
        <v>45484</v>
      </c>
      <c r="B692" s="86">
        <v>5521.74</v>
      </c>
      <c r="C692">
        <v>0.37279800000000002</v>
      </c>
    </row>
    <row r="693" spans="1:3" x14ac:dyDescent="0.35">
      <c r="A693" s="95">
        <v>45485</v>
      </c>
      <c r="B693" s="86">
        <v>5546.42</v>
      </c>
      <c r="C693">
        <v>0.22231500000000001</v>
      </c>
    </row>
    <row r="694" spans="1:3" x14ac:dyDescent="0.35">
      <c r="A694" s="95">
        <v>45488</v>
      </c>
      <c r="B694" s="86">
        <v>5568.13</v>
      </c>
      <c r="C694">
        <v>0.13537299999999999</v>
      </c>
    </row>
    <row r="695" spans="1:3" x14ac:dyDescent="0.35">
      <c r="A695" s="95">
        <v>45489</v>
      </c>
      <c r="B695" s="86">
        <v>5618.59</v>
      </c>
      <c r="C695">
        <v>0.16245899999999999</v>
      </c>
    </row>
    <row r="696" spans="1:3" x14ac:dyDescent="0.35">
      <c r="A696" s="95">
        <v>45491</v>
      </c>
      <c r="B696" s="86">
        <v>5627.36</v>
      </c>
      <c r="C696">
        <v>0.52315699999999998</v>
      </c>
    </row>
    <row r="697" spans="1:3" x14ac:dyDescent="0.35">
      <c r="A697" s="95">
        <v>45492</v>
      </c>
      <c r="B697" s="86">
        <v>5633.54</v>
      </c>
      <c r="C697">
        <v>0.45129399999999997</v>
      </c>
    </row>
    <row r="698" spans="1:3" x14ac:dyDescent="0.35">
      <c r="A698" s="95">
        <v>45495</v>
      </c>
      <c r="B698" s="86">
        <v>5643.03</v>
      </c>
      <c r="C698">
        <v>0.34752</v>
      </c>
    </row>
    <row r="699" spans="1:3" x14ac:dyDescent="0.35">
      <c r="A699" s="95">
        <v>45496</v>
      </c>
      <c r="B699" s="86">
        <v>5697.57</v>
      </c>
      <c r="C699">
        <v>0.336696</v>
      </c>
    </row>
    <row r="700" spans="1:3" x14ac:dyDescent="0.35">
      <c r="A700" s="95">
        <v>45497</v>
      </c>
      <c r="B700" s="86">
        <v>5587.11</v>
      </c>
      <c r="C700">
        <v>0.233649</v>
      </c>
    </row>
    <row r="701" spans="1:3" x14ac:dyDescent="0.35">
      <c r="A701" s="95">
        <v>45498</v>
      </c>
      <c r="B701" s="86">
        <v>5587.21</v>
      </c>
      <c r="C701">
        <v>0.30363800000000002</v>
      </c>
    </row>
    <row r="702" spans="1:3" x14ac:dyDescent="0.35">
      <c r="A702" s="95">
        <v>45499</v>
      </c>
      <c r="B702" s="86">
        <v>5628.61</v>
      </c>
      <c r="C702">
        <v>0.14673600000000001</v>
      </c>
    </row>
    <row r="703" spans="1:3" x14ac:dyDescent="0.35">
      <c r="A703" s="95">
        <v>45502</v>
      </c>
      <c r="B703" s="86">
        <v>5652.38</v>
      </c>
      <c r="C703">
        <v>0.12934999999999999</v>
      </c>
    </row>
    <row r="704" spans="1:3" x14ac:dyDescent="0.35">
      <c r="A704" s="95">
        <v>45503</v>
      </c>
      <c r="B704" s="86">
        <v>5599.28</v>
      </c>
      <c r="C704">
        <v>0.19168099999999999</v>
      </c>
    </row>
    <row r="705" spans="1:3" x14ac:dyDescent="0.35">
      <c r="A705" s="95">
        <v>45504</v>
      </c>
      <c r="B705" s="86">
        <v>5543.93</v>
      </c>
      <c r="C705">
        <v>0.27179599999999998</v>
      </c>
    </row>
    <row r="706" spans="1:3" x14ac:dyDescent="0.35">
      <c r="A706" s="95">
        <v>45505</v>
      </c>
      <c r="B706" s="86">
        <v>5491.89</v>
      </c>
      <c r="C706">
        <v>0.30441099999999999</v>
      </c>
    </row>
    <row r="707" spans="1:3" x14ac:dyDescent="0.35">
      <c r="A707" s="95">
        <v>45506</v>
      </c>
      <c r="B707" s="86">
        <v>5482.5</v>
      </c>
      <c r="C707">
        <v>0.40699800000000003</v>
      </c>
    </row>
    <row r="708" spans="1:3" x14ac:dyDescent="0.35">
      <c r="A708" s="95">
        <v>45509</v>
      </c>
      <c r="B708" s="194"/>
      <c r="C708">
        <v>0</v>
      </c>
    </row>
    <row r="709" spans="1:3" x14ac:dyDescent="0.35">
      <c r="A709" s="95">
        <v>45509</v>
      </c>
      <c r="B709" s="86">
        <v>5532.06</v>
      </c>
      <c r="C709">
        <v>1.114298</v>
      </c>
    </row>
    <row r="710" spans="1:3" x14ac:dyDescent="0.35">
      <c r="A710" s="95">
        <v>45510</v>
      </c>
      <c r="B710" s="86">
        <v>5684.1</v>
      </c>
      <c r="C710">
        <v>0.72786899999999999</v>
      </c>
    </row>
    <row r="711" spans="1:3" x14ac:dyDescent="0.35">
      <c r="A711" s="95">
        <v>45511</v>
      </c>
      <c r="B711" s="86">
        <v>5666.92</v>
      </c>
      <c r="C711">
        <v>0.31493500000000002</v>
      </c>
    </row>
    <row r="712" spans="1:3" x14ac:dyDescent="0.35">
      <c r="A712" s="95">
        <v>45512</v>
      </c>
      <c r="B712" s="86">
        <v>5577.45</v>
      </c>
      <c r="C712">
        <v>0.27162799999999998</v>
      </c>
    </row>
    <row r="713" spans="1:3" x14ac:dyDescent="0.35">
      <c r="A713" s="95">
        <v>45513</v>
      </c>
      <c r="B713" s="86">
        <v>5573.23</v>
      </c>
      <c r="C713">
        <v>0.232215</v>
      </c>
    </row>
    <row r="714" spans="1:3" x14ac:dyDescent="0.35">
      <c r="A714" s="95">
        <v>45516</v>
      </c>
      <c r="B714" s="86">
        <v>5481.43</v>
      </c>
      <c r="C714">
        <v>0.622193</v>
      </c>
    </row>
    <row r="715" spans="1:3" x14ac:dyDescent="0.35">
      <c r="A715" s="95">
        <v>45517</v>
      </c>
      <c r="B715" s="86">
        <v>5501.58</v>
      </c>
      <c r="C715">
        <v>0.23650499999999999</v>
      </c>
    </row>
    <row r="716" spans="1:3" x14ac:dyDescent="0.35">
      <c r="A716" s="95">
        <v>45518</v>
      </c>
      <c r="B716" s="86">
        <v>5494.44</v>
      </c>
      <c r="C716">
        <v>0.164575</v>
      </c>
    </row>
    <row r="717" spans="1:3" x14ac:dyDescent="0.35">
      <c r="A717" s="95">
        <v>45520</v>
      </c>
      <c r="B717" s="86">
        <v>5562.89</v>
      </c>
      <c r="C717">
        <v>0.14496899999999999</v>
      </c>
    </row>
    <row r="718" spans="1:3" x14ac:dyDescent="0.35">
      <c r="A718" s="95">
        <v>45523</v>
      </c>
      <c r="B718" s="86">
        <v>5565.65</v>
      </c>
      <c r="C718">
        <v>0.102452</v>
      </c>
    </row>
    <row r="719" spans="1:3" x14ac:dyDescent="0.35">
      <c r="A719" s="95">
        <v>45524</v>
      </c>
      <c r="B719" s="86">
        <v>5597.99</v>
      </c>
      <c r="C719">
        <v>0.18903500000000001</v>
      </c>
    </row>
    <row r="720" spans="1:3" x14ac:dyDescent="0.35">
      <c r="A720" s="95">
        <v>45525</v>
      </c>
      <c r="B720" s="86">
        <v>5667.45</v>
      </c>
      <c r="C720">
        <v>0.169215</v>
      </c>
    </row>
    <row r="721" spans="1:3" x14ac:dyDescent="0.35">
      <c r="A721" s="95">
        <v>45526</v>
      </c>
      <c r="B721" s="86">
        <v>5666.92</v>
      </c>
      <c r="C721">
        <v>0.16015399999999999</v>
      </c>
    </row>
    <row r="722" spans="1:3" x14ac:dyDescent="0.35">
      <c r="A722" s="95">
        <v>45527</v>
      </c>
      <c r="B722" s="86">
        <v>5624.05</v>
      </c>
      <c r="C722">
        <v>0.124435</v>
      </c>
    </row>
    <row r="723" spans="1:3" x14ac:dyDescent="0.35">
      <c r="A723" s="95">
        <v>45530</v>
      </c>
      <c r="B723" s="86">
        <v>5628.23</v>
      </c>
      <c r="C723">
        <v>0.26510699999999998</v>
      </c>
    </row>
    <row r="724" spans="1:3" x14ac:dyDescent="0.35">
      <c r="A724" s="95">
        <v>45531</v>
      </c>
      <c r="B724" s="86">
        <v>5596.53</v>
      </c>
      <c r="C724">
        <v>0.17574000000000001</v>
      </c>
    </row>
    <row r="725" spans="1:3" x14ac:dyDescent="0.35">
      <c r="A725" s="95">
        <v>45532</v>
      </c>
      <c r="B725" s="86">
        <v>5537.35</v>
      </c>
      <c r="C725">
        <v>0.16144500000000001</v>
      </c>
    </row>
    <row r="726" spans="1:3" x14ac:dyDescent="0.35">
      <c r="A726" s="95">
        <v>45533</v>
      </c>
      <c r="B726" s="86">
        <v>5661.68</v>
      </c>
      <c r="C726">
        <v>0.35132999999999998</v>
      </c>
    </row>
    <row r="727" spans="1:3" x14ac:dyDescent="0.35">
      <c r="A727" s="95">
        <v>45534</v>
      </c>
      <c r="B727" s="86">
        <v>5684.83</v>
      </c>
      <c r="C727">
        <v>0.51938700000000004</v>
      </c>
    </row>
    <row r="728" spans="1:3" x14ac:dyDescent="0.35">
      <c r="A728" s="95">
        <v>45537</v>
      </c>
      <c r="B728" s="86">
        <v>5749.78</v>
      </c>
      <c r="C728">
        <v>0.30702299999999999</v>
      </c>
    </row>
    <row r="729" spans="1:3" x14ac:dyDescent="0.35">
      <c r="A729" s="95">
        <v>45538</v>
      </c>
      <c r="B729" s="86">
        <v>5743.86</v>
      </c>
      <c r="C729">
        <v>0.258133</v>
      </c>
    </row>
    <row r="730" spans="1:3" x14ac:dyDescent="0.35">
      <c r="A730" s="95">
        <v>45539</v>
      </c>
      <c r="B730" s="86">
        <v>5754.06</v>
      </c>
      <c r="C730">
        <v>0.21928300000000001</v>
      </c>
    </row>
    <row r="731" spans="1:3" x14ac:dyDescent="0.35">
      <c r="A731" s="95">
        <v>45540</v>
      </c>
      <c r="B731" s="86">
        <v>5679.73</v>
      </c>
      <c r="C731">
        <v>0.170014</v>
      </c>
    </row>
    <row r="732" spans="1:3" x14ac:dyDescent="0.35">
      <c r="A732" s="95">
        <v>45541</v>
      </c>
      <c r="B732" s="86">
        <v>5673.47</v>
      </c>
      <c r="C732">
        <v>0.213556</v>
      </c>
    </row>
    <row r="733" spans="1:3" x14ac:dyDescent="0.35">
      <c r="A733" s="95">
        <v>45544</v>
      </c>
      <c r="B733" s="86">
        <v>5766.58</v>
      </c>
      <c r="C733">
        <v>0.321187</v>
      </c>
    </row>
    <row r="734" spans="1:3" x14ac:dyDescent="0.35">
      <c r="A734" s="95">
        <v>45545</v>
      </c>
      <c r="B734" s="86">
        <v>5796.15</v>
      </c>
      <c r="C734">
        <v>0.33783099999999999</v>
      </c>
    </row>
    <row r="735" spans="1:3" x14ac:dyDescent="0.35">
      <c r="A735" s="95">
        <v>45546</v>
      </c>
      <c r="B735" s="86">
        <v>5833.77</v>
      </c>
      <c r="C735">
        <v>0.43706</v>
      </c>
    </row>
    <row r="736" spans="1:3" x14ac:dyDescent="0.35">
      <c r="A736" s="95">
        <v>45547</v>
      </c>
      <c r="B736" s="86">
        <v>5931.44</v>
      </c>
      <c r="C736">
        <v>0.54874500000000004</v>
      </c>
    </row>
    <row r="737" spans="1:3" x14ac:dyDescent="0.35">
      <c r="A737" s="95">
        <v>45548</v>
      </c>
      <c r="B737" s="86">
        <v>5954.6</v>
      </c>
      <c r="C737">
        <v>0.27484599999999998</v>
      </c>
    </row>
    <row r="738" spans="1:3" x14ac:dyDescent="0.35">
      <c r="A738" s="95">
        <v>45551</v>
      </c>
      <c r="B738" s="86">
        <v>5886.54</v>
      </c>
      <c r="C738">
        <v>0.35233599999999998</v>
      </c>
    </row>
    <row r="739" spans="1:3" x14ac:dyDescent="0.35">
      <c r="A739" s="95">
        <v>45552</v>
      </c>
      <c r="B739" s="86">
        <v>5933.19</v>
      </c>
      <c r="C739">
        <v>0.52791699999999997</v>
      </c>
    </row>
    <row r="740" spans="1:3" x14ac:dyDescent="0.35">
      <c r="A740" s="95">
        <v>45553</v>
      </c>
      <c r="B740" s="86">
        <v>5945.03</v>
      </c>
      <c r="C740">
        <v>0.21842400000000001</v>
      </c>
    </row>
    <row r="741" spans="1:3" x14ac:dyDescent="0.35">
      <c r="A741" s="95">
        <v>45554</v>
      </c>
      <c r="B741" s="86">
        <v>5955.95</v>
      </c>
      <c r="C741">
        <v>0.36238799999999999</v>
      </c>
    </row>
    <row r="742" spans="1:3" x14ac:dyDescent="0.35">
      <c r="A742" s="95">
        <v>45555</v>
      </c>
      <c r="B742" s="86">
        <v>6029.79</v>
      </c>
      <c r="C742">
        <v>0.66355600000000003</v>
      </c>
    </row>
    <row r="743" spans="1:3" x14ac:dyDescent="0.35">
      <c r="A743" s="95">
        <v>45558</v>
      </c>
      <c r="B743" s="86">
        <v>6030.42</v>
      </c>
      <c r="C743">
        <v>0.31256299999999998</v>
      </c>
    </row>
    <row r="744" spans="1:3" x14ac:dyDescent="0.35">
      <c r="A744" s="95">
        <v>45559</v>
      </c>
      <c r="B744" s="86">
        <v>6022.61</v>
      </c>
      <c r="C744">
        <v>0.234706</v>
      </c>
    </row>
    <row r="745" spans="1:3" x14ac:dyDescent="0.35">
      <c r="A745" s="95">
        <v>45560</v>
      </c>
      <c r="B745" s="86">
        <v>6000.42</v>
      </c>
      <c r="C745">
        <v>0.35714499999999999</v>
      </c>
    </row>
    <row r="746" spans="1:3" x14ac:dyDescent="0.35">
      <c r="A746" s="95">
        <v>45561</v>
      </c>
      <c r="B746" s="86">
        <v>6072.07</v>
      </c>
      <c r="C746">
        <v>0.327297</v>
      </c>
    </row>
    <row r="747" spans="1:3" x14ac:dyDescent="0.35">
      <c r="A747" s="95">
        <v>45562</v>
      </c>
      <c r="B747" s="86">
        <v>6086.35</v>
      </c>
      <c r="C747">
        <v>0.40054299999999998</v>
      </c>
    </row>
    <row r="748" spans="1:3" x14ac:dyDescent="0.35">
      <c r="A748" s="95">
        <v>45565</v>
      </c>
      <c r="B748" s="86">
        <v>6153.68</v>
      </c>
      <c r="C748">
        <v>0.44261699999999998</v>
      </c>
    </row>
    <row r="749" spans="1:3" x14ac:dyDescent="0.35">
      <c r="A749" s="95">
        <v>45566</v>
      </c>
      <c r="B749" s="86">
        <v>6258.44</v>
      </c>
      <c r="C749">
        <v>0.41663899999999998</v>
      </c>
    </row>
    <row r="750" spans="1:3" x14ac:dyDescent="0.35">
      <c r="A750" s="95">
        <v>45568</v>
      </c>
      <c r="B750" s="86">
        <v>6147.46</v>
      </c>
      <c r="C750">
        <v>0.49579099999999998</v>
      </c>
    </row>
    <row r="751" spans="1:3" x14ac:dyDescent="0.35">
      <c r="A751" s="95">
        <v>45569</v>
      </c>
      <c r="B751" s="86">
        <v>6025.37</v>
      </c>
      <c r="C751">
        <v>0.39575300000000002</v>
      </c>
    </row>
    <row r="752" spans="1:3" x14ac:dyDescent="0.35">
      <c r="A752" s="95">
        <v>45572</v>
      </c>
      <c r="B752" s="86">
        <v>5942.17</v>
      </c>
      <c r="C752">
        <v>0.37459300000000001</v>
      </c>
    </row>
    <row r="753" spans="1:3" x14ac:dyDescent="0.35">
      <c r="A753" s="95">
        <v>45573</v>
      </c>
      <c r="B753" s="86">
        <v>6023.82</v>
      </c>
      <c r="C753">
        <v>0.70847099999999996</v>
      </c>
    </row>
    <row r="754" spans="1:3" x14ac:dyDescent="0.35">
      <c r="A754" s="95">
        <v>45574</v>
      </c>
      <c r="B754" s="86">
        <v>5919.79</v>
      </c>
      <c r="C754">
        <v>0.55109399999999997</v>
      </c>
    </row>
    <row r="755" spans="1:3" x14ac:dyDescent="0.35">
      <c r="A755" s="95">
        <v>45575</v>
      </c>
      <c r="B755" s="86">
        <v>5827.46</v>
      </c>
      <c r="C755">
        <v>0.28747499999999998</v>
      </c>
    </row>
    <row r="756" spans="1:3" x14ac:dyDescent="0.35">
      <c r="A756" s="95">
        <v>45576</v>
      </c>
      <c r="B756" s="86">
        <v>5804.49</v>
      </c>
      <c r="C756">
        <v>9.4952999999999996E-2</v>
      </c>
    </row>
    <row r="757" spans="1:3" x14ac:dyDescent="0.35">
      <c r="A757" s="95">
        <v>45579</v>
      </c>
      <c r="B757" s="86">
        <v>5804.06</v>
      </c>
      <c r="C757">
        <v>0.21959699999999999</v>
      </c>
    </row>
    <row r="758" spans="1:3" x14ac:dyDescent="0.35">
      <c r="A758" s="95">
        <v>45580</v>
      </c>
      <c r="B758" s="86">
        <v>5892.07</v>
      </c>
      <c r="C758">
        <v>0.42621900000000001</v>
      </c>
    </row>
    <row r="759" spans="1:3" x14ac:dyDescent="0.35">
      <c r="A759" s="95">
        <v>45581</v>
      </c>
      <c r="B759" s="86">
        <v>5912.85</v>
      </c>
      <c r="C759">
        <v>0.27667700000000001</v>
      </c>
    </row>
    <row r="760" spans="1:3" x14ac:dyDescent="0.35">
      <c r="A760" s="95">
        <v>45582</v>
      </c>
      <c r="B760" s="86">
        <v>5814.2</v>
      </c>
      <c r="C760">
        <v>0.18812100000000001</v>
      </c>
    </row>
    <row r="761" spans="1:3" x14ac:dyDescent="0.35">
      <c r="A761" s="95">
        <v>45583</v>
      </c>
      <c r="B761" s="86">
        <v>5715.85</v>
      </c>
      <c r="C761">
        <v>0.35490100000000002</v>
      </c>
    </row>
    <row r="762" spans="1:3" x14ac:dyDescent="0.35">
      <c r="A762" s="95">
        <v>45586</v>
      </c>
      <c r="B762" s="86">
        <v>5610.12</v>
      </c>
      <c r="C762">
        <v>0.29673300000000002</v>
      </c>
    </row>
    <row r="763" spans="1:3" x14ac:dyDescent="0.35">
      <c r="A763" s="95">
        <v>45587</v>
      </c>
      <c r="B763" s="86">
        <v>5560.31</v>
      </c>
      <c r="C763">
        <v>0.32060699999999998</v>
      </c>
    </row>
    <row r="764" spans="1:3" x14ac:dyDescent="0.35">
      <c r="A764" s="95">
        <v>45588</v>
      </c>
      <c r="B764" s="86">
        <v>5581.53</v>
      </c>
      <c r="C764">
        <v>0.123095</v>
      </c>
    </row>
    <row r="765" spans="1:3" x14ac:dyDescent="0.35">
      <c r="A765" s="95">
        <v>45589</v>
      </c>
      <c r="B765" s="86">
        <v>5449.05</v>
      </c>
      <c r="C765">
        <v>0.26980300000000002</v>
      </c>
    </row>
    <row r="766" spans="1:3" x14ac:dyDescent="0.35">
      <c r="A766" s="95">
        <v>45590</v>
      </c>
      <c r="B766" s="86">
        <v>5504.39</v>
      </c>
      <c r="C766">
        <v>0.17668</v>
      </c>
    </row>
    <row r="767" spans="1:3" x14ac:dyDescent="0.35">
      <c r="A767" s="95">
        <v>45593</v>
      </c>
      <c r="B767" s="86">
        <v>5555.75</v>
      </c>
      <c r="C767">
        <v>0.131887</v>
      </c>
    </row>
    <row r="768" spans="1:3" x14ac:dyDescent="0.35">
      <c r="A768" s="95">
        <v>45594</v>
      </c>
      <c r="B768" s="86">
        <v>5502.55</v>
      </c>
      <c r="C768">
        <v>0.20475099999999999</v>
      </c>
    </row>
    <row r="769" spans="1:3" x14ac:dyDescent="0.35">
      <c r="A769" s="95">
        <v>45595</v>
      </c>
      <c r="B769" s="86">
        <v>5614.2</v>
      </c>
      <c r="C769">
        <v>0.21818000000000001</v>
      </c>
    </row>
    <row r="770" spans="1:3" x14ac:dyDescent="0.35">
      <c r="A770" s="95">
        <v>45596</v>
      </c>
      <c r="B770" s="86">
        <v>5560.22</v>
      </c>
      <c r="C770">
        <v>0.208893</v>
      </c>
    </row>
    <row r="771" spans="1:3" x14ac:dyDescent="0.35">
      <c r="A771" s="95">
        <v>45597</v>
      </c>
      <c r="B771" s="86">
        <v>5527.35</v>
      </c>
      <c r="C771">
        <v>3.1705999999999998E-2</v>
      </c>
    </row>
    <row r="772" spans="1:3" x14ac:dyDescent="0.35">
      <c r="A772" s="95">
        <v>45600</v>
      </c>
      <c r="B772" s="86">
        <v>5461.48</v>
      </c>
      <c r="C772">
        <v>0.24978</v>
      </c>
    </row>
    <row r="773" spans="1:3" x14ac:dyDescent="0.35">
      <c r="A773" s="95">
        <v>45601</v>
      </c>
      <c r="B773" s="86">
        <v>5441.96</v>
      </c>
      <c r="C773">
        <v>0.18587000000000001</v>
      </c>
    </row>
    <row r="774" spans="1:3" x14ac:dyDescent="0.35">
      <c r="A774" s="95">
        <v>45602</v>
      </c>
      <c r="B774" s="86">
        <v>5529.15</v>
      </c>
      <c r="C774">
        <v>0.23379900000000001</v>
      </c>
    </row>
    <row r="775" spans="1:3" x14ac:dyDescent="0.35">
      <c r="A775" s="95">
        <v>45603</v>
      </c>
      <c r="B775" s="86">
        <v>5523.32</v>
      </c>
      <c r="C775">
        <v>0.28453800000000001</v>
      </c>
    </row>
    <row r="776" spans="1:3" x14ac:dyDescent="0.35">
      <c r="A776" s="95">
        <v>45604</v>
      </c>
      <c r="B776" s="86">
        <v>5579.88</v>
      </c>
      <c r="C776">
        <v>0.30628100000000003</v>
      </c>
    </row>
    <row r="777" spans="1:3" x14ac:dyDescent="0.35">
      <c r="A777" s="95">
        <v>45607</v>
      </c>
      <c r="B777" s="86">
        <v>5276.47</v>
      </c>
      <c r="C777">
        <v>0.80482399999999998</v>
      </c>
    </row>
    <row r="778" spans="1:3" x14ac:dyDescent="0.35">
      <c r="A778" s="95">
        <v>45608</v>
      </c>
      <c r="B778" s="86">
        <v>4881.22</v>
      </c>
      <c r="C778">
        <v>2.4412090000000002</v>
      </c>
    </row>
    <row r="779" spans="1:3" x14ac:dyDescent="0.35">
      <c r="A779" s="95">
        <v>45609</v>
      </c>
      <c r="B779" s="86">
        <v>4899.62</v>
      </c>
      <c r="C779">
        <v>0.92824399999999996</v>
      </c>
    </row>
    <row r="780" spans="1:3" x14ac:dyDescent="0.35">
      <c r="A780" s="95">
        <v>45610</v>
      </c>
      <c r="B780" s="86">
        <v>4772.53</v>
      </c>
      <c r="C780">
        <v>0.47997899999999999</v>
      </c>
    </row>
    <row r="781" spans="1:3" x14ac:dyDescent="0.35">
      <c r="A781" s="95">
        <v>45614</v>
      </c>
      <c r="B781" s="86">
        <v>4768.3999999999996</v>
      </c>
      <c r="C781">
        <v>0.43908700000000001</v>
      </c>
    </row>
    <row r="782" spans="1:3" x14ac:dyDescent="0.35">
      <c r="A782" s="95">
        <v>45615</v>
      </c>
      <c r="B782" s="86">
        <v>4750.3</v>
      </c>
      <c r="C782">
        <v>0.43620500000000001</v>
      </c>
    </row>
    <row r="783" spans="1:3" x14ac:dyDescent="0.35">
      <c r="A783" s="95">
        <v>45617</v>
      </c>
      <c r="B783" s="86">
        <v>4663.55</v>
      </c>
      <c r="C783">
        <v>1.0365489999999999</v>
      </c>
    </row>
    <row r="784" spans="1:3" x14ac:dyDescent="0.35">
      <c r="A784" s="95">
        <v>45618</v>
      </c>
      <c r="B784" s="86">
        <v>4707.24</v>
      </c>
      <c r="C784">
        <v>0.41047600000000001</v>
      </c>
    </row>
    <row r="785" spans="1:3" x14ac:dyDescent="0.35">
      <c r="A785" s="95">
        <v>45621</v>
      </c>
      <c r="B785" s="86">
        <v>4761.22</v>
      </c>
      <c r="C785">
        <v>0.722912</v>
      </c>
    </row>
    <row r="786" spans="1:3" x14ac:dyDescent="0.35">
      <c r="A786" s="95">
        <v>45622</v>
      </c>
      <c r="B786" s="86">
        <v>4867.68</v>
      </c>
      <c r="C786">
        <v>0.31419999999999998</v>
      </c>
    </row>
    <row r="787" spans="1:3" x14ac:dyDescent="0.35">
      <c r="A787" s="95">
        <v>45623</v>
      </c>
      <c r="B787" s="86">
        <v>4839.09</v>
      </c>
      <c r="C787">
        <v>0.25584000000000001</v>
      </c>
    </row>
    <row r="788" spans="1:3" x14ac:dyDescent="0.35">
      <c r="A788" s="95">
        <v>45624</v>
      </c>
      <c r="B788" s="86">
        <v>4780.3500000000004</v>
      </c>
      <c r="C788">
        <v>0.32130799999999998</v>
      </c>
    </row>
    <row r="789" spans="1:3" x14ac:dyDescent="0.35">
      <c r="A789" s="95">
        <v>45625</v>
      </c>
      <c r="B789" s="86">
        <v>4797.34</v>
      </c>
      <c r="C789">
        <v>0.212644</v>
      </c>
    </row>
    <row r="790" spans="1:3" x14ac:dyDescent="0.35">
      <c r="A790" s="95">
        <v>45628</v>
      </c>
      <c r="B790" s="86">
        <v>4764.42</v>
      </c>
      <c r="C790">
        <v>0.31480000000000002</v>
      </c>
    </row>
    <row r="791" spans="1:3" x14ac:dyDescent="0.35">
      <c r="A791" s="95">
        <v>45629</v>
      </c>
      <c r="B791" s="86">
        <v>4766.71</v>
      </c>
      <c r="C791">
        <v>0.28944900000000001</v>
      </c>
    </row>
    <row r="792" spans="1:3" x14ac:dyDescent="0.35">
      <c r="A792" s="95">
        <v>45630</v>
      </c>
      <c r="B792" s="86">
        <v>4710.34</v>
      </c>
      <c r="C792">
        <v>0.39210699999999998</v>
      </c>
    </row>
    <row r="793" spans="1:3" x14ac:dyDescent="0.35">
      <c r="A793" s="95">
        <v>45631</v>
      </c>
      <c r="B793" s="86">
        <v>4730.2</v>
      </c>
      <c r="C793">
        <v>0.52611399999999997</v>
      </c>
    </row>
    <row r="794" spans="1:3" x14ac:dyDescent="0.35">
      <c r="A794" s="95">
        <v>45632</v>
      </c>
      <c r="B794" s="86">
        <v>4729.08</v>
      </c>
      <c r="C794">
        <v>0.23696500000000001</v>
      </c>
    </row>
    <row r="795" spans="1:3" x14ac:dyDescent="0.35">
      <c r="A795" s="95">
        <v>45635</v>
      </c>
      <c r="B795" s="86">
        <v>4653.5</v>
      </c>
      <c r="C795">
        <v>0.46715400000000001</v>
      </c>
    </row>
    <row r="796" spans="1:3" x14ac:dyDescent="0.35">
      <c r="A796" s="95">
        <v>45636</v>
      </c>
      <c r="B796" s="86">
        <v>4647.92</v>
      </c>
      <c r="C796">
        <v>0.26421299999999998</v>
      </c>
    </row>
    <row r="797" spans="1:3" x14ac:dyDescent="0.35">
      <c r="A797" s="95">
        <v>45637</v>
      </c>
      <c r="B797" s="86">
        <v>4747.1899999999996</v>
      </c>
      <c r="C797">
        <v>0.35824600000000001</v>
      </c>
    </row>
    <row r="798" spans="1:3" x14ac:dyDescent="0.35">
      <c r="A798" s="95">
        <v>45638</v>
      </c>
      <c r="B798" s="86">
        <v>4687.82</v>
      </c>
      <c r="C798">
        <v>0.40627099999999999</v>
      </c>
    </row>
    <row r="799" spans="1:3" x14ac:dyDescent="0.35">
      <c r="A799" s="95">
        <v>45639</v>
      </c>
      <c r="B799" s="86">
        <v>4708.9399999999996</v>
      </c>
      <c r="C799">
        <v>0.284721</v>
      </c>
    </row>
    <row r="800" spans="1:3" x14ac:dyDescent="0.35">
      <c r="A800" s="95">
        <v>45642</v>
      </c>
      <c r="B800" s="86">
        <v>4705.4399999999996</v>
      </c>
      <c r="C800">
        <v>0.208757</v>
      </c>
    </row>
    <row r="801" spans="1:3" x14ac:dyDescent="0.35">
      <c r="A801" s="95">
        <v>45643</v>
      </c>
      <c r="B801" s="86">
        <v>4637.72</v>
      </c>
      <c r="C801">
        <v>0.312523</v>
      </c>
    </row>
    <row r="802" spans="1:3" x14ac:dyDescent="0.35">
      <c r="A802" s="95">
        <v>45644</v>
      </c>
      <c r="B802" s="86">
        <v>4643.45</v>
      </c>
      <c r="C802">
        <v>0.228821</v>
      </c>
    </row>
    <row r="803" spans="1:3" x14ac:dyDescent="0.35">
      <c r="A803" s="95">
        <v>45645</v>
      </c>
      <c r="B803" s="86">
        <v>4646.46</v>
      </c>
      <c r="C803">
        <v>0.247805</v>
      </c>
    </row>
    <row r="804" spans="1:3" x14ac:dyDescent="0.35">
      <c r="A804" s="95">
        <v>45646</v>
      </c>
      <c r="B804" s="86">
        <v>4561.3599999999997</v>
      </c>
      <c r="C804">
        <v>0.36316799999999999</v>
      </c>
    </row>
    <row r="805" spans="1:3" x14ac:dyDescent="0.35">
      <c r="A805" s="95">
        <v>45649</v>
      </c>
      <c r="B805" s="86">
        <v>4567.43</v>
      </c>
      <c r="C805">
        <v>0.33255400000000002</v>
      </c>
    </row>
    <row r="806" spans="1:3" x14ac:dyDescent="0.35">
      <c r="A806" s="95">
        <v>45650</v>
      </c>
      <c r="B806" s="86">
        <v>4606.0200000000004</v>
      </c>
      <c r="C806">
        <v>0.22767200000000001</v>
      </c>
    </row>
    <row r="807" spans="1:3" x14ac:dyDescent="0.35">
      <c r="A807" s="95">
        <v>45652</v>
      </c>
      <c r="B807" s="86">
        <v>4623.0600000000004</v>
      </c>
      <c r="C807">
        <v>0.398117</v>
      </c>
    </row>
    <row r="808" spans="1:3" x14ac:dyDescent="0.35">
      <c r="A808" s="95">
        <v>45653</v>
      </c>
      <c r="B808" s="86">
        <v>4630.49</v>
      </c>
      <c r="C808">
        <v>0.13150500000000001</v>
      </c>
    </row>
    <row r="809" spans="1:3" x14ac:dyDescent="0.35">
      <c r="A809" s="95">
        <v>45656</v>
      </c>
      <c r="B809" s="86">
        <v>4659.76</v>
      </c>
      <c r="C809">
        <v>0.27140300000000001</v>
      </c>
    </row>
    <row r="810" spans="1:3" x14ac:dyDescent="0.35">
      <c r="A810" s="95">
        <v>45657</v>
      </c>
      <c r="B810" s="86">
        <v>4624.13</v>
      </c>
      <c r="C810">
        <v>0.25591799999999998</v>
      </c>
    </row>
    <row r="811" spans="1:3" x14ac:dyDescent="0.35">
      <c r="A811" s="95">
        <v>45658</v>
      </c>
      <c r="B811" s="86">
        <v>4655.2</v>
      </c>
      <c r="C811">
        <v>8.7260000000000004E-2</v>
      </c>
    </row>
    <row r="812" spans="1:3" x14ac:dyDescent="0.35">
      <c r="A812" s="95">
        <v>45659</v>
      </c>
      <c r="B812" s="86">
        <v>4648.45</v>
      </c>
      <c r="C812">
        <v>0.40276600000000001</v>
      </c>
    </row>
    <row r="813" spans="1:3" x14ac:dyDescent="0.35">
      <c r="A813" s="95">
        <v>45660</v>
      </c>
      <c r="B813" s="86">
        <v>4693.3999999999996</v>
      </c>
      <c r="C813">
        <v>0.34184799999999999</v>
      </c>
    </row>
    <row r="814" spans="1:3" x14ac:dyDescent="0.35">
      <c r="A814" s="95">
        <v>45663</v>
      </c>
      <c r="B814" s="86">
        <v>4651.8</v>
      </c>
      <c r="C814">
        <v>0.61992999999999998</v>
      </c>
    </row>
    <row r="815" spans="1:3" x14ac:dyDescent="0.35">
      <c r="A815" s="95">
        <v>45664</v>
      </c>
      <c r="B815" s="86">
        <v>4691.6099999999997</v>
      </c>
      <c r="C815">
        <v>0.45019999999999999</v>
      </c>
    </row>
    <row r="816" spans="1:3" x14ac:dyDescent="0.35">
      <c r="A816" s="95">
        <v>45665</v>
      </c>
      <c r="B816" s="86">
        <v>4718.45</v>
      </c>
      <c r="C816">
        <v>0.37110500000000002</v>
      </c>
    </row>
    <row r="817" spans="1:3" x14ac:dyDescent="0.35">
      <c r="A817" s="95">
        <v>45666</v>
      </c>
      <c r="B817" s="86">
        <v>4782.92</v>
      </c>
      <c r="C817">
        <v>0.83281400000000005</v>
      </c>
    </row>
    <row r="818" spans="1:3" x14ac:dyDescent="0.35">
      <c r="A818" s="95">
        <v>45667</v>
      </c>
      <c r="B818" s="86">
        <v>4795.4399999999996</v>
      </c>
      <c r="C818">
        <v>0.30566900000000002</v>
      </c>
    </row>
    <row r="819" spans="1:3" x14ac:dyDescent="0.35">
      <c r="A819" s="95">
        <v>45670</v>
      </c>
      <c r="B819" s="86">
        <v>4783.6499999999996</v>
      </c>
      <c r="C819">
        <v>0.44869799999999999</v>
      </c>
    </row>
    <row r="820" spans="1:3" x14ac:dyDescent="0.35">
      <c r="A820" s="95">
        <v>45671</v>
      </c>
      <c r="B820" s="86">
        <v>4720.88</v>
      </c>
      <c r="C820">
        <v>0.28336699999999998</v>
      </c>
    </row>
    <row r="821" spans="1:3" x14ac:dyDescent="0.35">
      <c r="A821" s="95">
        <v>45672</v>
      </c>
      <c r="B821" s="86">
        <v>4735.05</v>
      </c>
      <c r="C821">
        <v>0.242422</v>
      </c>
    </row>
    <row r="822" spans="1:3" x14ac:dyDescent="0.35">
      <c r="A822" s="95">
        <v>45673</v>
      </c>
      <c r="B822" s="86">
        <v>4703.55</v>
      </c>
      <c r="C822">
        <v>0.45426899999999998</v>
      </c>
    </row>
    <row r="823" spans="1:3" x14ac:dyDescent="0.35">
      <c r="A823" s="95">
        <v>45674</v>
      </c>
      <c r="B823" s="86">
        <v>4713.1099999999997</v>
      </c>
      <c r="C823">
        <v>0.49284699999999998</v>
      </c>
    </row>
    <row r="824" spans="1:3" x14ac:dyDescent="0.35">
      <c r="A824" s="95">
        <v>45677</v>
      </c>
      <c r="B824" s="86">
        <v>4743.21</v>
      </c>
      <c r="C824">
        <v>0.15596199999999999</v>
      </c>
    </row>
    <row r="825" spans="1:3" x14ac:dyDescent="0.35">
      <c r="A825" s="95">
        <v>45678</v>
      </c>
      <c r="B825" s="86">
        <v>4761.12</v>
      </c>
      <c r="C825">
        <v>0.37745699999999999</v>
      </c>
    </row>
    <row r="826" spans="1:3" x14ac:dyDescent="0.35">
      <c r="A826" s="95">
        <v>45679</v>
      </c>
      <c r="B826" s="86">
        <v>4812.43</v>
      </c>
      <c r="C826">
        <v>0.46013199999999999</v>
      </c>
    </row>
    <row r="827" spans="1:3" x14ac:dyDescent="0.35">
      <c r="A827" s="95">
        <v>45680</v>
      </c>
      <c r="B827" s="86">
        <v>4866.71</v>
      </c>
      <c r="C827">
        <v>0.36108200000000001</v>
      </c>
    </row>
    <row r="828" spans="1:3" x14ac:dyDescent="0.35">
      <c r="A828" s="95">
        <v>45681</v>
      </c>
      <c r="B828" s="86">
        <v>4953.07</v>
      </c>
      <c r="C828">
        <v>0.50995400000000002</v>
      </c>
    </row>
    <row r="829" spans="1:3" x14ac:dyDescent="0.35">
      <c r="A829" s="95">
        <v>45684</v>
      </c>
      <c r="B829" s="86">
        <v>5025.59</v>
      </c>
      <c r="C829">
        <v>0.93787799999999999</v>
      </c>
    </row>
    <row r="830" spans="1:3" x14ac:dyDescent="0.35">
      <c r="A830" s="95">
        <v>45685</v>
      </c>
      <c r="B830" s="86">
        <v>4913.46</v>
      </c>
      <c r="C830">
        <v>0.45691199999999998</v>
      </c>
    </row>
    <row r="831" spans="1:3" x14ac:dyDescent="0.35">
      <c r="A831" s="95">
        <v>45686</v>
      </c>
      <c r="B831" s="86">
        <v>4890.45</v>
      </c>
      <c r="C831">
        <v>0.29853299999999999</v>
      </c>
    </row>
    <row r="832" spans="1:3" x14ac:dyDescent="0.35">
      <c r="A832" s="95">
        <v>45687</v>
      </c>
      <c r="B832" s="86">
        <v>4927.63</v>
      </c>
      <c r="C832">
        <v>0.354016</v>
      </c>
    </row>
    <row r="833" spans="1:3" x14ac:dyDescent="0.35">
      <c r="A833" s="95">
        <v>45688</v>
      </c>
      <c r="B833" s="86">
        <v>4980.3500000000004</v>
      </c>
      <c r="C833">
        <v>0.31677100000000002</v>
      </c>
    </row>
    <row r="834" spans="1:3" x14ac:dyDescent="0.35">
      <c r="A834" s="95">
        <v>45689</v>
      </c>
      <c r="B834" s="86">
        <v>5049.96</v>
      </c>
      <c r="C834">
        <v>0.63404000000000005</v>
      </c>
    </row>
    <row r="835" spans="1:3" x14ac:dyDescent="0.35">
      <c r="A835" s="95">
        <v>45691</v>
      </c>
      <c r="B835" s="86">
        <v>4956.95</v>
      </c>
      <c r="C835">
        <v>0.51751999999999998</v>
      </c>
    </row>
    <row r="836" spans="1:3" x14ac:dyDescent="0.35">
      <c r="A836" s="95">
        <v>45692</v>
      </c>
      <c r="B836" s="86">
        <v>4882</v>
      </c>
      <c r="C836">
        <v>0.43466399999999999</v>
      </c>
    </row>
    <row r="837" spans="1:3" x14ac:dyDescent="0.35">
      <c r="A837" s="95">
        <v>45693</v>
      </c>
      <c r="B837" s="86">
        <v>4789.08</v>
      </c>
      <c r="C837">
        <v>0.38494800000000001</v>
      </c>
    </row>
    <row r="838" spans="1:3" x14ac:dyDescent="0.35">
      <c r="A838" s="95">
        <v>45694</v>
      </c>
      <c r="B838" s="86">
        <v>4811.8</v>
      </c>
      <c r="C838">
        <v>0.46693099999999998</v>
      </c>
    </row>
    <row r="839" spans="1:3" x14ac:dyDescent="0.35">
      <c r="A839" s="95">
        <v>45695</v>
      </c>
      <c r="B839" s="86">
        <v>4728.74</v>
      </c>
      <c r="C839">
        <v>0.70102399999999998</v>
      </c>
    </row>
    <row r="840" spans="1:3" x14ac:dyDescent="0.35">
      <c r="A840" s="95">
        <v>45698</v>
      </c>
      <c r="B840" s="86">
        <v>4766.75</v>
      </c>
      <c r="C840">
        <v>0.62507400000000002</v>
      </c>
    </row>
    <row r="841" spans="1:3" x14ac:dyDescent="0.35">
      <c r="A841" s="95">
        <v>45699</v>
      </c>
      <c r="B841" s="86">
        <v>4761.32</v>
      </c>
      <c r="C841">
        <v>0.279638</v>
      </c>
    </row>
    <row r="842" spans="1:3" x14ac:dyDescent="0.35">
      <c r="A842" s="95">
        <v>45700</v>
      </c>
      <c r="B842" s="86">
        <v>4775.1499999999996</v>
      </c>
      <c r="C842">
        <v>0.33633099999999999</v>
      </c>
    </row>
    <row r="843" spans="1:3" x14ac:dyDescent="0.35">
      <c r="A843" s="95">
        <v>45701</v>
      </c>
      <c r="B843" s="86">
        <v>4746.41</v>
      </c>
      <c r="C843">
        <v>0.34165000000000001</v>
      </c>
    </row>
    <row r="844" spans="1:3" x14ac:dyDescent="0.35">
      <c r="A844" s="95">
        <v>45702</v>
      </c>
      <c r="B844" s="86">
        <v>4795.88</v>
      </c>
      <c r="C844">
        <v>0.48924099999999998</v>
      </c>
    </row>
    <row r="845" spans="1:3" x14ac:dyDescent="0.35">
      <c r="A845" s="95">
        <v>45705</v>
      </c>
      <c r="B845" s="86">
        <v>4819.2299999999996</v>
      </c>
      <c r="C845">
        <v>0.27535199999999999</v>
      </c>
    </row>
    <row r="846" spans="1:3" x14ac:dyDescent="0.35">
      <c r="A846" s="95">
        <v>45706</v>
      </c>
      <c r="B846" s="86">
        <v>4748.84</v>
      </c>
      <c r="C846">
        <v>0.314216</v>
      </c>
    </row>
    <row r="847" spans="1:3" x14ac:dyDescent="0.35">
      <c r="A847" s="95">
        <v>45707</v>
      </c>
      <c r="B847" s="86">
        <v>4696.7</v>
      </c>
      <c r="C847">
        <v>0.215919</v>
      </c>
    </row>
    <row r="848" spans="1:3" x14ac:dyDescent="0.35">
      <c r="A848" s="95">
        <v>45708</v>
      </c>
      <c r="B848" s="86">
        <v>4691.75</v>
      </c>
      <c r="C848">
        <v>0.31976100000000002</v>
      </c>
    </row>
    <row r="849" spans="1:3" x14ac:dyDescent="0.35">
      <c r="A849" s="95">
        <v>45709</v>
      </c>
      <c r="B849" s="86">
        <v>4691.2700000000004</v>
      </c>
      <c r="C849">
        <v>0.33400299999999999</v>
      </c>
    </row>
    <row r="850" spans="1:3" x14ac:dyDescent="0.35">
      <c r="A850" s="95">
        <v>45712</v>
      </c>
      <c r="B850" s="86">
        <v>4664.47</v>
      </c>
      <c r="C850">
        <v>0.25988600000000001</v>
      </c>
    </row>
    <row r="851" spans="1:3" x14ac:dyDescent="0.35">
      <c r="A851" s="95">
        <v>45713</v>
      </c>
      <c r="B851" s="86">
        <v>4658.3999999999996</v>
      </c>
      <c r="C851">
        <v>0.47964699999999999</v>
      </c>
    </row>
    <row r="852" spans="1:3" x14ac:dyDescent="0.35">
      <c r="A852" s="95">
        <v>45715</v>
      </c>
      <c r="B852" s="86">
        <v>4643.6000000000004</v>
      </c>
      <c r="C852">
        <v>0.38655600000000001</v>
      </c>
    </row>
    <row r="853" spans="1:3" x14ac:dyDescent="0.35">
      <c r="A853" s="95">
        <v>45716</v>
      </c>
      <c r="B853" s="86">
        <v>4461.7</v>
      </c>
      <c r="C853">
        <v>0.67650100000000002</v>
      </c>
    </row>
    <row r="854" spans="1:3" x14ac:dyDescent="0.35">
      <c r="A854" s="95">
        <v>45719</v>
      </c>
      <c r="B854" s="86">
        <v>4462.8100000000004</v>
      </c>
      <c r="C854">
        <v>0.41203299999999998</v>
      </c>
    </row>
    <row r="855" spans="1:3" x14ac:dyDescent="0.35">
      <c r="A855" s="95">
        <v>45720</v>
      </c>
      <c r="B855" s="86">
        <v>4442.04</v>
      </c>
      <c r="C855">
        <v>0.32150099999999998</v>
      </c>
    </row>
    <row r="856" spans="1:3" x14ac:dyDescent="0.35">
      <c r="A856" s="95">
        <v>45721</v>
      </c>
      <c r="B856" s="86">
        <v>4584.71</v>
      </c>
      <c r="C856">
        <v>0.35074100000000002</v>
      </c>
    </row>
    <row r="857" spans="1:3" x14ac:dyDescent="0.35">
      <c r="A857" s="95">
        <v>45722</v>
      </c>
      <c r="B857" s="86">
        <v>4565.68</v>
      </c>
      <c r="C857">
        <v>0.46085199999999998</v>
      </c>
    </row>
    <row r="858" spans="1:3" x14ac:dyDescent="0.35">
      <c r="A858" s="95">
        <v>45723</v>
      </c>
      <c r="B858" s="86">
        <v>4610.05</v>
      </c>
      <c r="C858">
        <v>0.19164400000000001</v>
      </c>
    </row>
    <row r="859" spans="1:3" x14ac:dyDescent="0.35">
      <c r="A859" s="95">
        <v>45726</v>
      </c>
      <c r="B859" s="86">
        <v>4599.8100000000004</v>
      </c>
      <c r="C859">
        <v>0.29001900000000003</v>
      </c>
    </row>
    <row r="860" spans="1:3" x14ac:dyDescent="0.35">
      <c r="A860" s="95">
        <v>45727</v>
      </c>
      <c r="B860" s="86">
        <v>4623.45</v>
      </c>
      <c r="C860">
        <v>0.14735699999999999</v>
      </c>
    </row>
    <row r="861" spans="1:3" x14ac:dyDescent="0.35">
      <c r="A861" s="95">
        <v>45728</v>
      </c>
      <c r="B861" s="86">
        <v>4652.58</v>
      </c>
      <c r="C861">
        <v>0.22303300000000001</v>
      </c>
    </row>
    <row r="862" spans="1:3" x14ac:dyDescent="0.35">
      <c r="A862" s="95">
        <v>45729</v>
      </c>
      <c r="B862" s="86">
        <v>4590.63</v>
      </c>
      <c r="C862">
        <v>0.28475800000000001</v>
      </c>
    </row>
    <row r="863" spans="1:3" x14ac:dyDescent="0.35">
      <c r="A863" s="95">
        <v>45733</v>
      </c>
      <c r="B863" s="86">
        <v>4538.84</v>
      </c>
      <c r="C863">
        <v>0.322411</v>
      </c>
    </row>
    <row r="864" spans="1:3" x14ac:dyDescent="0.35">
      <c r="A864" s="95">
        <v>45734</v>
      </c>
      <c r="B864" s="86">
        <v>4538.84</v>
      </c>
      <c r="C864" t="s">
        <v>199</v>
      </c>
    </row>
    <row r="865" spans="1:3" x14ac:dyDescent="0.35">
      <c r="A865" s="95">
        <v>45735</v>
      </c>
      <c r="B865" s="86">
        <v>4570.1000000000004</v>
      </c>
      <c r="C865">
        <v>0.46923999999999999</v>
      </c>
    </row>
    <row r="866" spans="1:3" x14ac:dyDescent="0.35">
      <c r="A866" s="95">
        <v>45736</v>
      </c>
      <c r="B866" s="86">
        <v>4690.49</v>
      </c>
      <c r="C866">
        <v>0.26516800000000001</v>
      </c>
    </row>
    <row r="867" spans="1:3" x14ac:dyDescent="0.35">
      <c r="A867" s="95">
        <v>45737</v>
      </c>
      <c r="B867" s="86">
        <v>4673.8900000000003</v>
      </c>
      <c r="C867">
        <v>0.30444100000000002</v>
      </c>
    </row>
    <row r="868" spans="1:3" x14ac:dyDescent="0.35">
      <c r="A868" s="95">
        <v>45740</v>
      </c>
      <c r="B868" s="86">
        <v>4657.24</v>
      </c>
      <c r="C868">
        <v>0.173845</v>
      </c>
    </row>
    <row r="869" spans="1:3" x14ac:dyDescent="0.35">
      <c r="A869" s="95">
        <v>45741</v>
      </c>
      <c r="B869" s="86">
        <v>4704.18</v>
      </c>
      <c r="C869">
        <v>0.422209</v>
      </c>
    </row>
    <row r="870" spans="1:3" x14ac:dyDescent="0.35">
      <c r="A870" s="95">
        <v>45742</v>
      </c>
      <c r="B870" s="86">
        <v>4708.55</v>
      </c>
      <c r="C870">
        <v>0.45324199999999998</v>
      </c>
    </row>
    <row r="871" spans="1:3" x14ac:dyDescent="0.35">
      <c r="A871" s="95">
        <v>45743</v>
      </c>
      <c r="B871" s="86">
        <v>4700.3</v>
      </c>
      <c r="C871">
        <v>6.7500739999999997</v>
      </c>
    </row>
    <row r="872" spans="1:3" x14ac:dyDescent="0.35">
      <c r="A872" s="95">
        <v>45744</v>
      </c>
      <c r="B872" s="86">
        <v>4793.21</v>
      </c>
      <c r="C872">
        <v>0.41558600000000001</v>
      </c>
    </row>
    <row r="873" spans="1:3" x14ac:dyDescent="0.35">
      <c r="A873" s="95">
        <v>45748</v>
      </c>
      <c r="B873" s="86">
        <v>4758.16</v>
      </c>
      <c r="C873">
        <v>0.55796800000000002</v>
      </c>
    </row>
    <row r="874" spans="1:3" x14ac:dyDescent="0.35">
      <c r="A874" s="95">
        <v>45749</v>
      </c>
      <c r="B874" s="86">
        <v>4890.79</v>
      </c>
      <c r="C874">
        <v>0.45926699999999998</v>
      </c>
    </row>
    <row r="875" spans="1:3" x14ac:dyDescent="0.35">
      <c r="A875" s="95">
        <v>45750</v>
      </c>
      <c r="B875" s="86">
        <v>4925.79</v>
      </c>
      <c r="C875">
        <v>0.33995900000000001</v>
      </c>
    </row>
    <row r="876" spans="1:3" x14ac:dyDescent="0.35">
      <c r="A876" s="95">
        <v>45751</v>
      </c>
      <c r="B876" s="86">
        <v>4877.1899999999996</v>
      </c>
      <c r="C876">
        <v>0.72228300000000001</v>
      </c>
    </row>
    <row r="877" spans="1:3" x14ac:dyDescent="0.35">
      <c r="A877" s="95">
        <v>45754</v>
      </c>
      <c r="B877" s="86">
        <v>4908.7</v>
      </c>
      <c r="C877">
        <v>0.84146399999999999</v>
      </c>
    </row>
    <row r="878" spans="1:3" x14ac:dyDescent="0.35">
      <c r="A878" s="95">
        <v>45755</v>
      </c>
      <c r="B878" s="86">
        <v>5028.6000000000004</v>
      </c>
      <c r="C878">
        <v>0.30318499999999998</v>
      </c>
    </row>
    <row r="879" spans="1:3" x14ac:dyDescent="0.35">
      <c r="A879" s="95">
        <v>45756</v>
      </c>
      <c r="B879" s="86">
        <v>5184.04</v>
      </c>
      <c r="C879">
        <v>0.54974500000000004</v>
      </c>
    </row>
    <row r="880" spans="1:3" x14ac:dyDescent="0.35">
      <c r="A880" s="95">
        <v>45758</v>
      </c>
      <c r="B880" s="86">
        <v>5194.4799999999996</v>
      </c>
      <c r="C880">
        <v>0.30464999999999998</v>
      </c>
    </row>
    <row r="881" spans="1:3" x14ac:dyDescent="0.35">
      <c r="A881" s="95">
        <v>45762</v>
      </c>
      <c r="B881" s="86">
        <v>5234.3900000000003</v>
      </c>
      <c r="C881">
        <v>0.446075</v>
      </c>
    </row>
    <row r="882" spans="1:3" x14ac:dyDescent="0.35">
      <c r="A882" s="95">
        <v>45763</v>
      </c>
      <c r="B882" s="86">
        <v>5258.56</v>
      </c>
      <c r="C882">
        <v>0.215423</v>
      </c>
    </row>
    <row r="883" spans="1:3" x14ac:dyDescent="0.35">
      <c r="A883" s="95">
        <v>45764</v>
      </c>
      <c r="B883" s="86">
        <v>5295.84</v>
      </c>
      <c r="C883">
        <v>0.18687300000000001</v>
      </c>
    </row>
    <row r="884" spans="1:3" x14ac:dyDescent="0.35">
      <c r="A884" s="95">
        <v>45768</v>
      </c>
      <c r="B884" s="86">
        <v>5236.2299999999996</v>
      </c>
      <c r="C884">
        <v>0.20197499999999999</v>
      </c>
    </row>
    <row r="885" spans="1:3" x14ac:dyDescent="0.35">
      <c r="A885" s="95">
        <v>45769</v>
      </c>
      <c r="B885" s="86">
        <v>5277.3</v>
      </c>
      <c r="C885">
        <v>0.28692800000000002</v>
      </c>
    </row>
    <row r="886" spans="1:3" x14ac:dyDescent="0.35">
      <c r="A886" s="95">
        <v>45770</v>
      </c>
      <c r="B886" s="86">
        <v>5382.93</v>
      </c>
      <c r="C886">
        <v>0.26688099999999998</v>
      </c>
    </row>
    <row r="887" spans="1:3" x14ac:dyDescent="0.35">
      <c r="A887" s="95">
        <v>45771</v>
      </c>
      <c r="B887" s="86">
        <v>5302.93</v>
      </c>
      <c r="C887">
        <v>0.339754</v>
      </c>
    </row>
    <row r="888" spans="1:3" x14ac:dyDescent="0.35">
      <c r="A888" s="95">
        <v>45772</v>
      </c>
      <c r="B888" s="86">
        <v>5262.74</v>
      </c>
      <c r="C888">
        <v>0.24451300000000001</v>
      </c>
    </row>
    <row r="889" spans="1:3" x14ac:dyDescent="0.35">
      <c r="A889" s="95">
        <v>45775</v>
      </c>
      <c r="B889" s="86">
        <v>5270.79</v>
      </c>
      <c r="C889">
        <v>0.107666</v>
      </c>
    </row>
    <row r="890" spans="1:3" x14ac:dyDescent="0.35">
      <c r="A890" s="95">
        <v>45776</v>
      </c>
      <c r="B890" s="86">
        <v>5309.14</v>
      </c>
      <c r="C890">
        <v>0.294207</v>
      </c>
    </row>
    <row r="891" spans="1:3" x14ac:dyDescent="0.35">
      <c r="A891" s="95">
        <v>45777</v>
      </c>
      <c r="B891" s="86">
        <v>5280.6</v>
      </c>
      <c r="C891">
        <v>0.28437099999999998</v>
      </c>
    </row>
    <row r="892" spans="1:3" x14ac:dyDescent="0.35">
      <c r="A892" s="95">
        <v>45779</v>
      </c>
      <c r="B892" s="86">
        <v>5146.71</v>
      </c>
      <c r="C892">
        <v>0.262909</v>
      </c>
    </row>
    <row r="893" spans="1:3" x14ac:dyDescent="0.35">
      <c r="A893" s="95">
        <v>45782</v>
      </c>
      <c r="B893" s="86">
        <v>5203.03</v>
      </c>
      <c r="C893">
        <v>9.7148999999999999E-2</v>
      </c>
    </row>
    <row r="894" spans="1:3" x14ac:dyDescent="0.35">
      <c r="A894" s="95">
        <v>45783</v>
      </c>
      <c r="B894" s="86">
        <v>5236.5200000000004</v>
      </c>
      <c r="C894">
        <v>0.175899</v>
      </c>
    </row>
    <row r="895" spans="1:3" x14ac:dyDescent="0.35">
      <c r="A895" s="95">
        <v>45784</v>
      </c>
      <c r="B895" s="86">
        <v>5195.26</v>
      </c>
      <c r="C895">
        <v>0.168716</v>
      </c>
    </row>
    <row r="896" spans="1:3" x14ac:dyDescent="0.35">
      <c r="A896" s="95">
        <v>45785</v>
      </c>
      <c r="B896" s="86">
        <v>5234.09</v>
      </c>
      <c r="C896">
        <v>0.26539099999999999</v>
      </c>
    </row>
    <row r="897" spans="1:3" x14ac:dyDescent="0.35">
      <c r="A897" s="95">
        <v>45786</v>
      </c>
      <c r="B897" s="86">
        <v>5277.78</v>
      </c>
      <c r="C897">
        <v>0.47678199999999998</v>
      </c>
    </row>
    <row r="898" spans="1:3" x14ac:dyDescent="0.35">
      <c r="A898" s="95">
        <v>45789</v>
      </c>
      <c r="B898" s="86">
        <v>5445.26</v>
      </c>
      <c r="C898">
        <v>0.19271199999999999</v>
      </c>
    </row>
    <row r="899" spans="1:3" x14ac:dyDescent="0.35">
      <c r="A899" s="95">
        <v>45790</v>
      </c>
      <c r="B899" s="86">
        <v>5325.36</v>
      </c>
      <c r="C899">
        <v>0.366566</v>
      </c>
    </row>
    <row r="900" spans="1:3" x14ac:dyDescent="0.35">
      <c r="A900" s="95">
        <v>45791</v>
      </c>
      <c r="B900" s="86">
        <v>5324.39</v>
      </c>
      <c r="C900">
        <v>0.389963</v>
      </c>
    </row>
    <row r="901" spans="1:3" x14ac:dyDescent="0.35">
      <c r="A901" s="95">
        <v>45792</v>
      </c>
      <c r="B901" s="86">
        <v>5305.94</v>
      </c>
      <c r="C901">
        <v>0.46251799999999998</v>
      </c>
    </row>
    <row r="902" spans="1:3" x14ac:dyDescent="0.35">
      <c r="A902" s="95">
        <v>45793</v>
      </c>
      <c r="B902" s="86">
        <v>5341.38</v>
      </c>
      <c r="C902">
        <v>0.15427399999999999</v>
      </c>
    </row>
    <row r="903" spans="1:3" x14ac:dyDescent="0.35">
      <c r="A903" s="95">
        <v>45796</v>
      </c>
      <c r="B903" s="86">
        <v>5358.85</v>
      </c>
      <c r="C903">
        <v>0.147864</v>
      </c>
    </row>
    <row r="904" spans="1:3" x14ac:dyDescent="0.35">
      <c r="A904" s="95">
        <v>45797</v>
      </c>
      <c r="B904" s="86">
        <v>5270.02</v>
      </c>
      <c r="C904">
        <v>0.27506700000000001</v>
      </c>
    </row>
    <row r="905" spans="1:3" x14ac:dyDescent="0.35">
      <c r="A905" s="95">
        <v>45798</v>
      </c>
      <c r="B905" s="86">
        <v>5333.61</v>
      </c>
      <c r="C905">
        <v>0.16630400000000001</v>
      </c>
    </row>
    <row r="906" spans="1:3" x14ac:dyDescent="0.35">
      <c r="A906" s="95">
        <v>45799</v>
      </c>
      <c r="B906" s="86">
        <v>5279.24</v>
      </c>
      <c r="C906">
        <v>0.21138799999999999</v>
      </c>
    </row>
    <row r="907" spans="1:3" x14ac:dyDescent="0.35">
      <c r="A907" s="95">
        <v>45800</v>
      </c>
      <c r="B907" s="86">
        <v>5326.81</v>
      </c>
      <c r="C907">
        <v>0.100229</v>
      </c>
    </row>
    <row r="908" spans="1:3" x14ac:dyDescent="0.35">
      <c r="A908" s="95">
        <v>45803</v>
      </c>
      <c r="B908" s="86">
        <v>5364.19</v>
      </c>
      <c r="C908">
        <v>0.14000899999999999</v>
      </c>
    </row>
    <row r="909" spans="1:3" x14ac:dyDescent="0.35">
      <c r="A909" s="95">
        <v>45804</v>
      </c>
      <c r="B909" s="86">
        <v>5336.52</v>
      </c>
      <c r="C909">
        <v>0.16683999999999999</v>
      </c>
    </row>
    <row r="910" spans="1:3" x14ac:dyDescent="0.35">
      <c r="A910" s="95">
        <v>45805</v>
      </c>
      <c r="B910" s="86">
        <v>5313.71</v>
      </c>
      <c r="C910">
        <v>0.32130300000000001</v>
      </c>
    </row>
    <row r="911" spans="1:3" x14ac:dyDescent="0.35">
      <c r="A911" s="95">
        <v>45806</v>
      </c>
      <c r="B911" s="86">
        <v>5335.55</v>
      </c>
      <c r="C911">
        <v>0.20135</v>
      </c>
    </row>
    <row r="912" spans="1:3" x14ac:dyDescent="0.35">
      <c r="A912" s="95">
        <v>45807</v>
      </c>
      <c r="B912" s="86">
        <v>5350.12</v>
      </c>
      <c r="C912">
        <v>0.40190100000000001</v>
      </c>
    </row>
    <row r="913" spans="1:3" x14ac:dyDescent="0.35">
      <c r="A913" s="95">
        <v>45810</v>
      </c>
      <c r="B913" s="86">
        <v>5441.87</v>
      </c>
      <c r="C913">
        <v>0.62517199999999995</v>
      </c>
    </row>
    <row r="914" spans="1:3" x14ac:dyDescent="0.35">
      <c r="A914" s="95">
        <v>45811</v>
      </c>
      <c r="B914" s="86">
        <v>5413.22</v>
      </c>
      <c r="C914">
        <v>0.166545</v>
      </c>
    </row>
    <row r="915" spans="1:3" x14ac:dyDescent="0.35">
      <c r="A915" s="95">
        <v>45812</v>
      </c>
      <c r="B915" s="86">
        <v>5380.7</v>
      </c>
      <c r="C915">
        <v>0.33435799999999999</v>
      </c>
    </row>
    <row r="916" spans="1:3" x14ac:dyDescent="0.35">
      <c r="A916" s="95">
        <v>45813</v>
      </c>
      <c r="B916" s="86">
        <v>5437.01</v>
      </c>
      <c r="C916">
        <v>0.218004</v>
      </c>
    </row>
    <row r="917" spans="1:3" x14ac:dyDescent="0.35">
      <c r="A917" s="95">
        <v>45814</v>
      </c>
      <c r="B917" s="86">
        <v>5444.29</v>
      </c>
      <c r="C917">
        <v>0.152475</v>
      </c>
    </row>
    <row r="918" spans="1:3" x14ac:dyDescent="0.35">
      <c r="A918" s="95">
        <v>45817</v>
      </c>
      <c r="B918" s="86">
        <v>5531.19</v>
      </c>
      <c r="C918">
        <v>0.17449899999999999</v>
      </c>
    </row>
    <row r="919" spans="1:3" x14ac:dyDescent="0.35">
      <c r="A919" s="95">
        <v>45818</v>
      </c>
      <c r="B919" s="86">
        <v>5502.06</v>
      </c>
      <c r="C919">
        <v>0.45671200000000001</v>
      </c>
    </row>
    <row r="920" spans="1:3" x14ac:dyDescent="0.35">
      <c r="A920" s="95">
        <v>45819</v>
      </c>
      <c r="B920" s="86">
        <v>5485.56</v>
      </c>
      <c r="C920">
        <v>0.13886599999999999</v>
      </c>
    </row>
    <row r="921" spans="1:3" x14ac:dyDescent="0.35">
      <c r="A921" s="95">
        <v>45820</v>
      </c>
      <c r="B921" s="86">
        <v>5407.4</v>
      </c>
      <c r="C921">
        <v>0.30569600000000002</v>
      </c>
    </row>
    <row r="922" spans="1:3" x14ac:dyDescent="0.35">
      <c r="A922" s="95">
        <v>45821</v>
      </c>
      <c r="B922" s="86">
        <v>5407.88</v>
      </c>
      <c r="C922">
        <v>0.32498500000000002</v>
      </c>
    </row>
    <row r="923" spans="1:3" x14ac:dyDescent="0.35">
      <c r="A923" s="95">
        <v>45824</v>
      </c>
      <c r="B923" s="86">
        <v>5398.66</v>
      </c>
      <c r="C923">
        <v>0.239006</v>
      </c>
    </row>
    <row r="924" spans="1:3" x14ac:dyDescent="0.35">
      <c r="A924" s="95">
        <v>45825</v>
      </c>
      <c r="B924" s="86">
        <v>5406.43</v>
      </c>
      <c r="C924">
        <v>0.27791700000000003</v>
      </c>
    </row>
    <row r="925" spans="1:3" x14ac:dyDescent="0.35">
      <c r="A925" s="95">
        <v>45826</v>
      </c>
      <c r="B925" s="86">
        <v>5410.31</v>
      </c>
      <c r="C925">
        <v>0.220971</v>
      </c>
    </row>
    <row r="926" spans="1:3" x14ac:dyDescent="0.35">
      <c r="A926" s="95">
        <v>45827</v>
      </c>
      <c r="B926" s="86">
        <v>5396.23</v>
      </c>
      <c r="C926">
        <v>0.114523</v>
      </c>
    </row>
    <row r="927" spans="1:3" x14ac:dyDescent="0.35">
      <c r="A927" s="95">
        <v>45828</v>
      </c>
      <c r="B927" s="86">
        <v>5424.39</v>
      </c>
      <c r="C927">
        <v>0.39539600000000003</v>
      </c>
    </row>
    <row r="928" spans="1:3" x14ac:dyDescent="0.35">
      <c r="A928" s="95">
        <v>45831</v>
      </c>
      <c r="B928" s="86">
        <v>5407.4</v>
      </c>
      <c r="C928">
        <v>0.22123300000000001</v>
      </c>
    </row>
    <row r="929" spans="1:3" x14ac:dyDescent="0.35">
      <c r="A929" s="95">
        <v>45832</v>
      </c>
      <c r="B929" s="86">
        <v>5453.52</v>
      </c>
      <c r="C929">
        <v>0.18315699999999999</v>
      </c>
    </row>
    <row r="930" spans="1:3" x14ac:dyDescent="0.35">
      <c r="A930" s="95">
        <v>45833</v>
      </c>
      <c r="B930" s="86">
        <v>5541.87</v>
      </c>
      <c r="C930">
        <v>0.282474</v>
      </c>
    </row>
    <row r="931" spans="1:3" x14ac:dyDescent="0.35">
      <c r="A931" s="95">
        <v>45834</v>
      </c>
      <c r="B931" s="86">
        <v>5658.38</v>
      </c>
      <c r="C931">
        <v>0.45628999999999997</v>
      </c>
    </row>
    <row r="932" spans="1:3" x14ac:dyDescent="0.35">
      <c r="A932" s="95">
        <v>45835</v>
      </c>
      <c r="B932" s="86">
        <v>5625.85</v>
      </c>
      <c r="C932">
        <v>0.35014000000000001</v>
      </c>
    </row>
    <row r="933" spans="1:3" x14ac:dyDescent="0.35">
      <c r="A933" s="95">
        <v>45838</v>
      </c>
      <c r="B933" s="86">
        <v>5680.71</v>
      </c>
      <c r="C933">
        <v>0.25786500000000001</v>
      </c>
    </row>
    <row r="934" spans="1:3" x14ac:dyDescent="0.35">
      <c r="A934" s="95">
        <v>45839</v>
      </c>
      <c r="B934" s="86">
        <v>5576.33</v>
      </c>
      <c r="C934">
        <v>0.178343</v>
      </c>
    </row>
    <row r="935" spans="1:3" x14ac:dyDescent="0.35">
      <c r="A935" s="95">
        <v>45840</v>
      </c>
      <c r="B935" s="86">
        <v>5621.48</v>
      </c>
      <c r="C935">
        <v>0.300622</v>
      </c>
    </row>
    <row r="936" spans="1:3" x14ac:dyDescent="0.35">
      <c r="A936" s="95">
        <v>45841</v>
      </c>
      <c r="B936" s="86">
        <v>5625.85</v>
      </c>
      <c r="C936">
        <v>0.22423599999999999</v>
      </c>
    </row>
    <row r="937" spans="1:3" x14ac:dyDescent="0.35">
      <c r="A937" s="95">
        <v>45842</v>
      </c>
      <c r="B937" s="86">
        <v>5603.52</v>
      </c>
      <c r="C937">
        <v>0.14510600000000001</v>
      </c>
    </row>
    <row r="938" spans="1:3" x14ac:dyDescent="0.35">
      <c r="A938" s="95">
        <v>45845</v>
      </c>
      <c r="B938" s="86">
        <v>5712.75</v>
      </c>
      <c r="C938">
        <v>0.25982899999999998</v>
      </c>
    </row>
    <row r="939" spans="1:3" x14ac:dyDescent="0.35">
      <c r="A939" s="95">
        <v>45846</v>
      </c>
      <c r="B939" s="86">
        <v>5669.06</v>
      </c>
      <c r="C939">
        <v>0.42399799999999999</v>
      </c>
    </row>
    <row r="940" spans="1:3" x14ac:dyDescent="0.35">
      <c r="A940" s="95">
        <v>45847</v>
      </c>
      <c r="B940" s="86">
        <v>5710.8</v>
      </c>
      <c r="C940">
        <v>0.23200000000000001</v>
      </c>
    </row>
    <row r="941" spans="1:3" x14ac:dyDescent="0.35">
      <c r="A941" s="95">
        <v>45848</v>
      </c>
      <c r="B941" s="86">
        <v>5706.92</v>
      </c>
      <c r="C941">
        <v>0.19144600000000001</v>
      </c>
    </row>
    <row r="942" spans="1:3" x14ac:dyDescent="0.35">
      <c r="A942" s="95">
        <v>45849</v>
      </c>
      <c r="B942" s="86">
        <v>5590.9</v>
      </c>
      <c r="C942">
        <v>0.17594099999999999</v>
      </c>
    </row>
    <row r="943" spans="1:3" x14ac:dyDescent="0.35">
      <c r="A943" s="95">
        <v>45852</v>
      </c>
      <c r="B943" s="86">
        <v>5609.83</v>
      </c>
      <c r="C943">
        <v>0.218865</v>
      </c>
    </row>
    <row r="944" spans="1:3" x14ac:dyDescent="0.35">
      <c r="A944" s="95">
        <v>45853</v>
      </c>
      <c r="B944" s="86">
        <v>5617.11</v>
      </c>
      <c r="C944">
        <v>0.16414300000000001</v>
      </c>
    </row>
    <row r="945" spans="1:3" x14ac:dyDescent="0.35">
      <c r="A945" s="95">
        <v>45854</v>
      </c>
      <c r="B945" s="86">
        <v>5618.08</v>
      </c>
      <c r="C945">
        <v>0.26158900000000002</v>
      </c>
    </row>
    <row r="946" spans="1:3" x14ac:dyDescent="0.35">
      <c r="A946" s="95">
        <v>45855</v>
      </c>
      <c r="B946" s="86">
        <v>5638.47</v>
      </c>
      <c r="C946">
        <v>0.19655500000000001</v>
      </c>
    </row>
    <row r="947" spans="1:3" x14ac:dyDescent="0.35">
      <c r="A947" s="95">
        <v>45856</v>
      </c>
      <c r="B947" s="86">
        <v>5568.57</v>
      </c>
      <c r="C947">
        <v>0.196043</v>
      </c>
    </row>
    <row r="948" spans="1:3" x14ac:dyDescent="0.35">
      <c r="A948" s="95">
        <v>45859</v>
      </c>
      <c r="B948" s="86">
        <v>5516.14</v>
      </c>
      <c r="C948">
        <v>0.32916699999999999</v>
      </c>
    </row>
    <row r="949" spans="1:3" x14ac:dyDescent="0.35">
      <c r="A949" s="95">
        <v>45860</v>
      </c>
      <c r="B949" s="86">
        <v>5542.35</v>
      </c>
      <c r="C949">
        <v>0.235846</v>
      </c>
    </row>
    <row r="950" spans="1:3" x14ac:dyDescent="0.35">
      <c r="A950" s="95">
        <v>45861</v>
      </c>
      <c r="B950" s="86">
        <v>5553.03</v>
      </c>
      <c r="C950">
        <v>0.24673500000000001</v>
      </c>
    </row>
    <row r="951" spans="1:3" x14ac:dyDescent="0.35">
      <c r="A951" s="95">
        <v>45862</v>
      </c>
      <c r="B951" s="86">
        <v>5507.89</v>
      </c>
      <c r="C951">
        <v>0.229097</v>
      </c>
    </row>
    <row r="952" spans="1:3" x14ac:dyDescent="0.35">
      <c r="A952" s="95">
        <v>45863</v>
      </c>
      <c r="B952" s="86">
        <v>5431.19</v>
      </c>
      <c r="C952">
        <v>0.23300299999999999</v>
      </c>
    </row>
    <row r="953" spans="1:3" x14ac:dyDescent="0.35">
      <c r="A953" s="95">
        <v>45866</v>
      </c>
      <c r="B953" s="86">
        <v>5460.8</v>
      </c>
      <c r="C953">
        <v>0.17314199999999999</v>
      </c>
    </row>
    <row r="954" spans="1:3" x14ac:dyDescent="0.35">
      <c r="A954" s="95">
        <v>45867</v>
      </c>
      <c r="B954" s="86">
        <v>5462.25</v>
      </c>
      <c r="C954">
        <v>0.36300199999999999</v>
      </c>
    </row>
    <row r="955" spans="1:3" x14ac:dyDescent="0.35">
      <c r="A955" s="95">
        <v>45868</v>
      </c>
      <c r="B955" s="86">
        <v>5579.73</v>
      </c>
      <c r="C955">
        <v>0.17679800000000001</v>
      </c>
    </row>
    <row r="956" spans="1:3" x14ac:dyDescent="0.35">
      <c r="A956" s="95">
        <v>45869</v>
      </c>
      <c r="B956" s="86">
        <v>5603.03</v>
      </c>
      <c r="C956">
        <v>0.34497299999999997</v>
      </c>
    </row>
    <row r="957" spans="1:3" x14ac:dyDescent="0.35">
      <c r="A957" s="95">
        <v>45870</v>
      </c>
      <c r="B957" s="86">
        <v>5629.25</v>
      </c>
      <c r="C957">
        <v>0.24487</v>
      </c>
    </row>
    <row r="958" spans="1:3" x14ac:dyDescent="0.35">
      <c r="A958" s="95">
        <v>45873</v>
      </c>
      <c r="B958" s="194"/>
      <c r="C958">
        <v>0</v>
      </c>
    </row>
    <row r="959" spans="1:3" x14ac:dyDescent="0.35">
      <c r="A959" s="95">
        <v>45873</v>
      </c>
      <c r="B959" s="86">
        <v>5692.2</v>
      </c>
      <c r="C959">
        <v>0.18967200000000001</v>
      </c>
    </row>
    <row r="960" spans="1:3" x14ac:dyDescent="0.35">
      <c r="A960" s="95">
        <v>45874</v>
      </c>
      <c r="B960" s="86">
        <v>5543.18</v>
      </c>
      <c r="C960">
        <v>0.38038699999999998</v>
      </c>
    </row>
    <row r="961" spans="1:3" x14ac:dyDescent="0.35">
      <c r="A961" s="95">
        <v>45875</v>
      </c>
      <c r="B961" s="86">
        <v>5314</v>
      </c>
      <c r="C961">
        <v>1.123534</v>
      </c>
    </row>
    <row r="962" spans="1:3" x14ac:dyDescent="0.35">
      <c r="A962" s="95">
        <v>45876</v>
      </c>
      <c r="B962" s="86">
        <v>5386.79</v>
      </c>
      <c r="C962">
        <v>0.79597399999999996</v>
      </c>
    </row>
    <row r="963" spans="1:3" x14ac:dyDescent="0.35">
      <c r="A963" s="95">
        <v>45877</v>
      </c>
      <c r="B963" s="86">
        <v>5298.75</v>
      </c>
      <c r="C963">
        <v>0.55145100000000002</v>
      </c>
    </row>
    <row r="964" spans="1:3" x14ac:dyDescent="0.35">
      <c r="A964" s="95">
        <v>45880</v>
      </c>
      <c r="B964" s="86">
        <v>5293.34</v>
      </c>
      <c r="C964">
        <v>0.59884099999999996</v>
      </c>
    </row>
    <row r="965" spans="1:3" x14ac:dyDescent="0.35">
      <c r="A965" s="95">
        <v>45881</v>
      </c>
      <c r="B965" s="86">
        <v>5250.56</v>
      </c>
      <c r="C965">
        <v>0.32320399999999999</v>
      </c>
    </row>
    <row r="966" spans="1:3" x14ac:dyDescent="0.35">
      <c r="A966" s="95">
        <v>45882</v>
      </c>
      <c r="B966" s="86">
        <v>5287.44</v>
      </c>
      <c r="C966">
        <v>0.388683</v>
      </c>
    </row>
    <row r="967" spans="1:3" x14ac:dyDescent="0.35">
      <c r="A967" s="95">
        <v>45883</v>
      </c>
      <c r="B967" s="86">
        <v>5215.6400000000003</v>
      </c>
      <c r="C967">
        <v>0.215308</v>
      </c>
    </row>
    <row r="968" spans="1:3" x14ac:dyDescent="0.35">
      <c r="A968" s="95">
        <v>45887</v>
      </c>
      <c r="B968" s="86">
        <v>5349.9</v>
      </c>
      <c r="C968">
        <v>0.50905800000000001</v>
      </c>
    </row>
    <row r="969" spans="1:3" x14ac:dyDescent="0.35">
      <c r="A969" s="95">
        <v>45888</v>
      </c>
      <c r="B969" s="86">
        <v>5408.92</v>
      </c>
      <c r="C969">
        <v>0.153026</v>
      </c>
    </row>
    <row r="970" spans="1:3" x14ac:dyDescent="0.35">
      <c r="A970" s="95">
        <v>45889</v>
      </c>
      <c r="B970" s="86">
        <v>5607.61</v>
      </c>
      <c r="C970">
        <v>0.453573</v>
      </c>
    </row>
    <row r="971" spans="1:3" x14ac:dyDescent="0.35">
      <c r="A971" s="95">
        <v>45890</v>
      </c>
      <c r="B971" s="86">
        <v>5505.8</v>
      </c>
      <c r="C971">
        <v>0.27314100000000002</v>
      </c>
    </row>
    <row r="972" spans="1:3" x14ac:dyDescent="0.35">
      <c r="A972" s="95">
        <v>45891</v>
      </c>
      <c r="B972" s="86">
        <v>5454.66</v>
      </c>
      <c r="C972">
        <v>0.26998100000000003</v>
      </c>
    </row>
    <row r="973" spans="1:3" x14ac:dyDescent="0.35">
      <c r="A973" s="95">
        <v>45894</v>
      </c>
      <c r="B973" s="86">
        <v>5459.57</v>
      </c>
      <c r="C973">
        <v>0.14571799999999999</v>
      </c>
    </row>
    <row r="974" spans="1:3" x14ac:dyDescent="0.35">
      <c r="A974" s="95">
        <v>45895</v>
      </c>
      <c r="B974" s="86">
        <v>5671.05</v>
      </c>
      <c r="C974">
        <v>1.307463</v>
      </c>
    </row>
    <row r="975" spans="1:3" x14ac:dyDescent="0.35">
      <c r="A975" s="95">
        <v>45897</v>
      </c>
      <c r="B975" s="86">
        <v>5627.28</v>
      </c>
      <c r="C975">
        <v>0.379247</v>
      </c>
    </row>
    <row r="976" spans="1:3" x14ac:dyDescent="0.35">
      <c r="A976" s="95">
        <v>45898</v>
      </c>
      <c r="B976" s="86">
        <v>5728.59</v>
      </c>
      <c r="C976">
        <v>0.69916100000000003</v>
      </c>
    </row>
    <row r="977" spans="1:3" x14ac:dyDescent="0.35">
      <c r="A977" s="95">
        <v>45901</v>
      </c>
      <c r="B977" s="86">
        <v>5750.73</v>
      </c>
      <c r="C977">
        <v>0.210421</v>
      </c>
    </row>
    <row r="978" spans="1:3" x14ac:dyDescent="0.35">
      <c r="A978" s="95">
        <v>45902</v>
      </c>
      <c r="B978" s="86">
        <v>5794.99</v>
      </c>
      <c r="C978">
        <v>0.49261100000000002</v>
      </c>
    </row>
    <row r="979" spans="1:3" x14ac:dyDescent="0.35">
      <c r="A979" s="95">
        <v>45903</v>
      </c>
      <c r="B979" s="86">
        <v>5811.22</v>
      </c>
      <c r="C979">
        <v>0.39966400000000002</v>
      </c>
    </row>
    <row r="980" spans="1:3" x14ac:dyDescent="0.35">
      <c r="A980" s="95">
        <v>45904</v>
      </c>
      <c r="B980" s="86">
        <v>5983.35</v>
      </c>
      <c r="C980">
        <v>1.38558</v>
      </c>
    </row>
    <row r="981" spans="1:3" x14ac:dyDescent="0.35">
      <c r="A981" s="95">
        <v>45905</v>
      </c>
      <c r="B981" s="86">
        <v>5976.47</v>
      </c>
      <c r="C981">
        <v>0.352302</v>
      </c>
    </row>
    <row r="982" spans="1:3" x14ac:dyDescent="0.35">
      <c r="A982" s="95">
        <v>45908</v>
      </c>
      <c r="B982" s="86">
        <v>6015.32</v>
      </c>
      <c r="C982">
        <v>0.250083</v>
      </c>
    </row>
    <row r="983" spans="1:3" x14ac:dyDescent="0.35">
      <c r="A983" s="95">
        <v>45909</v>
      </c>
      <c r="B983" s="86">
        <v>6041.88</v>
      </c>
      <c r="C983">
        <v>0.21645600000000001</v>
      </c>
    </row>
    <row r="984" spans="1:3" x14ac:dyDescent="0.35">
      <c r="A984" s="95">
        <v>45910</v>
      </c>
      <c r="B984" s="86">
        <v>6097.45</v>
      </c>
      <c r="C984">
        <v>0.34649099999999999</v>
      </c>
    </row>
    <row r="985" spans="1:3" x14ac:dyDescent="0.35">
      <c r="A985" s="95">
        <v>45911</v>
      </c>
      <c r="B985" s="86">
        <v>6197.29</v>
      </c>
      <c r="C985">
        <v>0.40608300000000003</v>
      </c>
    </row>
    <row r="986" spans="1:3" x14ac:dyDescent="0.35">
      <c r="A986" s="95">
        <v>45912</v>
      </c>
      <c r="B986" s="86">
        <v>6144.66</v>
      </c>
      <c r="C986">
        <v>0.21205099999999999</v>
      </c>
    </row>
    <row r="987" spans="1:3" x14ac:dyDescent="0.35">
      <c r="A987" s="95">
        <v>45915</v>
      </c>
      <c r="B987" s="86">
        <v>6110.24</v>
      </c>
      <c r="C987">
        <v>0.16625300000000001</v>
      </c>
    </row>
    <row r="988" spans="1:3" x14ac:dyDescent="0.35">
      <c r="A988" s="95">
        <v>45916</v>
      </c>
      <c r="B988" s="86">
        <v>6100.89</v>
      </c>
      <c r="C988">
        <v>0.26123600000000002</v>
      </c>
    </row>
    <row r="989" spans="1:3" x14ac:dyDescent="0.35">
      <c r="A989" s="95">
        <v>45917</v>
      </c>
      <c r="B989" s="86">
        <v>5997.61</v>
      </c>
      <c r="C989">
        <v>0.713445</v>
      </c>
    </row>
    <row r="990" spans="1:3" x14ac:dyDescent="0.35">
      <c r="A990" s="95">
        <v>45918</v>
      </c>
      <c r="B990" s="86">
        <v>6000.56</v>
      </c>
      <c r="C990">
        <v>0.26754</v>
      </c>
    </row>
    <row r="991" spans="1:3" x14ac:dyDescent="0.35">
      <c r="A991" s="95">
        <v>45919</v>
      </c>
      <c r="B991" s="86">
        <v>5970.07</v>
      </c>
      <c r="C991">
        <v>0.345995</v>
      </c>
    </row>
    <row r="992" spans="1:3" x14ac:dyDescent="0.35">
      <c r="A992" s="95">
        <v>45922</v>
      </c>
      <c r="B992" s="86">
        <v>5957.29</v>
      </c>
      <c r="C992">
        <v>0.39439400000000002</v>
      </c>
    </row>
    <row r="993" spans="1:3" x14ac:dyDescent="0.35">
      <c r="A993" s="95">
        <v>45923</v>
      </c>
      <c r="B993" s="86">
        <v>5836.79</v>
      </c>
      <c r="C993">
        <v>0.33311200000000002</v>
      </c>
    </row>
    <row r="994" spans="1:3" x14ac:dyDescent="0.35">
      <c r="A994" s="95">
        <v>45924</v>
      </c>
      <c r="B994" s="86">
        <v>5872.69</v>
      </c>
      <c r="C994">
        <v>0.36037200000000003</v>
      </c>
    </row>
    <row r="995" spans="1:3" x14ac:dyDescent="0.35">
      <c r="A995" s="95">
        <v>45925</v>
      </c>
      <c r="B995" s="86">
        <v>5855.97</v>
      </c>
      <c r="C995">
        <v>0.37467600000000001</v>
      </c>
    </row>
    <row r="996" spans="1:3" x14ac:dyDescent="0.35">
      <c r="A996" s="95">
        <v>45926</v>
      </c>
      <c r="B996" s="86">
        <v>5823.51</v>
      </c>
      <c r="C996">
        <v>0.189383</v>
      </c>
    </row>
    <row r="997" spans="1:3" x14ac:dyDescent="0.35">
      <c r="A997" s="95">
        <v>45929</v>
      </c>
      <c r="B997" s="86">
        <v>5831.87</v>
      </c>
      <c r="C997">
        <v>0.25985200000000003</v>
      </c>
    </row>
    <row r="998" spans="1:3" x14ac:dyDescent="0.35">
      <c r="A998" s="95">
        <v>45930</v>
      </c>
      <c r="B998" s="86">
        <v>5892.86</v>
      </c>
      <c r="C998">
        <v>0.29807</v>
      </c>
    </row>
    <row r="999" spans="1:3" x14ac:dyDescent="0.35">
      <c r="A999" s="95">
        <v>45931</v>
      </c>
      <c r="B999" s="86">
        <v>5868.76</v>
      </c>
      <c r="C999">
        <v>0.32411099999999998</v>
      </c>
    </row>
    <row r="1000" spans="1:3" x14ac:dyDescent="0.35">
      <c r="A1000" s="95">
        <v>45933</v>
      </c>
      <c r="B1000" s="86">
        <v>5894.33</v>
      </c>
      <c r="C1000">
        <v>0.268735</v>
      </c>
    </row>
    <row r="1001" spans="1:3" x14ac:dyDescent="0.35">
      <c r="A1001" s="95">
        <v>45936</v>
      </c>
      <c r="B1001" s="86">
        <v>5912.53</v>
      </c>
      <c r="C1001">
        <v>0.19719900000000001</v>
      </c>
    </row>
    <row r="1002" spans="1:3" x14ac:dyDescent="0.35">
      <c r="A1002" s="95">
        <v>45937</v>
      </c>
      <c r="B1002" s="86">
        <v>5790.56</v>
      </c>
      <c r="C1002">
        <v>0.240923</v>
      </c>
    </row>
    <row r="1003" spans="1:3" x14ac:dyDescent="0.35">
      <c r="A1003" s="95">
        <v>45938</v>
      </c>
      <c r="B1003" s="86">
        <v>5740.4</v>
      </c>
      <c r="C1003">
        <v>0.23963899999999999</v>
      </c>
    </row>
    <row r="1004" spans="1:3" x14ac:dyDescent="0.35">
      <c r="A1004" s="95">
        <v>45939</v>
      </c>
      <c r="B1004" s="86">
        <v>5779.74</v>
      </c>
      <c r="C1004">
        <v>0.23158500000000001</v>
      </c>
    </row>
    <row r="1005" spans="1:3" x14ac:dyDescent="0.35">
      <c r="A1005" s="95">
        <v>45940</v>
      </c>
      <c r="B1005" s="86">
        <v>5775.32</v>
      </c>
      <c r="C1005">
        <v>0.22839499999999999</v>
      </c>
    </row>
    <row r="1006" spans="1:3" x14ac:dyDescent="0.35">
      <c r="A1006" s="95">
        <v>45943</v>
      </c>
      <c r="B1006" s="86">
        <v>5765.97</v>
      </c>
      <c r="C1006">
        <v>0.23821700000000001</v>
      </c>
    </row>
    <row r="1007" spans="1:3" x14ac:dyDescent="0.35">
      <c r="A1007" s="95">
        <v>45944</v>
      </c>
      <c r="B1007" s="86">
        <v>5705.48</v>
      </c>
      <c r="C1007">
        <v>0.17622699999999999</v>
      </c>
    </row>
    <row r="1008" spans="1:3" x14ac:dyDescent="0.35">
      <c r="A1008" s="95">
        <v>45945</v>
      </c>
      <c r="B1008" s="86">
        <v>5761.54</v>
      </c>
      <c r="C1008">
        <v>0.22106200000000001</v>
      </c>
    </row>
    <row r="1009" spans="1:3" x14ac:dyDescent="0.35">
      <c r="A1009" s="95">
        <v>45946</v>
      </c>
      <c r="B1009" s="86">
        <v>5926.79</v>
      </c>
      <c r="C1009">
        <v>0.36430499999999999</v>
      </c>
    </row>
    <row r="1010" spans="1:3" x14ac:dyDescent="0.35">
      <c r="A1010" s="95">
        <v>45947</v>
      </c>
      <c r="B1010" s="86">
        <v>5983.35</v>
      </c>
      <c r="C1010">
        <v>0.39296500000000001</v>
      </c>
    </row>
    <row r="1011" spans="1:3" x14ac:dyDescent="0.35">
      <c r="A1011" s="95">
        <v>45950</v>
      </c>
      <c r="B1011" s="86">
        <v>5970.56</v>
      </c>
      <c r="C1011">
        <v>0.181283</v>
      </c>
    </row>
    <row r="1012" spans="1:3" x14ac:dyDescent="0.35">
      <c r="A1012" s="95">
        <v>45951</v>
      </c>
      <c r="B1012" s="86">
        <v>5975.48</v>
      </c>
      <c r="C1012">
        <v>9.1590000000000005E-3</v>
      </c>
    </row>
    <row r="1013" spans="1:3" x14ac:dyDescent="0.35">
      <c r="A1013" s="95">
        <v>45953</v>
      </c>
      <c r="B1013" s="86">
        <v>5968.6</v>
      </c>
      <c r="C1013">
        <v>0.25560500000000003</v>
      </c>
    </row>
    <row r="1014" spans="1:3" x14ac:dyDescent="0.35">
      <c r="A1014" s="95">
        <v>45954</v>
      </c>
      <c r="B1014" s="86">
        <v>5953.84</v>
      </c>
      <c r="C1014">
        <v>8.2081000000000001E-2</v>
      </c>
    </row>
    <row r="1015" spans="1:3" x14ac:dyDescent="0.35">
      <c r="A1015" s="95">
        <v>45957</v>
      </c>
      <c r="B1015" s="86">
        <v>5815.15</v>
      </c>
      <c r="C1015">
        <v>0.43315199999999998</v>
      </c>
    </row>
    <row r="1016" spans="1:3" x14ac:dyDescent="0.35">
      <c r="A1016" s="95">
        <v>45958</v>
      </c>
      <c r="B1016" s="86">
        <v>5764.99</v>
      </c>
      <c r="C1016">
        <v>0.392984</v>
      </c>
    </row>
    <row r="1017" spans="1:3" x14ac:dyDescent="0.35">
      <c r="A1017" s="95">
        <v>45959</v>
      </c>
      <c r="B1017" s="86">
        <v>5756.63</v>
      </c>
      <c r="C1017">
        <v>0.119742</v>
      </c>
    </row>
    <row r="1018" spans="1:3" x14ac:dyDescent="0.35">
      <c r="A1018" s="95">
        <v>45960</v>
      </c>
      <c r="B1018" s="86">
        <v>5763.51</v>
      </c>
      <c r="C1018">
        <v>0.25869700000000001</v>
      </c>
    </row>
    <row r="1019" spans="1:3" x14ac:dyDescent="0.35">
      <c r="A1019" s="95">
        <v>45961</v>
      </c>
      <c r="B1019" s="86">
        <v>5740.89</v>
      </c>
      <c r="C1019">
        <v>0.26479399999999997</v>
      </c>
    </row>
    <row r="1020" spans="1:3" x14ac:dyDescent="0.35">
      <c r="A1020" s="95">
        <v>45964</v>
      </c>
      <c r="B1020" s="86">
        <v>5725.15</v>
      </c>
      <c r="C1020">
        <v>0.27973700000000001</v>
      </c>
    </row>
    <row r="1021" spans="1:3" x14ac:dyDescent="0.35">
      <c r="A1021" s="95">
        <v>45965</v>
      </c>
      <c r="B1021" s="86">
        <v>5795.97</v>
      </c>
      <c r="C1021">
        <v>0.36344100000000001</v>
      </c>
    </row>
    <row r="1022" spans="1:3" x14ac:dyDescent="0.35">
      <c r="A1022" s="95">
        <v>45967</v>
      </c>
      <c r="B1022" s="86">
        <v>5914.99</v>
      </c>
      <c r="C1022">
        <v>1.038063</v>
      </c>
    </row>
    <row r="1023" spans="1:3" x14ac:dyDescent="0.35">
      <c r="A1023" s="95">
        <v>45968</v>
      </c>
      <c r="B1023" s="86">
        <v>6056.63</v>
      </c>
      <c r="C1023">
        <v>0.71580900000000003</v>
      </c>
    </row>
    <row r="1024" spans="1:3" x14ac:dyDescent="0.35">
      <c r="A1024" s="95">
        <v>45971</v>
      </c>
      <c r="B1024" s="86">
        <v>6033.02</v>
      </c>
      <c r="C1024">
        <v>0.39548899999999998</v>
      </c>
    </row>
    <row r="1025" spans="1:3" x14ac:dyDescent="0.35">
      <c r="A1025" s="95">
        <v>45972</v>
      </c>
      <c r="B1025" s="86">
        <v>5853.02</v>
      </c>
      <c r="C1025">
        <v>2.1549269999999998</v>
      </c>
    </row>
    <row r="1026" spans="1:3" x14ac:dyDescent="0.35">
      <c r="A1026" s="95">
        <v>45973</v>
      </c>
      <c r="B1026" s="86">
        <v>5783.68</v>
      </c>
      <c r="C1026">
        <v>0.60998699999999995</v>
      </c>
    </row>
    <row r="1027" spans="1:3" x14ac:dyDescent="0.35">
      <c r="A1027" s="95">
        <v>45974</v>
      </c>
      <c r="B1027" s="86">
        <v>5755.64</v>
      </c>
      <c r="C1027">
        <v>0.361321</v>
      </c>
    </row>
    <row r="1028" spans="1:3" x14ac:dyDescent="0.35">
      <c r="A1028" s="95">
        <v>45975</v>
      </c>
      <c r="B1028" s="86">
        <v>5708.43</v>
      </c>
      <c r="C1028">
        <v>0.415356</v>
      </c>
    </row>
    <row r="1029" spans="1:3" x14ac:dyDescent="0.35">
      <c r="A1029" s="95">
        <v>45978</v>
      </c>
      <c r="B1029" s="86">
        <v>5734.99</v>
      </c>
      <c r="C1029">
        <v>0.33282099999999998</v>
      </c>
    </row>
    <row r="1030" spans="1:3" x14ac:dyDescent="0.35">
      <c r="A1030" s="95">
        <v>45979</v>
      </c>
      <c r="B1030" s="86">
        <v>5744.33</v>
      </c>
      <c r="C1030">
        <v>0.26220100000000002</v>
      </c>
    </row>
    <row r="1031" spans="1:3" x14ac:dyDescent="0.35">
      <c r="A1031" s="95">
        <v>45980</v>
      </c>
      <c r="B1031" s="86">
        <v>5778.27</v>
      </c>
      <c r="C1031">
        <v>0.28040900000000002</v>
      </c>
    </row>
    <row r="1032" spans="1:3" x14ac:dyDescent="0.35">
      <c r="A1032" s="95">
        <v>45981</v>
      </c>
      <c r="B1032" s="86">
        <v>5723.68</v>
      </c>
      <c r="C1032">
        <v>0.64198</v>
      </c>
    </row>
    <row r="1033" spans="1:3" x14ac:dyDescent="0.35">
      <c r="A1033" s="95">
        <v>45982</v>
      </c>
      <c r="B1033" s="86">
        <v>5717.77</v>
      </c>
      <c r="C1033">
        <v>0.32031700000000002</v>
      </c>
    </row>
    <row r="1034" spans="1:3" x14ac:dyDescent="0.35">
      <c r="A1034" s="95">
        <v>45985</v>
      </c>
      <c r="B1034" s="86">
        <v>5720.23</v>
      </c>
      <c r="C1034">
        <v>0.69666499999999998</v>
      </c>
    </row>
    <row r="1035" spans="1:3" x14ac:dyDescent="0.35">
      <c r="A1035" s="95">
        <v>45986</v>
      </c>
      <c r="B1035" s="86">
        <v>5770.89</v>
      </c>
      <c r="C1035">
        <v>0.30927100000000002</v>
      </c>
    </row>
    <row r="1036" spans="1:3" x14ac:dyDescent="0.35">
      <c r="A1036" s="95">
        <v>45987</v>
      </c>
      <c r="B1036" s="86">
        <v>5784.17</v>
      </c>
      <c r="C1036">
        <v>0.15729099999999999</v>
      </c>
    </row>
    <row r="1037" spans="1:3" x14ac:dyDescent="0.35">
      <c r="A1037" s="95">
        <v>45988</v>
      </c>
      <c r="B1037" s="86">
        <v>5731.05</v>
      </c>
      <c r="C1037">
        <v>0.15667500000000001</v>
      </c>
    </row>
    <row r="1038" spans="1:3" x14ac:dyDescent="0.35">
      <c r="A1038" s="95">
        <v>45989</v>
      </c>
      <c r="B1038" s="86">
        <v>5750.23</v>
      </c>
      <c r="C1038">
        <v>0.220417</v>
      </c>
    </row>
    <row r="1039" spans="1:3" x14ac:dyDescent="0.35">
      <c r="A1039" s="95">
        <v>45992</v>
      </c>
      <c r="B1039" s="86">
        <v>5718.27</v>
      </c>
      <c r="C1039">
        <v>0.19927500000000001</v>
      </c>
    </row>
    <row r="1040" spans="1:3" x14ac:dyDescent="0.35">
      <c r="A1040" s="95">
        <v>45993</v>
      </c>
      <c r="B1040" s="86">
        <v>5779.25</v>
      </c>
      <c r="C1040">
        <v>0.29099399999999997</v>
      </c>
    </row>
    <row r="1041" spans="1:3" x14ac:dyDescent="0.35">
      <c r="A1041" s="95">
        <v>45994</v>
      </c>
      <c r="B1041" s="86">
        <v>5729.09</v>
      </c>
      <c r="C1041">
        <v>0.30805300000000002</v>
      </c>
    </row>
    <row r="1042" spans="1:3" x14ac:dyDescent="0.35">
      <c r="A1042" s="95">
        <v>45995</v>
      </c>
      <c r="B1042" s="86">
        <v>5780.23</v>
      </c>
      <c r="C1042">
        <v>0.23908499999999999</v>
      </c>
    </row>
    <row r="1043" spans="1:3" x14ac:dyDescent="0.35">
      <c r="A1043" s="95">
        <v>45996</v>
      </c>
      <c r="B1043" s="86">
        <v>5863.35</v>
      </c>
      <c r="C1043">
        <v>0.24440799999999999</v>
      </c>
    </row>
    <row r="1044" spans="1:3" x14ac:dyDescent="0.35">
      <c r="A1044" s="95">
        <v>45999</v>
      </c>
      <c r="B1044" s="86">
        <v>5751.71</v>
      </c>
      <c r="C1044">
        <v>0.18540699999999999</v>
      </c>
    </row>
    <row r="1045" spans="1:3" x14ac:dyDescent="0.35">
      <c r="A1045" s="95">
        <v>46000</v>
      </c>
      <c r="B1045" s="86">
        <v>5787.61</v>
      </c>
      <c r="C1045">
        <v>0.17471400000000001</v>
      </c>
    </row>
    <row r="1046" spans="1:3" x14ac:dyDescent="0.35">
      <c r="A1046" s="95">
        <v>46001</v>
      </c>
      <c r="B1046" s="86">
        <v>5733.02</v>
      </c>
      <c r="C1046">
        <v>0.32946599999999998</v>
      </c>
    </row>
    <row r="1047" spans="1:3" x14ac:dyDescent="0.35">
      <c r="A1047" s="95">
        <v>46002</v>
      </c>
      <c r="B1047" s="86">
        <v>5751.22</v>
      </c>
      <c r="C1047">
        <v>0.115481</v>
      </c>
    </row>
    <row r="1048" spans="1:3" x14ac:dyDescent="0.35">
      <c r="A1048" s="95">
        <v>46003</v>
      </c>
      <c r="B1048" s="86">
        <v>5818.59</v>
      </c>
      <c r="C1048">
        <v>0.20272100000000001</v>
      </c>
    </row>
    <row r="1049" spans="1:3" x14ac:dyDescent="0.35">
      <c r="A1049" s="95">
        <v>46006</v>
      </c>
      <c r="B1049" s="86">
        <v>5939.09</v>
      </c>
      <c r="C1049">
        <v>0.244119</v>
      </c>
    </row>
    <row r="1050" spans="1:3" x14ac:dyDescent="0.35">
      <c r="A1050" s="95">
        <v>46007</v>
      </c>
      <c r="B1050" s="86">
        <v>5966.63</v>
      </c>
      <c r="C1050">
        <v>0.28433700000000001</v>
      </c>
    </row>
    <row r="1051" spans="1:3" x14ac:dyDescent="0.35">
      <c r="A1051" s="95">
        <v>46008</v>
      </c>
      <c r="B1051" s="86">
        <v>5996.14</v>
      </c>
      <c r="C1051">
        <v>0.29825699999999999</v>
      </c>
    </row>
    <row r="1052" spans="1:3" x14ac:dyDescent="0.35">
      <c r="A1052" s="95">
        <v>46009</v>
      </c>
      <c r="B1052" s="86">
        <v>5941.55</v>
      </c>
      <c r="C1052">
        <v>0.19906699999999999</v>
      </c>
    </row>
    <row r="1053" spans="1:3" x14ac:dyDescent="0.35">
      <c r="A1053" s="95">
        <v>46010</v>
      </c>
      <c r="B1053" s="86">
        <v>6003.02</v>
      </c>
      <c r="C1053">
        <v>0.17945</v>
      </c>
    </row>
    <row r="1054" spans="1:3" x14ac:dyDescent="0.35">
      <c r="A1054" s="95">
        <v>46013</v>
      </c>
      <c r="B1054" s="86">
        <v>5983.35</v>
      </c>
      <c r="C1054">
        <v>0.20658799999999999</v>
      </c>
    </row>
    <row r="1055" spans="1:3" x14ac:dyDescent="0.35">
      <c r="A1055" s="95">
        <v>46014</v>
      </c>
      <c r="B1055" s="86">
        <v>5961.71</v>
      </c>
      <c r="C1055">
        <v>0.21684</v>
      </c>
    </row>
    <row r="1056" spans="1:3" x14ac:dyDescent="0.35">
      <c r="A1056" s="95">
        <v>46015</v>
      </c>
      <c r="B1056" s="86">
        <v>5931.22</v>
      </c>
      <c r="C1056">
        <v>9.758E-2</v>
      </c>
    </row>
    <row r="1057" spans="1:3" x14ac:dyDescent="0.35">
      <c r="A1057" s="95">
        <v>46017</v>
      </c>
      <c r="B1057" s="86">
        <v>5933.68</v>
      </c>
      <c r="C1057">
        <v>6.5991999999999995E-2</v>
      </c>
    </row>
    <row r="1058" spans="1:3" x14ac:dyDescent="0.35">
      <c r="A1058" s="95">
        <v>46020</v>
      </c>
      <c r="B1058" s="86">
        <v>5942.53</v>
      </c>
      <c r="C1058">
        <v>0.103209</v>
      </c>
    </row>
    <row r="1059" spans="1:3" x14ac:dyDescent="0.35">
      <c r="A1059" s="95">
        <v>46021</v>
      </c>
      <c r="B1059" s="86">
        <v>5914.5</v>
      </c>
      <c r="C1059">
        <v>0.205456</v>
      </c>
    </row>
    <row r="1060" spans="1:3" x14ac:dyDescent="0.35">
      <c r="A1060" s="95">
        <v>46022</v>
      </c>
      <c r="B1060" s="86">
        <v>5932.2</v>
      </c>
      <c r="C1060">
        <v>0.17957699999999999</v>
      </c>
    </row>
    <row r="1061" spans="1:3" x14ac:dyDescent="0.35">
      <c r="A1061" s="95">
        <v>46023</v>
      </c>
      <c r="B1061" s="86">
        <v>5911.06</v>
      </c>
      <c r="C1061">
        <v>0.138484</v>
      </c>
    </row>
    <row r="1062" spans="1:3" x14ac:dyDescent="0.35">
      <c r="A1062" s="95">
        <v>46024</v>
      </c>
      <c r="B1062" s="86">
        <v>5886.46</v>
      </c>
      <c r="C1062">
        <v>0.26570199999999999</v>
      </c>
    </row>
    <row r="1063" spans="1:3" x14ac:dyDescent="0.35">
      <c r="A1063" s="95">
        <v>46027</v>
      </c>
      <c r="B1063" s="86">
        <v>5927.78</v>
      </c>
      <c r="C1063">
        <v>0.46888000000000002</v>
      </c>
    </row>
    <row r="1064" spans="1:3" x14ac:dyDescent="0.35">
      <c r="A1064" s="95">
        <v>46028</v>
      </c>
      <c r="B1064" s="86">
        <v>6029.09</v>
      </c>
      <c r="C1064">
        <v>0.30011199999999999</v>
      </c>
    </row>
    <row r="1065" spans="1:3" x14ac:dyDescent="0.35">
      <c r="A1065" s="95">
        <v>46029</v>
      </c>
      <c r="B1065" s="86">
        <v>6083.68</v>
      </c>
      <c r="C1065">
        <v>0.437361</v>
      </c>
    </row>
    <row r="1066" spans="1:3" x14ac:dyDescent="0.35">
      <c r="A1066" s="95">
        <v>46030</v>
      </c>
      <c r="B1066" s="86">
        <v>5934.66</v>
      </c>
      <c r="C1066">
        <v>0.64181299999999997</v>
      </c>
    </row>
    <row r="1067" spans="1:3" x14ac:dyDescent="0.35">
      <c r="A1067" s="95">
        <v>46031</v>
      </c>
      <c r="B1067" s="86">
        <v>5879.58</v>
      </c>
      <c r="C1067">
        <v>0.139764</v>
      </c>
    </row>
    <row r="1068" spans="1:3" x14ac:dyDescent="0.35">
      <c r="A1068" s="95">
        <v>46034</v>
      </c>
      <c r="B1068" s="86">
        <v>5846.14</v>
      </c>
      <c r="C1068">
        <v>0.228799</v>
      </c>
    </row>
    <row r="1069" spans="1:3" x14ac:dyDescent="0.35">
      <c r="A1069" s="95">
        <v>46035</v>
      </c>
      <c r="B1069" s="86">
        <v>5821.05</v>
      </c>
      <c r="C1069">
        <v>0.32779399999999997</v>
      </c>
    </row>
    <row r="1070" spans="1:3" x14ac:dyDescent="0.35">
      <c r="A1070" s="95">
        <v>46036</v>
      </c>
      <c r="B1070" s="86">
        <v>5809.74</v>
      </c>
      <c r="C1070">
        <v>0.30719999999999997</v>
      </c>
    </row>
    <row r="1071" spans="1:3" x14ac:dyDescent="0.35">
      <c r="A1071" s="95">
        <v>46037</v>
      </c>
      <c r="B1071" s="86">
        <v>5809.74</v>
      </c>
      <c r="C1071" t="s">
        <v>199</v>
      </c>
    </row>
    <row r="1072" spans="1:3" x14ac:dyDescent="0.35">
      <c r="A1072" s="95">
        <v>46038</v>
      </c>
      <c r="B1072" s="86">
        <v>5801.87</v>
      </c>
      <c r="C1072">
        <v>0.45390399999999997</v>
      </c>
    </row>
    <row r="1073" spans="1:3" x14ac:dyDescent="0.35">
      <c r="A1073" s="95">
        <v>46041</v>
      </c>
      <c r="B1073" s="86">
        <v>5846.14</v>
      </c>
      <c r="C1073">
        <v>0.14591499999999999</v>
      </c>
    </row>
    <row r="1074" spans="1:3" x14ac:dyDescent="0.35">
      <c r="A1074" s="95">
        <v>46042</v>
      </c>
      <c r="B1074" s="86">
        <v>5787.61</v>
      </c>
      <c r="C1074">
        <v>0.35006999999999999</v>
      </c>
    </row>
    <row r="1075" spans="1:3" x14ac:dyDescent="0.35">
      <c r="A1075" s="95">
        <v>46043</v>
      </c>
      <c r="B1075" s="86">
        <v>5707.45</v>
      </c>
      <c r="C1075">
        <v>0.66286299999999998</v>
      </c>
    </row>
    <row r="1076" spans="1:3" x14ac:dyDescent="0.35">
      <c r="A1076" s="95">
        <v>46044</v>
      </c>
      <c r="B1076" s="86">
        <v>5834.82</v>
      </c>
      <c r="C1076">
        <v>0.435081</v>
      </c>
    </row>
    <row r="1077" spans="1:3" x14ac:dyDescent="0.35">
      <c r="A1077" s="95">
        <v>46045</v>
      </c>
      <c r="B1077" s="86">
        <v>5739.41</v>
      </c>
      <c r="C1077">
        <v>0.14224800000000001</v>
      </c>
    </row>
    <row r="1078" spans="1:3" x14ac:dyDescent="0.35">
      <c r="A1078" s="95">
        <v>46049</v>
      </c>
      <c r="B1078" s="86">
        <v>5789.58</v>
      </c>
      <c r="C1078">
        <v>1.0444020000000001</v>
      </c>
    </row>
    <row r="1079" spans="1:3" x14ac:dyDescent="0.35">
      <c r="A1079" s="95">
        <v>46050</v>
      </c>
      <c r="B1079" s="86">
        <v>5654.33</v>
      </c>
      <c r="C1079">
        <v>0.44261800000000001</v>
      </c>
    </row>
    <row r="1080" spans="1:3" x14ac:dyDescent="0.35">
      <c r="A1080" s="95">
        <v>46051</v>
      </c>
      <c r="B1080" s="86">
        <v>5629.25</v>
      </c>
      <c r="C1080">
        <v>0.34324399999999999</v>
      </c>
    </row>
    <row r="1081" spans="1:3" x14ac:dyDescent="0.35">
      <c r="A1081" s="95">
        <v>46052</v>
      </c>
      <c r="B1081" s="86">
        <v>5764.5</v>
      </c>
      <c r="C1081">
        <v>0.80604500000000001</v>
      </c>
    </row>
    <row r="1082" spans="1:3" x14ac:dyDescent="0.35">
      <c r="A1082" s="95">
        <v>46055</v>
      </c>
      <c r="B1082" s="86">
        <v>5792.04</v>
      </c>
      <c r="C1082">
        <v>0.27921299999999999</v>
      </c>
    </row>
    <row r="1083" spans="1:3" x14ac:dyDescent="0.35">
      <c r="A1083" s="95">
        <v>46056</v>
      </c>
      <c r="B1083" s="86">
        <v>5785.64</v>
      </c>
      <c r="C1083">
        <v>0.349825</v>
      </c>
    </row>
    <row r="1084" spans="1:3" x14ac:dyDescent="0.35">
      <c r="A1084" s="95">
        <v>46057</v>
      </c>
      <c r="B1084" s="86">
        <v>5782.69</v>
      </c>
      <c r="C1084">
        <v>0.16034300000000001</v>
      </c>
    </row>
    <row r="1085" spans="1:3" x14ac:dyDescent="0.35">
      <c r="A1085" s="95">
        <v>46058</v>
      </c>
      <c r="B1085" s="86">
        <v>5774.33</v>
      </c>
      <c r="C1085">
        <v>0.27528999999999998</v>
      </c>
    </row>
    <row r="1086" spans="1:3" x14ac:dyDescent="0.35">
      <c r="A1086" s="95">
        <v>46059</v>
      </c>
      <c r="B1086" s="86">
        <v>5814.17</v>
      </c>
      <c r="C1086">
        <v>0.186858</v>
      </c>
    </row>
    <row r="1087" spans="1:3" x14ac:dyDescent="0.35">
      <c r="A1087" s="95">
        <v>46062</v>
      </c>
      <c r="B1087" s="86">
        <v>5747.28</v>
      </c>
      <c r="C1087">
        <v>0.33111800000000002</v>
      </c>
    </row>
    <row r="1088" spans="1:3" x14ac:dyDescent="0.35">
      <c r="A1088" s="95">
        <v>46063</v>
      </c>
      <c r="B1088" s="86">
        <v>5777.28</v>
      </c>
      <c r="C1088">
        <v>0.27690100000000001</v>
      </c>
    </row>
    <row r="1089" spans="1:3" x14ac:dyDescent="0.35">
      <c r="A1089" s="95">
        <v>46064</v>
      </c>
      <c r="B1089" s="86">
        <v>5920.4</v>
      </c>
      <c r="C1089">
        <v>0.77105100000000004</v>
      </c>
    </row>
    <row r="1090" spans="1:3" x14ac:dyDescent="0.35">
      <c r="A1090" s="95">
        <v>46065</v>
      </c>
      <c r="B1090" s="86">
        <v>6002.04</v>
      </c>
      <c r="C1090">
        <v>0.45599699999999999</v>
      </c>
    </row>
    <row r="1091" spans="1:3" x14ac:dyDescent="0.35">
      <c r="A1091" s="95">
        <v>46066</v>
      </c>
      <c r="B1091" s="86">
        <v>5882.53</v>
      </c>
      <c r="C1091">
        <v>0.15982099999999999</v>
      </c>
    </row>
    <row r="1092" spans="1:3" x14ac:dyDescent="0.35">
      <c r="A1092" s="95">
        <v>46069</v>
      </c>
      <c r="B1092" s="86">
        <v>6005.97</v>
      </c>
      <c r="C1092">
        <v>0.255274</v>
      </c>
    </row>
    <row r="1093" spans="1:3" x14ac:dyDescent="0.35">
      <c r="A1093" s="95">
        <v>46070</v>
      </c>
      <c r="B1093" s="86">
        <v>6044.83</v>
      </c>
      <c r="C1093">
        <v>0.16422</v>
      </c>
    </row>
    <row r="1094" spans="1:3" x14ac:dyDescent="0.35">
      <c r="A1094" s="95">
        <v>46071</v>
      </c>
      <c r="B1094" s="86">
        <v>6074.83</v>
      </c>
      <c r="C1094">
        <v>0.19356899999999999</v>
      </c>
    </row>
    <row r="1095" spans="1:3" x14ac:dyDescent="0.35">
      <c r="A1095" s="95">
        <v>46072</v>
      </c>
      <c r="B1095" s="86">
        <v>6008.43</v>
      </c>
      <c r="C1095">
        <v>0.12794</v>
      </c>
    </row>
    <row r="1096" spans="1:3" x14ac:dyDescent="0.35">
      <c r="A1096" s="95">
        <v>46073</v>
      </c>
      <c r="B1096" s="86">
        <v>5998.6</v>
      </c>
      <c r="C1096">
        <v>0.38836100000000001</v>
      </c>
    </row>
    <row r="1097" spans="1:3" x14ac:dyDescent="0.35">
      <c r="A1097" s="95">
        <v>46076</v>
      </c>
      <c r="B1097" s="86">
        <v>6022.2</v>
      </c>
      <c r="C1097">
        <v>0.22525200000000001</v>
      </c>
    </row>
    <row r="1098" spans="1:3" x14ac:dyDescent="0.35">
      <c r="A1098" s="95">
        <v>46077</v>
      </c>
      <c r="B1098" s="86">
        <v>6061.55</v>
      </c>
      <c r="C1098">
        <v>0.19350999999999999</v>
      </c>
    </row>
    <row r="1099" spans="1:3" x14ac:dyDescent="0.35">
      <c r="A1099" s="95">
        <v>46078</v>
      </c>
      <c r="B1099" s="86">
        <v>6057.12</v>
      </c>
      <c r="C1099">
        <v>0.25377300000000003</v>
      </c>
    </row>
    <row r="1100" spans="1:3" x14ac:dyDescent="0.35">
      <c r="A1100" s="95">
        <v>46079</v>
      </c>
      <c r="B1100" s="86">
        <v>6036.47</v>
      </c>
      <c r="C1100">
        <v>0.24531700000000001</v>
      </c>
    </row>
    <row r="1101" spans="1:3" x14ac:dyDescent="0.35">
      <c r="A1101" s="95">
        <v>46080</v>
      </c>
      <c r="B1101" s="86">
        <v>5904.17</v>
      </c>
      <c r="C1101">
        <v>0.35061199999999998</v>
      </c>
    </row>
    <row r="1102" spans="1:3" x14ac:dyDescent="0.35">
      <c r="A1102" s="95">
        <v>46083</v>
      </c>
      <c r="B1102" s="86">
        <v>5861.38</v>
      </c>
      <c r="C1102">
        <v>0.185417</v>
      </c>
    </row>
    <row r="1103" spans="1:3" x14ac:dyDescent="0.35">
      <c r="A1103" s="95">
        <v>46085</v>
      </c>
      <c r="B1103" s="86">
        <v>5793.02</v>
      </c>
      <c r="C1103">
        <v>0.293377</v>
      </c>
    </row>
    <row r="1104" spans="1:3" x14ac:dyDescent="0.35">
      <c r="A1104" s="95">
        <v>46086</v>
      </c>
      <c r="B1104" s="86">
        <v>5865.32</v>
      </c>
      <c r="C1104">
        <v>0.21117900000000001</v>
      </c>
    </row>
    <row r="1105" spans="1:3" x14ac:dyDescent="0.35">
      <c r="A1105" s="95">
        <v>46087</v>
      </c>
      <c r="B1105" s="86">
        <v>5884.99</v>
      </c>
      <c r="C1105">
        <v>0.34872199999999998</v>
      </c>
    </row>
    <row r="1106" spans="1:3" x14ac:dyDescent="0.35">
      <c r="A1106" s="95">
        <v>46090</v>
      </c>
      <c r="B1106" s="86">
        <v>5793.51</v>
      </c>
      <c r="C1106">
        <v>0.24559400000000001</v>
      </c>
    </row>
    <row r="1107" spans="1:3" x14ac:dyDescent="0.35">
      <c r="A1107" s="95">
        <v>46091</v>
      </c>
      <c r="B1107" s="86">
        <v>5870.23</v>
      </c>
      <c r="C1107">
        <v>0.283327</v>
      </c>
    </row>
    <row r="1108" spans="1:3" x14ac:dyDescent="0.35">
      <c r="A1108" s="95">
        <v>46092</v>
      </c>
      <c r="B1108" s="86">
        <v>5824.5</v>
      </c>
      <c r="C1108">
        <v>0.29862100000000003</v>
      </c>
    </row>
    <row r="1109" spans="1:3" x14ac:dyDescent="0.35">
      <c r="A1109" s="95">
        <v>46093</v>
      </c>
      <c r="B1109" s="86">
        <v>5692.2</v>
      </c>
      <c r="C1109">
        <v>0.99675400000000003</v>
      </c>
    </row>
    <row r="1110" spans="1:3" x14ac:dyDescent="0.35">
      <c r="A1110" s="95">
        <v>46094</v>
      </c>
      <c r="B1110" s="86">
        <v>5713.35</v>
      </c>
      <c r="C1110">
        <v>0.73852200000000001</v>
      </c>
    </row>
    <row r="1111" spans="1:3" x14ac:dyDescent="0.35">
      <c r="A1111" s="95">
        <v>46097</v>
      </c>
      <c r="B1111" s="86">
        <v>5746.3</v>
      </c>
      <c r="C1111">
        <v>0.350827</v>
      </c>
    </row>
    <row r="1112" spans="1:3" x14ac:dyDescent="0.35">
      <c r="A1112" s="95">
        <v>46098</v>
      </c>
      <c r="B1112" s="86">
        <v>5761.54</v>
      </c>
      <c r="C1112">
        <v>0.26016499999999998</v>
      </c>
    </row>
    <row r="1113" spans="1:3" x14ac:dyDescent="0.35">
      <c r="A1113" s="95">
        <v>46099</v>
      </c>
      <c r="B1113" s="86">
        <v>5788.59</v>
      </c>
      <c r="C1113">
        <v>0.301564</v>
      </c>
    </row>
    <row r="1114" spans="1:3" x14ac:dyDescent="0.35">
      <c r="A1114" s="95">
        <v>46100</v>
      </c>
      <c r="B1114" s="86">
        <v>5580.56</v>
      </c>
      <c r="C1114">
        <v>0.23438200000000001</v>
      </c>
    </row>
    <row r="1115" spans="1:3" x14ac:dyDescent="0.35">
      <c r="A1115" s="95">
        <v>46101</v>
      </c>
      <c r="B1115" s="86">
        <v>5526.46</v>
      </c>
      <c r="C1115">
        <v>0.462806</v>
      </c>
    </row>
    <row r="1116" spans="1:3" x14ac:dyDescent="0.35">
      <c r="A1116" s="95">
        <v>46104</v>
      </c>
      <c r="B1116" s="86">
        <v>5400.07</v>
      </c>
      <c r="C1116">
        <v>0.31632500000000002</v>
      </c>
    </row>
    <row r="1117" spans="1:3" x14ac:dyDescent="0.35">
      <c r="A1117" s="95">
        <v>46105</v>
      </c>
      <c r="B1117" s="86">
        <v>5423.18</v>
      </c>
      <c r="C1117">
        <v>0.54290499999999997</v>
      </c>
    </row>
    <row r="1118" spans="1:3" x14ac:dyDescent="0.35">
      <c r="A1118" s="95">
        <v>46106</v>
      </c>
      <c r="B1118" s="86">
        <v>5554.49</v>
      </c>
      <c r="C1118">
        <v>0.342559</v>
      </c>
    </row>
    <row r="1119" spans="1:3" x14ac:dyDescent="0.35">
      <c r="A1119" s="95">
        <v>46108</v>
      </c>
      <c r="B1119" s="86">
        <v>5409.9</v>
      </c>
      <c r="C1119">
        <v>0.37882500000000002</v>
      </c>
    </row>
    <row r="1120" spans="1:3" x14ac:dyDescent="0.35">
      <c r="A1120" s="95">
        <v>46111</v>
      </c>
      <c r="B1120" s="86">
        <v>5334.16</v>
      </c>
      <c r="C1120">
        <v>0.78379299999999996</v>
      </c>
    </row>
    <row r="1121" spans="1:3" x14ac:dyDescent="0.35">
      <c r="A1121" s="95">
        <v>46113</v>
      </c>
      <c r="B1121" s="86">
        <v>5384.33</v>
      </c>
      <c r="C1121">
        <v>0.25274000000000002</v>
      </c>
    </row>
    <row r="1122" spans="1:3" x14ac:dyDescent="0.35">
      <c r="A1122" s="95">
        <v>46114</v>
      </c>
      <c r="B1122" s="86">
        <v>5352.85</v>
      </c>
      <c r="C1122">
        <v>0.44424799999999998</v>
      </c>
    </row>
    <row r="1123" spans="1:3" x14ac:dyDescent="0.35">
      <c r="A1123" s="95">
        <v>46118</v>
      </c>
      <c r="B1123" s="86">
        <v>5444.33</v>
      </c>
      <c r="C1123">
        <v>0.22839000000000001</v>
      </c>
    </row>
    <row r="1124" spans="1:3" x14ac:dyDescent="0.35">
      <c r="A1124" s="95">
        <v>46119</v>
      </c>
      <c r="B1124" s="86">
        <v>5451.21</v>
      </c>
      <c r="C1124">
        <v>0.20411299999999999</v>
      </c>
    </row>
    <row r="1125" spans="1:3" x14ac:dyDescent="0.35">
      <c r="A1125" s="95">
        <v>46120</v>
      </c>
      <c r="B1125" s="86">
        <v>5502.85</v>
      </c>
      <c r="C1125">
        <v>0.48225000000000001</v>
      </c>
    </row>
    <row r="1126" spans="1:3" x14ac:dyDescent="0.35">
      <c r="A1126" s="95">
        <v>46121</v>
      </c>
      <c r="B1126" s="86">
        <v>5385.31</v>
      </c>
      <c r="C1126">
        <v>0.62492099999999995</v>
      </c>
    </row>
    <row r="1127" spans="1:3" x14ac:dyDescent="0.35">
      <c r="A1127" s="95">
        <v>46122</v>
      </c>
      <c r="B1127" s="86">
        <v>5466.46</v>
      </c>
      <c r="C1127">
        <v>0.33951300000000001</v>
      </c>
    </row>
    <row r="1128" spans="1:3" x14ac:dyDescent="0.35">
      <c r="A1128" s="95">
        <v>46125</v>
      </c>
      <c r="B1128" s="86">
        <v>5497.44</v>
      </c>
      <c r="C1128">
        <v>0.35078199999999998</v>
      </c>
    </row>
    <row r="1129" spans="1:3" x14ac:dyDescent="0.35">
      <c r="A1129" s="95">
        <v>46127</v>
      </c>
      <c r="B1129" s="86">
        <v>5561.87</v>
      </c>
      <c r="C1129">
        <v>0.54293899999999995</v>
      </c>
    </row>
    <row r="1130" spans="1:3" x14ac:dyDescent="0.35">
      <c r="A1130" s="95">
        <v>46128</v>
      </c>
      <c r="B1130" s="86">
        <v>5494.49</v>
      </c>
      <c r="C1130">
        <v>0.45511499999999999</v>
      </c>
    </row>
    <row r="1131" spans="1:3" x14ac:dyDescent="0.35">
      <c r="A1131" s="95">
        <v>46129</v>
      </c>
      <c r="B1131" s="86">
        <v>5641.54</v>
      </c>
      <c r="C1131">
        <v>0.34593600000000002</v>
      </c>
    </row>
    <row r="1132" spans="1:3" x14ac:dyDescent="0.35">
      <c r="A1132" s="95">
        <v>46132</v>
      </c>
      <c r="B1132" s="86">
        <v>5606.63</v>
      </c>
      <c r="C1132">
        <v>0.61094099999999996</v>
      </c>
    </row>
    <row r="1133" spans="1:3" x14ac:dyDescent="0.35">
      <c r="A1133" s="95">
        <v>46133</v>
      </c>
      <c r="B1133" s="86">
        <v>5741.87</v>
      </c>
      <c r="C1133">
        <v>0.27041599999999999</v>
      </c>
    </row>
    <row r="1134" spans="1:3" x14ac:dyDescent="0.35">
      <c r="A1134" s="95">
        <v>46134</v>
      </c>
      <c r="B1134" s="86">
        <v>5635.64</v>
      </c>
      <c r="C1134">
        <v>0.55050600000000005</v>
      </c>
    </row>
    <row r="1135" spans="1:3" x14ac:dyDescent="0.35">
      <c r="A1135" s="95">
        <v>46135</v>
      </c>
      <c r="B1135" s="86">
        <v>5578.59</v>
      </c>
      <c r="C1135">
        <v>0.40891499999999997</v>
      </c>
    </row>
    <row r="1136" spans="1:3" x14ac:dyDescent="0.35">
      <c r="A1136" s="95">
        <v>46136</v>
      </c>
      <c r="B1136" s="86">
        <v>5636.63</v>
      </c>
      <c r="C1136">
        <v>0.47092600000000001</v>
      </c>
    </row>
    <row r="1137" spans="1:3" x14ac:dyDescent="0.35">
      <c r="A1137" s="95">
        <v>46139</v>
      </c>
      <c r="B1137" s="86">
        <v>5623.84</v>
      </c>
      <c r="C1137">
        <v>0.65809099999999998</v>
      </c>
    </row>
    <row r="1138" spans="1:3" x14ac:dyDescent="0.35">
      <c r="A1138" s="95">
        <v>46140</v>
      </c>
      <c r="B1138" s="86">
        <v>5569.25</v>
      </c>
      <c r="C1138">
        <v>0.24923300000000001</v>
      </c>
    </row>
    <row r="1139" spans="1:3" x14ac:dyDescent="0.35">
      <c r="A1139" s="95">
        <v>46141</v>
      </c>
      <c r="B1139" s="86">
        <v>5615.48</v>
      </c>
      <c r="C1139">
        <v>0.36356699999999997</v>
      </c>
    </row>
    <row r="1140" spans="1:3" x14ac:dyDescent="0.35">
      <c r="A1140" s="95">
        <v>46142</v>
      </c>
      <c r="B1140" s="86">
        <v>5632.2</v>
      </c>
      <c r="C1140">
        <v>0.26903300000000002</v>
      </c>
    </row>
    <row r="1141" spans="1:3" x14ac:dyDescent="0.35">
      <c r="A1141" s="95">
        <v>46143</v>
      </c>
      <c r="B1141" s="86">
        <v>5632.2</v>
      </c>
      <c r="C1141" t="s">
        <v>199</v>
      </c>
    </row>
    <row r="1142" spans="1:3" x14ac:dyDescent="0.35">
      <c r="A1142" s="95">
        <v>46146</v>
      </c>
      <c r="B1142" s="86">
        <v>5697.61</v>
      </c>
      <c r="C1142">
        <v>0.328011</v>
      </c>
    </row>
    <row r="1143" spans="1:3" x14ac:dyDescent="0.35">
      <c r="A1143" s="95">
        <v>46147</v>
      </c>
      <c r="B1143" s="86">
        <v>5738.92</v>
      </c>
      <c r="C1143">
        <v>0.710839</v>
      </c>
    </row>
    <row r="1144" spans="1:3" x14ac:dyDescent="0.35">
      <c r="A1144" s="95">
        <v>46148</v>
      </c>
      <c r="B1144" s="86">
        <v>5688.27</v>
      </c>
      <c r="C1144">
        <v>0.438886</v>
      </c>
    </row>
    <row r="1145" spans="1:3" x14ac:dyDescent="0.35">
      <c r="A1145" s="95">
        <v>46149</v>
      </c>
      <c r="B1145" s="86">
        <v>5718.76</v>
      </c>
      <c r="C1145">
        <v>0.49034499999999998</v>
      </c>
    </row>
    <row r="1146" spans="1:3" x14ac:dyDescent="0.35">
      <c r="A1146" s="95">
        <v>46150</v>
      </c>
      <c r="B1146" s="86">
        <v>5429.57</v>
      </c>
      <c r="C1146">
        <v>3.173832</v>
      </c>
    </row>
    <row r="1147" spans="1:3" x14ac:dyDescent="0.35">
      <c r="A1147" s="95">
        <v>46153</v>
      </c>
      <c r="B1147" s="86">
        <v>5321.87</v>
      </c>
      <c r="C1147">
        <v>0.66822000000000004</v>
      </c>
    </row>
    <row r="1148" spans="1:3" x14ac:dyDescent="0.35">
      <c r="A1148" s="95">
        <v>46154</v>
      </c>
      <c r="B1148" s="86">
        <v>5246.62</v>
      </c>
      <c r="C1148">
        <v>0.65504300000000004</v>
      </c>
    </row>
    <row r="1149" spans="1:3" x14ac:dyDescent="0.35">
      <c r="A1149" s="95">
        <v>46155</v>
      </c>
      <c r="B1149" s="86">
        <v>5248.59</v>
      </c>
      <c r="C1149">
        <v>0.40522799999999998</v>
      </c>
    </row>
    <row r="1150" spans="1:3" x14ac:dyDescent="0.35">
      <c r="A1150" s="95">
        <v>46156</v>
      </c>
      <c r="B1150" s="86">
        <v>5284.49</v>
      </c>
      <c r="C1150">
        <v>0.34021800000000002</v>
      </c>
    </row>
    <row r="1151" spans="1:3" x14ac:dyDescent="0.35">
      <c r="A1151" s="95">
        <v>46157</v>
      </c>
      <c r="B1151" s="86">
        <v>5317.44</v>
      </c>
      <c r="C1151">
        <v>0.15171399999999999</v>
      </c>
    </row>
    <row r="1152" spans="1:3" x14ac:dyDescent="0.35">
      <c r="A1152" s="95">
        <v>46160</v>
      </c>
      <c r="B1152" s="86">
        <v>5292.36</v>
      </c>
      <c r="C1152">
        <v>0.37491400000000003</v>
      </c>
    </row>
    <row r="1153" spans="1:3" x14ac:dyDescent="0.35">
      <c r="A1153" s="95">
        <v>46161</v>
      </c>
      <c r="B1153" s="86">
        <v>5327.77</v>
      </c>
      <c r="C1153">
        <v>0.27164300000000002</v>
      </c>
    </row>
    <row r="1154" spans="1:3" x14ac:dyDescent="0.35">
      <c r="A1154" s="95">
        <v>46162</v>
      </c>
      <c r="B1154" s="86">
        <v>5256.95</v>
      </c>
      <c r="C1154">
        <v>0.46200600000000003</v>
      </c>
    </row>
    <row r="1155" spans="1:3" x14ac:dyDescent="0.35">
      <c r="A1155" s="95">
        <v>46163</v>
      </c>
      <c r="B1155" s="86">
        <v>5245.64</v>
      </c>
      <c r="C1155">
        <v>0.48579299999999997</v>
      </c>
    </row>
    <row r="1156" spans="1:3" x14ac:dyDescent="0.35">
      <c r="A1156" s="95">
        <v>46164</v>
      </c>
      <c r="B1156" s="86">
        <v>5244.16</v>
      </c>
      <c r="C1156">
        <v>0.49818299999999999</v>
      </c>
    </row>
    <row r="1157" spans="1:3" x14ac:dyDescent="0.35">
      <c r="A1157" s="95">
        <v>46167</v>
      </c>
      <c r="B1157" s="86">
        <v>5239.74</v>
      </c>
      <c r="C1157">
        <v>0.28497099999999997</v>
      </c>
    </row>
    <row r="1158" spans="1:3" x14ac:dyDescent="0.35">
      <c r="A1158" s="95">
        <v>46168</v>
      </c>
      <c r="B1158" s="86">
        <v>5250.56</v>
      </c>
      <c r="C1158">
        <v>0.19373399999999999</v>
      </c>
    </row>
    <row r="1159" spans="1:3" x14ac:dyDescent="0.35">
      <c r="A1159" s="95">
        <v>46169</v>
      </c>
      <c r="B1159" s="86">
        <v>5248.1</v>
      </c>
      <c r="C1159">
        <v>0.19545399999999999</v>
      </c>
    </row>
    <row r="1160" spans="1:3" x14ac:dyDescent="0.35">
      <c r="A1160" s="95">
        <v>46170</v>
      </c>
      <c r="B1160" s="86">
        <v>5248.1</v>
      </c>
      <c r="C1160" t="s">
        <v>199</v>
      </c>
    </row>
    <row r="1161" spans="1:3" x14ac:dyDescent="0.35">
      <c r="A1161" s="95">
        <v>46171</v>
      </c>
      <c r="B1161" s="86">
        <v>5119.24</v>
      </c>
      <c r="C1161">
        <v>1.6979489999999999</v>
      </c>
    </row>
    <row r="1162" spans="1:3" x14ac:dyDescent="0.35">
      <c r="A1162" s="95">
        <v>46174</v>
      </c>
      <c r="B1162" s="86">
        <v>5073.01</v>
      </c>
      <c r="C1162">
        <v>0.34185599999999999</v>
      </c>
    </row>
    <row r="1163" spans="1:3" x14ac:dyDescent="0.35">
      <c r="A1163" s="95">
        <v>46175</v>
      </c>
      <c r="B1163" s="86">
        <v>5033.18</v>
      </c>
      <c r="C1163">
        <v>0.45885799999999999</v>
      </c>
    </row>
    <row r="1164" spans="1:3" x14ac:dyDescent="0.35">
      <c r="A1164" s="95">
        <v>46176</v>
      </c>
      <c r="B1164" s="86">
        <v>4981.04</v>
      </c>
      <c r="C1164">
        <v>0.33444499999999999</v>
      </c>
    </row>
    <row r="1165" spans="1:3" x14ac:dyDescent="0.35">
      <c r="A1165" s="95">
        <v>46177</v>
      </c>
      <c r="B1165" s="86">
        <v>5006.62</v>
      </c>
      <c r="C1165">
        <v>0.300651</v>
      </c>
    </row>
    <row r="1166" spans="1:3" x14ac:dyDescent="0.35">
      <c r="A1166" s="95">
        <v>46178</v>
      </c>
      <c r="B1166" s="86">
        <v>5036.62</v>
      </c>
      <c r="C1166">
        <v>0.15939800000000001</v>
      </c>
    </row>
    <row r="1167" spans="1:3" x14ac:dyDescent="0.35">
      <c r="A1167" s="95">
        <v>46181</v>
      </c>
      <c r="B1167" s="86">
        <v>4995.3100000000004</v>
      </c>
      <c r="C1167">
        <v>0.247859</v>
      </c>
    </row>
    <row r="1168" spans="1:3" x14ac:dyDescent="0.35">
      <c r="A1168" s="95">
        <v>46182</v>
      </c>
      <c r="B1168" s="86">
        <v>5023.83</v>
      </c>
      <c r="C1168">
        <v>0.27722200000000002</v>
      </c>
    </row>
    <row r="1169" spans="1:3" x14ac:dyDescent="0.35">
      <c r="A1169" s="95">
        <v>46183</v>
      </c>
      <c r="B1169" s="86">
        <v>5086.29</v>
      </c>
      <c r="C1169">
        <v>0.32249800000000001</v>
      </c>
    </row>
    <row r="1170" spans="1:3" x14ac:dyDescent="0.35">
      <c r="A1170" s="95">
        <v>46184</v>
      </c>
      <c r="B1170" s="86">
        <v>5029.24</v>
      </c>
      <c r="C1170">
        <v>0.29527500000000001</v>
      </c>
    </row>
    <row r="1171" spans="1:3" x14ac:dyDescent="0.35">
      <c r="A1171" s="95">
        <v>46185</v>
      </c>
      <c r="B1171" s="86">
        <v>5080.88</v>
      </c>
      <c r="C1171">
        <v>0.24201700000000001</v>
      </c>
    </row>
    <row r="1172" spans="1:3" x14ac:dyDescent="0.35">
      <c r="A1172" s="95">
        <v>46188</v>
      </c>
      <c r="B1172" s="86">
        <v>5114.32</v>
      </c>
      <c r="C1172">
        <v>0.226798</v>
      </c>
    </row>
    <row r="1173" spans="1:3" x14ac:dyDescent="0.35">
      <c r="A1173" s="95">
        <v>46189</v>
      </c>
      <c r="B1173" s="86">
        <v>5132.03</v>
      </c>
      <c r="C1173">
        <v>0.19564400000000001</v>
      </c>
    </row>
    <row r="1174" spans="1:3" x14ac:dyDescent="0.35">
      <c r="A1174" s="95">
        <v>46190</v>
      </c>
      <c r="B1174" s="86">
        <v>5146.29</v>
      </c>
      <c r="C1174">
        <v>0.27082600000000001</v>
      </c>
    </row>
    <row r="1175" spans="1:3" x14ac:dyDescent="0.35">
      <c r="A1175" s="95">
        <v>46191</v>
      </c>
      <c r="B1175" s="86">
        <v>5159.08</v>
      </c>
      <c r="C1175">
        <v>0.391567</v>
      </c>
    </row>
    <row r="1176" spans="1:3" x14ac:dyDescent="0.35">
      <c r="A1176" s="95">
        <v>46192</v>
      </c>
      <c r="B1176" s="86">
        <v>5109.8999999999996</v>
      </c>
      <c r="C1176">
        <v>0.27318399999999998</v>
      </c>
    </row>
    <row r="1177" spans="1:3" x14ac:dyDescent="0.35">
      <c r="A1177" s="95">
        <v>46195</v>
      </c>
      <c r="B1177" s="86">
        <v>5132.03</v>
      </c>
      <c r="C1177">
        <v>0.261961</v>
      </c>
    </row>
    <row r="1178" spans="1:3" x14ac:dyDescent="0.35">
      <c r="A1178" s="95">
        <v>46196</v>
      </c>
      <c r="B1178" s="86">
        <v>5155.1400000000003</v>
      </c>
      <c r="C1178">
        <v>0.22064600000000001</v>
      </c>
    </row>
    <row r="1179" spans="1:3" x14ac:dyDescent="0.35">
      <c r="A1179" s="95">
        <v>46197</v>
      </c>
      <c r="B1179" s="86">
        <v>5176.29</v>
      </c>
      <c r="C1179">
        <v>0.28683500000000001</v>
      </c>
    </row>
    <row r="1180" spans="1:3" x14ac:dyDescent="0.35">
      <c r="A1180" s="95">
        <v>46198</v>
      </c>
      <c r="B1180" s="86">
        <v>5151.21</v>
      </c>
      <c r="C1180">
        <v>0.19347800000000001</v>
      </c>
    </row>
    <row r="1181" spans="1:3" x14ac:dyDescent="0.35">
      <c r="A1181" s="95">
        <v>46199</v>
      </c>
      <c r="B1181" s="86">
        <v>5151.21</v>
      </c>
      <c r="C1181" t="s">
        <v>199</v>
      </c>
    </row>
    <row r="1182" spans="1:3" x14ac:dyDescent="0.35">
      <c r="A1182" s="95">
        <v>46202</v>
      </c>
      <c r="B1182" s="86">
        <v>5018.42</v>
      </c>
      <c r="C1182">
        <v>0.47208099999999997</v>
      </c>
    </row>
    <row r="1183" spans="1:3" x14ac:dyDescent="0.35">
      <c r="A1183" s="95">
        <v>46203</v>
      </c>
      <c r="B1183" s="86">
        <v>5062.1899999999996</v>
      </c>
      <c r="C1183">
        <v>0.32660899999999998</v>
      </c>
    </row>
    <row r="1184" spans="1:3" x14ac:dyDescent="0.35">
      <c r="A1184" s="95">
        <v>46204</v>
      </c>
      <c r="B1184" s="86">
        <v>5175.8</v>
      </c>
      <c r="C1184">
        <v>0.475937</v>
      </c>
    </row>
    <row r="1185" spans="1:3" x14ac:dyDescent="0.35">
      <c r="A1185" s="95">
        <v>46205</v>
      </c>
      <c r="B1185" s="86">
        <v>5285.97</v>
      </c>
      <c r="C1185">
        <v>0.37414199999999997</v>
      </c>
    </row>
    <row r="1186" spans="1:3" x14ac:dyDescent="0.35">
      <c r="A1186" s="95">
        <v>46206</v>
      </c>
      <c r="B1186" s="86">
        <v>5290.88</v>
      </c>
      <c r="C1186">
        <v>0.22612499999999999</v>
      </c>
    </row>
    <row r="1187" spans="1:3" x14ac:dyDescent="0.35">
      <c r="A1187" s="95">
        <v>46209</v>
      </c>
      <c r="B1187" s="86">
        <v>5365.15</v>
      </c>
      <c r="C1187">
        <v>0.18087600000000001</v>
      </c>
    </row>
    <row r="1188" spans="1:3" x14ac:dyDescent="0.35">
      <c r="A1188" s="95">
        <v>46210</v>
      </c>
      <c r="B1188" s="86">
        <v>5357.77</v>
      </c>
      <c r="C1188">
        <v>0.109487</v>
      </c>
    </row>
    <row r="1189" spans="1:3" x14ac:dyDescent="0.35">
      <c r="A1189" s="95">
        <v>46211</v>
      </c>
      <c r="B1189" s="86">
        <v>5228.42</v>
      </c>
      <c r="C1189">
        <v>0.23363500000000001</v>
      </c>
    </row>
    <row r="1190" spans="1:3" x14ac:dyDescent="0.35">
      <c r="A1190" s="95">
        <v>46212</v>
      </c>
      <c r="B1190" s="86">
        <v>5273.67</v>
      </c>
      <c r="C1190">
        <v>0.17410800000000001</v>
      </c>
    </row>
    <row r="1191" spans="1:3" x14ac:dyDescent="0.35">
      <c r="A1191" s="95">
        <v>46213</v>
      </c>
      <c r="B1191" s="86">
        <v>5265.31</v>
      </c>
      <c r="C1191">
        <v>0.14322399999999999</v>
      </c>
    </row>
    <row r="1192" spans="1:3" x14ac:dyDescent="0.35">
      <c r="A1192" s="95">
        <v>46216</v>
      </c>
      <c r="B1192" s="86">
        <v>5260.88</v>
      </c>
      <c r="C1192">
        <v>0.132632</v>
      </c>
    </row>
    <row r="1193" spans="1:3" x14ac:dyDescent="0.35">
      <c r="A1193" s="95">
        <v>46217</v>
      </c>
      <c r="B1193" s="86">
        <v>5196.95</v>
      </c>
      <c r="C1193">
        <v>0.326899</v>
      </c>
    </row>
    <row r="1194" spans="1:3" x14ac:dyDescent="0.35">
      <c r="A1194" s="95">
        <v>46218</v>
      </c>
      <c r="B1194" s="86">
        <v>5228.42</v>
      </c>
      <c r="C1194">
        <v>0.20852399999999999</v>
      </c>
    </row>
    <row r="1195" spans="1:3" x14ac:dyDescent="0.35">
      <c r="A1195" s="95">
        <v>46219</v>
      </c>
      <c r="B1195" s="86">
        <v>5223.51</v>
      </c>
      <c r="C1195">
        <v>0.21978200000000001</v>
      </c>
    </row>
    <row r="1196" spans="1:3" x14ac:dyDescent="0.35">
      <c r="A1196" s="95">
        <v>46220</v>
      </c>
      <c r="B1196" s="86">
        <v>5323.83</v>
      </c>
      <c r="C1196">
        <v>0.19947699999999999</v>
      </c>
    </row>
    <row r="1197" spans="1:3" x14ac:dyDescent="0.35">
      <c r="A1197" s="95">
        <v>46223</v>
      </c>
      <c r="B1197" s="86">
        <v>5380.39</v>
      </c>
      <c r="C1197">
        <v>0.227434</v>
      </c>
    </row>
    <row r="1198" spans="1:3" x14ac:dyDescent="0.35">
      <c r="A1198" s="95">
        <v>46224</v>
      </c>
      <c r="B1198" s="86">
        <v>5392.2</v>
      </c>
      <c r="C1198">
        <v>0.15860299999999999</v>
      </c>
    </row>
    <row r="1199" spans="1:3" x14ac:dyDescent="0.35">
      <c r="A1199" s="95">
        <v>46225</v>
      </c>
      <c r="B1199" s="86">
        <v>5395.64</v>
      </c>
      <c r="C1199">
        <v>0.15650600000000001</v>
      </c>
    </row>
    <row r="1200" spans="1:3" x14ac:dyDescent="0.35">
      <c r="A1200" s="95">
        <v>46226</v>
      </c>
      <c r="B1200" s="86">
        <v>5299.74</v>
      </c>
      <c r="C1200">
        <v>0.284275</v>
      </c>
    </row>
    <row r="1201" spans="1:3" x14ac:dyDescent="0.35">
      <c r="A1201" s="95">
        <v>46227</v>
      </c>
      <c r="B1201" s="86">
        <v>5291.38</v>
      </c>
      <c r="C1201">
        <v>0.20804700000000001</v>
      </c>
    </row>
    <row r="1202" spans="1:3" x14ac:dyDescent="0.35">
      <c r="A1202" s="95">
        <v>46230</v>
      </c>
      <c r="B1202" s="86">
        <v>5296.29</v>
      </c>
      <c r="C1202">
        <v>0.238867</v>
      </c>
    </row>
    <row r="1203" spans="1:3" x14ac:dyDescent="0.35">
      <c r="A1203" s="95">
        <v>46231</v>
      </c>
      <c r="B1203" s="86">
        <v>5388.75</v>
      </c>
      <c r="C1203">
        <v>0.34019899999999997</v>
      </c>
    </row>
    <row r="1204" spans="1:3" x14ac:dyDescent="0.35">
      <c r="A1204" s="95">
        <v>46232</v>
      </c>
      <c r="B1204" s="86">
        <v>5427.11</v>
      </c>
      <c r="C1204">
        <v>0.35655100000000001</v>
      </c>
    </row>
    <row r="1205" spans="1:3" x14ac:dyDescent="0.35">
      <c r="A1205" s="95">
        <v>46233</v>
      </c>
      <c r="B1205" s="86">
        <v>5434</v>
      </c>
      <c r="C1205">
        <v>0.25871499999999997</v>
      </c>
    </row>
    <row r="1206" spans="1:3" x14ac:dyDescent="0.35">
      <c r="A1206" s="95">
        <v>46234</v>
      </c>
      <c r="B1206" s="194"/>
      <c r="C1206">
        <v>0</v>
      </c>
    </row>
    <row r="1207" spans="1:3" x14ac:dyDescent="0.35">
      <c r="A1207" s="95">
        <v>46234</v>
      </c>
      <c r="B1207" s="86">
        <v>5416.5</v>
      </c>
      <c r="C1207">
        <v>0.42829</v>
      </c>
    </row>
    <row r="1208" spans="1:3" x14ac:dyDescent="0.35">
      <c r="A1208" s="95">
        <v>46237</v>
      </c>
      <c r="B1208" s="195">
        <v>5531</v>
      </c>
      <c r="C1208">
        <v>0.20141000000000001</v>
      </c>
    </row>
    <row r="1209" spans="1:3" x14ac:dyDescent="0.35">
      <c r="A1209" s="95">
        <v>46238</v>
      </c>
      <c r="B1209" s="195">
        <v>5478</v>
      </c>
      <c r="C1209">
        <v>0.27204</v>
      </c>
    </row>
    <row r="1210" spans="1:3" x14ac:dyDescent="0.35">
      <c r="A1210" s="95">
        <v>46239</v>
      </c>
      <c r="B1210" s="195">
        <v>5440</v>
      </c>
      <c r="C1210">
        <v>0.40919100000000003</v>
      </c>
    </row>
    <row r="1211" spans="1:3" x14ac:dyDescent="0.35">
      <c r="A1211" s="95">
        <v>46240</v>
      </c>
      <c r="B1211" s="195">
        <v>5404</v>
      </c>
      <c r="C1211">
        <v>0.34217900000000001</v>
      </c>
    </row>
    <row r="1212" spans="1:3" x14ac:dyDescent="0.35">
      <c r="A1212" s="95">
        <v>46241</v>
      </c>
      <c r="B1212" s="195">
        <v>5510</v>
      </c>
      <c r="C1212">
        <v>1.342849</v>
      </c>
    </row>
    <row r="1213" spans="1:3" x14ac:dyDescent="0.35">
      <c r="A1213" s="95">
        <v>46244</v>
      </c>
      <c r="B1213" s="195">
        <v>5623.5</v>
      </c>
      <c r="C1213">
        <v>0.327625</v>
      </c>
    </row>
    <row r="1214" spans="1:3" x14ac:dyDescent="0.35">
      <c r="A1214" s="95">
        <v>46245</v>
      </c>
      <c r="B1214" s="195">
        <v>5598</v>
      </c>
      <c r="C1214">
        <v>0.33268900000000001</v>
      </c>
    </row>
    <row r="1215" spans="1:3" x14ac:dyDescent="0.35">
      <c r="A1215" s="95">
        <v>46246</v>
      </c>
      <c r="B1215" s="195">
        <v>5645.5</v>
      </c>
      <c r="C1215">
        <v>0.25786500000000001</v>
      </c>
    </row>
    <row r="1216" spans="1:3" x14ac:dyDescent="0.35">
      <c r="A1216" s="95">
        <v>46247</v>
      </c>
      <c r="B1216" s="195">
        <v>5615</v>
      </c>
      <c r="C1216">
        <v>0.21534</v>
      </c>
    </row>
    <row r="1217" spans="1:3" x14ac:dyDescent="0.35">
      <c r="A1217" s="95">
        <v>46248</v>
      </c>
      <c r="B1217" s="195">
        <v>5558</v>
      </c>
      <c r="C1217">
        <v>0.24671299999999999</v>
      </c>
    </row>
    <row r="1218" spans="1:3" x14ac:dyDescent="0.35">
      <c r="A1218" s="95">
        <v>46251</v>
      </c>
      <c r="B1218" s="195">
        <v>5521</v>
      </c>
      <c r="C1218">
        <v>0.189361</v>
      </c>
    </row>
    <row r="1219" spans="1:3" x14ac:dyDescent="0.35">
      <c r="A1219" s="95">
        <v>46252</v>
      </c>
      <c r="B1219" s="195">
        <v>5495</v>
      </c>
      <c r="C1219">
        <v>0.28142</v>
      </c>
    </row>
    <row r="1220" spans="1:3" x14ac:dyDescent="0.35">
      <c r="A1220" s="95">
        <v>46253</v>
      </c>
      <c r="B1220" s="195">
        <v>5453</v>
      </c>
      <c r="C1220">
        <v>0.251106</v>
      </c>
    </row>
    <row r="1221" spans="1:3" x14ac:dyDescent="0.35">
      <c r="A1221" s="95">
        <v>46254</v>
      </c>
      <c r="B1221" s="195">
        <v>5548</v>
      </c>
      <c r="C1221">
        <v>0.20006299999999999</v>
      </c>
    </row>
    <row r="1222" spans="1:3" x14ac:dyDescent="0.35">
      <c r="A1222" s="95">
        <v>46255</v>
      </c>
      <c r="B1222" s="195">
        <v>5365</v>
      </c>
      <c r="C1222">
        <v>0.70449399999999995</v>
      </c>
    </row>
    <row r="1223" spans="1:3" x14ac:dyDescent="0.35">
      <c r="A1223" s="95">
        <v>46258</v>
      </c>
      <c r="B1223" s="195">
        <v>5311</v>
      </c>
      <c r="C1223">
        <v>0.260158</v>
      </c>
    </row>
    <row r="1224" spans="1:3" x14ac:dyDescent="0.35">
      <c r="A1224" s="95">
        <v>46259</v>
      </c>
      <c r="B1224" s="195">
        <v>5382.5</v>
      </c>
      <c r="C1224">
        <v>0.36114600000000002</v>
      </c>
    </row>
    <row r="1225" spans="1:3" x14ac:dyDescent="0.35">
      <c r="A1225" s="95">
        <v>46260</v>
      </c>
      <c r="B1225" s="195">
        <v>5310</v>
      </c>
      <c r="C1225">
        <v>0.11963600000000001</v>
      </c>
    </row>
    <row r="1226" spans="1:3" x14ac:dyDescent="0.35">
      <c r="A1226" s="95">
        <v>46261</v>
      </c>
      <c r="B1226" s="195">
        <v>5298</v>
      </c>
      <c r="C1226">
        <v>0.22234599999999999</v>
      </c>
    </row>
    <row r="1227" spans="1:3" x14ac:dyDescent="0.35">
      <c r="A1227" s="95">
        <v>46262</v>
      </c>
      <c r="B1227" s="195">
        <v>5308.5</v>
      </c>
      <c r="C1227">
        <v>0.246611</v>
      </c>
    </row>
    <row r="1228" spans="1:3" x14ac:dyDescent="0.35">
      <c r="A1228" s="95">
        <v>46265</v>
      </c>
      <c r="B1228" s="195">
        <v>5250</v>
      </c>
      <c r="C1228">
        <v>0.33425500000000002</v>
      </c>
    </row>
    <row r="1229" spans="1:3" x14ac:dyDescent="0.35">
      <c r="A1229" s="95">
        <v>46266</v>
      </c>
      <c r="B1229" s="195">
        <v>5187</v>
      </c>
      <c r="C1229">
        <v>0.23547899999999999</v>
      </c>
    </row>
    <row r="1230" spans="1:3" x14ac:dyDescent="0.35">
      <c r="A1230" s="95">
        <v>46267</v>
      </c>
      <c r="B1230" s="195">
        <v>5154</v>
      </c>
      <c r="C1230">
        <v>0.32567200000000002</v>
      </c>
    </row>
    <row r="1231" spans="1:3" x14ac:dyDescent="0.35">
      <c r="A1231" s="95">
        <v>46268</v>
      </c>
      <c r="B1231" s="195">
        <v>5130</v>
      </c>
      <c r="C1231">
        <v>0.22555900000000001</v>
      </c>
    </row>
    <row r="1232" spans="1:3" x14ac:dyDescent="0.35">
      <c r="A1232" s="95">
        <v>46269</v>
      </c>
      <c r="B1232" s="195">
        <v>5101.5</v>
      </c>
      <c r="C1232">
        <v>0.269673</v>
      </c>
    </row>
    <row r="1233" spans="1:3" x14ac:dyDescent="0.35">
      <c r="A1233" s="95">
        <v>46272</v>
      </c>
      <c r="B1233" s="195">
        <v>5042.5</v>
      </c>
      <c r="C1233">
        <v>0.30775999999999998</v>
      </c>
    </row>
    <row r="1234" spans="1:3" x14ac:dyDescent="0.35">
      <c r="A1234" s="95">
        <v>46273</v>
      </c>
      <c r="B1234" s="195">
        <v>5064</v>
      </c>
      <c r="C1234">
        <v>0.28023100000000001</v>
      </c>
    </row>
    <row r="1235" spans="1:3" x14ac:dyDescent="0.35">
      <c r="A1235" s="95">
        <v>46274</v>
      </c>
      <c r="B1235" s="195">
        <v>5090</v>
      </c>
      <c r="C1235">
        <v>0.19037999999999999</v>
      </c>
    </row>
    <row r="1236" spans="1:3" x14ac:dyDescent="0.35">
      <c r="A1236" s="95">
        <v>46275</v>
      </c>
      <c r="B1236" s="195">
        <v>5009</v>
      </c>
      <c r="C1236">
        <v>0.263129</v>
      </c>
    </row>
    <row r="1237" spans="1:3" x14ac:dyDescent="0.35">
      <c r="A1237" s="95">
        <v>46276</v>
      </c>
      <c r="B1237" s="195">
        <v>4962</v>
      </c>
      <c r="C1237">
        <v>0.194857</v>
      </c>
    </row>
    <row r="1238" spans="1:3" x14ac:dyDescent="0.35">
      <c r="A1238" s="95">
        <v>46279</v>
      </c>
      <c r="B1238" s="195">
        <v>4962</v>
      </c>
      <c r="C1238" t="s">
        <v>199</v>
      </c>
    </row>
    <row r="1239" spans="1:3" x14ac:dyDescent="0.35">
      <c r="A1239" s="95">
        <v>46280</v>
      </c>
      <c r="B1239" s="195">
        <v>4947.5</v>
      </c>
      <c r="C1239">
        <v>0.20927899999999999</v>
      </c>
    </row>
    <row r="1240" spans="1:3" x14ac:dyDescent="0.35">
      <c r="A1240" s="95">
        <v>46281</v>
      </c>
      <c r="B1240" s="195">
        <v>4999.5</v>
      </c>
      <c r="C1240">
        <v>0.25087300000000001</v>
      </c>
    </row>
    <row r="1241" spans="1:3" x14ac:dyDescent="0.35">
      <c r="A1241" s="95">
        <v>46282</v>
      </c>
      <c r="B1241" s="195">
        <v>4982</v>
      </c>
      <c r="C1241">
        <v>0.30866900000000003</v>
      </c>
    </row>
    <row r="1242" spans="1:3" x14ac:dyDescent="0.35">
      <c r="A1242" s="95">
        <v>46283</v>
      </c>
      <c r="B1242" s="195">
        <v>4998</v>
      </c>
      <c r="C1242">
        <v>0.346885</v>
      </c>
    </row>
    <row r="1243" spans="1:3" x14ac:dyDescent="0.35">
      <c r="A1243" s="95">
        <v>46286</v>
      </c>
      <c r="B1243" s="195">
        <v>5023</v>
      </c>
      <c r="C1243">
        <v>0.166876</v>
      </c>
    </row>
    <row r="1244" spans="1:3" x14ac:dyDescent="0.35">
      <c r="A1244" s="95">
        <v>46287</v>
      </c>
      <c r="B1244" s="195">
        <v>4918</v>
      </c>
      <c r="C1244">
        <v>0.177451</v>
      </c>
    </row>
    <row r="1245" spans="1:3" x14ac:dyDescent="0.35">
      <c r="A1245" s="95">
        <v>46288</v>
      </c>
      <c r="B1245" s="195">
        <v>4929</v>
      </c>
      <c r="C1245">
        <v>0.20744099999999999</v>
      </c>
    </row>
    <row r="1246" spans="1:3" x14ac:dyDescent="0.35">
      <c r="A1246" s="95">
        <v>46289</v>
      </c>
      <c r="B1246" s="195">
        <v>4895</v>
      </c>
      <c r="C1246">
        <v>0.18452299999999999</v>
      </c>
    </row>
    <row r="1247" spans="1:3" x14ac:dyDescent="0.35">
      <c r="A1247" s="95">
        <v>46290</v>
      </c>
      <c r="B1247" s="195">
        <v>4937.5</v>
      </c>
      <c r="C1247">
        <v>0.107642</v>
      </c>
    </row>
    <row r="1248" spans="1:3" x14ac:dyDescent="0.35">
      <c r="A1248" s="95">
        <v>46293</v>
      </c>
      <c r="B1248" s="195">
        <v>4915</v>
      </c>
      <c r="C1248">
        <v>0.30578699999999998</v>
      </c>
    </row>
    <row r="1249" spans="1:3" x14ac:dyDescent="0.35">
      <c r="A1249" s="95">
        <v>46294</v>
      </c>
      <c r="B1249" s="195">
        <v>4835</v>
      </c>
      <c r="C1249">
        <v>0.52498100000000003</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C39E-2905-4286-8141-78A8A3589327}">
  <sheetPr>
    <pageSetUpPr fitToPage="1"/>
  </sheetPr>
  <dimension ref="A2:M126"/>
  <sheetViews>
    <sheetView showGridLines="0" zoomScale="97" workbookViewId="0">
      <pane ySplit="9" topLeftCell="A10" activePane="bottomLeft" state="frozen"/>
      <selection activeCell="B1" sqref="B1"/>
      <selection pane="bottomLeft" activeCell="K7" sqref="K7:M7"/>
    </sheetView>
  </sheetViews>
  <sheetFormatPr defaultRowHeight="14.5" x14ac:dyDescent="0.35"/>
  <cols>
    <col min="1" max="1" width="1.81640625" customWidth="1"/>
    <col min="2" max="2" width="27.26953125" customWidth="1"/>
    <col min="3" max="3" width="11.54296875" bestFit="1" customWidth="1"/>
    <col min="4" max="4" width="9.26953125" bestFit="1" customWidth="1"/>
    <col min="5" max="13" width="10.26953125" bestFit="1" customWidth="1"/>
  </cols>
  <sheetData>
    <row r="2" spans="1:13" ht="19.5" x14ac:dyDescent="0.45">
      <c r="B2" s="47" t="str">
        <f>'Data Sheet'!B1</f>
        <v>BRITANNIA INDUSTRIES LTD</v>
      </c>
    </row>
    <row r="3" spans="1:13" x14ac:dyDescent="0.35">
      <c r="B3" t="s">
        <v>191</v>
      </c>
      <c r="C3" s="32"/>
      <c r="D3" s="32"/>
      <c r="E3" s="32"/>
    </row>
    <row r="4" spans="1:13" ht="17" x14ac:dyDescent="0.4">
      <c r="B4" s="46" t="s">
        <v>193</v>
      </c>
    </row>
    <row r="5" spans="1:13" x14ac:dyDescent="0.35">
      <c r="B5" t="s">
        <v>192</v>
      </c>
    </row>
    <row r="7" spans="1:13" ht="15" thickBot="1" x14ac:dyDescent="0.4">
      <c r="K7" s="263" t="s">
        <v>659</v>
      </c>
      <c r="L7" s="263"/>
      <c r="M7" s="263"/>
    </row>
    <row r="8" spans="1:13" x14ac:dyDescent="0.35">
      <c r="B8" s="253" t="str">
        <f>"Historical Financial Statement"&amp;" "&amp;"-"&amp;" "&amp;'Data Sheet'!B1</f>
        <v>Historical Financial Statement - BRITANNIA INDUSTRIES LTD</v>
      </c>
      <c r="C8" s="253"/>
      <c r="D8" s="253"/>
      <c r="E8" s="253"/>
      <c r="F8" s="253"/>
      <c r="G8" s="253"/>
      <c r="H8" s="253"/>
      <c r="I8" s="253"/>
      <c r="J8" s="253"/>
      <c r="K8" s="253"/>
      <c r="L8" s="253"/>
      <c r="M8" s="253"/>
    </row>
    <row r="9" spans="1:13" x14ac:dyDescent="0.35">
      <c r="B9" s="33" t="s">
        <v>194</v>
      </c>
      <c r="C9" s="34">
        <f>'Data Sheet'!B16</f>
        <v>42825</v>
      </c>
      <c r="D9" s="34">
        <f>C9+365</f>
        <v>43190</v>
      </c>
      <c r="E9" s="34">
        <f t="shared" ref="E9:L9" si="0">D9+365</f>
        <v>43555</v>
      </c>
      <c r="F9" s="34">
        <f t="shared" si="0"/>
        <v>43920</v>
      </c>
      <c r="G9" s="34">
        <f t="shared" si="0"/>
        <v>44285</v>
      </c>
      <c r="H9" s="34">
        <f t="shared" si="0"/>
        <v>44650</v>
      </c>
      <c r="I9" s="34">
        <f t="shared" si="0"/>
        <v>45015</v>
      </c>
      <c r="J9" s="34">
        <f t="shared" si="0"/>
        <v>45380</v>
      </c>
      <c r="K9" s="34">
        <f t="shared" si="0"/>
        <v>45745</v>
      </c>
      <c r="L9" s="34">
        <f t="shared" si="0"/>
        <v>46110</v>
      </c>
      <c r="M9" s="35" t="s">
        <v>195</v>
      </c>
    </row>
    <row r="11" spans="1:13" x14ac:dyDescent="0.35">
      <c r="A11" t="s">
        <v>196</v>
      </c>
      <c r="B11" s="39" t="s">
        <v>197</v>
      </c>
      <c r="C11" s="38"/>
      <c r="D11" s="38"/>
      <c r="E11" s="38"/>
      <c r="F11" s="38"/>
      <c r="G11" s="38"/>
      <c r="H11" s="38"/>
      <c r="I11" s="38"/>
      <c r="J11" s="38"/>
      <c r="K11" s="38"/>
      <c r="L11" s="38"/>
      <c r="M11" s="38"/>
    </row>
    <row r="12" spans="1:13" x14ac:dyDescent="0.35">
      <c r="B12" t="s">
        <v>28</v>
      </c>
      <c r="C12" s="48">
        <f>IFERROR('Data Sheet'!B17,0)</f>
        <v>9054.09</v>
      </c>
      <c r="D12" s="48">
        <f>IFERROR('Data Sheet'!C17,0)</f>
        <v>9913.99</v>
      </c>
      <c r="E12" s="48">
        <f>IFERROR('Data Sheet'!D17,0)</f>
        <v>11054.67</v>
      </c>
      <c r="F12" s="48">
        <f>IFERROR('Data Sheet'!E17,0)</f>
        <v>11599.55</v>
      </c>
      <c r="G12" s="48">
        <f>IFERROR('Data Sheet'!F17,0)</f>
        <v>13136.14</v>
      </c>
      <c r="H12" s="48">
        <f>IFERROR('Data Sheet'!G17,0)</f>
        <v>14136.26</v>
      </c>
      <c r="I12" s="48">
        <f>IFERROR('Data Sheet'!H17,0)</f>
        <v>16300.55</v>
      </c>
      <c r="J12" s="48">
        <f>IFERROR('Data Sheet'!I17,0)</f>
        <v>16769.27</v>
      </c>
      <c r="K12" s="48">
        <f>IFERROR('Data Sheet'!J17,0)</f>
        <v>17942.669999999998</v>
      </c>
      <c r="L12" s="48">
        <f>IFERROR('Data Sheet'!K17,0)</f>
        <v>19151.59</v>
      </c>
      <c r="M12" s="48">
        <f>IFERROR(SUM('Data Sheet'!G42:J42),0)</f>
        <v>19151.59</v>
      </c>
    </row>
    <row r="13" spans="1:13" x14ac:dyDescent="0.35">
      <c r="B13" s="40" t="s">
        <v>89</v>
      </c>
      <c r="C13" s="42" t="s">
        <v>199</v>
      </c>
      <c r="D13" s="41">
        <f>(D12/C12-1)</f>
        <v>9.4973652791169538E-2</v>
      </c>
      <c r="E13" s="41">
        <f t="shared" ref="E13:M13" si="1">(E12/D12-1)</f>
        <v>0.11505761050797925</v>
      </c>
      <c r="F13" s="41">
        <f t="shared" si="1"/>
        <v>4.9289576260530543E-2</v>
      </c>
      <c r="G13" s="41">
        <f t="shared" si="1"/>
        <v>0.13246979408683957</v>
      </c>
      <c r="H13" s="41">
        <f t="shared" si="1"/>
        <v>7.613499856122119E-2</v>
      </c>
      <c r="I13" s="41">
        <f t="shared" si="1"/>
        <v>0.15310202274151719</v>
      </c>
      <c r="J13" s="41">
        <f t="shared" si="1"/>
        <v>2.8754857964915281E-2</v>
      </c>
      <c r="K13" s="41">
        <f t="shared" si="1"/>
        <v>6.9973230796569919E-2</v>
      </c>
      <c r="L13" s="41">
        <f t="shared" si="1"/>
        <v>6.7376817385595533E-2</v>
      </c>
      <c r="M13" s="41">
        <f t="shared" si="1"/>
        <v>0</v>
      </c>
    </row>
    <row r="15" spans="1:13" x14ac:dyDescent="0.35">
      <c r="B15" t="s">
        <v>200</v>
      </c>
      <c r="C15" s="48">
        <f>IFERROR(SUM('Data Sheet'!B18,'Data Sheet'!B20:B22)-1*'Data Sheet'!B19,0)</f>
        <v>6555.5</v>
      </c>
      <c r="D15" s="48">
        <f>IFERROR(SUM('Data Sheet'!C18,'Data Sheet'!C20:C22)-1*'Data Sheet'!C19,0)</f>
        <v>7125.1200000000008</v>
      </c>
      <c r="E15" s="48">
        <f>IFERROR(SUM('Data Sheet'!D18,'Data Sheet'!D20:D22)-1*'Data Sheet'!D19,0)</f>
        <v>7799.7699999999995</v>
      </c>
      <c r="F15" s="48">
        <f>IFERROR(SUM('Data Sheet'!E18,'Data Sheet'!E20:E22)-1*'Data Sheet'!E19,0)</f>
        <v>8202.5399999999991</v>
      </c>
      <c r="G15" s="48">
        <f>IFERROR(SUM('Data Sheet'!F18,'Data Sheet'!F20:F22)-1*'Data Sheet'!F19,0)</f>
        <v>9007.98</v>
      </c>
      <c r="H15" s="48">
        <f>IFERROR(SUM('Data Sheet'!G18,'Data Sheet'!G20:G22)-1*'Data Sheet'!G19,0)</f>
        <v>10272.529999999999</v>
      </c>
      <c r="I15" s="48">
        <f>IFERROR(SUM('Data Sheet'!H18,'Data Sheet'!H20:H22)-1*'Data Sheet'!H19,0)</f>
        <v>11415.63</v>
      </c>
      <c r="J15" s="48">
        <f>IFERROR(SUM('Data Sheet'!I18,'Data Sheet'!I20:I22)-1*'Data Sheet'!I19,0)</f>
        <v>11404.100000000002</v>
      </c>
      <c r="K15" s="48">
        <f>IFERROR(SUM('Data Sheet'!J18,'Data Sheet'!J20:J22)-1*'Data Sheet'!J19,0)</f>
        <v>12620.65</v>
      </c>
      <c r="L15" s="48">
        <f>IFERROR(SUM('Data Sheet'!K18,'Data Sheet'!K20:K22)-1*'Data Sheet'!K19,0)</f>
        <v>13220.23</v>
      </c>
      <c r="M15" s="48">
        <f>IFERROR(SUM('Data Sheet'!G43:J43),0)</f>
        <v>15637.25</v>
      </c>
    </row>
    <row r="16" spans="1:13" x14ac:dyDescent="0.35">
      <c r="B16" s="40" t="s">
        <v>203</v>
      </c>
      <c r="C16" s="41">
        <f>(C15/C12)</f>
        <v>0.72403742397082427</v>
      </c>
      <c r="D16" s="41">
        <f t="shared" ref="D16:M16" si="2">(D15/D12)</f>
        <v>0.71869348264422306</v>
      </c>
      <c r="E16" s="41">
        <f t="shared" si="2"/>
        <v>0.70556335014975569</v>
      </c>
      <c r="F16" s="41">
        <f t="shared" si="2"/>
        <v>0.70714294951097234</v>
      </c>
      <c r="G16" s="41">
        <f t="shared" si="2"/>
        <v>0.6857402555088481</v>
      </c>
      <c r="H16" s="41">
        <f t="shared" si="2"/>
        <v>0.72667947533506028</v>
      </c>
      <c r="I16" s="41">
        <f t="shared" si="2"/>
        <v>0.70032176828389225</v>
      </c>
      <c r="J16" s="41">
        <f t="shared" si="2"/>
        <v>0.68005941820961802</v>
      </c>
      <c r="K16" s="41">
        <f t="shared" si="2"/>
        <v>0.70338751144617839</v>
      </c>
      <c r="L16" s="41">
        <f t="shared" si="2"/>
        <v>0.69029412179354299</v>
      </c>
      <c r="M16" s="41">
        <f t="shared" si="2"/>
        <v>0.81649878678480481</v>
      </c>
    </row>
    <row r="18" spans="2:13" x14ac:dyDescent="0.35">
      <c r="B18" s="25" t="s">
        <v>204</v>
      </c>
      <c r="C18" s="49">
        <f>IFERROR(C12-C15,0)</f>
        <v>2498.59</v>
      </c>
      <c r="D18" s="49">
        <f t="shared" ref="D18:M18" si="3">IFERROR(D12-D15,0)</f>
        <v>2788.869999999999</v>
      </c>
      <c r="E18" s="49">
        <f t="shared" si="3"/>
        <v>3254.9000000000005</v>
      </c>
      <c r="F18" s="49">
        <f t="shared" si="3"/>
        <v>3397.01</v>
      </c>
      <c r="G18" s="49">
        <f t="shared" si="3"/>
        <v>4128.16</v>
      </c>
      <c r="H18" s="49">
        <f t="shared" si="3"/>
        <v>3863.7300000000014</v>
      </c>
      <c r="I18" s="49">
        <f t="shared" si="3"/>
        <v>4884.92</v>
      </c>
      <c r="J18" s="49">
        <f t="shared" si="3"/>
        <v>5365.1699999999983</v>
      </c>
      <c r="K18" s="49">
        <f t="shared" si="3"/>
        <v>5322.0199999999986</v>
      </c>
      <c r="L18" s="49">
        <f t="shared" si="3"/>
        <v>5931.3600000000006</v>
      </c>
      <c r="M18" s="49">
        <f t="shared" si="3"/>
        <v>3514.34</v>
      </c>
    </row>
    <row r="19" spans="2:13" x14ac:dyDescent="0.35">
      <c r="B19" s="40" t="s">
        <v>205</v>
      </c>
      <c r="C19" s="41">
        <f>IFERROR(C18/C12,0)</f>
        <v>0.27596257602917579</v>
      </c>
      <c r="D19" s="41">
        <f t="shared" ref="D19:M19" si="4">IFERROR(D18/D12,0)</f>
        <v>0.28130651735577694</v>
      </c>
      <c r="E19" s="41">
        <f t="shared" si="4"/>
        <v>0.29443664985024431</v>
      </c>
      <c r="F19" s="41">
        <f t="shared" si="4"/>
        <v>0.2928570504890276</v>
      </c>
      <c r="G19" s="41">
        <f t="shared" si="4"/>
        <v>0.3142597444911519</v>
      </c>
      <c r="H19" s="41">
        <f t="shared" si="4"/>
        <v>0.27332052466493978</v>
      </c>
      <c r="I19" s="41">
        <f t="shared" si="4"/>
        <v>0.29967823171610775</v>
      </c>
      <c r="J19" s="41">
        <f t="shared" si="4"/>
        <v>0.31994058179038193</v>
      </c>
      <c r="K19" s="41">
        <f t="shared" si="4"/>
        <v>0.29661248855382166</v>
      </c>
      <c r="L19" s="41">
        <f t="shared" si="4"/>
        <v>0.30970587820645706</v>
      </c>
      <c r="M19" s="41">
        <f t="shared" si="4"/>
        <v>0.18350121321519519</v>
      </c>
    </row>
    <row r="21" spans="2:13" x14ac:dyDescent="0.35">
      <c r="B21" t="s">
        <v>206</v>
      </c>
      <c r="C21" s="48">
        <f>IFERROR(SUM('Data Sheet'!B23:B24),0)</f>
        <v>1220.4099999999999</v>
      </c>
      <c r="D21" s="48">
        <f>IFERROR(SUM('Data Sheet'!C23:C24),0)</f>
        <v>1287.4000000000001</v>
      </c>
      <c r="E21" s="48">
        <f>IFERROR(SUM('Data Sheet'!D23:D24),0)</f>
        <v>1522.45</v>
      </c>
      <c r="F21" s="48">
        <f>IFERROR(SUM('Data Sheet'!E23:E24),0)</f>
        <v>1553.83</v>
      </c>
      <c r="G21" s="48">
        <f>IFERROR(SUM('Data Sheet'!F23:F24),0)</f>
        <v>1618.87</v>
      </c>
      <c r="H21" s="48">
        <f>IFERROR(SUM('Data Sheet'!G23:G24),0)</f>
        <v>1662.42</v>
      </c>
      <c r="I21" s="48">
        <f>IFERROR(SUM('Data Sheet'!H23:H24),0)</f>
        <v>2054.0099999999998</v>
      </c>
      <c r="J21" s="48">
        <f>IFERROR(SUM('Data Sheet'!I23:I24),0)</f>
        <v>2198.52</v>
      </c>
      <c r="K21" s="48">
        <f>IFERROR(SUM('Data Sheet'!J23:J24),0)</f>
        <v>2145.61</v>
      </c>
      <c r="L21" s="48">
        <f>IFERROR(SUM('Data Sheet'!K23:K24),0)</f>
        <v>2417.02</v>
      </c>
      <c r="M21" s="48"/>
    </row>
    <row r="22" spans="2:13" x14ac:dyDescent="0.35">
      <c r="B22" s="40" t="s">
        <v>207</v>
      </c>
      <c r="C22" s="41">
        <f>IFERROR(C21/C12,0)</f>
        <v>0.13479101709835001</v>
      </c>
      <c r="D22" s="41">
        <f t="shared" ref="D22:M22" si="5">IFERROR(D21/D12,0)</f>
        <v>0.12985689918993262</v>
      </c>
      <c r="E22" s="41">
        <f t="shared" si="5"/>
        <v>0.13772007667347827</v>
      </c>
      <c r="F22" s="41">
        <f t="shared" si="5"/>
        <v>0.13395605864020588</v>
      </c>
      <c r="G22" s="41">
        <f t="shared" si="5"/>
        <v>0.12323787657561505</v>
      </c>
      <c r="H22" s="41">
        <f t="shared" si="5"/>
        <v>0.11759970458947416</v>
      </c>
      <c r="I22" s="41">
        <f t="shared" si="5"/>
        <v>0.12600863161058981</v>
      </c>
      <c r="J22" s="41">
        <f t="shared" si="5"/>
        <v>0.13110409695830527</v>
      </c>
      <c r="K22" s="41">
        <f t="shared" si="5"/>
        <v>0.11958142238585452</v>
      </c>
      <c r="L22" s="41">
        <f t="shared" si="5"/>
        <v>0.12620466499126182</v>
      </c>
      <c r="M22" s="41">
        <f t="shared" si="5"/>
        <v>0</v>
      </c>
    </row>
    <row r="24" spans="2:13" x14ac:dyDescent="0.35">
      <c r="B24" s="25" t="s">
        <v>208</v>
      </c>
      <c r="C24" s="49">
        <f>IFERROR(C18-C21,0)</f>
        <v>1278.1800000000003</v>
      </c>
      <c r="D24" s="49">
        <f t="shared" ref="D24:M24" si="6">IFERROR(D18-D21,0)</f>
        <v>1501.4699999999989</v>
      </c>
      <c r="E24" s="49">
        <f t="shared" si="6"/>
        <v>1732.4500000000005</v>
      </c>
      <c r="F24" s="49">
        <f t="shared" si="6"/>
        <v>1843.1800000000003</v>
      </c>
      <c r="G24" s="49">
        <f t="shared" si="6"/>
        <v>2509.29</v>
      </c>
      <c r="H24" s="49">
        <f t="shared" si="6"/>
        <v>2201.3100000000013</v>
      </c>
      <c r="I24" s="49">
        <f t="shared" si="6"/>
        <v>2830.9100000000003</v>
      </c>
      <c r="J24" s="49">
        <f t="shared" si="6"/>
        <v>3166.6499999999983</v>
      </c>
      <c r="K24" s="49">
        <f t="shared" si="6"/>
        <v>3176.4099999999985</v>
      </c>
      <c r="L24" s="49">
        <f t="shared" si="6"/>
        <v>3514.3400000000006</v>
      </c>
      <c r="M24" s="49">
        <f t="shared" si="6"/>
        <v>3514.34</v>
      </c>
    </row>
    <row r="25" spans="2:13" x14ac:dyDescent="0.35">
      <c r="B25" s="40" t="s">
        <v>209</v>
      </c>
      <c r="C25" s="41">
        <f>IFERROR(C24/C12,0)</f>
        <v>0.14117155893082578</v>
      </c>
      <c r="D25" s="41">
        <f t="shared" ref="D25:M25" si="7">IFERROR(D24/D12,0)</f>
        <v>0.15144961816584432</v>
      </c>
      <c r="E25" s="41">
        <f t="shared" si="7"/>
        <v>0.15671657317676607</v>
      </c>
      <c r="F25" s="41">
        <f t="shared" si="7"/>
        <v>0.15890099184882175</v>
      </c>
      <c r="G25" s="41">
        <f t="shared" si="7"/>
        <v>0.19102186791553682</v>
      </c>
      <c r="H25" s="41">
        <f t="shared" si="7"/>
        <v>0.15572082007546559</v>
      </c>
      <c r="I25" s="41">
        <f t="shared" si="7"/>
        <v>0.17366960010551794</v>
      </c>
      <c r="J25" s="41">
        <f t="shared" si="7"/>
        <v>0.18883648483207666</v>
      </c>
      <c r="K25" s="41">
        <f t="shared" si="7"/>
        <v>0.17703106616796713</v>
      </c>
      <c r="L25" s="41">
        <f t="shared" si="7"/>
        <v>0.18350121321519522</v>
      </c>
      <c r="M25" s="41">
        <f t="shared" si="7"/>
        <v>0.18350121321519519</v>
      </c>
    </row>
    <row r="27" spans="2:13" x14ac:dyDescent="0.35">
      <c r="B27" t="s">
        <v>38</v>
      </c>
      <c r="C27" s="48">
        <f>IFERROR('Data Sheet'!B27,0)</f>
        <v>5.45</v>
      </c>
      <c r="D27" s="48">
        <f>IFERROR('Data Sheet'!C27,0)</f>
        <v>7.59</v>
      </c>
      <c r="E27" s="48">
        <f>IFERROR('Data Sheet'!D27,0)</f>
        <v>9.09</v>
      </c>
      <c r="F27" s="48">
        <f>IFERROR('Data Sheet'!E27,0)</f>
        <v>76.900000000000006</v>
      </c>
      <c r="G27" s="48">
        <f>IFERROR('Data Sheet'!F27,0)</f>
        <v>110.9</v>
      </c>
      <c r="H27" s="48">
        <f>IFERROR('Data Sheet'!G27,0)</f>
        <v>144.29</v>
      </c>
      <c r="I27" s="48">
        <f>IFERROR('Data Sheet'!H27,0)</f>
        <v>169.1</v>
      </c>
      <c r="J27" s="48">
        <f>IFERROR('Data Sheet'!I27,0)</f>
        <v>164</v>
      </c>
      <c r="K27" s="48">
        <f>IFERROR('Data Sheet'!J27,0)</f>
        <v>138.80000000000001</v>
      </c>
      <c r="L27" s="48">
        <f>IFERROR('Data Sheet'!K27,0)</f>
        <v>112.76</v>
      </c>
      <c r="M27" s="48">
        <f>IFERROR(SUM('Data Sheet'!H46:K46),0)</f>
        <v>109.48000000000002</v>
      </c>
    </row>
    <row r="28" spans="2:13" x14ac:dyDescent="0.35">
      <c r="B28" s="40" t="s">
        <v>210</v>
      </c>
      <c r="C28" s="41">
        <f>IFERROR(C27/C12,0)</f>
        <v>6.019379087241236E-4</v>
      </c>
      <c r="D28" s="41">
        <f t="shared" ref="D28:M28" si="8">IFERROR(D27/D12,0)</f>
        <v>7.6558479482024893E-4</v>
      </c>
      <c r="E28" s="41">
        <f t="shared" si="8"/>
        <v>8.222769200708841E-4</v>
      </c>
      <c r="F28" s="41">
        <f t="shared" si="8"/>
        <v>6.6295675263264532E-3</v>
      </c>
      <c r="G28" s="41">
        <f t="shared" si="8"/>
        <v>8.4423582574485352E-3</v>
      </c>
      <c r="H28" s="41">
        <f t="shared" si="8"/>
        <v>1.0207084476374939E-2</v>
      </c>
      <c r="I28" s="41">
        <f t="shared" si="8"/>
        <v>1.0373883089834392E-2</v>
      </c>
      <c r="J28" s="41">
        <f t="shared" si="8"/>
        <v>9.7797936344277362E-3</v>
      </c>
      <c r="K28" s="41">
        <f t="shared" si="8"/>
        <v>7.7357494731832011E-3</v>
      </c>
      <c r="L28" s="41">
        <f t="shared" si="8"/>
        <v>5.8877617994119551E-3</v>
      </c>
      <c r="M28" s="41">
        <f t="shared" si="8"/>
        <v>5.716496645970388E-3</v>
      </c>
    </row>
    <row r="30" spans="2:13" x14ac:dyDescent="0.35">
      <c r="B30" t="s">
        <v>37</v>
      </c>
      <c r="C30" s="48">
        <f>IFERROR('Data Sheet'!B26,0)</f>
        <v>119.27</v>
      </c>
      <c r="D30" s="48">
        <f>IFERROR('Data Sheet'!C26,0)</f>
        <v>142.07</v>
      </c>
      <c r="E30" s="48">
        <f>IFERROR('Data Sheet'!D26,0)</f>
        <v>161.88</v>
      </c>
      <c r="F30" s="48">
        <f>IFERROR('Data Sheet'!E26,0)</f>
        <v>184.81</v>
      </c>
      <c r="G30" s="48">
        <f>IFERROR('Data Sheet'!F26,0)</f>
        <v>197.85</v>
      </c>
      <c r="H30" s="48">
        <f>IFERROR('Data Sheet'!G26,0)</f>
        <v>200.54</v>
      </c>
      <c r="I30" s="48">
        <f>IFERROR('Data Sheet'!H26,0)</f>
        <v>225.91</v>
      </c>
      <c r="J30" s="48">
        <f>IFERROR('Data Sheet'!I26,0)</f>
        <v>300.45999999999998</v>
      </c>
      <c r="K30" s="48">
        <f>IFERROR('Data Sheet'!J26,0)</f>
        <v>313.33999999999997</v>
      </c>
      <c r="L30" s="48">
        <f>IFERROR('Data Sheet'!K26,0)</f>
        <v>336.83</v>
      </c>
      <c r="M30" s="48">
        <f>IFERROR(SUM('Data Sheet'!H45:K45),0)</f>
        <v>334.3</v>
      </c>
    </row>
    <row r="31" spans="2:13" x14ac:dyDescent="0.35">
      <c r="B31" s="40" t="s">
        <v>211</v>
      </c>
      <c r="C31" s="41">
        <f>IFERROR(C30/C12,0)</f>
        <v>1.3173052178628663E-2</v>
      </c>
      <c r="D31" s="41">
        <f t="shared" ref="D31:M31" si="9">IFERROR(D30/D12,0)</f>
        <v>1.4330254519118941E-2</v>
      </c>
      <c r="E31" s="41">
        <f t="shared" si="9"/>
        <v>1.4643585018820101E-2</v>
      </c>
      <c r="F31" s="41">
        <f t="shared" si="9"/>
        <v>1.5932514623412115E-2</v>
      </c>
      <c r="G31" s="41">
        <f t="shared" si="9"/>
        <v>1.50615020850874E-2</v>
      </c>
      <c r="H31" s="41">
        <f t="shared" si="9"/>
        <v>1.4186213326580014E-2</v>
      </c>
      <c r="I31" s="41">
        <f t="shared" si="9"/>
        <v>1.3859041566082126E-2</v>
      </c>
      <c r="J31" s="41">
        <f t="shared" si="9"/>
        <v>1.7917297532927787E-2</v>
      </c>
      <c r="K31" s="41">
        <f t="shared" si="9"/>
        <v>1.7463398702645704E-2</v>
      </c>
      <c r="L31" s="41">
        <f t="shared" si="9"/>
        <v>1.7587573668818097E-2</v>
      </c>
      <c r="M31" s="41">
        <f t="shared" si="9"/>
        <v>1.7455469754730547E-2</v>
      </c>
    </row>
    <row r="32" spans="2:13" x14ac:dyDescent="0.35">
      <c r="B32" s="40"/>
      <c r="C32" s="41"/>
      <c r="D32" s="41"/>
      <c r="E32" s="41"/>
      <c r="F32" s="41"/>
      <c r="G32" s="41"/>
      <c r="H32" s="41"/>
      <c r="I32" s="41"/>
      <c r="J32" s="41"/>
      <c r="K32" s="41"/>
      <c r="L32" s="41"/>
      <c r="M32" s="41"/>
    </row>
    <row r="33" spans="2:13" x14ac:dyDescent="0.35">
      <c r="B33" s="57" t="s">
        <v>244</v>
      </c>
      <c r="C33" s="49">
        <f>IFERROR(C24-C30,0)</f>
        <v>1158.9100000000003</v>
      </c>
      <c r="D33" s="49">
        <f t="shared" ref="D33:M33" si="10">IFERROR(D24-D30,0)</f>
        <v>1359.399999999999</v>
      </c>
      <c r="E33" s="49">
        <f t="shared" si="10"/>
        <v>1570.5700000000006</v>
      </c>
      <c r="F33" s="49">
        <f t="shared" si="10"/>
        <v>1658.3700000000003</v>
      </c>
      <c r="G33" s="49">
        <f t="shared" si="10"/>
        <v>2311.44</v>
      </c>
      <c r="H33" s="49">
        <f t="shared" si="10"/>
        <v>2000.7700000000013</v>
      </c>
      <c r="I33" s="49">
        <f t="shared" si="10"/>
        <v>2605.0000000000005</v>
      </c>
      <c r="J33" s="49">
        <f t="shared" si="10"/>
        <v>2866.1899999999982</v>
      </c>
      <c r="K33" s="49">
        <f t="shared" si="10"/>
        <v>2863.0699999999983</v>
      </c>
      <c r="L33" s="49">
        <f t="shared" si="10"/>
        <v>3177.5100000000007</v>
      </c>
      <c r="M33" s="49">
        <f t="shared" si="10"/>
        <v>3180.04</v>
      </c>
    </row>
    <row r="34" spans="2:13" x14ac:dyDescent="0.35">
      <c r="B34" s="40" t="s">
        <v>245</v>
      </c>
      <c r="C34" s="41">
        <f>IFERROR(C33/C12,0)</f>
        <v>0.12799850675219709</v>
      </c>
      <c r="D34" s="41">
        <f t="shared" ref="D34:M34" si="11">IFERROR(D33/D12,0)</f>
        <v>0.13711936364672539</v>
      </c>
      <c r="E34" s="41">
        <f t="shared" si="11"/>
        <v>0.14207298815794597</v>
      </c>
      <c r="F34" s="41">
        <f t="shared" si="11"/>
        <v>0.14296847722540965</v>
      </c>
      <c r="G34" s="41">
        <f t="shared" si="11"/>
        <v>0.17596036583044944</v>
      </c>
      <c r="H34" s="41">
        <f t="shared" si="11"/>
        <v>0.14153460674888557</v>
      </c>
      <c r="I34" s="41">
        <f t="shared" si="11"/>
        <v>0.15981055853943582</v>
      </c>
      <c r="J34" s="41">
        <f t="shared" si="11"/>
        <v>0.17091918729914887</v>
      </c>
      <c r="K34" s="41">
        <f t="shared" si="11"/>
        <v>0.15956766746532142</v>
      </c>
      <c r="L34" s="41">
        <f t="shared" si="11"/>
        <v>0.16591363954637711</v>
      </c>
      <c r="M34" s="41">
        <f t="shared" si="11"/>
        <v>0.16604574346046463</v>
      </c>
    </row>
    <row r="36" spans="2:13" x14ac:dyDescent="0.35">
      <c r="B36" s="25" t="s">
        <v>212</v>
      </c>
      <c r="C36" s="49">
        <f t="shared" ref="C36:M36" si="12">IFERROR(C24-SUM(C27,C30),0)</f>
        <v>1153.4600000000003</v>
      </c>
      <c r="D36" s="49">
        <f t="shared" si="12"/>
        <v>1351.8099999999988</v>
      </c>
      <c r="E36" s="49">
        <f t="shared" si="12"/>
        <v>1561.4800000000005</v>
      </c>
      <c r="F36" s="49">
        <f t="shared" si="12"/>
        <v>1581.4700000000003</v>
      </c>
      <c r="G36" s="49">
        <f t="shared" si="12"/>
        <v>2200.54</v>
      </c>
      <c r="H36" s="49">
        <f t="shared" si="12"/>
        <v>1856.4800000000014</v>
      </c>
      <c r="I36" s="49">
        <f t="shared" si="12"/>
        <v>2435.9000000000005</v>
      </c>
      <c r="J36" s="49">
        <f t="shared" si="12"/>
        <v>2702.1899999999982</v>
      </c>
      <c r="K36" s="49">
        <f t="shared" si="12"/>
        <v>2724.2699999999986</v>
      </c>
      <c r="L36" s="49">
        <f t="shared" si="12"/>
        <v>3064.7500000000005</v>
      </c>
      <c r="M36" s="49">
        <f t="shared" si="12"/>
        <v>3070.56</v>
      </c>
    </row>
    <row r="37" spans="2:13" x14ac:dyDescent="0.35">
      <c r="B37" s="40" t="s">
        <v>213</v>
      </c>
      <c r="C37" s="41">
        <f t="shared" ref="C37:M37" si="13">IFERROR(C36/C12,0)</f>
        <v>0.12739656884347297</v>
      </c>
      <c r="D37" s="41">
        <f t="shared" si="13"/>
        <v>0.13635377885190511</v>
      </c>
      <c r="E37" s="41">
        <f t="shared" si="13"/>
        <v>0.14125071123787508</v>
      </c>
      <c r="F37" s="41">
        <f t="shared" si="13"/>
        <v>0.13633890969908319</v>
      </c>
      <c r="G37" s="41">
        <f t="shared" si="13"/>
        <v>0.16751800757300089</v>
      </c>
      <c r="H37" s="41">
        <f t="shared" si="13"/>
        <v>0.13132752227251066</v>
      </c>
      <c r="I37" s="41">
        <f t="shared" si="13"/>
        <v>0.14943667544960143</v>
      </c>
      <c r="J37" s="41">
        <f t="shared" si="13"/>
        <v>0.16113939366472113</v>
      </c>
      <c r="K37" s="41">
        <f t="shared" si="13"/>
        <v>0.15183191799213824</v>
      </c>
      <c r="L37" s="41">
        <f t="shared" si="13"/>
        <v>0.16002587774696517</v>
      </c>
      <c r="M37" s="41">
        <f t="shared" si="13"/>
        <v>0.16032924681449426</v>
      </c>
    </row>
    <row r="39" spans="2:13" x14ac:dyDescent="0.35">
      <c r="B39" t="s">
        <v>40</v>
      </c>
      <c r="C39" s="48">
        <f>IFERROR('Data Sheet'!B29,0)</f>
        <v>419.67</v>
      </c>
      <c r="D39" s="48">
        <f>IFERROR('Data Sheet'!C29,0)</f>
        <v>514.22</v>
      </c>
      <c r="E39" s="48">
        <f>IFERROR('Data Sheet'!D29,0)</f>
        <v>612.47</v>
      </c>
      <c r="F39" s="48">
        <f>IFERROR('Data Sheet'!E29,0)</f>
        <v>450.7</v>
      </c>
      <c r="G39" s="48">
        <f>IFERROR('Data Sheet'!F29,0)</f>
        <v>663.02</v>
      </c>
      <c r="H39" s="48">
        <f>IFERROR('Data Sheet'!G29,0)</f>
        <v>562.35</v>
      </c>
      <c r="I39" s="48">
        <f>IFERROR('Data Sheet'!H29,0)</f>
        <v>716.45</v>
      </c>
      <c r="J39" s="48">
        <f>IFERROR('Data Sheet'!I29,0)</f>
        <v>779.25</v>
      </c>
      <c r="K39" s="48">
        <f>IFERROR('Data Sheet'!J29,0)</f>
        <v>748.71</v>
      </c>
      <c r="L39" s="48">
        <f>IFERROR('Data Sheet'!K29,0)</f>
        <v>751.77</v>
      </c>
      <c r="M39" s="48">
        <f>IFERROR(SUM('Data Sheet'!H48:K48),0)</f>
        <v>774.85</v>
      </c>
    </row>
    <row r="40" spans="2:13" x14ac:dyDescent="0.35">
      <c r="B40" s="40" t="s">
        <v>214</v>
      </c>
      <c r="C40" s="41">
        <f>IFERROR(C39/C36,0)</f>
        <v>0.36383576370225229</v>
      </c>
      <c r="D40" s="41">
        <f t="shared" ref="D40:M40" si="14">IFERROR(D39/D36,0)</f>
        <v>0.38039369438012777</v>
      </c>
      <c r="E40" s="41">
        <f t="shared" si="14"/>
        <v>0.39223685221712723</v>
      </c>
      <c r="F40" s="41">
        <f t="shared" si="14"/>
        <v>0.2849880174774102</v>
      </c>
      <c r="G40" s="41">
        <f t="shared" si="14"/>
        <v>0.30129877211957062</v>
      </c>
      <c r="H40" s="41">
        <f t="shared" si="14"/>
        <v>0.30291196242351093</v>
      </c>
      <c r="I40" s="41">
        <f t="shared" si="14"/>
        <v>0.29412126934603222</v>
      </c>
      <c r="J40" s="41">
        <f t="shared" si="14"/>
        <v>0.28837720515581827</v>
      </c>
      <c r="K40" s="41">
        <f t="shared" si="14"/>
        <v>0.27482958737570079</v>
      </c>
      <c r="L40" s="41">
        <f t="shared" si="14"/>
        <v>0.24529570111754626</v>
      </c>
      <c r="M40" s="41">
        <f t="shared" si="14"/>
        <v>0.25234810588296597</v>
      </c>
    </row>
    <row r="42" spans="2:13" x14ac:dyDescent="0.35">
      <c r="B42" s="25" t="s">
        <v>215</v>
      </c>
      <c r="C42" s="49">
        <f>IFERROR(C36-C39,0)</f>
        <v>733.79000000000019</v>
      </c>
      <c r="D42" s="49">
        <f t="shared" ref="D42:M42" si="15">IFERROR(D36-D39,0)</f>
        <v>837.58999999999878</v>
      </c>
      <c r="E42" s="49">
        <f t="shared" si="15"/>
        <v>949.01000000000045</v>
      </c>
      <c r="F42" s="49">
        <f t="shared" si="15"/>
        <v>1130.7700000000002</v>
      </c>
      <c r="G42" s="49">
        <f t="shared" si="15"/>
        <v>1537.52</v>
      </c>
      <c r="H42" s="49">
        <f t="shared" si="15"/>
        <v>1294.1300000000015</v>
      </c>
      <c r="I42" s="49">
        <f t="shared" si="15"/>
        <v>1719.4500000000005</v>
      </c>
      <c r="J42" s="49">
        <f t="shared" si="15"/>
        <v>1922.9399999999982</v>
      </c>
      <c r="K42" s="49">
        <f t="shared" si="15"/>
        <v>1975.5599999999986</v>
      </c>
      <c r="L42" s="49">
        <f t="shared" si="15"/>
        <v>2312.9800000000005</v>
      </c>
      <c r="M42" s="49">
        <f t="shared" si="15"/>
        <v>2295.71</v>
      </c>
    </row>
    <row r="43" spans="2:13" x14ac:dyDescent="0.35">
      <c r="B43" s="40" t="s">
        <v>216</v>
      </c>
      <c r="C43" s="41">
        <f t="shared" ref="C43:M43" si="16">IFERROR(C42/C12,0)</f>
        <v>8.1045140925261425E-2</v>
      </c>
      <c r="D43" s="41">
        <f t="shared" si="16"/>
        <v>8.4485661171738002E-2</v>
      </c>
      <c r="E43" s="41">
        <f t="shared" si="16"/>
        <v>8.5846976888500556E-2</v>
      </c>
      <c r="F43" s="41">
        <f t="shared" si="16"/>
        <v>9.748395411890981E-2</v>
      </c>
      <c r="G43" s="41">
        <f t="shared" si="16"/>
        <v>0.1170450375833388</v>
      </c>
      <c r="H43" s="41">
        <f t="shared" si="16"/>
        <v>9.154684478072711E-2</v>
      </c>
      <c r="I43" s="41">
        <f t="shared" si="16"/>
        <v>0.10548417077951361</v>
      </c>
      <c r="J43" s="41">
        <f t="shared" si="16"/>
        <v>0.11467046567918569</v>
      </c>
      <c r="K43" s="41">
        <f t="shared" si="16"/>
        <v>0.11010401461989763</v>
      </c>
      <c r="L43" s="41">
        <f t="shared" si="16"/>
        <v>0.1207722178680726</v>
      </c>
      <c r="M43" s="41">
        <f t="shared" si="16"/>
        <v>0.11987046506321407</v>
      </c>
    </row>
    <row r="45" spans="2:13" x14ac:dyDescent="0.35">
      <c r="B45" t="s">
        <v>217</v>
      </c>
      <c r="C45">
        <f>IFERROR('Data Sheet'!B93,0)</f>
        <v>24</v>
      </c>
      <c r="D45">
        <f>IFERROR('Data Sheet'!C93,0)</f>
        <v>24.01</v>
      </c>
      <c r="E45">
        <f>IFERROR('Data Sheet'!D93,0)</f>
        <v>24.03</v>
      </c>
      <c r="F45">
        <f>IFERROR('Data Sheet'!E93,0)</f>
        <v>24.05</v>
      </c>
      <c r="G45">
        <f>IFERROR('Data Sheet'!F93,0)</f>
        <v>24.09</v>
      </c>
      <c r="H45">
        <f>IFERROR('Data Sheet'!G93,0)</f>
        <v>24.09</v>
      </c>
      <c r="I45">
        <f>IFERROR('Data Sheet'!H93,0)</f>
        <v>24.09</v>
      </c>
      <c r="J45">
        <f>IFERROR('Data Sheet'!I93,0)</f>
        <v>24.09</v>
      </c>
      <c r="K45">
        <f>IFERROR('Data Sheet'!J93,0)</f>
        <v>24.09</v>
      </c>
      <c r="L45">
        <f>IFERROR('Data Sheet'!K93,0)</f>
        <v>24.09</v>
      </c>
    </row>
    <row r="47" spans="2:13" x14ac:dyDescent="0.35">
      <c r="B47" t="s">
        <v>218</v>
      </c>
      <c r="C47" s="48">
        <f>IFERROR(C42/C45,0)</f>
        <v>30.57458333333334</v>
      </c>
      <c r="D47" s="48">
        <f t="shared" ref="D47:M47" si="17">IFERROR(D42/D45,0)</f>
        <v>34.885047896709651</v>
      </c>
      <c r="E47" s="48">
        <f t="shared" si="17"/>
        <v>39.492717436537681</v>
      </c>
      <c r="F47" s="48">
        <f t="shared" si="17"/>
        <v>47.017463617463626</v>
      </c>
      <c r="G47" s="48">
        <f t="shared" si="17"/>
        <v>63.823993358239932</v>
      </c>
      <c r="H47" s="48">
        <f t="shared" si="17"/>
        <v>53.720630967206368</v>
      </c>
      <c r="I47" s="48">
        <f t="shared" si="17"/>
        <v>71.376089663760922</v>
      </c>
      <c r="J47" s="48">
        <f t="shared" si="17"/>
        <v>79.823163138231564</v>
      </c>
      <c r="K47" s="48">
        <f t="shared" si="17"/>
        <v>82.007471980074655</v>
      </c>
      <c r="L47" s="48">
        <f t="shared" si="17"/>
        <v>96.014113740141156</v>
      </c>
      <c r="M47" s="48">
        <f t="shared" si="17"/>
        <v>0</v>
      </c>
    </row>
    <row r="48" spans="2:13" x14ac:dyDescent="0.35">
      <c r="B48" s="40" t="s">
        <v>219</v>
      </c>
      <c r="C48" s="42" t="s">
        <v>199</v>
      </c>
      <c r="D48" s="41">
        <f>(D47/C47-1)</f>
        <v>0.14098195603787378</v>
      </c>
      <c r="E48" s="41">
        <f t="shared" ref="E48:M48" si="18">(E47/D47-1)</f>
        <v>0.13208150246692441</v>
      </c>
      <c r="F48" s="41">
        <f t="shared" si="18"/>
        <v>0.19053503200983157</v>
      </c>
      <c r="G48" s="41">
        <f t="shared" si="18"/>
        <v>0.35745292169554377</v>
      </c>
      <c r="H48" s="41">
        <f t="shared" si="18"/>
        <v>-0.15830037983245648</v>
      </c>
      <c r="I48" s="41">
        <f t="shared" si="18"/>
        <v>0.32865322649192796</v>
      </c>
      <c r="J48" s="41">
        <f t="shared" si="18"/>
        <v>0.11834598272703345</v>
      </c>
      <c r="K48" s="41">
        <f t="shared" si="18"/>
        <v>2.7364348341601952E-2</v>
      </c>
      <c r="L48" s="41">
        <f t="shared" si="18"/>
        <v>0.17079714106380073</v>
      </c>
      <c r="M48" s="41">
        <f t="shared" si="18"/>
        <v>-1</v>
      </c>
    </row>
    <row r="50" spans="1:13" x14ac:dyDescent="0.35">
      <c r="B50" t="s">
        <v>220</v>
      </c>
      <c r="C50" s="48">
        <f>IFERROR('Data Sheet'!B31/'Data Sheet'!B93,0)</f>
        <v>11</v>
      </c>
      <c r="D50" s="48">
        <f>IFERROR('Data Sheet'!C31/'Data Sheet'!C93,0)</f>
        <v>12.499791753436067</v>
      </c>
      <c r="E50" s="48">
        <f>IFERROR('Data Sheet'!D31/'Data Sheet'!D93,0)</f>
        <v>14.999999999999998</v>
      </c>
      <c r="F50" s="48">
        <f>IFERROR('Data Sheet'!E31/'Data Sheet'!E93,0)</f>
        <v>35</v>
      </c>
      <c r="G50" s="48">
        <f>IFERROR('Data Sheet'!F31/'Data Sheet'!F93,0)</f>
        <v>157.50020755500208</v>
      </c>
      <c r="H50" s="48">
        <f>IFERROR('Data Sheet'!G31/'Data Sheet'!G93,0)</f>
        <v>56.499792444997922</v>
      </c>
      <c r="I50" s="48">
        <f>IFERROR('Data Sheet'!H31/'Data Sheet'!H93,0)</f>
        <v>72</v>
      </c>
      <c r="J50" s="48">
        <f>IFERROR('Data Sheet'!I31/'Data Sheet'!I93,0)</f>
        <v>73.500207555002078</v>
      </c>
      <c r="K50" s="48">
        <f>IFERROR('Data Sheet'!J31/'Data Sheet'!J93,0)</f>
        <v>75</v>
      </c>
      <c r="L50" s="48">
        <f>IFERROR('Data Sheet'!K31/'Data Sheet'!K93,0)</f>
        <v>90.499792444997922</v>
      </c>
      <c r="M50" s="48">
        <f>IFERROR('Data Sheet'!L31/'Data Sheet'!L93,0)</f>
        <v>0</v>
      </c>
    </row>
    <row r="51" spans="1:13" x14ac:dyDescent="0.35">
      <c r="B51" s="40" t="s">
        <v>221</v>
      </c>
      <c r="C51" s="41">
        <f>IFERROR(C50/C47,0)</f>
        <v>0.35977595769906912</v>
      </c>
      <c r="D51" s="41">
        <f t="shared" ref="D51:M51" si="19">IFERROR(D50/D47,0)</f>
        <v>0.35831373344954026</v>
      </c>
      <c r="E51" s="41">
        <f t="shared" si="19"/>
        <v>0.37981686178227814</v>
      </c>
      <c r="F51" s="41">
        <f t="shared" si="19"/>
        <v>0.74440425550730904</v>
      </c>
      <c r="G51" s="41">
        <f t="shared" si="19"/>
        <v>2.467727249076435</v>
      </c>
      <c r="H51" s="41">
        <f t="shared" si="19"/>
        <v>1.0517335970883903</v>
      </c>
      <c r="I51" s="41">
        <f t="shared" si="19"/>
        <v>1.0087411672337081</v>
      </c>
      <c r="J51" s="41">
        <f t="shared" si="19"/>
        <v>0.92078796010276009</v>
      </c>
      <c r="K51" s="41">
        <f t="shared" si="19"/>
        <v>0.91455081090931256</v>
      </c>
      <c r="L51" s="41">
        <f t="shared" si="19"/>
        <v>0.94256759677991142</v>
      </c>
      <c r="M51" s="41">
        <f t="shared" si="19"/>
        <v>0</v>
      </c>
    </row>
    <row r="53" spans="1:13" x14ac:dyDescent="0.35">
      <c r="B53" t="s">
        <v>222</v>
      </c>
      <c r="C53" s="41">
        <f>IF(C47&gt;C50,1-C51,0)</f>
        <v>0.64022404230093088</v>
      </c>
      <c r="D53" s="41">
        <f t="shared" ref="D53:M53" si="20">IF(D47&gt;D50,1-D51,0)</f>
        <v>0.64168626655045968</v>
      </c>
      <c r="E53" s="41">
        <f t="shared" si="20"/>
        <v>0.62018313821772186</v>
      </c>
      <c r="F53" s="41">
        <f t="shared" si="20"/>
        <v>0.25559574449269096</v>
      </c>
      <c r="G53" s="41">
        <f t="shared" si="20"/>
        <v>0</v>
      </c>
      <c r="H53" s="41">
        <f t="shared" si="20"/>
        <v>0</v>
      </c>
      <c r="I53" s="41">
        <f t="shared" si="20"/>
        <v>0</v>
      </c>
      <c r="J53" s="41">
        <f t="shared" si="20"/>
        <v>7.9212039897239905E-2</v>
      </c>
      <c r="K53" s="41">
        <f t="shared" si="20"/>
        <v>8.5449189090687439E-2</v>
      </c>
      <c r="L53" s="41">
        <f t="shared" si="20"/>
        <v>5.7432403220088579E-2</v>
      </c>
      <c r="M53" s="41">
        <f t="shared" si="20"/>
        <v>0</v>
      </c>
    </row>
    <row r="56" spans="1:13" x14ac:dyDescent="0.35">
      <c r="A56" t="s">
        <v>196</v>
      </c>
      <c r="B56" s="39" t="s">
        <v>223</v>
      </c>
      <c r="C56" s="37"/>
      <c r="D56" s="37"/>
      <c r="E56" s="37"/>
      <c r="F56" s="37"/>
      <c r="G56" s="37"/>
      <c r="H56" s="37"/>
      <c r="I56" s="37"/>
      <c r="J56" s="37"/>
      <c r="K56" s="37"/>
      <c r="L56" s="37"/>
      <c r="M56" s="37"/>
    </row>
    <row r="57" spans="1:13" x14ac:dyDescent="0.35">
      <c r="B57" t="s">
        <v>47</v>
      </c>
      <c r="C57" s="48">
        <f>IFERROR('Data Sheet'!B57,0)</f>
        <v>24</v>
      </c>
      <c r="D57" s="48">
        <f>IFERROR('Data Sheet'!C57,0)</f>
        <v>24.01</v>
      </c>
      <c r="E57" s="48">
        <f>IFERROR('Data Sheet'!D57,0)</f>
        <v>24.03</v>
      </c>
      <c r="F57" s="48">
        <f>IFERROR('Data Sheet'!E57,0)</f>
        <v>24.05</v>
      </c>
      <c r="G57" s="48">
        <f>IFERROR('Data Sheet'!F57,0)</f>
        <v>24.09</v>
      </c>
      <c r="H57" s="48">
        <f>IFERROR('Data Sheet'!G57,0)</f>
        <v>24.09</v>
      </c>
      <c r="I57" s="48">
        <f>IFERROR('Data Sheet'!H57,0)</f>
        <v>24.09</v>
      </c>
      <c r="J57" s="48">
        <f>IFERROR('Data Sheet'!I57,0)</f>
        <v>24.09</v>
      </c>
      <c r="K57" s="48">
        <f>IFERROR('Data Sheet'!J57,0)</f>
        <v>24.09</v>
      </c>
      <c r="L57" s="48">
        <f>IFERROR('Data Sheet'!K57,0)</f>
        <v>24.09</v>
      </c>
    </row>
    <row r="58" spans="1:13" x14ac:dyDescent="0.35">
      <c r="B58" t="s">
        <v>48</v>
      </c>
      <c r="C58" s="48">
        <f>IFERROR('Data Sheet'!B58,0)</f>
        <v>2672.42</v>
      </c>
      <c r="D58" s="48">
        <f>IFERROR('Data Sheet'!C58,0)</f>
        <v>3382.22</v>
      </c>
      <c r="E58" s="48">
        <f>IFERROR('Data Sheet'!D58,0)</f>
        <v>4229.22</v>
      </c>
      <c r="F58" s="48">
        <f>IFERROR('Data Sheet'!E58,0)</f>
        <v>4378.78</v>
      </c>
      <c r="G58" s="48">
        <f>IFERROR('Data Sheet'!F58,0)</f>
        <v>3523.57</v>
      </c>
      <c r="H58" s="48">
        <f>IFERROR('Data Sheet'!G58,0)</f>
        <v>2534.0100000000002</v>
      </c>
      <c r="I58" s="48">
        <f>IFERROR('Data Sheet'!H58,0)</f>
        <v>3510.18</v>
      </c>
      <c r="J58" s="48">
        <f>IFERROR('Data Sheet'!I58,0)</f>
        <v>3917.43</v>
      </c>
      <c r="K58" s="48">
        <f>IFERROR('Data Sheet'!J58,0)</f>
        <v>4331.63</v>
      </c>
      <c r="L58" s="48">
        <f>IFERROR('Data Sheet'!K58,0)</f>
        <v>5082.47</v>
      </c>
    </row>
    <row r="59" spans="1:13" x14ac:dyDescent="0.35">
      <c r="B59" t="s">
        <v>49</v>
      </c>
      <c r="C59" s="48">
        <f>IFERROR('Data Sheet'!B59,0)</f>
        <v>124.56</v>
      </c>
      <c r="D59" s="48">
        <f>IFERROR('Data Sheet'!C59,0)</f>
        <v>200.7</v>
      </c>
      <c r="E59" s="48">
        <f>IFERROR('Data Sheet'!D59,0)</f>
        <v>156.02000000000001</v>
      </c>
      <c r="F59" s="48">
        <f>IFERROR('Data Sheet'!E59,0)</f>
        <v>1537.59</v>
      </c>
      <c r="G59" s="48">
        <f>IFERROR('Data Sheet'!F59,0)</f>
        <v>2106.94</v>
      </c>
      <c r="H59" s="48">
        <f>IFERROR('Data Sheet'!G59,0)</f>
        <v>2481.1999999999998</v>
      </c>
      <c r="I59" s="48">
        <f>IFERROR('Data Sheet'!H59,0)</f>
        <v>2997.37</v>
      </c>
      <c r="J59" s="48">
        <f>IFERROR('Data Sheet'!I59,0)</f>
        <v>2064.96</v>
      </c>
      <c r="K59" s="48">
        <f>IFERROR('Data Sheet'!J59,0)</f>
        <v>1246.51</v>
      </c>
      <c r="L59" s="48">
        <f>IFERROR('Data Sheet'!K59,0)</f>
        <v>1380.28</v>
      </c>
    </row>
    <row r="60" spans="1:13" x14ac:dyDescent="0.35">
      <c r="B60" t="s">
        <v>50</v>
      </c>
      <c r="C60" s="48">
        <f>IFERROR('Data Sheet'!B60,0)</f>
        <v>1287.82</v>
      </c>
      <c r="D60" s="48">
        <f>IFERROR('Data Sheet'!C60,0)</f>
        <v>1580.99</v>
      </c>
      <c r="E60" s="48">
        <f>IFERROR('Data Sheet'!D60,0)</f>
        <v>1828.68</v>
      </c>
      <c r="F60" s="48">
        <f>IFERROR('Data Sheet'!E60,0)</f>
        <v>1889.12</v>
      </c>
      <c r="G60" s="48">
        <f>IFERROR('Data Sheet'!F60,0)</f>
        <v>2345.4899999999998</v>
      </c>
      <c r="H60" s="48">
        <f>IFERROR('Data Sheet'!G60,0)</f>
        <v>2487.3000000000002</v>
      </c>
      <c r="I60" s="48">
        <f>IFERROR('Data Sheet'!H60,0)</f>
        <v>2819.21</v>
      </c>
      <c r="J60" s="48">
        <f>IFERROR('Data Sheet'!I60,0)</f>
        <v>3065.02</v>
      </c>
      <c r="K60" s="48">
        <f>IFERROR('Data Sheet'!J60,0)</f>
        <v>3234.52</v>
      </c>
      <c r="L60" s="48">
        <f>IFERROR('Data Sheet'!K60,0)</f>
        <v>3243.48</v>
      </c>
    </row>
    <row r="61" spans="1:13" x14ac:dyDescent="0.35">
      <c r="B61" s="25" t="s">
        <v>133</v>
      </c>
      <c r="C61" s="49">
        <f>IFERROR('Data Sheet'!B61,0)</f>
        <v>4108.8</v>
      </c>
      <c r="D61" s="49">
        <f>IFERROR('Data Sheet'!C61,0)</f>
        <v>5187.92</v>
      </c>
      <c r="E61" s="49">
        <f>IFERROR('Data Sheet'!D61,0)</f>
        <v>6237.95</v>
      </c>
      <c r="F61" s="49">
        <f>IFERROR('Data Sheet'!E61,0)</f>
        <v>7829.54</v>
      </c>
      <c r="G61" s="49">
        <f>IFERROR('Data Sheet'!F61,0)</f>
        <v>8000.09</v>
      </c>
      <c r="H61" s="49">
        <f>IFERROR('Data Sheet'!G61,0)</f>
        <v>7526.6</v>
      </c>
      <c r="I61" s="49">
        <f>IFERROR('Data Sheet'!H61,0)</f>
        <v>9350.85</v>
      </c>
      <c r="J61" s="49">
        <f>IFERROR('Data Sheet'!I61,0)</f>
        <v>9071.5</v>
      </c>
      <c r="K61" s="49">
        <f>IFERROR('Data Sheet'!J61,0)</f>
        <v>8836.75</v>
      </c>
      <c r="L61" s="49">
        <f>IFERROR('Data Sheet'!K61,0)</f>
        <v>9730.32</v>
      </c>
      <c r="M61" s="49"/>
    </row>
    <row r="63" spans="1:13" x14ac:dyDescent="0.35">
      <c r="B63" t="s">
        <v>224</v>
      </c>
      <c r="C63" s="48">
        <f>IFERROR('Data Sheet'!B62,0)</f>
        <v>1159.99</v>
      </c>
      <c r="D63" s="48">
        <f>IFERROR('Data Sheet'!C62,0)</f>
        <v>1345.6</v>
      </c>
      <c r="E63" s="48">
        <f>IFERROR('Data Sheet'!D62,0)</f>
        <v>1688.3</v>
      </c>
      <c r="F63" s="48">
        <f>IFERROR('Data Sheet'!E62,0)</f>
        <v>1878.18</v>
      </c>
      <c r="G63" s="48">
        <f>IFERROR('Data Sheet'!F62,0)</f>
        <v>1792.95</v>
      </c>
      <c r="H63" s="48">
        <f>IFERROR('Data Sheet'!G62,0)</f>
        <v>1753.21</v>
      </c>
      <c r="I63" s="48">
        <f>IFERROR('Data Sheet'!H62,0)</f>
        <v>2655.22</v>
      </c>
      <c r="J63" s="48">
        <f>IFERROR('Data Sheet'!I62,0)</f>
        <v>2771.14</v>
      </c>
      <c r="K63" s="48">
        <f>IFERROR('Data Sheet'!J62,0)</f>
        <v>2903.8</v>
      </c>
      <c r="L63" s="48">
        <f>IFERROR('Data Sheet'!K62,0)</f>
        <v>2849.92</v>
      </c>
      <c r="M63" s="48"/>
    </row>
    <row r="64" spans="1:13" x14ac:dyDescent="0.35">
      <c r="B64" t="s">
        <v>53</v>
      </c>
      <c r="C64" s="48">
        <f>IFERROR('Data Sheet'!B63,0)</f>
        <v>30.07</v>
      </c>
      <c r="D64" s="48">
        <f>IFERROR('Data Sheet'!C63,0)</f>
        <v>202.82</v>
      </c>
      <c r="E64" s="48">
        <f>IFERROR('Data Sheet'!D63,0)</f>
        <v>101.24</v>
      </c>
      <c r="F64" s="48">
        <f>IFERROR('Data Sheet'!E63,0)</f>
        <v>39.549999999999997</v>
      </c>
      <c r="G64" s="48">
        <f>IFERROR('Data Sheet'!F63,0)</f>
        <v>116.52</v>
      </c>
      <c r="H64" s="48">
        <f>IFERROR('Data Sheet'!G63,0)</f>
        <v>535.67999999999995</v>
      </c>
      <c r="I64" s="48">
        <f>IFERROR('Data Sheet'!H63,0)</f>
        <v>105</v>
      </c>
      <c r="J64" s="48">
        <f>IFERROR('Data Sheet'!I63,0)</f>
        <v>187.54</v>
      </c>
      <c r="K64" s="48">
        <f>IFERROR('Data Sheet'!J63,0)</f>
        <v>89.2</v>
      </c>
      <c r="L64" s="48">
        <f>IFERROR('Data Sheet'!K63,0)</f>
        <v>39.04</v>
      </c>
      <c r="M64" s="48"/>
    </row>
    <row r="65" spans="1:13" x14ac:dyDescent="0.35">
      <c r="B65" t="s">
        <v>54</v>
      </c>
      <c r="C65" s="48">
        <f>IFERROR('Data Sheet'!B64,0)</f>
        <v>486.85</v>
      </c>
      <c r="D65" s="48">
        <f>IFERROR('Data Sheet'!C64,0)</f>
        <v>1079.28</v>
      </c>
      <c r="E65" s="48">
        <f>IFERROR('Data Sheet'!D64,0)</f>
        <v>1476.28</v>
      </c>
      <c r="F65" s="48">
        <f>IFERROR('Data Sheet'!E64,0)</f>
        <v>2893.23</v>
      </c>
      <c r="G65" s="48">
        <f>IFERROR('Data Sheet'!F64,0)</f>
        <v>2780.69</v>
      </c>
      <c r="H65" s="48">
        <f>IFERROR('Data Sheet'!G64,0)</f>
        <v>1762.37</v>
      </c>
      <c r="I65" s="48">
        <f>IFERROR('Data Sheet'!H64,0)</f>
        <v>3324.24</v>
      </c>
      <c r="J65" s="48">
        <f>IFERROR('Data Sheet'!I64,0)</f>
        <v>2766.72</v>
      </c>
      <c r="K65" s="48">
        <f>IFERROR('Data Sheet'!J64,0)</f>
        <v>2865.43</v>
      </c>
      <c r="L65" s="48">
        <f>IFERROR('Data Sheet'!K64,0)</f>
        <v>3609.76</v>
      </c>
      <c r="M65" s="48"/>
    </row>
    <row r="66" spans="1:13" x14ac:dyDescent="0.35">
      <c r="B66" t="s">
        <v>55</v>
      </c>
      <c r="C66" s="48">
        <f>IFERROR('Data Sheet'!B65-SUM('Data Sheet'!B67:B69),0)</f>
        <v>1470.52</v>
      </c>
      <c r="D66" s="48">
        <f>IFERROR('Data Sheet'!C65-SUM('Data Sheet'!C67:C69),0)</f>
        <v>1416.4099999999999</v>
      </c>
      <c r="E66" s="48">
        <f>IFERROR('Data Sheet'!D65-SUM('Data Sheet'!D67:D69),0)</f>
        <v>1686.6900000000003</v>
      </c>
      <c r="F66" s="48">
        <f>IFERROR('Data Sheet'!E65-SUM('Data Sheet'!E67:E69),0)</f>
        <v>1834.4099999999999</v>
      </c>
      <c r="G66" s="48">
        <f>IFERROR('Data Sheet'!F65-SUM('Data Sheet'!F67:F69),0)</f>
        <v>1749.83</v>
      </c>
      <c r="H66" s="48">
        <f>IFERROR('Data Sheet'!G65-SUM('Data Sheet'!G67:G69),0)</f>
        <v>1591.02</v>
      </c>
      <c r="I66" s="48">
        <f>IFERROR('Data Sheet'!H65-SUM('Data Sheet'!H67:H69),0)</f>
        <v>1546.2099999999998</v>
      </c>
      <c r="J66" s="48">
        <f>IFERROR('Data Sheet'!I65-SUM('Data Sheet'!I67:I69),0)</f>
        <v>1325.1999999999998</v>
      </c>
      <c r="K66" s="48">
        <f>IFERROR('Data Sheet'!J65-SUM('Data Sheet'!J67:J69),0)</f>
        <v>980.72000000000025</v>
      </c>
      <c r="L66" s="48">
        <f>IFERROR('Data Sheet'!K65-SUM('Data Sheet'!K67:K69),0)</f>
        <v>1064.02</v>
      </c>
      <c r="M66" s="48"/>
    </row>
    <row r="67" spans="1:13" x14ac:dyDescent="0.35">
      <c r="B67" s="25" t="s">
        <v>225</v>
      </c>
      <c r="C67" s="49">
        <f>IFERROR(SUM(C63:C66),0)</f>
        <v>3147.43</v>
      </c>
      <c r="D67" s="49">
        <f t="shared" ref="D67:L67" si="21">IFERROR(SUM(D63:D66),0)</f>
        <v>4044.1099999999997</v>
      </c>
      <c r="E67" s="49">
        <f t="shared" si="21"/>
        <v>4952.51</v>
      </c>
      <c r="F67" s="49">
        <f t="shared" si="21"/>
        <v>6645.37</v>
      </c>
      <c r="G67" s="49">
        <f t="shared" si="21"/>
        <v>6439.99</v>
      </c>
      <c r="H67" s="49">
        <f t="shared" si="21"/>
        <v>5642.28</v>
      </c>
      <c r="I67" s="49">
        <f t="shared" si="21"/>
        <v>7630.6699999999992</v>
      </c>
      <c r="J67" s="49">
        <f t="shared" si="21"/>
        <v>7050.5999999999995</v>
      </c>
      <c r="K67" s="49">
        <f t="shared" si="21"/>
        <v>6839.1500000000005</v>
      </c>
      <c r="L67" s="49">
        <f t="shared" si="21"/>
        <v>7562.74</v>
      </c>
      <c r="M67" s="49"/>
    </row>
    <row r="69" spans="1:13" x14ac:dyDescent="0.35">
      <c r="B69" t="s">
        <v>56</v>
      </c>
      <c r="C69" s="48">
        <f>IFERROR('Data Sheet'!B67,0)</f>
        <v>179.16</v>
      </c>
      <c r="D69" s="48">
        <f>IFERROR('Data Sheet'!C67,0)</f>
        <v>304.60000000000002</v>
      </c>
      <c r="E69" s="48">
        <f>IFERROR('Data Sheet'!D67,0)</f>
        <v>394.24</v>
      </c>
      <c r="F69" s="48">
        <f>IFERROR('Data Sheet'!E67,0)</f>
        <v>320.36</v>
      </c>
      <c r="G69" s="48">
        <f>IFERROR('Data Sheet'!F67,0)</f>
        <v>257.27</v>
      </c>
      <c r="H69" s="48">
        <f>IFERROR('Data Sheet'!G67,0)</f>
        <v>331.93</v>
      </c>
      <c r="I69" s="48">
        <f>IFERROR('Data Sheet'!H67,0)</f>
        <v>328.94</v>
      </c>
      <c r="J69" s="48">
        <f>IFERROR('Data Sheet'!I67,0)</f>
        <v>393.33</v>
      </c>
      <c r="K69" s="48">
        <f>IFERROR('Data Sheet'!J67,0)</f>
        <v>448.61</v>
      </c>
      <c r="L69" s="48">
        <f>IFERROR('Data Sheet'!K67,0)</f>
        <v>469.21</v>
      </c>
      <c r="M69" s="48"/>
    </row>
    <row r="70" spans="1:13" x14ac:dyDescent="0.35">
      <c r="B70" t="s">
        <v>57</v>
      </c>
      <c r="C70" s="48">
        <f>IFERROR('Data Sheet'!B68,0)</f>
        <v>661.45</v>
      </c>
      <c r="D70" s="48">
        <f>IFERROR('Data Sheet'!C68,0)</f>
        <v>652.79</v>
      </c>
      <c r="E70" s="48">
        <f>IFERROR('Data Sheet'!D68,0)</f>
        <v>781.38</v>
      </c>
      <c r="F70" s="48">
        <f>IFERROR('Data Sheet'!E68,0)</f>
        <v>740.96</v>
      </c>
      <c r="G70" s="48">
        <f>IFERROR('Data Sheet'!F68,0)</f>
        <v>1091.49</v>
      </c>
      <c r="H70" s="48">
        <f>IFERROR('Data Sheet'!G68,0)</f>
        <v>1367.49</v>
      </c>
      <c r="I70" s="48">
        <f>IFERROR('Data Sheet'!H68,0)</f>
        <v>1193.26</v>
      </c>
      <c r="J70" s="48">
        <f>IFERROR('Data Sheet'!I68,0)</f>
        <v>1181.22</v>
      </c>
      <c r="K70" s="48">
        <f>IFERROR('Data Sheet'!J68,0)</f>
        <v>1236.51</v>
      </c>
      <c r="L70" s="48">
        <f>IFERROR('Data Sheet'!K68,0)</f>
        <v>1345.93</v>
      </c>
      <c r="M70" s="48"/>
    </row>
    <row r="71" spans="1:13" x14ac:dyDescent="0.35">
      <c r="B71" t="s">
        <v>58</v>
      </c>
      <c r="C71" s="48">
        <f>IFERROR('Data Sheet'!B69,0)</f>
        <v>120.76</v>
      </c>
      <c r="D71" s="48">
        <f>IFERROR('Data Sheet'!C69,0)</f>
        <v>186.42</v>
      </c>
      <c r="E71" s="48">
        <f>IFERROR('Data Sheet'!D69,0)</f>
        <v>109.82</v>
      </c>
      <c r="F71" s="48">
        <f>IFERROR('Data Sheet'!E69,0)</f>
        <v>122.85</v>
      </c>
      <c r="G71" s="48">
        <f>IFERROR('Data Sheet'!F69,0)</f>
        <v>211.34</v>
      </c>
      <c r="H71" s="48">
        <f>IFERROR('Data Sheet'!G69,0)</f>
        <v>184.9</v>
      </c>
      <c r="I71" s="48">
        <f>IFERROR('Data Sheet'!H69,0)</f>
        <v>197.98</v>
      </c>
      <c r="J71" s="48">
        <f>IFERROR('Data Sheet'!I69,0)</f>
        <v>446.35</v>
      </c>
      <c r="K71" s="48">
        <f>IFERROR('Data Sheet'!J69,0)</f>
        <v>312.48</v>
      </c>
      <c r="L71" s="48">
        <f>IFERROR('Data Sheet'!K69,0)</f>
        <v>352.44</v>
      </c>
      <c r="M71" s="48"/>
    </row>
    <row r="72" spans="1:13" x14ac:dyDescent="0.35">
      <c r="B72" s="25" t="s">
        <v>226</v>
      </c>
      <c r="C72" s="49">
        <f>IFERROR(SUM(C69:C71),0)</f>
        <v>961.37</v>
      </c>
      <c r="D72" s="49">
        <f t="shared" ref="D72:L72" si="22">IFERROR(SUM(D69:D71),0)</f>
        <v>1143.81</v>
      </c>
      <c r="E72" s="49">
        <f t="shared" si="22"/>
        <v>1285.4399999999998</v>
      </c>
      <c r="F72" s="49">
        <f t="shared" si="22"/>
        <v>1184.17</v>
      </c>
      <c r="G72" s="49">
        <f t="shared" si="22"/>
        <v>1560.1</v>
      </c>
      <c r="H72" s="49">
        <f t="shared" si="22"/>
        <v>1884.3200000000002</v>
      </c>
      <c r="I72" s="49">
        <f t="shared" si="22"/>
        <v>1720.18</v>
      </c>
      <c r="J72" s="49">
        <f t="shared" si="22"/>
        <v>2020.9</v>
      </c>
      <c r="K72" s="49">
        <f t="shared" si="22"/>
        <v>1997.6</v>
      </c>
      <c r="L72" s="49">
        <f t="shared" si="22"/>
        <v>2167.58</v>
      </c>
      <c r="M72" s="49"/>
    </row>
    <row r="74" spans="1:13" x14ac:dyDescent="0.35">
      <c r="B74" s="25" t="s">
        <v>227</v>
      </c>
      <c r="C74" s="49">
        <f>IFERROR(C72+C67,0)</f>
        <v>4108.8</v>
      </c>
      <c r="D74" s="49">
        <f t="shared" ref="D74:L74" si="23">IFERROR(D72+D67,0)</f>
        <v>5187.92</v>
      </c>
      <c r="E74" s="49">
        <f t="shared" si="23"/>
        <v>6237.95</v>
      </c>
      <c r="F74" s="49">
        <f t="shared" si="23"/>
        <v>7829.54</v>
      </c>
      <c r="G74" s="49">
        <f t="shared" si="23"/>
        <v>8000.09</v>
      </c>
      <c r="H74" s="49">
        <f t="shared" si="23"/>
        <v>7526.6</v>
      </c>
      <c r="I74" s="49">
        <f t="shared" si="23"/>
        <v>9350.8499999999985</v>
      </c>
      <c r="J74" s="49">
        <f t="shared" si="23"/>
        <v>9071.5</v>
      </c>
      <c r="K74" s="49">
        <f t="shared" si="23"/>
        <v>8836.75</v>
      </c>
      <c r="L74" s="49">
        <f t="shared" si="23"/>
        <v>9730.32</v>
      </c>
      <c r="M74" s="49"/>
    </row>
    <row r="76" spans="1:13" x14ac:dyDescent="0.35">
      <c r="B76" s="40" t="s">
        <v>228</v>
      </c>
      <c r="C76" s="40" t="b">
        <f>C74=C61</f>
        <v>1</v>
      </c>
      <c r="D76" s="40" t="b">
        <f t="shared" ref="D76:L76" si="24">D74=D61</f>
        <v>1</v>
      </c>
      <c r="E76" s="40" t="b">
        <f t="shared" si="24"/>
        <v>1</v>
      </c>
      <c r="F76" s="40" t="b">
        <f t="shared" si="24"/>
        <v>1</v>
      </c>
      <c r="G76" s="40" t="b">
        <f t="shared" si="24"/>
        <v>1</v>
      </c>
      <c r="H76" s="40" t="b">
        <f t="shared" si="24"/>
        <v>1</v>
      </c>
      <c r="I76" s="40" t="b">
        <f t="shared" si="24"/>
        <v>1</v>
      </c>
      <c r="J76" s="40" t="b">
        <f t="shared" si="24"/>
        <v>1</v>
      </c>
      <c r="K76" s="40" t="b">
        <f t="shared" si="24"/>
        <v>1</v>
      </c>
      <c r="L76" s="40" t="b">
        <f t="shared" si="24"/>
        <v>1</v>
      </c>
    </row>
    <row r="79" spans="1:13" x14ac:dyDescent="0.35">
      <c r="A79" s="50" t="s">
        <v>196</v>
      </c>
      <c r="B79" s="39" t="s">
        <v>229</v>
      </c>
      <c r="C79" s="37"/>
      <c r="D79" s="37"/>
      <c r="E79" s="37"/>
      <c r="F79" s="37"/>
      <c r="G79" s="37"/>
      <c r="H79" s="37"/>
      <c r="I79" s="37"/>
      <c r="J79" s="37"/>
      <c r="K79" s="37"/>
      <c r="L79" s="37"/>
      <c r="M79" s="37"/>
    </row>
    <row r="80" spans="1:13" x14ac:dyDescent="0.35">
      <c r="B80" s="8" t="s">
        <v>230</v>
      </c>
    </row>
    <row r="81" spans="2:13" x14ac:dyDescent="0.35">
      <c r="B81" t="s">
        <v>162</v>
      </c>
      <c r="C81" s="51">
        <f>IFERROR('Cash Flow Data'!D69,0)</f>
        <v>1289</v>
      </c>
      <c r="D81" s="51">
        <f>IFERROR('Cash Flow Data'!E69,0)</f>
        <v>1517</v>
      </c>
      <c r="E81" s="51">
        <f>IFERROR('Cash Flow Data'!F69,0)</f>
        <v>1754</v>
      </c>
      <c r="F81" s="51">
        <f>IFERROR('Cash Flow Data'!G69,0)</f>
        <v>1860</v>
      </c>
      <c r="G81" s="51">
        <f>IFERROR('Cash Flow Data'!H69,0)</f>
        <v>2540</v>
      </c>
      <c r="H81" s="51">
        <f>IFERROR('Cash Flow Data'!I69,0)</f>
        <v>2214</v>
      </c>
      <c r="I81" s="51">
        <f>IFERROR('Cash Flow Data'!J69,0)</f>
        <v>2846</v>
      </c>
      <c r="J81" s="51">
        <f>IFERROR('Cash Flow Data'!K69,0)</f>
        <v>3177</v>
      </c>
      <c r="K81" s="51">
        <f>IFERROR('Cash Flow Data'!L69,0)</f>
        <v>3174</v>
      </c>
      <c r="L81" s="51">
        <f>IFERROR('Cash Flow Data'!M69,0)</f>
        <v>3555</v>
      </c>
    </row>
    <row r="82" spans="2:13" x14ac:dyDescent="0.35">
      <c r="B82" t="s">
        <v>56</v>
      </c>
      <c r="C82" s="51">
        <f>IFERROR('Cash Flow Data'!D70,0)</f>
        <v>-9</v>
      </c>
      <c r="D82" s="51">
        <f>IFERROR('Cash Flow Data'!E70,0)</f>
        <v>-125</v>
      </c>
      <c r="E82" s="51">
        <f>IFERROR('Cash Flow Data'!F70,0)</f>
        <v>-87</v>
      </c>
      <c r="F82" s="51">
        <f>IFERROR('Cash Flow Data'!G70,0)</f>
        <v>79</v>
      </c>
      <c r="G82" s="51">
        <f>IFERROR('Cash Flow Data'!H70,0)</f>
        <v>61</v>
      </c>
      <c r="H82" s="51">
        <f>IFERROR('Cash Flow Data'!I70,0)</f>
        <v>-72</v>
      </c>
      <c r="I82" s="51">
        <f>IFERROR('Cash Flow Data'!J70,0)</f>
        <v>1</v>
      </c>
      <c r="J82" s="51">
        <f>IFERROR('Cash Flow Data'!K70,0)</f>
        <v>-64</v>
      </c>
      <c r="K82" s="51">
        <f>IFERROR('Cash Flow Data'!L70,0)</f>
        <v>-53</v>
      </c>
      <c r="L82" s="51">
        <f>IFERROR('Cash Flow Data'!M70,0)</f>
        <v>-13</v>
      </c>
    </row>
    <row r="83" spans="2:13" x14ac:dyDescent="0.35">
      <c r="B83" t="s">
        <v>57</v>
      </c>
      <c r="C83" s="51">
        <f>IFERROR('Cash Flow Data'!D71,0)</f>
        <v>-221</v>
      </c>
      <c r="D83" s="51">
        <f>IFERROR('Cash Flow Data'!E71,0)</f>
        <v>9</v>
      </c>
      <c r="E83" s="51">
        <f>IFERROR('Cash Flow Data'!F71,0)</f>
        <v>-127</v>
      </c>
      <c r="F83" s="51">
        <f>IFERROR('Cash Flow Data'!G71,0)</f>
        <v>43</v>
      </c>
      <c r="G83" s="51">
        <f>IFERROR('Cash Flow Data'!H71,0)</f>
        <v>-351</v>
      </c>
      <c r="H83" s="51">
        <f>IFERROR('Cash Flow Data'!I71,0)</f>
        <v>-275</v>
      </c>
      <c r="I83" s="51">
        <f>IFERROR('Cash Flow Data'!J71,0)</f>
        <v>177</v>
      </c>
      <c r="J83" s="51">
        <f>IFERROR('Cash Flow Data'!K71,0)</f>
        <v>13</v>
      </c>
      <c r="K83" s="51">
        <f>IFERROR('Cash Flow Data'!L71,0)</f>
        <v>-54</v>
      </c>
      <c r="L83" s="51">
        <f>IFERROR('Cash Flow Data'!M71,0)</f>
        <v>-105</v>
      </c>
    </row>
    <row r="84" spans="2:13" x14ac:dyDescent="0.35">
      <c r="B84" t="s">
        <v>163</v>
      </c>
      <c r="C84" s="51">
        <f>IFERROR('Cash Flow Data'!D72,0)</f>
        <v>0</v>
      </c>
      <c r="D84" s="51">
        <f>IFERROR('Cash Flow Data'!E72,0)</f>
        <v>0</v>
      </c>
      <c r="E84" s="51">
        <f>IFERROR('Cash Flow Data'!F72,0)</f>
        <v>0</v>
      </c>
      <c r="F84" s="51">
        <f>IFERROR('Cash Flow Data'!G72,0)</f>
        <v>0</v>
      </c>
      <c r="G84" s="51">
        <f>IFERROR('Cash Flow Data'!H72,0)</f>
        <v>0</v>
      </c>
      <c r="H84" s="51">
        <f>IFERROR('Cash Flow Data'!I72,0)</f>
        <v>64</v>
      </c>
      <c r="I84" s="51">
        <f>IFERROR('Cash Flow Data'!J72,0)</f>
        <v>292</v>
      </c>
      <c r="J84" s="51">
        <f>IFERROR('Cash Flow Data'!K72,0)</f>
        <v>237</v>
      </c>
      <c r="K84" s="51">
        <f>IFERROR('Cash Flow Data'!L72,0)</f>
        <v>202</v>
      </c>
      <c r="L84" s="51">
        <f>IFERROR('Cash Flow Data'!M72,0)</f>
        <v>25</v>
      </c>
    </row>
    <row r="85" spans="2:13" x14ac:dyDescent="0.35">
      <c r="B85" t="s">
        <v>164</v>
      </c>
      <c r="C85" s="51">
        <f>IFERROR('Cash Flow Data'!D73,0)</f>
        <v>0</v>
      </c>
      <c r="D85" s="51">
        <f>IFERROR('Cash Flow Data'!E73,0)</f>
        <v>0</v>
      </c>
      <c r="E85" s="51">
        <f>IFERROR('Cash Flow Data'!F73,0)</f>
        <v>0</v>
      </c>
      <c r="F85" s="51">
        <f>IFERROR('Cash Flow Data'!G73,0)</f>
        <v>0</v>
      </c>
      <c r="G85" s="51">
        <f>IFERROR('Cash Flow Data'!H73,0)</f>
        <v>0</v>
      </c>
      <c r="H85" s="51">
        <f>IFERROR('Cash Flow Data'!I73,0)</f>
        <v>0</v>
      </c>
      <c r="I85" s="51">
        <f>IFERROR('Cash Flow Data'!J73,0)</f>
        <v>0</v>
      </c>
      <c r="J85" s="51">
        <f>IFERROR('Cash Flow Data'!K73,0)</f>
        <v>0</v>
      </c>
      <c r="K85" s="51">
        <f>IFERROR('Cash Flow Data'!L73,0)</f>
        <v>0</v>
      </c>
      <c r="L85" s="51">
        <f>IFERROR('Cash Flow Data'!M73,0)</f>
        <v>0</v>
      </c>
    </row>
    <row r="86" spans="2:13" x14ac:dyDescent="0.35">
      <c r="B86" t="s">
        <v>165</v>
      </c>
      <c r="C86" s="51">
        <f>IFERROR('Cash Flow Data'!D74,0)</f>
        <v>-221</v>
      </c>
      <c r="D86" s="51">
        <f>IFERROR('Cash Flow Data'!E74,0)</f>
        <v>345</v>
      </c>
      <c r="E86" s="51">
        <f>IFERROR('Cash Flow Data'!F74,0)</f>
        <v>211</v>
      </c>
      <c r="F86" s="51">
        <f>IFERROR('Cash Flow Data'!G74,0)</f>
        <v>6</v>
      </c>
      <c r="G86" s="51">
        <f>IFERROR('Cash Flow Data'!H74,0)</f>
        <v>234</v>
      </c>
      <c r="H86" s="51">
        <f>IFERROR('Cash Flow Data'!I74,0)</f>
        <v>-44</v>
      </c>
      <c r="I86" s="51">
        <f>IFERROR('Cash Flow Data'!J74,0)</f>
        <v>-65</v>
      </c>
      <c r="J86" s="51">
        <f>IFERROR('Cash Flow Data'!K74,0)</f>
        <v>-25</v>
      </c>
      <c r="K86" s="51">
        <f>IFERROR('Cash Flow Data'!L74,0)</f>
        <v>-89</v>
      </c>
      <c r="L86" s="51">
        <f>IFERROR('Cash Flow Data'!M74,0)</f>
        <v>-28</v>
      </c>
    </row>
    <row r="87" spans="2:13" x14ac:dyDescent="0.35">
      <c r="B87" t="s">
        <v>166</v>
      </c>
      <c r="C87" s="51">
        <f>IFERROR('Cash Flow Data'!D75,0)</f>
        <v>-451</v>
      </c>
      <c r="D87" s="51">
        <f>IFERROR('Cash Flow Data'!E75,0)</f>
        <v>228</v>
      </c>
      <c r="E87" s="51">
        <f>IFERROR('Cash Flow Data'!F75,0)</f>
        <v>-2</v>
      </c>
      <c r="F87" s="51">
        <f>IFERROR('Cash Flow Data'!G75,0)</f>
        <v>127</v>
      </c>
      <c r="G87" s="51">
        <f>IFERROR('Cash Flow Data'!H75,0)</f>
        <v>-56</v>
      </c>
      <c r="H87" s="51">
        <f>IFERROR('Cash Flow Data'!I75,0)</f>
        <v>-327</v>
      </c>
      <c r="I87" s="51">
        <f>IFERROR('Cash Flow Data'!J75,0)</f>
        <v>406</v>
      </c>
      <c r="J87" s="51">
        <f>IFERROR('Cash Flow Data'!K75,0)</f>
        <v>161</v>
      </c>
      <c r="K87" s="51">
        <f>IFERROR('Cash Flow Data'!L75,0)</f>
        <v>6</v>
      </c>
      <c r="L87" s="51">
        <f>IFERROR('Cash Flow Data'!M75,0)</f>
        <v>-121</v>
      </c>
    </row>
    <row r="88" spans="2:13" x14ac:dyDescent="0.35">
      <c r="B88" t="s">
        <v>167</v>
      </c>
      <c r="C88" s="51">
        <f>IFERROR('Cash Flow Data'!D76,0)</f>
        <v>-397</v>
      </c>
      <c r="D88" s="51">
        <f>IFERROR('Cash Flow Data'!E76,0)</f>
        <v>-496</v>
      </c>
      <c r="E88" s="51">
        <f>IFERROR('Cash Flow Data'!F76,0)</f>
        <v>-596</v>
      </c>
      <c r="F88" s="51">
        <f>IFERROR('Cash Flow Data'!G76,0)</f>
        <v>-503</v>
      </c>
      <c r="G88" s="51">
        <f>IFERROR('Cash Flow Data'!H76,0)</f>
        <v>-633</v>
      </c>
      <c r="H88" s="51">
        <f>IFERROR('Cash Flow Data'!I76,0)</f>
        <v>-587</v>
      </c>
      <c r="I88" s="51">
        <f>IFERROR('Cash Flow Data'!J76,0)</f>
        <v>-726</v>
      </c>
      <c r="J88" s="51">
        <f>IFERROR('Cash Flow Data'!K76,0)</f>
        <v>-765</v>
      </c>
      <c r="K88" s="51">
        <f>IFERROR('Cash Flow Data'!L76,0)</f>
        <v>-689</v>
      </c>
      <c r="L88" s="51">
        <f>IFERROR('Cash Flow Data'!M76,0)</f>
        <v>-822</v>
      </c>
    </row>
    <row r="89" spans="2:13" x14ac:dyDescent="0.35">
      <c r="B89" s="8" t="s">
        <v>231</v>
      </c>
      <c r="C89" s="52">
        <f>SUM(C81:C88)</f>
        <v>-10</v>
      </c>
      <c r="D89" s="52">
        <f t="shared" ref="D89:L89" si="25">SUM(D81:D88)</f>
        <v>1478</v>
      </c>
      <c r="E89" s="52">
        <f t="shared" si="25"/>
        <v>1153</v>
      </c>
      <c r="F89" s="52">
        <f t="shared" si="25"/>
        <v>1612</v>
      </c>
      <c r="G89" s="52">
        <f t="shared" si="25"/>
        <v>1795</v>
      </c>
      <c r="H89" s="52">
        <f t="shared" si="25"/>
        <v>973</v>
      </c>
      <c r="I89" s="52">
        <f t="shared" si="25"/>
        <v>2931</v>
      </c>
      <c r="J89" s="52">
        <f t="shared" si="25"/>
        <v>2734</v>
      </c>
      <c r="K89" s="52">
        <f t="shared" si="25"/>
        <v>2497</v>
      </c>
      <c r="L89" s="52">
        <f t="shared" si="25"/>
        <v>2491</v>
      </c>
      <c r="M89" s="8"/>
    </row>
    <row r="91" spans="2:13" x14ac:dyDescent="0.35">
      <c r="B91" s="8" t="s">
        <v>232</v>
      </c>
    </row>
    <row r="92" spans="2:13" x14ac:dyDescent="0.35">
      <c r="B92" t="s">
        <v>169</v>
      </c>
      <c r="C92" s="51">
        <f>IFERROR('Cash Flow Data'!D78,0)</f>
        <v>-360</v>
      </c>
      <c r="D92" s="51">
        <f>IFERROR('Cash Flow Data'!E78,0)</f>
        <v>-423</v>
      </c>
      <c r="E92" s="51">
        <f>IFERROR('Cash Flow Data'!F78,0)</f>
        <v>-401</v>
      </c>
      <c r="F92" s="51">
        <f>IFERROR('Cash Flow Data'!G78,0)</f>
        <v>-244</v>
      </c>
      <c r="G92" s="51">
        <f>IFERROR('Cash Flow Data'!H78,0)</f>
        <v>-242</v>
      </c>
      <c r="H92" s="51">
        <f>IFERROR('Cash Flow Data'!I78,0)</f>
        <v>-550</v>
      </c>
      <c r="I92" s="51">
        <f>IFERROR('Cash Flow Data'!J78,0)</f>
        <v>-711</v>
      </c>
      <c r="J92" s="51">
        <f>IFERROR('Cash Flow Data'!K78,0)</f>
        <v>-553</v>
      </c>
      <c r="K92" s="51">
        <f>IFERROR('Cash Flow Data'!L78,0)</f>
        <v>-375</v>
      </c>
      <c r="L92" s="51">
        <f>IFERROR('Cash Flow Data'!M78,0)</f>
        <v>-206</v>
      </c>
    </row>
    <row r="93" spans="2:13" x14ac:dyDescent="0.35">
      <c r="B93" t="s">
        <v>170</v>
      </c>
      <c r="C93" s="51">
        <f>IFERROR('Cash Flow Data'!D79,0)</f>
        <v>8</v>
      </c>
      <c r="D93" s="51">
        <f>IFERROR('Cash Flow Data'!E79,0)</f>
        <v>2</v>
      </c>
      <c r="E93" s="51">
        <f>IFERROR('Cash Flow Data'!F79,0)</f>
        <v>2</v>
      </c>
      <c r="F93" s="51">
        <f>IFERROR('Cash Flow Data'!G79,0)</f>
        <v>1</v>
      </c>
      <c r="G93" s="51">
        <f>IFERROR('Cash Flow Data'!H79,0)</f>
        <v>2</v>
      </c>
      <c r="H93" s="51">
        <f>IFERROR('Cash Flow Data'!I79,0)</f>
        <v>3</v>
      </c>
      <c r="I93" s="51">
        <f>IFERROR('Cash Flow Data'!J79,0)</f>
        <v>78</v>
      </c>
      <c r="J93" s="51">
        <f>IFERROR('Cash Flow Data'!K79,0)</f>
        <v>65</v>
      </c>
      <c r="K93" s="51">
        <f>IFERROR('Cash Flow Data'!L79,0)</f>
        <v>5</v>
      </c>
      <c r="L93" s="51">
        <f>IFERROR('Cash Flow Data'!M79,0)</f>
        <v>2</v>
      </c>
    </row>
    <row r="94" spans="2:13" x14ac:dyDescent="0.35">
      <c r="B94" t="s">
        <v>171</v>
      </c>
      <c r="C94" s="51">
        <f>IFERROR('Cash Flow Data'!D80,0)</f>
        <v>0</v>
      </c>
      <c r="D94" s="51">
        <f>IFERROR('Cash Flow Data'!E80,0)</f>
        <v>-537</v>
      </c>
      <c r="E94" s="51">
        <f>IFERROR('Cash Flow Data'!F80,0)</f>
        <v>-334</v>
      </c>
      <c r="F94" s="51">
        <f>IFERROR('Cash Flow Data'!G80,0)</f>
        <v>-1327</v>
      </c>
      <c r="G94" s="51">
        <f>IFERROR('Cash Flow Data'!H80,0)</f>
        <v>0</v>
      </c>
      <c r="H94" s="51">
        <f>IFERROR('Cash Flow Data'!I80,0)</f>
        <v>-21</v>
      </c>
      <c r="I94" s="51">
        <f>IFERROR('Cash Flow Data'!J80,0)</f>
        <v>-1468</v>
      </c>
      <c r="J94" s="51">
        <f>IFERROR('Cash Flow Data'!K80,0)</f>
        <v>-191</v>
      </c>
      <c r="K94" s="51">
        <f>IFERROR('Cash Flow Data'!L80,0)</f>
        <v>-945</v>
      </c>
      <c r="L94" s="51">
        <f>IFERROR('Cash Flow Data'!M80,0)</f>
        <v>-976</v>
      </c>
    </row>
    <row r="95" spans="2:13" x14ac:dyDescent="0.35">
      <c r="B95" t="s">
        <v>172</v>
      </c>
      <c r="C95" s="51">
        <f>IFERROR('Cash Flow Data'!D81,0)</f>
        <v>359</v>
      </c>
      <c r="D95" s="51">
        <f>IFERROR('Cash Flow Data'!E81,0)</f>
        <v>0</v>
      </c>
      <c r="E95" s="51">
        <f>IFERROR('Cash Flow Data'!F81,0)</f>
        <v>0</v>
      </c>
      <c r="F95" s="51">
        <f>IFERROR('Cash Flow Data'!G81,0)</f>
        <v>0</v>
      </c>
      <c r="G95" s="51">
        <f>IFERROR('Cash Flow Data'!H81,0)</f>
        <v>179</v>
      </c>
      <c r="H95" s="51">
        <f>IFERROR('Cash Flow Data'!I81,0)</f>
        <v>1069</v>
      </c>
      <c r="I95" s="51">
        <f>IFERROR('Cash Flow Data'!J81,0)</f>
        <v>443</v>
      </c>
      <c r="J95" s="51">
        <f>IFERROR('Cash Flow Data'!K81,0)</f>
        <v>771</v>
      </c>
      <c r="K95" s="51">
        <f>IFERROR('Cash Flow Data'!L81,0)</f>
        <v>919</v>
      </c>
      <c r="L95" s="51">
        <f>IFERROR('Cash Flow Data'!M81,0)</f>
        <v>254</v>
      </c>
    </row>
    <row r="96" spans="2:13" x14ac:dyDescent="0.35">
      <c r="B96" t="s">
        <v>173</v>
      </c>
      <c r="C96" s="51">
        <f>IFERROR('Cash Flow Data'!D82,0)</f>
        <v>75</v>
      </c>
      <c r="D96" s="51">
        <f>IFERROR('Cash Flow Data'!E82,0)</f>
        <v>109</v>
      </c>
      <c r="E96" s="51">
        <f>IFERROR('Cash Flow Data'!F82,0)</f>
        <v>117</v>
      </c>
      <c r="F96" s="51">
        <f>IFERROR('Cash Flow Data'!G82,0)</f>
        <v>128</v>
      </c>
      <c r="G96" s="51">
        <f>IFERROR('Cash Flow Data'!H82,0)</f>
        <v>233</v>
      </c>
      <c r="H96" s="51">
        <f>IFERROR('Cash Flow Data'!I82,0)</f>
        <v>207</v>
      </c>
      <c r="I96" s="51">
        <f>IFERROR('Cash Flow Data'!J82,0)</f>
        <v>175</v>
      </c>
      <c r="J96" s="51">
        <f>IFERROR('Cash Flow Data'!K82,0)</f>
        <v>170</v>
      </c>
      <c r="K96" s="51">
        <f>IFERROR('Cash Flow Data'!L82,0)</f>
        <v>151</v>
      </c>
      <c r="L96" s="51">
        <f>IFERROR('Cash Flow Data'!M82,0)</f>
        <v>143</v>
      </c>
    </row>
    <row r="97" spans="2:12" x14ac:dyDescent="0.35">
      <c r="B97" t="s">
        <v>174</v>
      </c>
      <c r="C97" s="51">
        <f>IFERROR('Cash Flow Data'!D83,0)</f>
        <v>0</v>
      </c>
      <c r="D97" s="51">
        <f>IFERROR('Cash Flow Data'!E83,0)</f>
        <v>0</v>
      </c>
      <c r="E97" s="51">
        <f>IFERROR('Cash Flow Data'!F83,0)</f>
        <v>0</v>
      </c>
      <c r="F97" s="51">
        <f>IFERROR('Cash Flow Data'!G83,0)</f>
        <v>0</v>
      </c>
      <c r="G97" s="51">
        <f>IFERROR('Cash Flow Data'!H83,0)</f>
        <v>0</v>
      </c>
      <c r="H97" s="51">
        <f>IFERROR('Cash Flow Data'!I83,0)</f>
        <v>0</v>
      </c>
      <c r="I97" s="51">
        <f>IFERROR('Cash Flow Data'!J83,0)</f>
        <v>0</v>
      </c>
      <c r="J97" s="51">
        <f>IFERROR('Cash Flow Data'!K83,0)</f>
        <v>0</v>
      </c>
      <c r="K97" s="51">
        <f>IFERROR('Cash Flow Data'!L83,0)</f>
        <v>0</v>
      </c>
      <c r="L97" s="51">
        <f>IFERROR('Cash Flow Data'!M83,0)</f>
        <v>0</v>
      </c>
    </row>
    <row r="98" spans="2:12" x14ac:dyDescent="0.35">
      <c r="B98" t="s">
        <v>175</v>
      </c>
      <c r="C98" s="51">
        <f>IFERROR('Cash Flow Data'!D84,0)</f>
        <v>-14</v>
      </c>
      <c r="D98" s="51">
        <f>IFERROR('Cash Flow Data'!E84,0)</f>
        <v>0</v>
      </c>
      <c r="E98" s="51">
        <f>IFERROR('Cash Flow Data'!F84,0)</f>
        <v>0</v>
      </c>
      <c r="F98" s="51">
        <f>IFERROR('Cash Flow Data'!G84,0)</f>
        <v>0</v>
      </c>
      <c r="G98" s="51">
        <f>IFERROR('Cash Flow Data'!H84,0)</f>
        <v>0</v>
      </c>
      <c r="H98" s="51">
        <f>IFERROR('Cash Flow Data'!I84,0)</f>
        <v>0</v>
      </c>
      <c r="I98" s="51">
        <f>IFERROR('Cash Flow Data'!J84,0)</f>
        <v>-215</v>
      </c>
      <c r="J98" s="51">
        <f>IFERROR('Cash Flow Data'!K84,0)</f>
        <v>0</v>
      </c>
      <c r="K98" s="51">
        <f>IFERROR('Cash Flow Data'!L84,0)</f>
        <v>0</v>
      </c>
      <c r="L98" s="51">
        <f>IFERROR('Cash Flow Data'!M84,0)</f>
        <v>0</v>
      </c>
    </row>
    <row r="99" spans="2:12" x14ac:dyDescent="0.35">
      <c r="B99" t="s">
        <v>176</v>
      </c>
      <c r="C99" s="51">
        <f>IFERROR('Cash Flow Data'!D85,0)</f>
        <v>0</v>
      </c>
      <c r="D99" s="51">
        <f>IFERROR('Cash Flow Data'!E85,0)</f>
        <v>0</v>
      </c>
      <c r="E99" s="51">
        <f>IFERROR('Cash Flow Data'!F85,0)</f>
        <v>0</v>
      </c>
      <c r="F99" s="51">
        <f>IFERROR('Cash Flow Data'!G85,0)</f>
        <v>0</v>
      </c>
      <c r="G99" s="51">
        <f>IFERROR('Cash Flow Data'!H85,0)</f>
        <v>0</v>
      </c>
      <c r="H99" s="51">
        <f>IFERROR('Cash Flow Data'!I85,0)</f>
        <v>0</v>
      </c>
      <c r="I99" s="51">
        <f>IFERROR('Cash Flow Data'!J85,0)</f>
        <v>262</v>
      </c>
      <c r="J99" s="51">
        <f>IFERROR('Cash Flow Data'!K85,0)</f>
        <v>0</v>
      </c>
      <c r="K99" s="51">
        <f>IFERROR('Cash Flow Data'!L85,0)</f>
        <v>0</v>
      </c>
      <c r="L99" s="51">
        <f>IFERROR('Cash Flow Data'!M85,0)</f>
        <v>0</v>
      </c>
    </row>
    <row r="100" spans="2:12" x14ac:dyDescent="0.35">
      <c r="B100" t="s">
        <v>177</v>
      </c>
      <c r="C100" s="51">
        <f>IFERROR('Cash Flow Data'!D86,0)</f>
        <v>-218</v>
      </c>
      <c r="D100" s="51">
        <f>IFERROR('Cash Flow Data'!E86,0)</f>
        <v>-107</v>
      </c>
      <c r="E100" s="51">
        <f>IFERROR('Cash Flow Data'!F86,0)</f>
        <v>-239</v>
      </c>
      <c r="F100" s="51">
        <f>IFERROR('Cash Flow Data'!G86,0)</f>
        <v>-89</v>
      </c>
      <c r="G100" s="51">
        <f>IFERROR('Cash Flow Data'!H86,0)</f>
        <v>289</v>
      </c>
      <c r="H100" s="51">
        <f>IFERROR('Cash Flow Data'!I86,0)</f>
        <v>202</v>
      </c>
      <c r="I100" s="51">
        <f>IFERROR('Cash Flow Data'!J86,0)</f>
        <v>88</v>
      </c>
      <c r="J100" s="51">
        <f>IFERROR('Cash Flow Data'!K86,0)</f>
        <v>250</v>
      </c>
      <c r="K100" s="51">
        <f>IFERROR('Cash Flow Data'!L86,0)</f>
        <v>385</v>
      </c>
      <c r="L100" s="51">
        <f>IFERROR('Cash Flow Data'!M86,0)</f>
        <v>-15</v>
      </c>
    </row>
    <row r="101" spans="2:12" x14ac:dyDescent="0.35">
      <c r="B101" t="s">
        <v>178</v>
      </c>
      <c r="C101" s="51">
        <f>IFERROR('Cash Flow Data'!D87,0)</f>
        <v>0</v>
      </c>
      <c r="D101" s="51">
        <f>IFERROR('Cash Flow Data'!E87,0)</f>
        <v>0</v>
      </c>
      <c r="E101" s="51">
        <f>IFERROR('Cash Flow Data'!F87,0)</f>
        <v>3</v>
      </c>
      <c r="F101" s="51">
        <f>IFERROR('Cash Flow Data'!G87,0)</f>
        <v>6</v>
      </c>
      <c r="G101" s="51">
        <f>IFERROR('Cash Flow Data'!H87,0)</f>
        <v>-2</v>
      </c>
      <c r="H101" s="51">
        <f>IFERROR('Cash Flow Data'!I87,0)</f>
        <v>5</v>
      </c>
      <c r="I101" s="51">
        <f>IFERROR('Cash Flow Data'!J87,0)</f>
        <v>-159</v>
      </c>
      <c r="J101" s="51">
        <f>IFERROR('Cash Flow Data'!K87,0)</f>
        <v>-27</v>
      </c>
      <c r="K101" s="51">
        <f>IFERROR('Cash Flow Data'!L87,0)</f>
        <v>-71</v>
      </c>
      <c r="L101" s="51">
        <f>IFERROR('Cash Flow Data'!M87,0)</f>
        <v>55</v>
      </c>
    </row>
    <row r="102" spans="2:12" x14ac:dyDescent="0.35">
      <c r="B102" s="8" t="s">
        <v>233</v>
      </c>
      <c r="C102" s="52">
        <f>SUM(C92:C101)</f>
        <v>-150</v>
      </c>
      <c r="D102" s="52">
        <f t="shared" ref="D102:L102" si="26">SUM(D92:D101)</f>
        <v>-956</v>
      </c>
      <c r="E102" s="52">
        <f t="shared" si="26"/>
        <v>-852</v>
      </c>
      <c r="F102" s="52">
        <f t="shared" si="26"/>
        <v>-1525</v>
      </c>
      <c r="G102" s="52">
        <f t="shared" si="26"/>
        <v>459</v>
      </c>
      <c r="H102" s="52">
        <f t="shared" si="26"/>
        <v>915</v>
      </c>
      <c r="I102" s="52">
        <f t="shared" si="26"/>
        <v>-1507</v>
      </c>
      <c r="J102" s="52">
        <f t="shared" si="26"/>
        <v>485</v>
      </c>
      <c r="K102" s="52">
        <f t="shared" si="26"/>
        <v>69</v>
      </c>
      <c r="L102" s="52">
        <f t="shared" si="26"/>
        <v>-743</v>
      </c>
    </row>
    <row r="104" spans="2:12" x14ac:dyDescent="0.35">
      <c r="B104" s="8" t="s">
        <v>234</v>
      </c>
    </row>
    <row r="105" spans="2:12" x14ac:dyDescent="0.35">
      <c r="B105" t="s">
        <v>180</v>
      </c>
      <c r="C105" s="51">
        <f>IFERROR('Cash Flow Data'!D89,0)</f>
        <v>6</v>
      </c>
      <c r="D105" s="51">
        <f>IFERROR('Cash Flow Data'!E89,0)</f>
        <v>15</v>
      </c>
      <c r="E105" s="51">
        <f>IFERROR('Cash Flow Data'!F89,0)</f>
        <v>30</v>
      </c>
      <c r="F105" s="51">
        <f>IFERROR('Cash Flow Data'!G89,0)</f>
        <v>24</v>
      </c>
      <c r="G105" s="51">
        <f>IFERROR('Cash Flow Data'!H89,0)</f>
        <v>103</v>
      </c>
      <c r="H105" s="51">
        <f>IFERROR('Cash Flow Data'!I89,0)</f>
        <v>0</v>
      </c>
      <c r="I105" s="51">
        <f>IFERROR('Cash Flow Data'!J89,0)</f>
        <v>0</v>
      </c>
      <c r="J105" s="51">
        <f>IFERROR('Cash Flow Data'!K89,0)</f>
        <v>0</v>
      </c>
      <c r="K105" s="51">
        <f>IFERROR('Cash Flow Data'!L89,0)</f>
        <v>0</v>
      </c>
      <c r="L105" s="51">
        <f>IFERROR('Cash Flow Data'!M89,0)</f>
        <v>0</v>
      </c>
    </row>
    <row r="106" spans="2:12" x14ac:dyDescent="0.35">
      <c r="B106" t="s">
        <v>181</v>
      </c>
      <c r="C106" s="51">
        <f>IFERROR('Cash Flow Data'!D90,0)</f>
        <v>0</v>
      </c>
      <c r="D106" s="51">
        <f>IFERROR('Cash Flow Data'!E90,0)</f>
        <v>0</v>
      </c>
      <c r="E106" s="51">
        <f>IFERROR('Cash Flow Data'!F90,0)</f>
        <v>0</v>
      </c>
      <c r="F106" s="51">
        <f>IFERROR('Cash Flow Data'!G90,0)</f>
        <v>721</v>
      </c>
      <c r="G106" s="51">
        <f>IFERROR('Cash Flow Data'!H90,0)</f>
        <v>0</v>
      </c>
      <c r="H106" s="51">
        <f>IFERROR('Cash Flow Data'!I90,0)</f>
        <v>699</v>
      </c>
      <c r="I106" s="51">
        <f>IFERROR('Cash Flow Data'!J90,0)</f>
        <v>0</v>
      </c>
      <c r="J106" s="51">
        <f>IFERROR('Cash Flow Data'!K90,0)</f>
        <v>0</v>
      </c>
      <c r="K106" s="51">
        <f>IFERROR('Cash Flow Data'!L90,0)</f>
        <v>0</v>
      </c>
      <c r="L106" s="51">
        <f>IFERROR('Cash Flow Data'!M90,0)</f>
        <v>0</v>
      </c>
    </row>
    <row r="107" spans="2:12" x14ac:dyDescent="0.35">
      <c r="B107" t="s">
        <v>182</v>
      </c>
      <c r="C107" s="51">
        <f>IFERROR('Cash Flow Data'!D91,0)</f>
        <v>0</v>
      </c>
      <c r="D107" s="51">
        <f>IFERROR('Cash Flow Data'!E91,0)</f>
        <v>0</v>
      </c>
      <c r="E107" s="51">
        <f>IFERROR('Cash Flow Data'!F91,0)</f>
        <v>0</v>
      </c>
      <c r="F107" s="51">
        <f>IFERROR('Cash Flow Data'!G91,0)</f>
        <v>-869</v>
      </c>
      <c r="G107" s="51">
        <f>IFERROR('Cash Flow Data'!H91,0)</f>
        <v>0</v>
      </c>
      <c r="H107" s="51">
        <f>IFERROR('Cash Flow Data'!I91,0)</f>
        <v>0</v>
      </c>
      <c r="I107" s="51">
        <f>IFERROR('Cash Flow Data'!J91,0)</f>
        <v>-721</v>
      </c>
      <c r="J107" s="51">
        <f>IFERROR('Cash Flow Data'!K91,0)</f>
        <v>0</v>
      </c>
      <c r="K107" s="51">
        <f>IFERROR('Cash Flow Data'!L91,0)</f>
        <v>-691</v>
      </c>
      <c r="L107" s="51">
        <f>IFERROR('Cash Flow Data'!M91,0)</f>
        <v>0</v>
      </c>
    </row>
    <row r="108" spans="2:12" x14ac:dyDescent="0.35">
      <c r="B108" t="s">
        <v>183</v>
      </c>
      <c r="C108" s="51">
        <f>IFERROR('Cash Flow Data'!D92,0)</f>
        <v>0</v>
      </c>
      <c r="D108" s="51">
        <f>IFERROR('Cash Flow Data'!E92,0)</f>
        <v>0</v>
      </c>
      <c r="E108" s="51">
        <f>IFERROR('Cash Flow Data'!F92,0)</f>
        <v>0</v>
      </c>
      <c r="F108" s="51">
        <f>IFERROR('Cash Flow Data'!G92,0)</f>
        <v>641</v>
      </c>
      <c r="G108" s="51">
        <f>IFERROR('Cash Flow Data'!H92,0)</f>
        <v>568</v>
      </c>
      <c r="H108" s="51">
        <f>IFERROR('Cash Flow Data'!I92,0)</f>
        <v>645</v>
      </c>
      <c r="I108" s="51">
        <f>IFERROR('Cash Flow Data'!J92,0)</f>
        <v>1312</v>
      </c>
      <c r="J108" s="51">
        <f>IFERROR('Cash Flow Data'!K92,0)</f>
        <v>201</v>
      </c>
      <c r="K108" s="51">
        <f>IFERROR('Cash Flow Data'!L92,0)</f>
        <v>26</v>
      </c>
      <c r="L108" s="51">
        <f>IFERROR('Cash Flow Data'!M92,0)</f>
        <v>324</v>
      </c>
    </row>
    <row r="109" spans="2:12" x14ac:dyDescent="0.35">
      <c r="B109" t="s">
        <v>184</v>
      </c>
      <c r="C109" s="51">
        <f>IFERROR('Cash Flow Data'!D93,0)</f>
        <v>0</v>
      </c>
      <c r="D109" s="51">
        <f>IFERROR('Cash Flow Data'!E93,0)</f>
        <v>0</v>
      </c>
      <c r="E109" s="51">
        <f>IFERROR('Cash Flow Data'!F93,0)</f>
        <v>-42</v>
      </c>
      <c r="F109" s="51">
        <f>IFERROR('Cash Flow Data'!G93,0)</f>
        <v>0</v>
      </c>
      <c r="G109" s="51">
        <f>IFERROR('Cash Flow Data'!H93,0)</f>
        <v>0</v>
      </c>
      <c r="H109" s="51">
        <f>IFERROR('Cash Flow Data'!I93,0)</f>
        <v>-984</v>
      </c>
      <c r="I109" s="51">
        <f>IFERROR('Cash Flow Data'!J93,0)</f>
        <v>-70</v>
      </c>
      <c r="J109" s="51">
        <f>IFERROR('Cash Flow Data'!K93,0)</f>
        <v>-1141</v>
      </c>
      <c r="K109" s="51">
        <f>IFERROR('Cash Flow Data'!L93,0)</f>
        <v>-149</v>
      </c>
      <c r="L109" s="51">
        <f>IFERROR('Cash Flow Data'!M93,0)</f>
        <v>-192</v>
      </c>
    </row>
    <row r="110" spans="2:12" x14ac:dyDescent="0.35">
      <c r="B110" t="s">
        <v>185</v>
      </c>
      <c r="C110" s="51">
        <f>IFERROR('Cash Flow Data'!D94,0)</f>
        <v>-6</v>
      </c>
      <c r="D110" s="51">
        <f>IFERROR('Cash Flow Data'!E94,0)</f>
        <v>-7</v>
      </c>
      <c r="E110" s="51">
        <f>IFERROR('Cash Flow Data'!F94,0)</f>
        <v>-9</v>
      </c>
      <c r="F110" s="51">
        <f>IFERROR('Cash Flow Data'!G94,0)</f>
        <v>-36</v>
      </c>
      <c r="G110" s="51">
        <f>IFERROR('Cash Flow Data'!H94,0)</f>
        <v>-102</v>
      </c>
      <c r="H110" s="51">
        <f>IFERROR('Cash Flow Data'!I94,0)</f>
        <v>-119</v>
      </c>
      <c r="I110" s="51">
        <f>IFERROR('Cash Flow Data'!J94,0)</f>
        <v>-196</v>
      </c>
      <c r="J110" s="51">
        <f>IFERROR('Cash Flow Data'!K94,0)</f>
        <v>-165</v>
      </c>
      <c r="K110" s="51">
        <f>IFERROR('Cash Flow Data'!L94,0)</f>
        <v>-172</v>
      </c>
      <c r="L110" s="51">
        <f>IFERROR('Cash Flow Data'!M94,0)</f>
        <v>-108</v>
      </c>
    </row>
    <row r="111" spans="2:12" x14ac:dyDescent="0.35">
      <c r="B111" t="s">
        <v>186</v>
      </c>
      <c r="C111" s="51">
        <f>IFERROR('Cash Flow Data'!D95,0)</f>
        <v>-288</v>
      </c>
      <c r="D111" s="51">
        <f>IFERROR('Cash Flow Data'!E95,0)</f>
        <v>-317</v>
      </c>
      <c r="E111" s="51">
        <f>IFERROR('Cash Flow Data'!F95,0)</f>
        <v>-354</v>
      </c>
      <c r="F111" s="51">
        <f>IFERROR('Cash Flow Data'!G95,0)</f>
        <v>-433</v>
      </c>
      <c r="G111" s="51">
        <f>IFERROR('Cash Flow Data'!H95,0)</f>
        <v>-2824</v>
      </c>
      <c r="H111" s="51">
        <f>IFERROR('Cash Flow Data'!I95,0)</f>
        <v>-2485</v>
      </c>
      <c r="I111" s="51">
        <f>IFERROR('Cash Flow Data'!J95,0)</f>
        <v>-1359</v>
      </c>
      <c r="J111" s="51">
        <f>IFERROR('Cash Flow Data'!K95,0)</f>
        <v>-1732</v>
      </c>
      <c r="K111" s="51">
        <f>IFERROR('Cash Flow Data'!L95,0)</f>
        <v>-1768</v>
      </c>
      <c r="L111" s="51">
        <f>IFERROR('Cash Flow Data'!M95,0)</f>
        <v>-1804</v>
      </c>
    </row>
    <row r="112" spans="2:12" x14ac:dyDescent="0.35">
      <c r="B112" t="s">
        <v>187</v>
      </c>
      <c r="C112" s="51">
        <f>IFERROR('Cash Flow Data'!D96,0)</f>
        <v>0</v>
      </c>
      <c r="D112" s="51">
        <f>IFERROR('Cash Flow Data'!E96,0)</f>
        <v>0</v>
      </c>
      <c r="E112" s="51">
        <f>IFERROR('Cash Flow Data'!F96,0)</f>
        <v>0</v>
      </c>
      <c r="F112" s="51">
        <f>IFERROR('Cash Flow Data'!G96,0)</f>
        <v>-2</v>
      </c>
      <c r="G112" s="51">
        <f>IFERROR('Cash Flow Data'!H96,0)</f>
        <v>-3</v>
      </c>
      <c r="H112" s="51">
        <f>IFERROR('Cash Flow Data'!I96,0)</f>
        <v>-2</v>
      </c>
      <c r="I112" s="51">
        <f>IFERROR('Cash Flow Data'!J96,0)</f>
        <v>-3</v>
      </c>
      <c r="J112" s="51">
        <f>IFERROR('Cash Flow Data'!K96,0)</f>
        <v>-2</v>
      </c>
      <c r="K112" s="51">
        <f>IFERROR('Cash Flow Data'!L96,0)</f>
        <v>-4</v>
      </c>
      <c r="L112" s="51">
        <f>IFERROR('Cash Flow Data'!M96,0)</f>
        <v>-3</v>
      </c>
    </row>
    <row r="113" spans="1:13" x14ac:dyDescent="0.35">
      <c r="B113" t="s">
        <v>188</v>
      </c>
      <c r="C113" s="51">
        <f>IFERROR('Cash Flow Data'!D97,0)</f>
        <v>-7</v>
      </c>
      <c r="D113" s="51">
        <f>IFERROR('Cash Flow Data'!E97,0)</f>
        <v>78</v>
      </c>
      <c r="E113" s="51">
        <f>IFERROR('Cash Flow Data'!F97,0)</f>
        <v>23</v>
      </c>
      <c r="F113" s="51">
        <f>IFERROR('Cash Flow Data'!G97,0)</f>
        <v>12</v>
      </c>
      <c r="G113" s="51">
        <f>IFERROR('Cash Flow Data'!H97,0)</f>
        <v>14</v>
      </c>
      <c r="H113" s="51">
        <f>IFERROR('Cash Flow Data'!I97,0)</f>
        <v>0</v>
      </c>
      <c r="I113" s="51">
        <f>IFERROR('Cash Flow Data'!J97,0)</f>
        <v>9</v>
      </c>
      <c r="J113" s="51">
        <f>IFERROR('Cash Flow Data'!K97,0)</f>
        <v>0</v>
      </c>
      <c r="K113" s="51">
        <f>IFERROR('Cash Flow Data'!L97,0)</f>
        <v>2</v>
      </c>
      <c r="L113" s="51">
        <f>IFERROR('Cash Flow Data'!M97,0)</f>
        <v>0</v>
      </c>
    </row>
    <row r="114" spans="1:13" s="8" customFormat="1" x14ac:dyDescent="0.35">
      <c r="B114" s="8" t="s">
        <v>235</v>
      </c>
      <c r="C114" s="52">
        <f>SUM(C105:C113)</f>
        <v>-295</v>
      </c>
      <c r="D114" s="52">
        <f t="shared" ref="D114:L114" si="27">SUM(D105:D113)</f>
        <v>-231</v>
      </c>
      <c r="E114" s="52">
        <f t="shared" si="27"/>
        <v>-352</v>
      </c>
      <c r="F114" s="52">
        <f t="shared" si="27"/>
        <v>58</v>
      </c>
      <c r="G114" s="52">
        <f t="shared" si="27"/>
        <v>-2244</v>
      </c>
      <c r="H114" s="52">
        <f t="shared" si="27"/>
        <v>-2246</v>
      </c>
      <c r="I114" s="52">
        <f t="shared" si="27"/>
        <v>-1028</v>
      </c>
      <c r="J114" s="52">
        <f t="shared" si="27"/>
        <v>-2839</v>
      </c>
      <c r="K114" s="52">
        <f t="shared" si="27"/>
        <v>-2756</v>
      </c>
      <c r="L114" s="52">
        <f t="shared" si="27"/>
        <v>-1783</v>
      </c>
    </row>
    <row r="116" spans="1:13" x14ac:dyDescent="0.35">
      <c r="B116" s="8" t="s">
        <v>66</v>
      </c>
      <c r="C116" s="52">
        <f>IFERROR(C114+C102+C89,0)</f>
        <v>-455</v>
      </c>
      <c r="D116" s="52">
        <f t="shared" ref="D116:L116" si="28">IFERROR(D114+D102+D89,0)</f>
        <v>291</v>
      </c>
      <c r="E116" s="52">
        <f t="shared" si="28"/>
        <v>-51</v>
      </c>
      <c r="F116" s="52">
        <f t="shared" si="28"/>
        <v>145</v>
      </c>
      <c r="G116" s="52">
        <f t="shared" si="28"/>
        <v>10</v>
      </c>
      <c r="H116" s="52">
        <f t="shared" si="28"/>
        <v>-358</v>
      </c>
      <c r="I116" s="52">
        <f t="shared" si="28"/>
        <v>396</v>
      </c>
      <c r="J116" s="52">
        <f t="shared" si="28"/>
        <v>380</v>
      </c>
      <c r="K116" s="52">
        <f t="shared" si="28"/>
        <v>-190</v>
      </c>
      <c r="L116" s="52">
        <f t="shared" si="28"/>
        <v>-35</v>
      </c>
    </row>
    <row r="118" spans="1:13" x14ac:dyDescent="0.35">
      <c r="A118" t="s">
        <v>196</v>
      </c>
      <c r="B118" s="39" t="s">
        <v>236</v>
      </c>
      <c r="C118" s="37"/>
      <c r="D118" s="37"/>
      <c r="E118" s="37"/>
      <c r="F118" s="37"/>
      <c r="G118" s="37"/>
      <c r="H118" s="37"/>
      <c r="I118" s="37"/>
      <c r="J118" s="37"/>
      <c r="K118" s="37"/>
      <c r="L118" s="37"/>
      <c r="M118" s="37"/>
    </row>
    <row r="120" spans="1:13" x14ac:dyDescent="0.35">
      <c r="B120" t="s">
        <v>63</v>
      </c>
      <c r="C120" s="51">
        <f>IFERROR(C89,0)</f>
        <v>-10</v>
      </c>
      <c r="D120" s="51">
        <f t="shared" ref="D120:L120" si="29">IFERROR(D89,0)</f>
        <v>1478</v>
      </c>
      <c r="E120" s="51">
        <f t="shared" si="29"/>
        <v>1153</v>
      </c>
      <c r="F120" s="51">
        <f t="shared" si="29"/>
        <v>1612</v>
      </c>
      <c r="G120" s="51">
        <f t="shared" si="29"/>
        <v>1795</v>
      </c>
      <c r="H120" s="51">
        <f t="shared" si="29"/>
        <v>973</v>
      </c>
      <c r="I120" s="51">
        <f t="shared" si="29"/>
        <v>2931</v>
      </c>
      <c r="J120" s="51">
        <f t="shared" si="29"/>
        <v>2734</v>
      </c>
      <c r="K120" s="51">
        <f t="shared" si="29"/>
        <v>2497</v>
      </c>
      <c r="L120" s="51">
        <f t="shared" si="29"/>
        <v>2491</v>
      </c>
    </row>
    <row r="122" spans="1:13" x14ac:dyDescent="0.35">
      <c r="B122" t="s">
        <v>64</v>
      </c>
      <c r="C122" s="51">
        <f>IFERROR(C102,0)</f>
        <v>-150</v>
      </c>
      <c r="D122" s="51">
        <f t="shared" ref="D122:L122" si="30">IFERROR(D102,0)</f>
        <v>-956</v>
      </c>
      <c r="E122" s="51">
        <f t="shared" si="30"/>
        <v>-852</v>
      </c>
      <c r="F122" s="51">
        <f t="shared" si="30"/>
        <v>-1525</v>
      </c>
      <c r="G122" s="51">
        <f t="shared" si="30"/>
        <v>459</v>
      </c>
      <c r="H122" s="51">
        <f t="shared" si="30"/>
        <v>915</v>
      </c>
      <c r="I122" s="51">
        <f t="shared" si="30"/>
        <v>-1507</v>
      </c>
      <c r="J122" s="51">
        <f t="shared" si="30"/>
        <v>485</v>
      </c>
      <c r="K122" s="51">
        <f t="shared" si="30"/>
        <v>69</v>
      </c>
      <c r="L122" s="51">
        <f t="shared" si="30"/>
        <v>-743</v>
      </c>
    </row>
    <row r="124" spans="1:13" x14ac:dyDescent="0.35">
      <c r="B124" t="s">
        <v>65</v>
      </c>
      <c r="C124" s="51">
        <f>IFERROR(C114,0)</f>
        <v>-295</v>
      </c>
      <c r="D124" s="51">
        <f t="shared" ref="D124:L124" si="31">IFERROR(D114,0)</f>
        <v>-231</v>
      </c>
      <c r="E124" s="51">
        <f t="shared" si="31"/>
        <v>-352</v>
      </c>
      <c r="F124" s="51">
        <f t="shared" si="31"/>
        <v>58</v>
      </c>
      <c r="G124" s="51">
        <f t="shared" si="31"/>
        <v>-2244</v>
      </c>
      <c r="H124" s="51">
        <f t="shared" si="31"/>
        <v>-2246</v>
      </c>
      <c r="I124" s="51">
        <f t="shared" si="31"/>
        <v>-1028</v>
      </c>
      <c r="J124" s="51">
        <f t="shared" si="31"/>
        <v>-2839</v>
      </c>
      <c r="K124" s="51">
        <f t="shared" si="31"/>
        <v>-2756</v>
      </c>
      <c r="L124" s="51">
        <f t="shared" si="31"/>
        <v>-1783</v>
      </c>
    </row>
    <row r="126" spans="1:13" x14ac:dyDescent="0.35">
      <c r="B126" s="8" t="s">
        <v>66</v>
      </c>
      <c r="C126" s="52">
        <f>IFERROR(C124+C122+C120,0)</f>
        <v>-455</v>
      </c>
      <c r="D126" s="52">
        <f>IFERROR(D124+D122+D120,0)</f>
        <v>291</v>
      </c>
      <c r="E126" s="52">
        <f t="shared" ref="E126:L126" si="32">IFERROR(E124+E122+E120,0)</f>
        <v>-51</v>
      </c>
      <c r="F126" s="52">
        <f t="shared" si="32"/>
        <v>145</v>
      </c>
      <c r="G126" s="52">
        <f t="shared" si="32"/>
        <v>10</v>
      </c>
      <c r="H126" s="52">
        <f t="shared" si="32"/>
        <v>-358</v>
      </c>
      <c r="I126" s="52">
        <f t="shared" si="32"/>
        <v>396</v>
      </c>
      <c r="J126" s="52">
        <f t="shared" si="32"/>
        <v>380</v>
      </c>
      <c r="K126" s="52">
        <f t="shared" si="32"/>
        <v>-190</v>
      </c>
      <c r="L126" s="52">
        <f t="shared" si="32"/>
        <v>-35</v>
      </c>
      <c r="M126" s="8"/>
    </row>
  </sheetData>
  <mergeCells count="2">
    <mergeCell ref="B8:M8"/>
    <mergeCell ref="K7:M7"/>
  </mergeCells>
  <pageMargins left="0.7" right="0.7" top="0.75" bottom="0.75" header="0.3" footer="0.3"/>
  <pageSetup scale="63" fitToHeight="2" orientation="portrait" r:id="rId1"/>
  <ignoredErrors>
    <ignoredError sqref="M12 M15 C21 D21:L21 M27 M30 M39"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71E8-64C2-4834-BCAF-1BC48F59BB01}">
  <sheetPr>
    <pageSetUpPr fitToPage="1"/>
  </sheetPr>
  <dimension ref="B2:O46"/>
  <sheetViews>
    <sheetView showGridLines="0" workbookViewId="0">
      <selection activeCell="L7" sqref="L7"/>
    </sheetView>
  </sheetViews>
  <sheetFormatPr defaultRowHeight="14.5" x14ac:dyDescent="0.35"/>
  <cols>
    <col min="1" max="1" width="1.81640625" customWidth="1"/>
    <col min="2" max="2" width="29.81640625" customWidth="1"/>
    <col min="3" max="3" width="8.90625" bestFit="1" customWidth="1"/>
    <col min="4" max="8" width="8.81640625" bestFit="1" customWidth="1"/>
    <col min="9" max="9" width="9.26953125" bestFit="1" customWidth="1"/>
    <col min="10" max="11" width="8.81640625" bestFit="1" customWidth="1"/>
    <col min="12" max="12" width="8.90625" bestFit="1" customWidth="1"/>
    <col min="13" max="13" width="19.36328125" customWidth="1"/>
    <col min="14" max="15" width="7.81640625" bestFit="1" customWidth="1"/>
  </cols>
  <sheetData>
    <row r="2" spans="2:15" ht="19.5" x14ac:dyDescent="0.45">
      <c r="B2" s="47" t="str">
        <f>'Data Sheet'!B1</f>
        <v>BRITANNIA INDUSTRIES LTD</v>
      </c>
    </row>
    <row r="3" spans="2:15" x14ac:dyDescent="0.35">
      <c r="B3" t="s">
        <v>191</v>
      </c>
    </row>
    <row r="4" spans="2:15" ht="17" x14ac:dyDescent="0.4">
      <c r="B4" s="46" t="s">
        <v>193</v>
      </c>
    </row>
    <row r="5" spans="2:15" x14ac:dyDescent="0.35">
      <c r="B5" t="s">
        <v>192</v>
      </c>
    </row>
    <row r="7" spans="2:15" x14ac:dyDescent="0.35">
      <c r="K7" s="36"/>
      <c r="M7" s="267" t="s">
        <v>659</v>
      </c>
      <c r="N7" s="267"/>
      <c r="O7" s="267"/>
    </row>
    <row r="8" spans="2:15" x14ac:dyDescent="0.35">
      <c r="B8" s="253" t="str">
        <f>"Ratio Analysis of"&amp;" "&amp;"-"&amp;" "&amp;'Data Sheet'!B1</f>
        <v>Ratio Analysis of - BRITANNIA INDUSTRIES LTD</v>
      </c>
      <c r="C8" s="253"/>
      <c r="D8" s="253"/>
      <c r="E8" s="253"/>
      <c r="F8" s="253"/>
      <c r="G8" s="253"/>
      <c r="H8" s="253"/>
      <c r="I8" s="253"/>
      <c r="J8" s="253"/>
      <c r="K8" s="253"/>
      <c r="L8" s="253"/>
      <c r="M8" s="253"/>
      <c r="N8" s="253"/>
      <c r="O8" s="253"/>
    </row>
    <row r="9" spans="2:15" x14ac:dyDescent="0.35">
      <c r="B9" s="33" t="s">
        <v>194</v>
      </c>
      <c r="C9" s="34">
        <f>'Data Sheet'!B16</f>
        <v>42825</v>
      </c>
      <c r="D9" s="34">
        <f>C9+365</f>
        <v>43190</v>
      </c>
      <c r="E9" s="34">
        <f t="shared" ref="E9:L9" si="0">D9+365</f>
        <v>43555</v>
      </c>
      <c r="F9" s="34">
        <f t="shared" si="0"/>
        <v>43920</v>
      </c>
      <c r="G9" s="34">
        <f t="shared" si="0"/>
        <v>44285</v>
      </c>
      <c r="H9" s="34">
        <f t="shared" si="0"/>
        <v>44650</v>
      </c>
      <c r="I9" s="34">
        <f t="shared" si="0"/>
        <v>45015</v>
      </c>
      <c r="J9" s="34">
        <f t="shared" si="0"/>
        <v>45380</v>
      </c>
      <c r="K9" s="34">
        <f t="shared" si="0"/>
        <v>45745</v>
      </c>
      <c r="L9" s="34">
        <f t="shared" si="0"/>
        <v>46110</v>
      </c>
      <c r="M9" s="53" t="s">
        <v>237</v>
      </c>
      <c r="N9" s="35" t="s">
        <v>238</v>
      </c>
      <c r="O9" s="35" t="s">
        <v>239</v>
      </c>
    </row>
    <row r="11" spans="2:15" x14ac:dyDescent="0.35">
      <c r="B11" s="54" t="s">
        <v>89</v>
      </c>
      <c r="C11" s="58">
        <v>0</v>
      </c>
      <c r="D11" s="55">
        <f>IFERROR('Historical FS'!D13,0)</f>
        <v>9.4973652791169538E-2</v>
      </c>
      <c r="E11" s="55">
        <f>IFERROR('Historical FS'!E13,0)</f>
        <v>0.11505761050797925</v>
      </c>
      <c r="F11" s="55">
        <f>IFERROR('Historical FS'!F13,0)</f>
        <v>4.9289576260530543E-2</v>
      </c>
      <c r="G11" s="55">
        <f>IFERROR('Historical FS'!G13,0)</f>
        <v>0.13246979408683957</v>
      </c>
      <c r="H11" s="55">
        <f>IFERROR('Historical FS'!H13,0)</f>
        <v>7.613499856122119E-2</v>
      </c>
      <c r="I11" s="55">
        <f>IFERROR('Historical FS'!I13,0)</f>
        <v>0.15310202274151719</v>
      </c>
      <c r="J11" s="55">
        <f>IFERROR('Historical FS'!J13,0)</f>
        <v>2.8754857964915281E-2</v>
      </c>
      <c r="K11" s="55">
        <f>IFERROR('Historical FS'!K13,0)</f>
        <v>6.9973230796569919E-2</v>
      </c>
      <c r="L11" s="55">
        <f>IFERROR('Historical FS'!L13,0)</f>
        <v>6.7376817385595533E-2</v>
      </c>
      <c r="M11" s="54"/>
      <c r="N11" s="55">
        <f>IFERROR(AVERAGE(D11:L11),0)</f>
        <v>8.745917345514867E-2</v>
      </c>
      <c r="O11" s="55">
        <f>IFERROR(MEDIAN(C11:L11),0)</f>
        <v>7.3054114678895554E-2</v>
      </c>
    </row>
    <row r="12" spans="2:15" x14ac:dyDescent="0.35">
      <c r="B12" t="s">
        <v>240</v>
      </c>
      <c r="C12" s="59">
        <v>0</v>
      </c>
      <c r="D12" s="56">
        <f>IFERROR('Historical FS'!D24/'Historical FS'!C24-1,0)</f>
        <v>0.17469370511195503</v>
      </c>
      <c r="E12" s="56">
        <f>IFERROR('Historical FS'!E24/'Historical FS'!D24-1,0)</f>
        <v>0.15383590747734011</v>
      </c>
      <c r="F12" s="56">
        <f>IFERROR('Historical FS'!F24/'Historical FS'!E24-1,0)</f>
        <v>6.3915264509798231E-2</v>
      </c>
      <c r="G12" s="56">
        <f>IFERROR('Historical FS'!G24/'Historical FS'!F24-1,0)</f>
        <v>0.3613917251706289</v>
      </c>
      <c r="H12" s="56">
        <f>IFERROR('Historical FS'!H24/'Historical FS'!G24-1,0)</f>
        <v>-0.12273591334600575</v>
      </c>
      <c r="I12" s="56">
        <f>IFERROR('Historical FS'!I24/'Historical FS'!H24-1,0)</f>
        <v>0.28601151132734537</v>
      </c>
      <c r="J12" s="56">
        <f>IFERROR('Historical FS'!J24/'Historical FS'!I24-1,0)</f>
        <v>0.11859790668018344</v>
      </c>
      <c r="K12" s="56">
        <f>IFERROR('Historical FS'!K24/'Historical FS'!J24-1,0)</f>
        <v>3.0821214848499867E-3</v>
      </c>
      <c r="L12" s="56">
        <f>IFERROR('Historical FS'!L24/'Historical FS'!K24-1,0)</f>
        <v>0.10638739961151189</v>
      </c>
      <c r="N12" s="56">
        <f>IFERROR(AVERAGE(D12:L12),0)</f>
        <v>0.12724218089195635</v>
      </c>
      <c r="O12" s="56">
        <f>IFERROR(MEDIAN(C12:L12),0)</f>
        <v>0.11249265314584767</v>
      </c>
    </row>
    <row r="13" spans="2:15" x14ac:dyDescent="0.35">
      <c r="B13" t="s">
        <v>241</v>
      </c>
      <c r="C13" s="59">
        <v>0</v>
      </c>
      <c r="D13" s="56">
        <f>IFERROR('Historical FS'!D33/'Historical FS'!C33-1,0)</f>
        <v>0.17299876608192055</v>
      </c>
      <c r="E13" s="56">
        <f>IFERROR('Historical FS'!E33/'Historical FS'!D33-1,0)</f>
        <v>0.1553405914374002</v>
      </c>
      <c r="F13" s="56">
        <f>IFERROR('Historical FS'!F33/'Historical FS'!E33-1,0)</f>
        <v>5.5903270787038828E-2</v>
      </c>
      <c r="G13" s="56">
        <f>IFERROR('Historical FS'!G33/'Historical FS'!F33-1,0)</f>
        <v>0.39380234808878578</v>
      </c>
      <c r="H13" s="56">
        <f>IFERROR('Historical FS'!H33/'Historical FS'!G33-1,0)</f>
        <v>-0.13440539230955539</v>
      </c>
      <c r="I13" s="56">
        <f>IFERROR('Historical FS'!I33/'Historical FS'!H33-1,0)</f>
        <v>0.30199873048876125</v>
      </c>
      <c r="J13" s="56">
        <f>IFERROR('Historical FS'!J33/'Historical FS'!I33-1,0)</f>
        <v>0.10026487523992245</v>
      </c>
      <c r="K13" s="56">
        <f>IFERROR('Historical FS'!K33/'Historical FS'!J33-1,0)</f>
        <v>-1.0885530966194823E-3</v>
      </c>
      <c r="L13" s="56">
        <f>IFERROR('Historical FS'!L33/'Historical FS'!K33-1,0)</f>
        <v>0.10982616561942349</v>
      </c>
      <c r="N13" s="56">
        <f t="shared" ref="N13:N15" si="1">IFERROR(AVERAGE(D13:L13),0)</f>
        <v>0.12829342248189754</v>
      </c>
      <c r="O13" s="56">
        <f t="shared" ref="O13:O15" si="2">IFERROR(MEDIAN(C13:L13),0)</f>
        <v>0.10504552042967297</v>
      </c>
    </row>
    <row r="14" spans="2:15" x14ac:dyDescent="0.35">
      <c r="B14" t="s">
        <v>242</v>
      </c>
      <c r="C14" s="59">
        <v>0</v>
      </c>
      <c r="D14" s="56">
        <f>IFERROR('Historical FS'!D42/'Historical FS'!C42-1,0)</f>
        <v>0.14145736518622298</v>
      </c>
      <c r="E14" s="56">
        <f>IFERROR('Historical FS'!E42/'Historical FS'!D42-1,0)</f>
        <v>0.1330245107988417</v>
      </c>
      <c r="F14" s="56">
        <f>IFERROR('Historical FS'!F42/'Historical FS'!E42-1,0)</f>
        <v>0.1915259059440888</v>
      </c>
      <c r="G14" s="56">
        <f>IFERROR('Historical FS'!G42/'Historical FS'!F42-1,0)</f>
        <v>0.35971063965262573</v>
      </c>
      <c r="H14" s="56">
        <f>IFERROR('Historical FS'!H42/'Historical FS'!G42-1,0)</f>
        <v>-0.15830037983245648</v>
      </c>
      <c r="I14" s="56">
        <f>IFERROR('Historical FS'!I42/'Historical FS'!H42-1,0)</f>
        <v>0.32865322649192774</v>
      </c>
      <c r="J14" s="56">
        <f>IFERROR('Historical FS'!J42/'Historical FS'!I42-1,0)</f>
        <v>0.11834598272703345</v>
      </c>
      <c r="K14" s="56">
        <f>IFERROR('Historical FS'!K42/'Historical FS'!J42-1,0)</f>
        <v>2.7364348341602174E-2</v>
      </c>
      <c r="L14" s="56">
        <f>IFERROR('Historical FS'!L42/'Historical FS'!K42-1,0)</f>
        <v>0.17079714106380073</v>
      </c>
      <c r="N14" s="56">
        <f t="shared" si="1"/>
        <v>0.14584208226374298</v>
      </c>
      <c r="O14" s="56">
        <f t="shared" si="2"/>
        <v>0.13724093799253234</v>
      </c>
    </row>
    <row r="15" spans="2:15" x14ac:dyDescent="0.35">
      <c r="B15" s="60" t="s">
        <v>243</v>
      </c>
      <c r="C15" s="61">
        <v>0</v>
      </c>
      <c r="D15" s="62">
        <f>IFERROR('Historical FS'!D50/'Historical FS'!C50-1,0)</f>
        <v>0.13634470485782435</v>
      </c>
      <c r="E15" s="62">
        <f>IFERROR('Historical FS'!E50/'Historical FS'!D50-1,0)</f>
        <v>0.20001999200319864</v>
      </c>
      <c r="F15" s="62">
        <f>IFERROR('Historical FS'!F50/'Historical FS'!E50-1,0)</f>
        <v>1.3333333333333335</v>
      </c>
      <c r="G15" s="62">
        <f>IFERROR('Historical FS'!G50/'Historical FS'!F50-1,0)</f>
        <v>3.5000059301429163</v>
      </c>
      <c r="H15" s="62">
        <f>IFERROR('Historical FS'!H50/'Historical FS'!G50-1,0)</f>
        <v>-0.6412716318150431</v>
      </c>
      <c r="I15" s="62">
        <f>IFERROR('Historical FS'!I50/'Historical FS'!H50-1,0)</f>
        <v>0.27434096452816892</v>
      </c>
      <c r="J15" s="62">
        <f>IFERROR('Historical FS'!J50/'Historical FS'!I50-1,0)</f>
        <v>2.0836216041695499E-2</v>
      </c>
      <c r="K15" s="62">
        <f>IFERROR('Historical FS'!K50/'Historical FS'!J50-1,0)</f>
        <v>2.0405281765709216E-2</v>
      </c>
      <c r="L15" s="62">
        <f>IFERROR('Historical FS'!L50/'Historical FS'!K50-1,0)</f>
        <v>0.20666389926663897</v>
      </c>
      <c r="M15" s="60"/>
      <c r="N15" s="62">
        <f t="shared" si="1"/>
        <v>0.56118652112493805</v>
      </c>
      <c r="O15" s="62">
        <f t="shared" si="2"/>
        <v>0.1681823484305115</v>
      </c>
    </row>
    <row r="17" spans="2:15" x14ac:dyDescent="0.35">
      <c r="B17" s="54" t="s">
        <v>246</v>
      </c>
      <c r="C17" s="55">
        <f>IFERROR('Historical FS'!C16,0)</f>
        <v>0.72403742397082427</v>
      </c>
      <c r="D17" s="55">
        <f>IFERROR('Historical FS'!D16,0)</f>
        <v>0.71869348264422306</v>
      </c>
      <c r="E17" s="55">
        <f>IFERROR('Historical FS'!E16,0)</f>
        <v>0.70556335014975569</v>
      </c>
      <c r="F17" s="55">
        <f>IFERROR('Historical FS'!F16,0)</f>
        <v>0.70714294951097234</v>
      </c>
      <c r="G17" s="55">
        <f>IFERROR('Historical FS'!G16,0)</f>
        <v>0.6857402555088481</v>
      </c>
      <c r="H17" s="55">
        <f>IFERROR('Historical FS'!H16,0)</f>
        <v>0.72667947533506028</v>
      </c>
      <c r="I17" s="55">
        <f>IFERROR('Historical FS'!I16,0)</f>
        <v>0.70032176828389225</v>
      </c>
      <c r="J17" s="55">
        <f>IFERROR('Historical FS'!J16,0)</f>
        <v>0.68005941820961802</v>
      </c>
      <c r="K17" s="55">
        <f>IFERROR('Historical FS'!K16,0)</f>
        <v>0.70338751144617839</v>
      </c>
      <c r="L17" s="55">
        <f>IFERROR('Historical FS'!L16,0)</f>
        <v>0.69029412179354299</v>
      </c>
      <c r="M17" s="54"/>
      <c r="N17" s="55">
        <f>IFERROR(AVERAGE(C17:L17),0)</f>
        <v>0.70419197568529146</v>
      </c>
      <c r="O17" s="55">
        <f>IFERROR(MEDIAN(C17:L17),0)</f>
        <v>0.70447543079796704</v>
      </c>
    </row>
    <row r="18" spans="2:15" x14ac:dyDescent="0.35">
      <c r="B18" t="s">
        <v>209</v>
      </c>
      <c r="C18" s="56">
        <f>IFERROR('Historical FS'!C25,0)</f>
        <v>0.14117155893082578</v>
      </c>
      <c r="D18" s="56">
        <f>IFERROR('Historical FS'!D25,0)</f>
        <v>0.15144961816584432</v>
      </c>
      <c r="E18" s="56">
        <f>IFERROR('Historical FS'!E25,0)</f>
        <v>0.15671657317676607</v>
      </c>
      <c r="F18" s="56">
        <f>IFERROR('Historical FS'!F25,0)</f>
        <v>0.15890099184882175</v>
      </c>
      <c r="G18" s="56">
        <f>IFERROR('Historical FS'!G25,0)</f>
        <v>0.19102186791553682</v>
      </c>
      <c r="H18" s="56">
        <f>IFERROR('Historical FS'!H25,0)</f>
        <v>0.15572082007546559</v>
      </c>
      <c r="I18" s="56">
        <f>IFERROR('Historical FS'!I25,0)</f>
        <v>0.17366960010551794</v>
      </c>
      <c r="J18" s="56">
        <f>IFERROR('Historical FS'!J25,0)</f>
        <v>0.18883648483207666</v>
      </c>
      <c r="K18" s="56">
        <f>IFERROR('Historical FS'!K25,0)</f>
        <v>0.17703106616796713</v>
      </c>
      <c r="L18" s="56">
        <f>IFERROR('Historical FS'!L25,0)</f>
        <v>0.18350121321519522</v>
      </c>
      <c r="N18" s="56">
        <f>IFERROR(AVERAGE(C18:L18),0)</f>
        <v>0.16780197944340175</v>
      </c>
      <c r="O18" s="66">
        <f>IFERROR(MEDIAN(C18:L18),0)</f>
        <v>0.16628529597716984</v>
      </c>
    </row>
    <row r="19" spans="2:15" x14ac:dyDescent="0.35">
      <c r="B19" t="s">
        <v>245</v>
      </c>
      <c r="C19" s="56">
        <f>IFERROR('Historical FS'!C34,0)</f>
        <v>0.12799850675219709</v>
      </c>
      <c r="D19" s="56">
        <f>IFERROR('Historical FS'!D34,0)</f>
        <v>0.13711936364672539</v>
      </c>
      <c r="E19" s="56">
        <f>IFERROR('Historical FS'!E34,0)</f>
        <v>0.14207298815794597</v>
      </c>
      <c r="F19" s="56">
        <f>IFERROR('Historical FS'!F34,0)</f>
        <v>0.14296847722540965</v>
      </c>
      <c r="G19" s="56">
        <f>IFERROR('Historical FS'!G34,0)</f>
        <v>0.17596036583044944</v>
      </c>
      <c r="H19" s="56">
        <f>IFERROR('Historical FS'!H34,0)</f>
        <v>0.14153460674888557</v>
      </c>
      <c r="I19" s="56">
        <f>IFERROR('Historical FS'!I34,0)</f>
        <v>0.15981055853943582</v>
      </c>
      <c r="J19" s="56">
        <f>IFERROR('Historical FS'!J34,0)</f>
        <v>0.17091918729914887</v>
      </c>
      <c r="K19" s="56">
        <f>IFERROR('Historical FS'!K34,0)</f>
        <v>0.15956766746532142</v>
      </c>
      <c r="L19" s="56">
        <f>IFERROR('Historical FS'!L34,0)</f>
        <v>0.16591363954637711</v>
      </c>
      <c r="N19" s="56">
        <f t="shared" ref="N19:N21" si="3">IFERROR(AVERAGE(C19:L19),0)</f>
        <v>0.15238653612118963</v>
      </c>
      <c r="O19" s="66">
        <f t="shared" ref="O19:O21" si="4">IFERROR(MEDIAN(C19:L19),0)</f>
        <v>0.15126807234536555</v>
      </c>
    </row>
    <row r="20" spans="2:15" x14ac:dyDescent="0.35">
      <c r="B20" t="s">
        <v>247</v>
      </c>
      <c r="C20" s="56">
        <f>IFERROR('Historical FS'!C37,0)</f>
        <v>0.12739656884347297</v>
      </c>
      <c r="D20" s="56">
        <f>IFERROR('Historical FS'!D37,0)</f>
        <v>0.13635377885190511</v>
      </c>
      <c r="E20" s="56">
        <f>IFERROR('Historical FS'!E37,0)</f>
        <v>0.14125071123787508</v>
      </c>
      <c r="F20" s="56">
        <f>IFERROR('Historical FS'!F37,0)</f>
        <v>0.13633890969908319</v>
      </c>
      <c r="G20" s="56">
        <f>IFERROR('Historical FS'!G37,0)</f>
        <v>0.16751800757300089</v>
      </c>
      <c r="H20" s="56">
        <f>IFERROR('Historical FS'!H37,0)</f>
        <v>0.13132752227251066</v>
      </c>
      <c r="I20" s="56">
        <f>IFERROR('Historical FS'!I37,0)</f>
        <v>0.14943667544960143</v>
      </c>
      <c r="J20" s="56">
        <f>IFERROR('Historical FS'!J37,0)</f>
        <v>0.16113939366472113</v>
      </c>
      <c r="K20" s="56">
        <f>IFERROR('Historical FS'!K37,0)</f>
        <v>0.15183191799213824</v>
      </c>
      <c r="L20" s="56">
        <f>IFERROR('Historical FS'!L37,0)</f>
        <v>0.16002587774696517</v>
      </c>
      <c r="N20" s="56">
        <f t="shared" si="3"/>
        <v>0.1462619363331274</v>
      </c>
      <c r="O20" s="66">
        <f t="shared" si="4"/>
        <v>0.14534369334373826</v>
      </c>
    </row>
    <row r="21" spans="2:15" x14ac:dyDescent="0.35">
      <c r="B21" s="60" t="s">
        <v>248</v>
      </c>
      <c r="C21" s="62">
        <f>IFERROR('Historical FS'!C43,0)</f>
        <v>8.1045140925261425E-2</v>
      </c>
      <c r="D21" s="62">
        <f>IFERROR('Historical FS'!D43,0)</f>
        <v>8.4485661171738002E-2</v>
      </c>
      <c r="E21" s="62">
        <f>IFERROR('Historical FS'!E43,0)</f>
        <v>8.5846976888500556E-2</v>
      </c>
      <c r="F21" s="62">
        <f>IFERROR('Historical FS'!F43,0)</f>
        <v>9.748395411890981E-2</v>
      </c>
      <c r="G21" s="62">
        <f>IFERROR('Historical FS'!G43,0)</f>
        <v>0.1170450375833388</v>
      </c>
      <c r="H21" s="62">
        <f>IFERROR('Historical FS'!H43,0)</f>
        <v>9.154684478072711E-2</v>
      </c>
      <c r="I21" s="62">
        <f>IFERROR('Historical FS'!I43,0)</f>
        <v>0.10548417077951361</v>
      </c>
      <c r="J21" s="62">
        <f>IFERROR('Historical FS'!J43,0)</f>
        <v>0.11467046567918569</v>
      </c>
      <c r="K21" s="62">
        <f>IFERROR('Historical FS'!K43,0)</f>
        <v>0.11010401461989763</v>
      </c>
      <c r="L21" s="62">
        <f>IFERROR('Historical FS'!L43,0)</f>
        <v>0.1207722178680726</v>
      </c>
      <c r="M21" s="60"/>
      <c r="N21" s="62">
        <f t="shared" si="3"/>
        <v>0.10084844844151453</v>
      </c>
      <c r="O21" s="67">
        <f t="shared" si="4"/>
        <v>0.10148406244921171</v>
      </c>
    </row>
    <row r="23" spans="2:15" x14ac:dyDescent="0.35">
      <c r="B23" s="54" t="s">
        <v>249</v>
      </c>
      <c r="C23" s="55">
        <f>IFERROR('Historical FS'!C22,0)</f>
        <v>0.13479101709835001</v>
      </c>
      <c r="D23" s="55">
        <f>IFERROR('Historical FS'!D22,0)</f>
        <v>0.12985689918993262</v>
      </c>
      <c r="E23" s="55">
        <f>IFERROR('Historical FS'!E22,0)</f>
        <v>0.13772007667347827</v>
      </c>
      <c r="F23" s="55">
        <f>IFERROR('Historical FS'!F22,0)</f>
        <v>0.13395605864020588</v>
      </c>
      <c r="G23" s="55">
        <f>IFERROR('Historical FS'!G22,0)</f>
        <v>0.12323787657561505</v>
      </c>
      <c r="H23" s="55">
        <f>IFERROR('Historical FS'!H22,0)</f>
        <v>0.11759970458947416</v>
      </c>
      <c r="I23" s="55">
        <f>IFERROR('Historical FS'!I22,0)</f>
        <v>0.12600863161058981</v>
      </c>
      <c r="J23" s="55">
        <f>IFERROR('Historical FS'!J22,0)</f>
        <v>0.13110409695830527</v>
      </c>
      <c r="K23" s="55">
        <f>IFERROR('Historical FS'!K22,0)</f>
        <v>0.11958142238585452</v>
      </c>
      <c r="L23" s="55">
        <f>IFERROR('Historical FS'!L22,0)</f>
        <v>0.12620466499126182</v>
      </c>
      <c r="M23" s="54"/>
      <c r="N23" s="55">
        <f>IFERROR(AVERAGE(C23:L23),0)</f>
        <v>0.12800604487130676</v>
      </c>
      <c r="O23" s="55">
        <f>IFERROR(MEDIAN(C23:L23),0)</f>
        <v>0.12803078209059721</v>
      </c>
    </row>
    <row r="24" spans="2:15" x14ac:dyDescent="0.35">
      <c r="B24" t="s">
        <v>250</v>
      </c>
      <c r="C24" s="56">
        <f>IFERROR('Historical FS'!C31,0)</f>
        <v>1.3173052178628663E-2</v>
      </c>
      <c r="D24" s="56">
        <f>IFERROR('Historical FS'!D31,0)</f>
        <v>1.4330254519118941E-2</v>
      </c>
      <c r="E24" s="56">
        <f>IFERROR('Historical FS'!E31,0)</f>
        <v>1.4643585018820101E-2</v>
      </c>
      <c r="F24" s="56">
        <f>IFERROR('Historical FS'!F31,0)</f>
        <v>1.5932514623412115E-2</v>
      </c>
      <c r="G24" s="56">
        <f>IFERROR('Historical FS'!G31,0)</f>
        <v>1.50615020850874E-2</v>
      </c>
      <c r="H24" s="56">
        <f>IFERROR('Historical FS'!H31,0)</f>
        <v>1.4186213326580014E-2</v>
      </c>
      <c r="I24" s="56">
        <f>IFERROR('Historical FS'!I31,0)</f>
        <v>1.3859041566082126E-2</v>
      </c>
      <c r="J24" s="56">
        <f>IFERROR('Historical FS'!J31,0)</f>
        <v>1.7917297532927787E-2</v>
      </c>
      <c r="K24" s="56">
        <f>IFERROR('Historical FS'!K31,0)</f>
        <v>1.7463398702645704E-2</v>
      </c>
      <c r="L24" s="56">
        <f>IFERROR('Historical FS'!L31,0)</f>
        <v>1.7587573668818097E-2</v>
      </c>
      <c r="N24" s="68">
        <f t="shared" ref="N24:N25" si="5">IFERROR(AVERAGE(C24:L24),0)</f>
        <v>1.5415443322212096E-2</v>
      </c>
      <c r="O24" s="68">
        <f t="shared" ref="O24:O25" si="6">IFERROR(MEDIAN(C24:L24),0)</f>
        <v>1.4852543551953749E-2</v>
      </c>
    </row>
    <row r="25" spans="2:15" x14ac:dyDescent="0.35">
      <c r="B25" s="60" t="s">
        <v>251</v>
      </c>
      <c r="C25" s="62">
        <f>IFERROR(C19,0)</f>
        <v>0.12799850675219709</v>
      </c>
      <c r="D25" s="62">
        <f t="shared" ref="D25:L25" si="7">IFERROR(D19,0)</f>
        <v>0.13711936364672539</v>
      </c>
      <c r="E25" s="62">
        <f t="shared" si="7"/>
        <v>0.14207298815794597</v>
      </c>
      <c r="F25" s="62">
        <f t="shared" si="7"/>
        <v>0.14296847722540965</v>
      </c>
      <c r="G25" s="62">
        <f t="shared" si="7"/>
        <v>0.17596036583044944</v>
      </c>
      <c r="H25" s="62">
        <f t="shared" si="7"/>
        <v>0.14153460674888557</v>
      </c>
      <c r="I25" s="62">
        <f t="shared" si="7"/>
        <v>0.15981055853943582</v>
      </c>
      <c r="J25" s="62">
        <f t="shared" si="7"/>
        <v>0.17091918729914887</v>
      </c>
      <c r="K25" s="62">
        <f t="shared" si="7"/>
        <v>0.15956766746532142</v>
      </c>
      <c r="L25" s="62">
        <f t="shared" si="7"/>
        <v>0.16591363954637711</v>
      </c>
      <c r="M25" s="60"/>
      <c r="N25" s="62">
        <f t="shared" si="5"/>
        <v>0.15238653612118963</v>
      </c>
      <c r="O25" s="62">
        <f t="shared" si="6"/>
        <v>0.15126807234536555</v>
      </c>
    </row>
    <row r="27" spans="2:15" x14ac:dyDescent="0.35">
      <c r="B27" s="54" t="s">
        <v>252</v>
      </c>
      <c r="C27" s="55">
        <f>IFERROR('Historical FS'!C33/SUM('Historical FS'!C57:C59),0)</f>
        <v>0.41081822629015458</v>
      </c>
      <c r="D27" s="55">
        <f>IFERROR('Historical FS'!D33/SUM('Historical FS'!D57:D59),0)</f>
        <v>0.37688560631894685</v>
      </c>
      <c r="E27" s="55">
        <f>IFERROR('Historical FS'!E33/SUM('Historical FS'!E57:E59),0)</f>
        <v>0.35619728435772824</v>
      </c>
      <c r="F27" s="55">
        <f>IFERROR('Historical FS'!F33/SUM('Historical FS'!F57:F59),0)</f>
        <v>0.27916712959689727</v>
      </c>
      <c r="G27" s="55">
        <f>IFERROR('Historical FS'!G33/SUM('Historical FS'!G57:G59),0)</f>
        <v>0.4087716195663707</v>
      </c>
      <c r="H27" s="55">
        <f>IFERROR('Historical FS'!H33/SUM('Historical FS'!H57:H59),0)</f>
        <v>0.39703331811958037</v>
      </c>
      <c r="I27" s="55">
        <f>IFERROR('Historical FS'!I33/SUM('Historical FS'!I57:I59),0)</f>
        <v>0.39882785946561672</v>
      </c>
      <c r="J27" s="55">
        <f>IFERROR('Historical FS'!J33/SUM('Historical FS'!J57:J59),0)</f>
        <v>0.47718297571955598</v>
      </c>
      <c r="K27" s="55">
        <f>IFERROR('Historical FS'!K33/SUM('Historical FS'!K57:K59),0)</f>
        <v>0.51105898900973323</v>
      </c>
      <c r="L27" s="55">
        <f>IFERROR('Historical FS'!L33/SUM('Historical FS'!L57:L59),0)</f>
        <v>0.48983942875113318</v>
      </c>
      <c r="M27" s="54"/>
      <c r="N27" s="55">
        <f>IFERROR(AVERAGE(C27:L27),0)</f>
        <v>0.41057824371957163</v>
      </c>
      <c r="O27" s="55">
        <f>IFERROR(MEDIAN(C27:L27),0)</f>
        <v>0.40379973951599368</v>
      </c>
    </row>
    <row r="28" spans="2:15" x14ac:dyDescent="0.35">
      <c r="B28" t="s">
        <v>253</v>
      </c>
      <c r="C28" s="56">
        <f>IFERROR('Historical FS'!C53,0)</f>
        <v>0.64022404230093088</v>
      </c>
      <c r="D28" s="56">
        <f>IFERROR('Historical FS'!D53,0)</f>
        <v>0.64168626655045968</v>
      </c>
      <c r="E28" s="56">
        <f>IFERROR('Historical FS'!E53,0)</f>
        <v>0.62018313821772186</v>
      </c>
      <c r="F28" s="56">
        <f>IFERROR('Historical FS'!F53,0)</f>
        <v>0.25559574449269096</v>
      </c>
      <c r="G28" s="56">
        <f>IFERROR('Historical FS'!G53,0)</f>
        <v>0</v>
      </c>
      <c r="H28" s="56">
        <f>IFERROR('Historical FS'!H53,0)</f>
        <v>0</v>
      </c>
      <c r="I28" s="56">
        <f>IFERROR('Historical FS'!I53,0)</f>
        <v>0</v>
      </c>
      <c r="J28" s="56">
        <f>IFERROR('Historical FS'!J53,0)</f>
        <v>7.9212039897239905E-2</v>
      </c>
      <c r="K28" s="56">
        <f>IFERROR('Historical FS'!K53,0)</f>
        <v>8.5449189090687439E-2</v>
      </c>
      <c r="L28" s="56">
        <f>IFERROR('Historical FS'!L53,0)</f>
        <v>5.7432403220088579E-2</v>
      </c>
      <c r="N28" s="68">
        <f t="shared" ref="N28:N30" si="8">IFERROR(AVERAGE(C28:L28),0)</f>
        <v>0.2379782823769819</v>
      </c>
      <c r="O28" s="68">
        <f t="shared" ref="O28:O30" si="9">IFERROR(MEDIAN(C28:L28),0)</f>
        <v>8.2330614493963672E-2</v>
      </c>
    </row>
    <row r="29" spans="2:15" x14ac:dyDescent="0.35">
      <c r="B29" t="s">
        <v>254</v>
      </c>
      <c r="C29" s="56">
        <f>IFERROR('Historical FS'!C42/SUM('Historical FS'!C57:C58),0)</f>
        <v>0.27213490479969743</v>
      </c>
      <c r="D29" s="56">
        <f>IFERROR('Historical FS'!D42/SUM('Historical FS'!D57:D58),0)</f>
        <v>0.24589942546451612</v>
      </c>
      <c r="E29" s="56">
        <f>IFERROR('Historical FS'!E42/SUM('Historical FS'!E57:E58),0)</f>
        <v>0.22312584494210319</v>
      </c>
      <c r="F29" s="56">
        <f>IFERROR('Historical FS'!F42/SUM('Historical FS'!F57:F58),0)</f>
        <v>0.25682799472157686</v>
      </c>
      <c r="G29" s="56">
        <f>IFERROR('Historical FS'!G42/SUM('Historical FS'!G57:G58),0)</f>
        <v>0.43338989643877934</v>
      </c>
      <c r="H29" s="56">
        <f>IFERROR('Historical FS'!H42/SUM('Historical FS'!H57:H58),0)</f>
        <v>0.50589500019545808</v>
      </c>
      <c r="I29" s="56">
        <f>IFERROR('Historical FS'!I42/SUM('Historical FS'!I57:I58),0)</f>
        <v>0.48650782198304049</v>
      </c>
      <c r="J29" s="56">
        <f>IFERROR('Historical FS'!J42/SUM('Historical FS'!J57:J58),0)</f>
        <v>0.48786762467271466</v>
      </c>
      <c r="K29" s="56">
        <f>IFERROR('Historical FS'!K42/SUM('Historical FS'!K57:K58),0)</f>
        <v>0.45355532495201678</v>
      </c>
      <c r="L29" s="56">
        <f>IFERROR('Historical FS'!L42/SUM('Historical FS'!L57:L58),0)</f>
        <v>0.45294288131344784</v>
      </c>
      <c r="N29" s="68">
        <f t="shared" si="8"/>
        <v>0.38181467194833502</v>
      </c>
      <c r="O29" s="68">
        <f t="shared" si="9"/>
        <v>0.44316638887611359</v>
      </c>
    </row>
    <row r="30" spans="2:15" x14ac:dyDescent="0.35">
      <c r="B30" t="s">
        <v>255</v>
      </c>
      <c r="C30" s="56">
        <f>IFERROR(C28*C29,0)</f>
        <v>0.17422730880204129</v>
      </c>
      <c r="D30" s="56">
        <f t="shared" ref="D30:L30" si="10">IFERROR(D28*D29,0)</f>
        <v>0.15779028427322839</v>
      </c>
      <c r="E30" s="56">
        <f t="shared" si="10"/>
        <v>0.13837888673367435</v>
      </c>
      <c r="F30" s="56">
        <f t="shared" si="10"/>
        <v>6.564414251742634E-2</v>
      </c>
      <c r="G30" s="56">
        <f t="shared" si="10"/>
        <v>0</v>
      </c>
      <c r="H30" s="56">
        <f t="shared" si="10"/>
        <v>0</v>
      </c>
      <c r="I30" s="56">
        <f t="shared" si="10"/>
        <v>0</v>
      </c>
      <c r="J30" s="56">
        <f t="shared" si="10"/>
        <v>3.8644989750146734E-2</v>
      </c>
      <c r="K30" s="56">
        <f t="shared" si="10"/>
        <v>3.8755934724913066E-2</v>
      </c>
      <c r="L30" s="56">
        <f t="shared" si="10"/>
        <v>2.6013598195262663E-2</v>
      </c>
      <c r="N30" s="68">
        <f t="shared" si="8"/>
        <v>6.3945514499669287E-2</v>
      </c>
      <c r="O30" s="68">
        <f t="shared" si="9"/>
        <v>3.8700462237529903E-2</v>
      </c>
    </row>
    <row r="31" spans="2:15" x14ac:dyDescent="0.35">
      <c r="B31" s="60" t="s">
        <v>256</v>
      </c>
      <c r="C31" s="64">
        <f>IFERROR('Historical FS'!C33/'Historical FS'!C27,0)</f>
        <v>212.64403669724774</v>
      </c>
      <c r="D31" s="64">
        <f>IFERROR('Historical FS'!D33/'Historical FS'!D27,0)</f>
        <v>179.10408432147548</v>
      </c>
      <c r="E31" s="64">
        <f>IFERROR('Historical FS'!E33/'Historical FS'!E27,0)</f>
        <v>172.77997799779985</v>
      </c>
      <c r="F31" s="64">
        <f>IFERROR('Historical FS'!F33/'Historical FS'!F27,0)</f>
        <v>21.565279583875167</v>
      </c>
      <c r="G31" s="64">
        <f>IFERROR('Historical FS'!G33/'Historical FS'!G27,0)</f>
        <v>20.842560865644725</v>
      </c>
      <c r="H31" s="64">
        <f>IFERROR('Historical FS'!H33/'Historical FS'!H27,0)</f>
        <v>13.866310901656396</v>
      </c>
      <c r="I31" s="64">
        <f>IFERROR('Historical FS'!I33/'Historical FS'!I27,0)</f>
        <v>15.405085748078063</v>
      </c>
      <c r="J31" s="64">
        <f>IFERROR('Historical FS'!J33/'Historical FS'!J27,0)</f>
        <v>17.476768292682916</v>
      </c>
      <c r="K31" s="64">
        <f>IFERROR('Historical FS'!K33/'Historical FS'!K27,0)</f>
        <v>20.627305475504308</v>
      </c>
      <c r="L31" s="64">
        <f>IFERROR('Historical FS'!L33/'Historical FS'!L27,0)</f>
        <v>28.179407591344454</v>
      </c>
      <c r="M31" s="60"/>
      <c r="N31" s="64">
        <f>IFERROR(AVERAGE(C31:L31),0)</f>
        <v>70.249081747530909</v>
      </c>
      <c r="O31" s="64">
        <f>IFERROR(MEDIAN(C31:L31),0)</f>
        <v>21.203920224759948</v>
      </c>
    </row>
    <row r="32" spans="2:15" x14ac:dyDescent="0.35">
      <c r="B32" s="26"/>
      <c r="C32" s="26"/>
      <c r="D32" s="26"/>
      <c r="E32" s="26"/>
      <c r="F32" s="26"/>
      <c r="G32" s="26"/>
      <c r="H32" s="26"/>
      <c r="I32" s="26"/>
      <c r="J32" s="26"/>
      <c r="K32" s="26"/>
      <c r="L32" s="26"/>
      <c r="M32" s="26"/>
      <c r="N32" s="26"/>
      <c r="O32" s="26"/>
    </row>
    <row r="33" spans="2:15" x14ac:dyDescent="0.35">
      <c r="B33" t="s">
        <v>257</v>
      </c>
      <c r="C33" s="63">
        <f>IFERROR('Historical FS'!C12/'Historical FS'!C69,0)</f>
        <v>50.536336235766917</v>
      </c>
      <c r="D33" s="63">
        <f>IFERROR('Historical FS'!D12/'Historical FS'!D69,0)</f>
        <v>32.547570584372941</v>
      </c>
      <c r="E33" s="63">
        <f>IFERROR('Historical FS'!E12/'Historical FS'!E69,0)</f>
        <v>28.040457589285715</v>
      </c>
      <c r="F33" s="63">
        <f>IFERROR('Historical FS'!F12/'Historical FS'!F69,0)</f>
        <v>36.20785990760394</v>
      </c>
      <c r="G33" s="63">
        <f>IFERROR('Historical FS'!G12/'Historical FS'!G69,0)</f>
        <v>51.059742682784623</v>
      </c>
      <c r="H33" s="63">
        <f>IFERROR('Historical FS'!H12/'Historical FS'!H69,0)</f>
        <v>42.588075799114272</v>
      </c>
      <c r="I33" s="63">
        <f>IFERROR('Historical FS'!I12/'Historical FS'!I69,0)</f>
        <v>49.554782027117405</v>
      </c>
      <c r="J33" s="63">
        <f>IFERROR('Historical FS'!J12/'Historical FS'!J69,0)</f>
        <v>42.634098594055885</v>
      </c>
      <c r="K33" s="63">
        <f>IFERROR('Historical FS'!K12/'Historical FS'!K69,0)</f>
        <v>39.996143643699419</v>
      </c>
      <c r="L33" s="63">
        <f>IFERROR('Historical FS'!L12/'Historical FS'!L69,0)</f>
        <v>40.816670573943441</v>
      </c>
      <c r="N33" s="63">
        <f>IFERROR(AVERAGE(C33:L33),0)</f>
        <v>41.398173763774459</v>
      </c>
      <c r="O33" s="63">
        <f>IFERROR(MEDIAN(C33:L33),0)</f>
        <v>41.70237318652886</v>
      </c>
    </row>
    <row r="34" spans="2:15" x14ac:dyDescent="0.35">
      <c r="B34" t="s">
        <v>258</v>
      </c>
      <c r="C34" s="63">
        <f>IFERROR('Historical FS'!C12/'Historical FS'!C60,0)</f>
        <v>7.0305555124163321</v>
      </c>
      <c r="D34" s="63">
        <f>IFERROR('Historical FS'!D12/'Historical FS'!D60,0)</f>
        <v>6.2707480755729001</v>
      </c>
      <c r="E34" s="63">
        <f>IFERROR('Historical FS'!E12/'Historical FS'!E60,0)</f>
        <v>6.0451637246538485</v>
      </c>
      <c r="F34" s="63">
        <f>IFERROR('Historical FS'!F12/'Historical FS'!F60,0)</f>
        <v>6.1401869653595327</v>
      </c>
      <c r="G34" s="63">
        <f>IFERROR('Historical FS'!G12/'Historical FS'!G60,0)</f>
        <v>5.6005951848014703</v>
      </c>
      <c r="H34" s="63">
        <f>IFERROR('Historical FS'!H12/'Historical FS'!H60,0)</f>
        <v>5.6833755477827363</v>
      </c>
      <c r="I34" s="63">
        <f>IFERROR('Historical FS'!I12/'Historical FS'!I60,0)</f>
        <v>5.7819566474295989</v>
      </c>
      <c r="J34" s="63">
        <f>IFERROR('Historical FS'!J12/'Historical FS'!J60,0)</f>
        <v>5.4711780021011283</v>
      </c>
      <c r="K34" s="63">
        <f>IFERROR('Historical FS'!K12/'Historical FS'!K60,0)</f>
        <v>5.5472434858958977</v>
      </c>
      <c r="L34" s="63">
        <f>IFERROR('Historical FS'!L12/'Historical FS'!L60,0)</f>
        <v>5.9046425444275901</v>
      </c>
      <c r="N34" s="63">
        <f t="shared" ref="N34:N37" si="11">IFERROR(AVERAGE(C34:L34),0)</f>
        <v>5.9475645690441032</v>
      </c>
      <c r="O34" s="63">
        <f t="shared" ref="O34:O37" si="12">IFERROR(MEDIAN(C34:L34),0)</f>
        <v>5.8432995959285945</v>
      </c>
    </row>
    <row r="35" spans="2:15" x14ac:dyDescent="0.35">
      <c r="B35" t="s">
        <v>259</v>
      </c>
      <c r="C35" s="63">
        <f>IFERROR('Historical FS'!C12/'Historical FS'!C70,0)</f>
        <v>13.688245521203417</v>
      </c>
      <c r="D35" s="63">
        <f>IFERROR('Historical FS'!D12/'Historical FS'!D70,0)</f>
        <v>15.18710458187166</v>
      </c>
      <c r="E35" s="63">
        <f>IFERROR('Historical FS'!E12/'Historical FS'!E70,0)</f>
        <v>14.147623435460339</v>
      </c>
      <c r="F35" s="63">
        <f>IFERROR('Historical FS'!F12/'Historical FS'!F70,0)</f>
        <v>15.654758691427336</v>
      </c>
      <c r="G35" s="63">
        <f>IFERROR('Historical FS'!G12/'Historical FS'!G70,0)</f>
        <v>12.035053000943664</v>
      </c>
      <c r="H35" s="63">
        <f>IFERROR('Historical FS'!H12/'Historical FS'!H70,0)</f>
        <v>10.33737723859041</v>
      </c>
      <c r="I35" s="63">
        <f>IFERROR('Historical FS'!I12/'Historical FS'!I70,0)</f>
        <v>13.660518244137908</v>
      </c>
      <c r="J35" s="63">
        <f>IFERROR('Historical FS'!J12/'Historical FS'!J70,0)</f>
        <v>14.196567955164999</v>
      </c>
      <c r="K35" s="63">
        <f>IFERROR('Historical FS'!K12/'Historical FS'!K70,0)</f>
        <v>14.510735861416405</v>
      </c>
      <c r="L35" s="63">
        <f>IFERROR('Historical FS'!L12/'Historical FS'!L70,0)</f>
        <v>14.229261551492277</v>
      </c>
      <c r="N35" s="63">
        <f t="shared" si="11"/>
        <v>13.764724608170841</v>
      </c>
      <c r="O35" s="63">
        <f t="shared" si="12"/>
        <v>14.17209569531267</v>
      </c>
    </row>
    <row r="36" spans="2:15" x14ac:dyDescent="0.35">
      <c r="B36" t="s">
        <v>260</v>
      </c>
      <c r="C36" s="63">
        <f>IFERROR('Historical FS'!C12/'Historical FS'!C63,0)</f>
        <v>7.805317287217993</v>
      </c>
      <c r="D36" s="63">
        <f>IFERROR('Historical FS'!D12/'Historical FS'!D63,0)</f>
        <v>7.3677095719381693</v>
      </c>
      <c r="E36" s="63">
        <f>IFERROR('Historical FS'!E12/'Historical FS'!E63,0)</f>
        <v>6.5478114079251322</v>
      </c>
      <c r="F36" s="63">
        <f>IFERROR('Historical FS'!F12/'Historical FS'!F63,0)</f>
        <v>6.1759522516478711</v>
      </c>
      <c r="G36" s="63">
        <f>IFERROR('Historical FS'!G12/'Historical FS'!G63,0)</f>
        <v>7.3265512144789309</v>
      </c>
      <c r="H36" s="63">
        <f>IFERROR('Historical FS'!H12/'Historical FS'!H63,0)</f>
        <v>8.0630728777499563</v>
      </c>
      <c r="I36" s="63">
        <f>IFERROR('Historical FS'!I12/'Historical FS'!I63,0)</f>
        <v>6.1390581571395213</v>
      </c>
      <c r="J36" s="63">
        <f>IFERROR('Historical FS'!J12/'Historical FS'!J63,0)</f>
        <v>6.0513976197521604</v>
      </c>
      <c r="K36" s="63">
        <f>IFERROR('Historical FS'!K12/'Historical FS'!K63,0)</f>
        <v>6.1790309249948336</v>
      </c>
      <c r="L36" s="63">
        <f>IFERROR('Historical FS'!L12/'Historical FS'!L63,0)</f>
        <v>6.7200447731866157</v>
      </c>
      <c r="N36" s="63">
        <f t="shared" si="11"/>
        <v>6.8375946086031174</v>
      </c>
      <c r="O36" s="63">
        <f t="shared" si="12"/>
        <v>6.633928090555874</v>
      </c>
    </row>
    <row r="37" spans="2:15" x14ac:dyDescent="0.35">
      <c r="B37" t="s">
        <v>261</v>
      </c>
      <c r="C37" s="63">
        <f>IFERROR('Historical FS'!C12/SUM('Historical FS'!C57:C58),0)</f>
        <v>3.3578188857818887</v>
      </c>
      <c r="D37" s="63">
        <f>IFERROR('Historical FS'!D12/SUM('Historical FS'!D57:D58),0)</f>
        <v>2.9105462637578787</v>
      </c>
      <c r="E37" s="63">
        <f>IFERROR('Historical FS'!E12/SUM('Historical FS'!E57:E58),0)</f>
        <v>2.5991112678539938</v>
      </c>
      <c r="F37" s="63">
        <f>IFERROR('Historical FS'!F12/SUM('Historical FS'!F57:F58),0)</f>
        <v>2.634566858134427</v>
      </c>
      <c r="G37" s="63">
        <f>IFERROR('Historical FS'!G12/SUM('Historical FS'!G57:G58),0)</f>
        <v>3.7027618204675754</v>
      </c>
      <c r="H37" s="63">
        <f>IFERROR('Historical FS'!H12/SUM('Historical FS'!H57:H58),0)</f>
        <v>5.5260779484773845</v>
      </c>
      <c r="I37" s="63">
        <f>IFERROR('Historical FS'!I12/SUM('Historical FS'!I57:I58),0)</f>
        <v>4.6121405551924441</v>
      </c>
      <c r="J37" s="63">
        <f>IFERROR('Historical FS'!J12/SUM('Historical FS'!J57:J58),0)</f>
        <v>4.2545185613671883</v>
      </c>
      <c r="K37" s="63">
        <f>IFERROR('Historical FS'!K12/SUM('Historical FS'!K57:K58),0)</f>
        <v>4.1193350353098905</v>
      </c>
      <c r="L37" s="63">
        <f>IFERROR('Historical FS'!L12/SUM('Historical FS'!L57:L58),0)</f>
        <v>3.7503896948239124</v>
      </c>
      <c r="N37" s="63">
        <f t="shared" si="11"/>
        <v>3.7467266891166573</v>
      </c>
      <c r="O37" s="63">
        <f t="shared" si="12"/>
        <v>3.7265757576457439</v>
      </c>
    </row>
    <row r="38" spans="2:15" x14ac:dyDescent="0.35">
      <c r="B38" s="26"/>
      <c r="C38" s="26"/>
      <c r="D38" s="26"/>
      <c r="E38" s="26"/>
      <c r="F38" s="26"/>
      <c r="G38" s="26"/>
      <c r="H38" s="26"/>
      <c r="I38" s="26"/>
      <c r="J38" s="26"/>
      <c r="K38" s="26"/>
      <c r="L38" s="26"/>
      <c r="M38" s="26"/>
      <c r="N38" s="26"/>
      <c r="O38" s="26"/>
    </row>
    <row r="39" spans="2:15" x14ac:dyDescent="0.35">
      <c r="B39" t="s">
        <v>93</v>
      </c>
      <c r="C39" s="65">
        <f>IFERROR(365/C33,0)</f>
        <v>7.2225259523596508</v>
      </c>
      <c r="D39" s="65">
        <f t="shared" ref="D39:L39" si="13">IFERROR(365/D33,0)</f>
        <v>11.2143546644691</v>
      </c>
      <c r="E39" s="65">
        <f t="shared" si="13"/>
        <v>13.016905977292854</v>
      </c>
      <c r="F39" s="65">
        <f t="shared" si="13"/>
        <v>10.080684164471899</v>
      </c>
      <c r="G39" s="65">
        <f t="shared" si="13"/>
        <v>7.1484888254845034</v>
      </c>
      <c r="H39" s="65">
        <f t="shared" si="13"/>
        <v>8.5704740857907247</v>
      </c>
      <c r="I39" s="65">
        <f t="shared" si="13"/>
        <v>7.3655858237912222</v>
      </c>
      <c r="J39" s="65">
        <f t="shared" si="13"/>
        <v>8.5612224026448374</v>
      </c>
      <c r="K39" s="65">
        <f t="shared" si="13"/>
        <v>9.1258798161031791</v>
      </c>
      <c r="L39" s="65">
        <f t="shared" si="13"/>
        <v>8.9424246237518652</v>
      </c>
      <c r="N39" s="65">
        <f>IFERROR(AVERAGE(C39:L39),0)</f>
        <v>9.1248546336159855</v>
      </c>
      <c r="O39" s="65">
        <f>IFERROR(MEDIAN(C39:L39),0)</f>
        <v>8.7564493547712949</v>
      </c>
    </row>
    <row r="40" spans="2:15" x14ac:dyDescent="0.35">
      <c r="B40" t="s">
        <v>262</v>
      </c>
      <c r="C40" s="65">
        <f>IFERROR(365/C34,0)</f>
        <v>51.916238959409498</v>
      </c>
      <c r="D40" s="65">
        <f t="shared" ref="D40:L40" si="14">IFERROR(365/D34,0)</f>
        <v>58.206771441165465</v>
      </c>
      <c r="E40" s="65">
        <f t="shared" si="14"/>
        <v>60.378844415979856</v>
      </c>
      <c r="F40" s="65">
        <f t="shared" si="14"/>
        <v>59.444443965498657</v>
      </c>
      <c r="G40" s="65">
        <f t="shared" si="14"/>
        <v>65.171644790631035</v>
      </c>
      <c r="H40" s="65">
        <f t="shared" si="14"/>
        <v>64.222396871591215</v>
      </c>
      <c r="I40" s="65">
        <f t="shared" si="14"/>
        <v>63.127419013468874</v>
      </c>
      <c r="J40" s="65">
        <f t="shared" si="14"/>
        <v>66.713237964443294</v>
      </c>
      <c r="K40" s="65">
        <f t="shared" si="14"/>
        <v>65.79844582773913</v>
      </c>
      <c r="L40" s="65">
        <f t="shared" si="14"/>
        <v>61.815765688384097</v>
      </c>
      <c r="N40" s="65">
        <f t="shared" ref="N40:N42" si="15">IFERROR(AVERAGE(C40:L40),0)</f>
        <v>61.679520893831111</v>
      </c>
      <c r="O40" s="65">
        <f t="shared" ref="O40:O42" si="16">IFERROR(MEDIAN(C40:L40),0)</f>
        <v>62.471592350926485</v>
      </c>
    </row>
    <row r="41" spans="2:15" x14ac:dyDescent="0.35">
      <c r="B41" t="s">
        <v>263</v>
      </c>
      <c r="C41" s="65">
        <f>IFERROR(365/C35,0)</f>
        <v>26.665214284373139</v>
      </c>
      <c r="D41" s="65">
        <f t="shared" ref="D41:L41" si="17">IFERROR(365/D35,0)</f>
        <v>24.033547542412286</v>
      </c>
      <c r="E41" s="65">
        <f t="shared" si="17"/>
        <v>25.799386141784424</v>
      </c>
      <c r="F41" s="65">
        <f t="shared" si="17"/>
        <v>23.315594139427827</v>
      </c>
      <c r="G41" s="65">
        <f t="shared" si="17"/>
        <v>30.328075827450071</v>
      </c>
      <c r="H41" s="65">
        <f t="shared" si="17"/>
        <v>35.308762713758803</v>
      </c>
      <c r="I41" s="65">
        <f t="shared" si="17"/>
        <v>26.719337691059504</v>
      </c>
      <c r="J41" s="65">
        <f t="shared" si="17"/>
        <v>25.710439393008759</v>
      </c>
      <c r="K41" s="65">
        <f t="shared" si="17"/>
        <v>25.153789820578545</v>
      </c>
      <c r="L41" s="65">
        <f t="shared" si="17"/>
        <v>25.651366283426075</v>
      </c>
      <c r="N41" s="65">
        <f t="shared" si="15"/>
        <v>26.86855138372794</v>
      </c>
      <c r="O41" s="65">
        <f t="shared" si="16"/>
        <v>25.75491276739659</v>
      </c>
    </row>
    <row r="42" spans="2:15" x14ac:dyDescent="0.35">
      <c r="B42" t="s">
        <v>264</v>
      </c>
      <c r="C42" s="65">
        <f>IFERROR(SUM(C39,C41)-C40,0)</f>
        <v>-18.028498722676709</v>
      </c>
      <c r="D42" s="65">
        <f t="shared" ref="D42:L42" si="18">IFERROR(SUM(D39,D41)-D40,0)</f>
        <v>-22.95886923428408</v>
      </c>
      <c r="E42" s="65">
        <f t="shared" si="18"/>
        <v>-21.562552296902581</v>
      </c>
      <c r="F42" s="65">
        <f t="shared" si="18"/>
        <v>-26.048165661598929</v>
      </c>
      <c r="G42" s="65">
        <f t="shared" si="18"/>
        <v>-27.695080137696458</v>
      </c>
      <c r="H42" s="65">
        <f t="shared" si="18"/>
        <v>-20.343160072041684</v>
      </c>
      <c r="I42" s="65">
        <f t="shared" si="18"/>
        <v>-29.042495498618145</v>
      </c>
      <c r="J42" s="65">
        <f t="shared" si="18"/>
        <v>-32.441576168789695</v>
      </c>
      <c r="K42" s="65">
        <f t="shared" si="18"/>
        <v>-31.518776191057405</v>
      </c>
      <c r="L42" s="65">
        <f t="shared" si="18"/>
        <v>-27.221974781206157</v>
      </c>
      <c r="N42" s="65">
        <f t="shared" si="15"/>
        <v>-25.686114876487188</v>
      </c>
      <c r="O42" s="65">
        <f t="shared" si="16"/>
        <v>-26.635070221402543</v>
      </c>
    </row>
    <row r="43" spans="2:15" x14ac:dyDescent="0.35">
      <c r="B43" s="26"/>
      <c r="C43" s="26"/>
      <c r="D43" s="26"/>
      <c r="E43" s="26"/>
      <c r="F43" s="26"/>
      <c r="G43" s="26"/>
      <c r="H43" s="26"/>
      <c r="I43" s="26"/>
      <c r="J43" s="26"/>
      <c r="K43" s="26"/>
      <c r="L43" s="26"/>
      <c r="M43" s="26"/>
      <c r="N43" s="26"/>
      <c r="O43" s="26"/>
    </row>
    <row r="44" spans="2:15" x14ac:dyDescent="0.35">
      <c r="B44" t="s">
        <v>265</v>
      </c>
      <c r="C44" s="56">
        <f>IFERROR('Historical FS'!C89/'Historical FS'!C12,0)</f>
        <v>-1.1044732270167404E-3</v>
      </c>
      <c r="D44" s="56">
        <f>IFERROR('Historical FS'!D89/'Historical FS'!D12,0)</f>
        <v>0.14908225648805376</v>
      </c>
      <c r="E44" s="56">
        <f>IFERROR('Historical FS'!E89/'Historical FS'!E12,0)</f>
        <v>0.1042998117537656</v>
      </c>
      <c r="F44" s="56">
        <f>IFERROR('Historical FS'!F89/'Historical FS'!F12,0)</f>
        <v>0.13897090835420339</v>
      </c>
      <c r="G44" s="56">
        <f>IFERROR('Historical FS'!G89/'Historical FS'!G12,0)</f>
        <v>0.13664592490640326</v>
      </c>
      <c r="H44" s="56">
        <f>IFERROR('Historical FS'!H89/'Historical FS'!H12,0)</f>
        <v>6.8830086599991791E-2</v>
      </c>
      <c r="I44" s="56">
        <f>IFERROR('Historical FS'!I89/'Historical FS'!I12,0)</f>
        <v>0.17980988371558015</v>
      </c>
      <c r="J44" s="56">
        <f>IFERROR('Historical FS'!J89/'Historical FS'!J12,0)</f>
        <v>0.16303631583247213</v>
      </c>
      <c r="K44" s="56">
        <f>IFERROR('Historical FS'!K89/'Historical FS'!K12,0)</f>
        <v>0.13916546422578135</v>
      </c>
      <c r="L44" s="56">
        <f>IFERROR('Historical FS'!L89/'Historical FS'!L12,0)</f>
        <v>0.13006752964114207</v>
      </c>
      <c r="N44" s="68">
        <f>IFERROR(AVERAGE(C44:L44),0)</f>
        <v>0.12088037082903766</v>
      </c>
      <c r="O44" s="68">
        <f>IFERROR(MEDIAN(C44:L44),0)</f>
        <v>0.13780841663030333</v>
      </c>
    </row>
    <row r="45" spans="2:15" x14ac:dyDescent="0.35">
      <c r="B45" t="s">
        <v>266</v>
      </c>
      <c r="C45" s="56">
        <f>IFERROR('Historical FS'!C89/'Historical FS'!C74,0)</f>
        <v>-2.4338006230529593E-3</v>
      </c>
      <c r="D45" s="56">
        <f>IFERROR('Historical FS'!D89/'Historical FS'!D74,0)</f>
        <v>0.2848925966475967</v>
      </c>
      <c r="E45" s="56">
        <f>IFERROR('Historical FS'!E89/'Historical FS'!E74,0)</f>
        <v>0.18483636451077678</v>
      </c>
      <c r="F45" s="56">
        <f>IFERROR('Historical FS'!F89/'Historical FS'!F74,0)</f>
        <v>0.20588693588639945</v>
      </c>
      <c r="G45" s="56">
        <f>IFERROR('Historical FS'!G89/'Historical FS'!G74,0)</f>
        <v>0.22437247580964714</v>
      </c>
      <c r="H45" s="56">
        <f>IFERROR('Historical FS'!H89/'Historical FS'!H74,0)</f>
        <v>0.12927483857252942</v>
      </c>
      <c r="I45" s="56">
        <f>IFERROR('Historical FS'!I89/'Historical FS'!I74,0)</f>
        <v>0.31344744060700369</v>
      </c>
      <c r="J45" s="56">
        <f>IFERROR('Historical FS'!J89/'Historical FS'!J74,0)</f>
        <v>0.30138345367359309</v>
      </c>
      <c r="K45" s="56">
        <f>IFERROR('Historical FS'!K89/'Historical FS'!K74,0)</f>
        <v>0.28256994935921009</v>
      </c>
      <c r="L45" s="56">
        <f>IFERROR('Historical FS'!L89/'Historical FS'!L74,0)</f>
        <v>0.25600391354035634</v>
      </c>
      <c r="N45" s="68">
        <f t="shared" ref="N45:N46" si="19">IFERROR(AVERAGE(C45:L45),0)</f>
        <v>0.21802341679840601</v>
      </c>
      <c r="O45" s="68">
        <f t="shared" ref="O45:O46" si="20">IFERROR(MEDIAN(C45:L45),0)</f>
        <v>0.24018819467500174</v>
      </c>
    </row>
    <row r="46" spans="2:15" x14ac:dyDescent="0.35">
      <c r="B46" s="60" t="s">
        <v>267</v>
      </c>
      <c r="C46" s="62">
        <f>IFERROR('Historical FS'!C89/'Historical FS'!C59,0)</f>
        <v>-8.028259473346179E-2</v>
      </c>
      <c r="D46" s="62">
        <f>IFERROR('Historical FS'!D89/'Historical FS'!D59,0)</f>
        <v>7.3642252117588445</v>
      </c>
      <c r="E46" s="62">
        <f>IFERROR('Historical FS'!E89/'Historical FS'!E59,0)</f>
        <v>7.3900781951031913</v>
      </c>
      <c r="F46" s="62">
        <f>IFERROR('Historical FS'!F89/'Historical FS'!F59,0)</f>
        <v>1.0483939151529342</v>
      </c>
      <c r="G46" s="62">
        <f>IFERROR('Historical FS'!G89/'Historical FS'!G59,0)</f>
        <v>0.85194642467274817</v>
      </c>
      <c r="H46" s="62">
        <f>IFERROR('Historical FS'!H89/'Historical FS'!H59,0)</f>
        <v>0.39214896018055784</v>
      </c>
      <c r="I46" s="62">
        <f>IFERROR('Historical FS'!I89/'Historical FS'!I59,0)</f>
        <v>0.97785725486009401</v>
      </c>
      <c r="J46" s="62">
        <f>IFERROR('Historical FS'!J89/'Historical FS'!J59,0)</f>
        <v>1.3239965907329925</v>
      </c>
      <c r="K46" s="62">
        <f>IFERROR('Historical FS'!K89/'Historical FS'!K59,0)</f>
        <v>2.0031929146176122</v>
      </c>
      <c r="L46" s="62">
        <f>IFERROR('Historical FS'!L89/'Historical FS'!L59,0)</f>
        <v>1.8047062914770917</v>
      </c>
      <c r="M46" s="60"/>
      <c r="N46" s="62">
        <f t="shared" si="19"/>
        <v>2.3076263163822608</v>
      </c>
      <c r="O46" s="62">
        <f t="shared" si="20"/>
        <v>1.1861952529429634</v>
      </c>
    </row>
  </sheetData>
  <mergeCells count="2">
    <mergeCell ref="B8:O8"/>
    <mergeCell ref="M7:O7"/>
  </mergeCells>
  <pageMargins left="0.7" right="0.7" top="0.75" bottom="0.75" header="0.3" footer="0.3"/>
  <pageSetup scale="58" orientation="portrait" r:id="rId1"/>
  <drawing r:id="rId2"/>
  <extLst>
    <ext xmlns:x14="http://schemas.microsoft.com/office/spreadsheetml/2009/9/main" uri="{05C60535-1F16-4fd2-B633-F4F36F0B64E0}">
      <x14:sparklineGroups xmlns:xm="http://schemas.microsoft.com/office/excel/2006/main">
        <x14:sparklineGroup displayEmptyCellsAs="gap" xr2:uid="{D2956A71-D5B2-4096-B78A-F6D8CD4F679F}">
          <x14:colorSeries rgb="FF376092"/>
          <x14:colorNegative rgb="FFD00000"/>
          <x14:colorAxis rgb="FF000000"/>
          <x14:colorMarkers rgb="FFD00000"/>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s>
        </x14:sparklineGroup>
        <x14:sparklineGroup displayEmptyCellsAs="gap" xr2:uid="{4DBBC549-4F64-4AFF-AE61-CB4234981CA9}">
          <x14:colorSeries rgb="FF376092"/>
          <x14:colorNegative rgb="FFD00000"/>
          <x14:colorAxis rgb="FF000000"/>
          <x14:colorMarkers rgb="FFD00000"/>
          <x14:colorFirst rgb="FFD00000"/>
          <x14:colorLast rgb="FFD00000"/>
          <x14:colorHigh rgb="FFD00000"/>
          <x14:colorLow rgb="FFD00000"/>
          <x14:sparklines>
            <x14:sparkline>
              <xm:f>'Ratio Analysis'!C17:L17</xm:f>
              <xm:sqref>M17</xm:sqref>
            </x14:sparkline>
          </x14:sparklines>
        </x14:sparklineGroup>
        <x14:sparklineGroup displayEmptyCellsAs="gap" xr2:uid="{02D17428-2920-47DF-826B-D73A3E38C299}">
          <x14:colorSeries rgb="FF376092"/>
          <x14:colorNegative rgb="FFD00000"/>
          <x14:colorAxis rgb="FF000000"/>
          <x14:colorMarkers rgb="FFD00000"/>
          <x14:colorFirst rgb="FFD00000"/>
          <x14:colorLast rgb="FFD00000"/>
          <x14:colorHigh rgb="FFD00000"/>
          <x14:colorLow rgb="FFD00000"/>
          <x14:sparklines>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s>
        </x14:sparklineGroup>
        <x14:sparklineGroup displayEmptyCellsAs="gap" xr2:uid="{89ECA1C7-2E8E-4DE2-881E-AAD2180360A0}">
          <x14:colorSeries rgb="FF376092"/>
          <x14:colorNegative rgb="FFD00000"/>
          <x14:colorAxis rgb="FF000000"/>
          <x14:colorMarkers rgb="FFD00000"/>
          <x14:colorFirst rgb="FFD00000"/>
          <x14:colorLast rgb="FFD00000"/>
          <x14:colorHigh rgb="FFD00000"/>
          <x14:colorLow rgb="FFD00000"/>
          <x14:sparklines>
            <x14:sparkline>
              <xm:f>'Ratio Analysis'!C23:L23</xm:f>
              <xm:sqref>M23</xm:sqref>
            </x14:sparkline>
            <x14:sparkline>
              <xm:f>'Ratio Analysis'!C24:L24</xm:f>
              <xm:sqref>M24</xm:sqref>
            </x14:sparkline>
            <x14:sparkline>
              <xm:f>'Ratio Analysis'!C25:L25</xm:f>
              <xm:sqref>M25</xm:sqref>
            </x14:sparkline>
          </x14:sparklines>
        </x14:sparklineGroup>
        <x14:sparklineGroup displayEmptyCellsAs="gap" xr2:uid="{92F9867B-4648-4152-910B-5857D990D4B6}">
          <x14:colorSeries rgb="FF376092"/>
          <x14:colorNegative rgb="FFD00000"/>
          <x14:colorAxis rgb="FF000000"/>
          <x14:colorMarkers rgb="FFD00000"/>
          <x14:colorFirst rgb="FFD00000"/>
          <x14:colorLast rgb="FFD00000"/>
          <x14:colorHigh rgb="FFD00000"/>
          <x14:colorLow rgb="FFD00000"/>
          <x14:sparklines>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s>
        </x14:sparklineGroup>
        <x14:sparklineGroup displayEmptyCellsAs="gap" xr2:uid="{E21BE6C7-BF2E-4C84-BC55-6A3914B437BB}">
          <x14:colorSeries rgb="FF376092"/>
          <x14:colorNegative rgb="FFD00000"/>
          <x14:colorAxis rgb="FF000000"/>
          <x14:colorMarkers rgb="FFD00000"/>
          <x14:colorFirst rgb="FFD00000"/>
          <x14:colorLast rgb="FFD00000"/>
          <x14:colorHigh rgb="FFD00000"/>
          <x14:colorLow rgb="FFD00000"/>
          <x14:sparklines>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s>
        </x14:sparklineGroup>
        <x14:sparklineGroup displayEmptyCellsAs="gap" xr2:uid="{920C0369-847F-4111-9554-FEB046AA4D3A}">
          <x14:colorSeries rgb="FF376092"/>
          <x14:colorNegative rgb="FFD00000"/>
          <x14:colorAxis rgb="FF000000"/>
          <x14:colorMarkers rgb="FFD00000"/>
          <x14:colorFirst rgb="FFD00000"/>
          <x14:colorLast rgb="FFD00000"/>
          <x14:colorHigh rgb="FFD00000"/>
          <x14:colorLow rgb="FFD00000"/>
          <x14:sparklines>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s>
        </x14:sparklineGroup>
        <x14:sparklineGroup displayEmptyCellsAs="gap" xr2:uid="{D1F5107C-BB30-4EDE-8E19-C25154C559C5}">
          <x14:colorSeries rgb="FF376092"/>
          <x14:colorNegative rgb="FFD00000"/>
          <x14:colorAxis rgb="FF000000"/>
          <x14:colorMarkers rgb="FFD00000"/>
          <x14:colorFirst rgb="FFD00000"/>
          <x14:colorLast rgb="FFD00000"/>
          <x14:colorHigh rgb="FFD00000"/>
          <x14:colorLow rgb="FFD00000"/>
          <x14:sparklines>
            <x14:sparkline>
              <xm:f>'Ratio Analysis'!C44:L44</xm:f>
              <xm:sqref>M44</xm:sqref>
            </x14:sparkline>
            <x14:sparkline>
              <xm:f>'Ratio Analysis'!C45:L45</xm:f>
              <xm:sqref>M45</xm:sqref>
            </x14:sparkline>
            <x14:sparkline>
              <xm:f>'Ratio Analysis'!C46:L46</xm:f>
              <xm:sqref>M46</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9575D-87E3-409A-B1BF-2996206B9DC4}">
  <sheetPr>
    <pageSetUpPr fitToPage="1"/>
  </sheetPr>
  <dimension ref="B2:O23"/>
  <sheetViews>
    <sheetView showGridLines="0" workbookViewId="0">
      <selection activeCell="B4" sqref="B4"/>
    </sheetView>
  </sheetViews>
  <sheetFormatPr defaultRowHeight="14.5" x14ac:dyDescent="0.35"/>
  <cols>
    <col min="1" max="1" width="1.81640625" customWidth="1"/>
    <col min="2" max="2" width="12.6328125" customWidth="1"/>
    <col min="4" max="4" width="10.08984375" bestFit="1" customWidth="1"/>
    <col min="5" max="5" width="11.7265625" bestFit="1" customWidth="1"/>
    <col min="6" max="6" width="2.08984375" customWidth="1"/>
    <col min="7" max="7" width="11" customWidth="1"/>
    <col min="9" max="9" width="9.08984375" bestFit="1" customWidth="1"/>
    <col min="10" max="10" width="16.36328125" customWidth="1"/>
    <col min="11" max="11" width="2.08984375" customWidth="1"/>
    <col min="12" max="12" width="17.7265625" customWidth="1"/>
    <col min="13" max="13" width="9.1796875" customWidth="1"/>
    <col min="14" max="14" width="14" customWidth="1"/>
    <col min="15" max="15" width="10.6328125" bestFit="1" customWidth="1"/>
  </cols>
  <sheetData>
    <row r="2" spans="2:15" ht="19.5" x14ac:dyDescent="0.45">
      <c r="B2" s="47" t="str">
        <f>'Data Sheet'!B1</f>
        <v>BRITANNIA INDUSTRIES LTD</v>
      </c>
    </row>
    <row r="3" spans="2:15" x14ac:dyDescent="0.35">
      <c r="B3" t="s">
        <v>191</v>
      </c>
    </row>
    <row r="4" spans="2:15" ht="17" x14ac:dyDescent="0.4">
      <c r="B4" s="46" t="s">
        <v>193</v>
      </c>
    </row>
    <row r="5" spans="2:15" x14ac:dyDescent="0.35">
      <c r="B5" t="s">
        <v>192</v>
      </c>
    </row>
    <row r="6" spans="2:15" x14ac:dyDescent="0.35">
      <c r="M6" s="267" t="s">
        <v>659</v>
      </c>
      <c r="N6" s="267"/>
      <c r="O6" s="267"/>
    </row>
    <row r="7" spans="2:15" x14ac:dyDescent="0.35">
      <c r="B7" s="255" t="str">
        <f>'Data Sheet'!B1&amp;" "&amp;"-"&amp;" "&amp;'Data Sheet'!A17&amp;" "&amp;"Forecasting"</f>
        <v>BRITANNIA INDUSTRIES LTD - Sales Forecasting</v>
      </c>
      <c r="C7" s="255"/>
      <c r="D7" s="255"/>
      <c r="E7" s="255"/>
      <c r="G7" s="255" t="str">
        <f>'Data Sheet'!B1&amp;" "&amp;"-"&amp;" "&amp;'Historical FS'!B24&amp;" "&amp;"Forecasting"</f>
        <v>BRITANNIA INDUSTRIES LTD - EBITDA Forecasting</v>
      </c>
      <c r="H7" s="255"/>
      <c r="I7" s="255"/>
      <c r="J7" s="255"/>
      <c r="L7" s="255" t="str">
        <f>'Data Sheet'!B1&amp;" "&amp;"-"&amp;" "&amp;'Historical FS'!B47&amp;" "&amp;"Forecasting"</f>
        <v>BRITANNIA INDUSTRIES LTD - Earning Per Share Forecasting</v>
      </c>
      <c r="M7" s="255"/>
      <c r="N7" s="255"/>
      <c r="O7" s="255"/>
    </row>
    <row r="8" spans="2:15" x14ac:dyDescent="0.35">
      <c r="B8" s="33" t="s">
        <v>268</v>
      </c>
      <c r="C8" s="33" t="s">
        <v>269</v>
      </c>
      <c r="D8" s="33" t="s">
        <v>28</v>
      </c>
      <c r="E8" s="33" t="s">
        <v>89</v>
      </c>
      <c r="G8" s="33" t="s">
        <v>268</v>
      </c>
      <c r="H8" s="33" t="s">
        <v>269</v>
      </c>
      <c r="I8" s="33" t="s">
        <v>208</v>
      </c>
      <c r="J8" s="33" t="s">
        <v>240</v>
      </c>
      <c r="L8" s="33" t="s">
        <v>268</v>
      </c>
      <c r="M8" s="33" t="s">
        <v>269</v>
      </c>
      <c r="N8" s="33" t="s">
        <v>75</v>
      </c>
      <c r="O8" s="33" t="s">
        <v>270</v>
      </c>
    </row>
    <row r="9" spans="2:15" x14ac:dyDescent="0.35">
      <c r="B9">
        <v>1</v>
      </c>
      <c r="C9" s="69">
        <f>'Data Sheet'!$B$16</f>
        <v>42825</v>
      </c>
      <c r="D9" s="27">
        <f t="array" ref="D9:D18">TRANSPOSE('Data Sheet'!B17:K17)</f>
        <v>9054.09</v>
      </c>
      <c r="G9">
        <v>1</v>
      </c>
      <c r="H9" s="69">
        <f>'Data Sheet'!$B$16</f>
        <v>42825</v>
      </c>
      <c r="I9" s="27">
        <f t="array" ref="I9:I18">TRANSPOSE('Historical FS'!C24:L24)</f>
        <v>1278.1800000000003</v>
      </c>
      <c r="L9">
        <v>1</v>
      </c>
      <c r="M9" s="69">
        <f>'Data Sheet'!$B$16</f>
        <v>42825</v>
      </c>
      <c r="N9" s="27">
        <f t="array" ref="N9:N18">TRANSPOSE('Historical FS'!C47:L47)</f>
        <v>30.57458333333334</v>
      </c>
    </row>
    <row r="10" spans="2:15" x14ac:dyDescent="0.35">
      <c r="B10">
        <f>B9+1</f>
        <v>2</v>
      </c>
      <c r="C10" s="69">
        <f>C9+365</f>
        <v>43190</v>
      </c>
      <c r="D10" s="27">
        <v>9913.99</v>
      </c>
      <c r="E10" s="56">
        <f>D10/D9-1</f>
        <v>9.4973652791169538E-2</v>
      </c>
      <c r="G10">
        <f>G9+1</f>
        <v>2</v>
      </c>
      <c r="H10" s="69">
        <f>H9+365</f>
        <v>43190</v>
      </c>
      <c r="I10" s="27">
        <v>1501.4699999999989</v>
      </c>
      <c r="J10" s="56">
        <f>I10/I9-1</f>
        <v>0.17469370511195503</v>
      </c>
      <c r="L10">
        <f>L9+1</f>
        <v>2</v>
      </c>
      <c r="M10" s="69">
        <f>M9+365</f>
        <v>43190</v>
      </c>
      <c r="N10" s="27">
        <v>34.885047896709651</v>
      </c>
      <c r="O10" s="56">
        <f>N10/N9-1</f>
        <v>0.14098195603787378</v>
      </c>
    </row>
    <row r="11" spans="2:15" x14ac:dyDescent="0.35">
      <c r="B11">
        <f t="shared" ref="B11:B23" si="0">B10+1</f>
        <v>3</v>
      </c>
      <c r="C11" s="69">
        <f t="shared" ref="C11:C23" si="1">C10+365</f>
        <v>43555</v>
      </c>
      <c r="D11" s="27">
        <v>11054.67</v>
      </c>
      <c r="E11" s="56">
        <f t="shared" ref="E11:E23" si="2">D11/D10-1</f>
        <v>0.11505761050797925</v>
      </c>
      <c r="G11">
        <f t="shared" ref="G11:G23" si="3">G10+1</f>
        <v>3</v>
      </c>
      <c r="H11" s="69">
        <f t="shared" ref="H11:H23" si="4">H10+365</f>
        <v>43555</v>
      </c>
      <c r="I11" s="27">
        <v>1732.4500000000005</v>
      </c>
      <c r="J11" s="56">
        <f t="shared" ref="J11:J23" si="5">I11/I10-1</f>
        <v>0.15383590747734011</v>
      </c>
      <c r="L11">
        <f t="shared" ref="L11:L23" si="6">L10+1</f>
        <v>3</v>
      </c>
      <c r="M11" s="69">
        <f t="shared" ref="M11:M23" si="7">M10+365</f>
        <v>43555</v>
      </c>
      <c r="N11" s="27">
        <v>39.492717436537681</v>
      </c>
      <c r="O11" s="56">
        <f t="shared" ref="O11:O23" si="8">N11/N10-1</f>
        <v>0.13208150246692441</v>
      </c>
    </row>
    <row r="12" spans="2:15" x14ac:dyDescent="0.35">
      <c r="B12">
        <f t="shared" si="0"/>
        <v>4</v>
      </c>
      <c r="C12" s="69">
        <f t="shared" si="1"/>
        <v>43920</v>
      </c>
      <c r="D12" s="27">
        <v>11599.55</v>
      </c>
      <c r="E12" s="56">
        <f t="shared" si="2"/>
        <v>4.9289576260530543E-2</v>
      </c>
      <c r="G12">
        <f t="shared" si="3"/>
        <v>4</v>
      </c>
      <c r="H12" s="69">
        <f t="shared" si="4"/>
        <v>43920</v>
      </c>
      <c r="I12" s="27">
        <v>1843.1800000000003</v>
      </c>
      <c r="J12" s="56">
        <f t="shared" si="5"/>
        <v>6.3915264509798231E-2</v>
      </c>
      <c r="L12">
        <f t="shared" si="6"/>
        <v>4</v>
      </c>
      <c r="M12" s="69">
        <f t="shared" si="7"/>
        <v>43920</v>
      </c>
      <c r="N12" s="27">
        <v>47.017463617463626</v>
      </c>
      <c r="O12" s="56">
        <f t="shared" si="8"/>
        <v>0.19053503200983157</v>
      </c>
    </row>
    <row r="13" spans="2:15" x14ac:dyDescent="0.35">
      <c r="B13">
        <f t="shared" si="0"/>
        <v>5</v>
      </c>
      <c r="C13" s="69">
        <f t="shared" si="1"/>
        <v>44285</v>
      </c>
      <c r="D13" s="27">
        <v>13136.14</v>
      </c>
      <c r="E13" s="56">
        <f t="shared" si="2"/>
        <v>0.13246979408683957</v>
      </c>
      <c r="G13">
        <f t="shared" si="3"/>
        <v>5</v>
      </c>
      <c r="H13" s="69">
        <f t="shared" si="4"/>
        <v>44285</v>
      </c>
      <c r="I13" s="27">
        <v>2509.29</v>
      </c>
      <c r="J13" s="56">
        <f t="shared" si="5"/>
        <v>0.3613917251706289</v>
      </c>
      <c r="L13">
        <f t="shared" si="6"/>
        <v>5</v>
      </c>
      <c r="M13" s="69">
        <f t="shared" si="7"/>
        <v>44285</v>
      </c>
      <c r="N13" s="27">
        <v>63.823993358239932</v>
      </c>
      <c r="O13" s="56">
        <f t="shared" si="8"/>
        <v>0.35745292169554377</v>
      </c>
    </row>
    <row r="14" spans="2:15" x14ac:dyDescent="0.35">
      <c r="B14">
        <f t="shared" si="0"/>
        <v>6</v>
      </c>
      <c r="C14" s="69">
        <f t="shared" si="1"/>
        <v>44650</v>
      </c>
      <c r="D14" s="27">
        <v>14136.26</v>
      </c>
      <c r="E14" s="56">
        <f t="shared" si="2"/>
        <v>7.613499856122119E-2</v>
      </c>
      <c r="G14">
        <f t="shared" si="3"/>
        <v>6</v>
      </c>
      <c r="H14" s="69">
        <f t="shared" si="4"/>
        <v>44650</v>
      </c>
      <c r="I14" s="27">
        <v>2201.3100000000013</v>
      </c>
      <c r="J14" s="56">
        <f t="shared" si="5"/>
        <v>-0.12273591334600575</v>
      </c>
      <c r="L14">
        <f t="shared" si="6"/>
        <v>6</v>
      </c>
      <c r="M14" s="69">
        <f t="shared" si="7"/>
        <v>44650</v>
      </c>
      <c r="N14" s="27">
        <v>53.720630967206368</v>
      </c>
      <c r="O14" s="56">
        <f t="shared" si="8"/>
        <v>-0.15830037983245648</v>
      </c>
    </row>
    <row r="15" spans="2:15" x14ac:dyDescent="0.35">
      <c r="B15">
        <f t="shared" si="0"/>
        <v>7</v>
      </c>
      <c r="C15" s="69">
        <f t="shared" si="1"/>
        <v>45015</v>
      </c>
      <c r="D15" s="27">
        <v>16300.55</v>
      </c>
      <c r="E15" s="56">
        <f t="shared" si="2"/>
        <v>0.15310202274151719</v>
      </c>
      <c r="G15">
        <f t="shared" si="3"/>
        <v>7</v>
      </c>
      <c r="H15" s="69">
        <f t="shared" si="4"/>
        <v>45015</v>
      </c>
      <c r="I15" s="27">
        <v>2830.9100000000003</v>
      </c>
      <c r="J15" s="56">
        <f t="shared" si="5"/>
        <v>0.28601151132734537</v>
      </c>
      <c r="L15">
        <f t="shared" si="6"/>
        <v>7</v>
      </c>
      <c r="M15" s="69">
        <f t="shared" si="7"/>
        <v>45015</v>
      </c>
      <c r="N15" s="27">
        <v>71.376089663760922</v>
      </c>
      <c r="O15" s="56">
        <f t="shared" si="8"/>
        <v>0.32865322649192796</v>
      </c>
    </row>
    <row r="16" spans="2:15" x14ac:dyDescent="0.35">
      <c r="B16">
        <f t="shared" si="0"/>
        <v>8</v>
      </c>
      <c r="C16" s="69">
        <f t="shared" si="1"/>
        <v>45380</v>
      </c>
      <c r="D16" s="27">
        <v>16769.27</v>
      </c>
      <c r="E16" s="56">
        <f t="shared" si="2"/>
        <v>2.8754857964915281E-2</v>
      </c>
      <c r="G16">
        <f t="shared" si="3"/>
        <v>8</v>
      </c>
      <c r="H16" s="69">
        <f t="shared" si="4"/>
        <v>45380</v>
      </c>
      <c r="I16" s="27">
        <v>3166.6499999999983</v>
      </c>
      <c r="J16" s="56">
        <f t="shared" si="5"/>
        <v>0.11859790668018344</v>
      </c>
      <c r="L16">
        <f t="shared" si="6"/>
        <v>8</v>
      </c>
      <c r="M16" s="69">
        <f t="shared" si="7"/>
        <v>45380</v>
      </c>
      <c r="N16" s="27">
        <v>79.823163138231564</v>
      </c>
      <c r="O16" s="56">
        <f t="shared" si="8"/>
        <v>0.11834598272703345</v>
      </c>
    </row>
    <row r="17" spans="2:15" x14ac:dyDescent="0.35">
      <c r="B17">
        <f t="shared" si="0"/>
        <v>9</v>
      </c>
      <c r="C17" s="69">
        <f t="shared" si="1"/>
        <v>45745</v>
      </c>
      <c r="D17" s="27">
        <v>17942.669999999998</v>
      </c>
      <c r="E17" s="56">
        <f t="shared" si="2"/>
        <v>6.9973230796569919E-2</v>
      </c>
      <c r="G17">
        <f t="shared" si="3"/>
        <v>9</v>
      </c>
      <c r="H17" s="69">
        <f t="shared" si="4"/>
        <v>45745</v>
      </c>
      <c r="I17" s="27">
        <v>3176.4099999999985</v>
      </c>
      <c r="J17" s="56">
        <f t="shared" si="5"/>
        <v>3.0821214848499867E-3</v>
      </c>
      <c r="L17">
        <f t="shared" si="6"/>
        <v>9</v>
      </c>
      <c r="M17" s="69">
        <f t="shared" si="7"/>
        <v>45745</v>
      </c>
      <c r="N17" s="27">
        <v>82.007471980074655</v>
      </c>
      <c r="O17" s="56">
        <f t="shared" si="8"/>
        <v>2.7364348341601952E-2</v>
      </c>
    </row>
    <row r="18" spans="2:15" x14ac:dyDescent="0.35">
      <c r="B18">
        <f t="shared" si="0"/>
        <v>10</v>
      </c>
      <c r="C18" s="69">
        <f t="shared" si="1"/>
        <v>46110</v>
      </c>
      <c r="D18" s="27">
        <v>19151.59</v>
      </c>
      <c r="E18" s="56">
        <f t="shared" si="2"/>
        <v>6.7376817385595533E-2</v>
      </c>
      <c r="G18">
        <f t="shared" si="3"/>
        <v>10</v>
      </c>
      <c r="H18" s="69">
        <f t="shared" si="4"/>
        <v>46110</v>
      </c>
      <c r="I18" s="27">
        <v>3514.3400000000006</v>
      </c>
      <c r="J18" s="56">
        <f t="shared" si="5"/>
        <v>0.10638739961151189</v>
      </c>
      <c r="L18">
        <f t="shared" si="6"/>
        <v>10</v>
      </c>
      <c r="M18" s="69">
        <f t="shared" si="7"/>
        <v>46110</v>
      </c>
      <c r="N18" s="27">
        <v>96.014113740141156</v>
      </c>
      <c r="O18" s="56">
        <f t="shared" si="8"/>
        <v>0.17079714106380073</v>
      </c>
    </row>
    <row r="19" spans="2:15" x14ac:dyDescent="0.35">
      <c r="B19" s="70">
        <f t="shared" si="0"/>
        <v>11</v>
      </c>
      <c r="C19" s="71">
        <f t="shared" si="1"/>
        <v>46475</v>
      </c>
      <c r="D19" s="73">
        <f>_xlfn.FORECAST.ETS(B19,$D$9:$D$18,$B$9:$B$18)</f>
        <v>20299.41753696341</v>
      </c>
      <c r="E19" s="72">
        <f t="shared" si="2"/>
        <v>5.9933798549541395E-2</v>
      </c>
      <c r="G19" s="70">
        <f t="shared" si="3"/>
        <v>11</v>
      </c>
      <c r="H19" s="71">
        <f t="shared" si="4"/>
        <v>46475</v>
      </c>
      <c r="I19" s="73">
        <f>FORECAST(G19,$I$9:$I$18, $G$9:$G$18)</f>
        <v>3764.6266666666661</v>
      </c>
      <c r="J19" s="72">
        <f t="shared" si="5"/>
        <v>7.1218683071832878E-2</v>
      </c>
      <c r="L19" s="70">
        <f t="shared" si="6"/>
        <v>11</v>
      </c>
      <c r="M19" s="71">
        <f t="shared" si="7"/>
        <v>46475</v>
      </c>
      <c r="N19" s="73">
        <f>FORECAST(L19,$N$9:$N$18,$L$9:$L$18)</f>
        <v>99.321443729875</v>
      </c>
      <c r="O19" s="72">
        <f t="shared" si="8"/>
        <v>3.4446289830732724E-2</v>
      </c>
    </row>
    <row r="20" spans="2:15" x14ac:dyDescent="0.35">
      <c r="B20" s="70">
        <f t="shared" si="0"/>
        <v>12</v>
      </c>
      <c r="C20" s="71">
        <f t="shared" si="1"/>
        <v>46840</v>
      </c>
      <c r="D20" s="73">
        <f t="shared" ref="D20:D23" si="9">_xlfn.FORECAST.ETS(B20,$D$9:$D$18,$B$9:$B$18)</f>
        <v>21454.283380065928</v>
      </c>
      <c r="E20" s="72">
        <f t="shared" si="2"/>
        <v>5.6891575386318838E-2</v>
      </c>
      <c r="G20" s="70">
        <f t="shared" si="3"/>
        <v>12</v>
      </c>
      <c r="H20" s="71">
        <f t="shared" si="4"/>
        <v>46840</v>
      </c>
      <c r="I20" s="73">
        <f t="shared" ref="I20:I23" si="10">FORECAST(G20,$I$9:$I$18, $G$9:$G$18)</f>
        <v>4017.2098787878786</v>
      </c>
      <c r="J20" s="72">
        <f t="shared" si="5"/>
        <v>6.7093827485650515E-2</v>
      </c>
      <c r="L20" s="70">
        <f t="shared" si="6"/>
        <v>12</v>
      </c>
      <c r="M20" s="71">
        <f t="shared" si="7"/>
        <v>46840</v>
      </c>
      <c r="N20" s="73">
        <f t="shared" ref="N20:N23" si="11">FORECAST(L20,$N$9:$N$18,$L$9:$L$18)</f>
        <v>106.49379213291229</v>
      </c>
      <c r="O20" s="72">
        <f t="shared" si="8"/>
        <v>7.2213493216469526E-2</v>
      </c>
    </row>
    <row r="21" spans="2:15" x14ac:dyDescent="0.35">
      <c r="B21" s="70">
        <f t="shared" si="0"/>
        <v>13</v>
      </c>
      <c r="C21" s="71">
        <f t="shared" si="1"/>
        <v>47205</v>
      </c>
      <c r="D21" s="73">
        <f t="shared" si="9"/>
        <v>22609.149223168442</v>
      </c>
      <c r="E21" s="72">
        <f t="shared" si="2"/>
        <v>5.3829150228133393E-2</v>
      </c>
      <c r="G21" s="70">
        <f t="shared" si="3"/>
        <v>13</v>
      </c>
      <c r="H21" s="71">
        <f t="shared" si="4"/>
        <v>47205</v>
      </c>
      <c r="I21" s="73">
        <f t="shared" si="10"/>
        <v>4269.7930909090901</v>
      </c>
      <c r="J21" s="72">
        <f t="shared" si="5"/>
        <v>6.2875284026092215E-2</v>
      </c>
      <c r="L21" s="70">
        <f t="shared" si="6"/>
        <v>13</v>
      </c>
      <c r="M21" s="71">
        <f t="shared" si="7"/>
        <v>47205</v>
      </c>
      <c r="N21" s="73">
        <f t="shared" si="11"/>
        <v>113.66614053594958</v>
      </c>
      <c r="O21" s="72">
        <f t="shared" si="8"/>
        <v>6.7349920210237668E-2</v>
      </c>
    </row>
    <row r="22" spans="2:15" x14ac:dyDescent="0.35">
      <c r="B22" s="70">
        <f t="shared" si="0"/>
        <v>14</v>
      </c>
      <c r="C22" s="71">
        <f t="shared" si="1"/>
        <v>47570</v>
      </c>
      <c r="D22" s="73">
        <f t="shared" si="9"/>
        <v>23764.01506627096</v>
      </c>
      <c r="E22" s="72">
        <f t="shared" si="2"/>
        <v>5.1079579850757284E-2</v>
      </c>
      <c r="G22" s="70">
        <f t="shared" si="3"/>
        <v>14</v>
      </c>
      <c r="H22" s="71">
        <f t="shared" si="4"/>
        <v>47570</v>
      </c>
      <c r="I22" s="73">
        <f t="shared" si="10"/>
        <v>4522.3763030303026</v>
      </c>
      <c r="J22" s="72">
        <f t="shared" si="5"/>
        <v>5.9155843560427579E-2</v>
      </c>
      <c r="L22" s="70">
        <f t="shared" si="6"/>
        <v>14</v>
      </c>
      <c r="M22" s="71">
        <f t="shared" si="7"/>
        <v>47570</v>
      </c>
      <c r="N22" s="73">
        <f t="shared" si="11"/>
        <v>120.83848893898687</v>
      </c>
      <c r="O22" s="72">
        <f t="shared" si="8"/>
        <v>6.3100131395495529E-2</v>
      </c>
    </row>
    <row r="23" spans="2:15" x14ac:dyDescent="0.35">
      <c r="B23" s="70">
        <f t="shared" si="0"/>
        <v>15</v>
      </c>
      <c r="C23" s="71">
        <f t="shared" si="1"/>
        <v>47935</v>
      </c>
      <c r="D23" s="73">
        <f t="shared" si="9"/>
        <v>24918.880909373474</v>
      </c>
      <c r="E23" s="72">
        <f t="shared" si="2"/>
        <v>4.8597252605754093E-2</v>
      </c>
      <c r="G23" s="70">
        <f t="shared" si="3"/>
        <v>15</v>
      </c>
      <c r="H23" s="71">
        <f t="shared" si="4"/>
        <v>47935</v>
      </c>
      <c r="I23" s="73">
        <f t="shared" si="10"/>
        <v>4774.959515151515</v>
      </c>
      <c r="J23" s="72">
        <f t="shared" si="5"/>
        <v>5.5851878569230129E-2</v>
      </c>
      <c r="L23" s="70">
        <f t="shared" si="6"/>
        <v>15</v>
      </c>
      <c r="M23" s="71">
        <f t="shared" si="7"/>
        <v>47935</v>
      </c>
      <c r="N23" s="73">
        <f t="shared" si="11"/>
        <v>128.01083734202416</v>
      </c>
      <c r="O23" s="72">
        <f t="shared" si="8"/>
        <v>5.9354833596592771E-2</v>
      </c>
    </row>
  </sheetData>
  <mergeCells count="4">
    <mergeCell ref="B7:E7"/>
    <mergeCell ref="G7:J7"/>
    <mergeCell ref="L7:O7"/>
    <mergeCell ref="M6:O6"/>
  </mergeCells>
  <pageMargins left="0.7" right="0.7" top="0.75" bottom="0.75" header="0.3" footer="0.3"/>
  <pageSetup scale="7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E3B8-5227-4D47-9CDB-F8FECF0DFC06}">
  <sheetPr>
    <pageSetUpPr fitToPage="1"/>
  </sheetPr>
  <dimension ref="B2:M46"/>
  <sheetViews>
    <sheetView showGridLines="0" zoomScaleNormal="100" workbookViewId="0">
      <selection activeCell="J6" sqref="J6:L6"/>
    </sheetView>
  </sheetViews>
  <sheetFormatPr defaultRowHeight="14.5" x14ac:dyDescent="0.35"/>
  <cols>
    <col min="1" max="1" width="1.81640625" customWidth="1"/>
    <col min="2" max="2" width="21.54296875" customWidth="1"/>
  </cols>
  <sheetData>
    <row r="2" spans="2:13" ht="19.5" x14ac:dyDescent="0.45">
      <c r="B2" s="47" t="str">
        <f>'Data Sheet'!B1</f>
        <v>BRITANNIA INDUSTRIES LTD</v>
      </c>
    </row>
    <row r="3" spans="2:13" x14ac:dyDescent="0.35">
      <c r="B3" t="s">
        <v>191</v>
      </c>
    </row>
    <row r="4" spans="2:13" ht="17" x14ac:dyDescent="0.4">
      <c r="B4" s="46" t="s">
        <v>193</v>
      </c>
    </row>
    <row r="5" spans="2:13" x14ac:dyDescent="0.35">
      <c r="B5" t="s">
        <v>192</v>
      </c>
    </row>
    <row r="6" spans="2:13" x14ac:dyDescent="0.35">
      <c r="J6" s="267" t="s">
        <v>659</v>
      </c>
      <c r="K6" s="267"/>
      <c r="L6" s="267"/>
    </row>
    <row r="7" spans="2:13" x14ac:dyDescent="0.35">
      <c r="B7" s="253" t="str">
        <f>"Common Size Income Statement"&amp;" "&amp;"-"&amp;" "&amp;'Data Sheet'!B1</f>
        <v>Common Size Income Statement - BRITANNIA INDUSTRIES LTD</v>
      </c>
      <c r="C7" s="253"/>
      <c r="D7" s="253"/>
      <c r="E7" s="253"/>
      <c r="F7" s="253"/>
      <c r="G7" s="253"/>
      <c r="H7" s="253"/>
      <c r="I7" s="253"/>
      <c r="J7" s="253"/>
      <c r="K7" s="253"/>
      <c r="L7" s="253"/>
      <c r="M7" s="75"/>
    </row>
    <row r="9" spans="2:13" ht="15" thickBot="1" x14ac:dyDescent="0.4">
      <c r="B9" s="77" t="s">
        <v>98</v>
      </c>
      <c r="C9" s="76">
        <f>'Data Sheet'!B16</f>
        <v>42825</v>
      </c>
      <c r="D9" s="76">
        <f>'Data Sheet'!C16</f>
        <v>43190</v>
      </c>
      <c r="E9" s="76">
        <f>'Data Sheet'!D16</f>
        <v>43555</v>
      </c>
      <c r="F9" s="76">
        <f>'Data Sheet'!E16</f>
        <v>43921</v>
      </c>
      <c r="G9" s="76">
        <f>'Data Sheet'!F16</f>
        <v>44286</v>
      </c>
      <c r="H9" s="76">
        <f>'Data Sheet'!G16</f>
        <v>44651</v>
      </c>
      <c r="I9" s="76">
        <f>'Data Sheet'!H16</f>
        <v>45016</v>
      </c>
      <c r="J9" s="76">
        <f>'Data Sheet'!I16</f>
        <v>45382</v>
      </c>
      <c r="K9" s="76">
        <f>'Data Sheet'!J16</f>
        <v>45747</v>
      </c>
      <c r="L9" s="76">
        <f>'Data Sheet'!K16</f>
        <v>46112</v>
      </c>
      <c r="M9" s="74"/>
    </row>
    <row r="11" spans="2:13" x14ac:dyDescent="0.35">
      <c r="B11" t="str">
        <f>'Data Sheet'!A17</f>
        <v>Sales</v>
      </c>
      <c r="C11" s="56">
        <f>'Data Sheet'!B17/'Data Sheet'!B$17</f>
        <v>1</v>
      </c>
      <c r="D11" s="56">
        <f>'Data Sheet'!C17/'Data Sheet'!C$17</f>
        <v>1</v>
      </c>
      <c r="E11" s="56">
        <f>'Data Sheet'!D17/'Data Sheet'!D$17</f>
        <v>1</v>
      </c>
      <c r="F11" s="56">
        <f>'Data Sheet'!E17/'Data Sheet'!E$17</f>
        <v>1</v>
      </c>
      <c r="G11" s="56">
        <f>'Data Sheet'!F17/'Data Sheet'!F$17</f>
        <v>1</v>
      </c>
      <c r="H11" s="56">
        <f>'Data Sheet'!G17/'Data Sheet'!G$17</f>
        <v>1</v>
      </c>
      <c r="I11" s="56">
        <f>'Data Sheet'!H17/'Data Sheet'!H$17</f>
        <v>1</v>
      </c>
      <c r="J11" s="56">
        <f>'Data Sheet'!I17/'Data Sheet'!I$17</f>
        <v>1</v>
      </c>
      <c r="K11" s="56">
        <f>'Data Sheet'!J17/'Data Sheet'!J$17</f>
        <v>1</v>
      </c>
      <c r="L11" s="56">
        <f>'Data Sheet'!K17/'Data Sheet'!K$17</f>
        <v>1</v>
      </c>
    </row>
    <row r="12" spans="2:13" x14ac:dyDescent="0.35">
      <c r="B12" t="str">
        <f>'Data Sheet'!A18</f>
        <v>Raw Material Cost</v>
      </c>
      <c r="C12" s="56">
        <f>'Data Sheet'!B18/'Data Sheet'!B$17</f>
        <v>0.62324098832682251</v>
      </c>
      <c r="D12" s="56">
        <f>'Data Sheet'!C18/'Data Sheet'!C$17</f>
        <v>0.61537282163891638</v>
      </c>
      <c r="E12" s="56">
        <f>'Data Sheet'!D18/'Data Sheet'!D$17</f>
        <v>0.59853799344530412</v>
      </c>
      <c r="F12" s="56">
        <f>'Data Sheet'!E18/'Data Sheet'!E$17</f>
        <v>0.59268678526322138</v>
      </c>
      <c r="G12" s="56">
        <f>'Data Sheet'!F18/'Data Sheet'!F$17</f>
        <v>0.58336923936559759</v>
      </c>
      <c r="H12" s="56">
        <f>'Data Sheet'!G18/'Data Sheet'!G$17</f>
        <v>0.62502811917720802</v>
      </c>
      <c r="I12" s="56">
        <f>'Data Sheet'!H18/'Data Sheet'!H$17</f>
        <v>0.59285300189257417</v>
      </c>
      <c r="J12" s="56">
        <f>'Data Sheet'!I18/'Data Sheet'!I$17</f>
        <v>0.56581890565301896</v>
      </c>
      <c r="K12" s="56">
        <f>'Data Sheet'!J18/'Data Sheet'!J$17</f>
        <v>0.5946049278061738</v>
      </c>
      <c r="L12" s="56">
        <f>'Data Sheet'!K18/'Data Sheet'!K$17</f>
        <v>0.58247122040519872</v>
      </c>
    </row>
    <row r="13" spans="2:13" x14ac:dyDescent="0.35">
      <c r="B13" t="str">
        <f>'Data Sheet'!A19</f>
        <v>Change in Inventory</v>
      </c>
      <c r="C13" s="56">
        <f>'Data Sheet'!B19/'Data Sheet'!B$17</f>
        <v>5.9862448904307334E-3</v>
      </c>
      <c r="D13" s="56">
        <f>'Data Sheet'!C19/'Data Sheet'!C$17</f>
        <v>-6.3546563996937663E-4</v>
      </c>
      <c r="E13" s="56">
        <f>'Data Sheet'!D19/'Data Sheet'!D$17</f>
        <v>4.991555605006753E-3</v>
      </c>
      <c r="F13" s="56">
        <f>'Data Sheet'!E19/'Data Sheet'!E$17</f>
        <v>-4.5320723648762237E-3</v>
      </c>
      <c r="G13" s="56">
        <f>'Data Sheet'!F19/'Data Sheet'!F$17</f>
        <v>2.8257920515463446E-3</v>
      </c>
      <c r="H13" s="56">
        <f>'Data Sheet'!G19/'Data Sheet'!G$17</f>
        <v>5.3238975514032713E-3</v>
      </c>
      <c r="I13" s="56">
        <f>'Data Sheet'!H19/'Data Sheet'!H$17</f>
        <v>4.4495431135759224E-3</v>
      </c>
      <c r="J13" s="56">
        <f>'Data Sheet'!I19/'Data Sheet'!I$17</f>
        <v>-2.1825637013417996E-4</v>
      </c>
      <c r="K13" s="56">
        <f>'Data Sheet'!J19/'Data Sheet'!J$17</f>
        <v>3.6087159826268893E-3</v>
      </c>
      <c r="L13" s="56">
        <f>'Data Sheet'!K19/'Data Sheet'!K$17</f>
        <v>1.1680492324658161E-3</v>
      </c>
    </row>
    <row r="14" spans="2:13" x14ac:dyDescent="0.35">
      <c r="B14" t="str">
        <f>'Data Sheet'!A20</f>
        <v>Power and Fuel</v>
      </c>
      <c r="C14" s="56">
        <f>'Data Sheet'!B20/'Data Sheet'!B$17</f>
        <v>1.1517446811330569E-2</v>
      </c>
      <c r="D14" s="56">
        <f>'Data Sheet'!C20/'Data Sheet'!C$17</f>
        <v>1.2994767999564253E-2</v>
      </c>
      <c r="E14" s="56">
        <f>'Data Sheet'!D20/'Data Sheet'!D$17</f>
        <v>1.5845791868956738E-2</v>
      </c>
      <c r="F14" s="56">
        <f>'Data Sheet'!E20/'Data Sheet'!E$17</f>
        <v>1.531955981050989E-2</v>
      </c>
      <c r="G14" s="56">
        <f>'Data Sheet'!F20/'Data Sheet'!F$17</f>
        <v>1.3876983649687046E-2</v>
      </c>
      <c r="H14" s="56">
        <f>'Data Sheet'!G20/'Data Sheet'!G$17</f>
        <v>1.5398698099780282E-2</v>
      </c>
      <c r="I14" s="56">
        <f>'Data Sheet'!H20/'Data Sheet'!H$17</f>
        <v>1.6698823045848146E-2</v>
      </c>
      <c r="J14" s="56">
        <f>'Data Sheet'!I20/'Data Sheet'!I$17</f>
        <v>1.9514862602844369E-2</v>
      </c>
      <c r="K14" s="56">
        <f>'Data Sheet'!J20/'Data Sheet'!J$17</f>
        <v>1.9951322740706934E-2</v>
      </c>
      <c r="L14" s="56">
        <f>'Data Sheet'!K20/'Data Sheet'!K$17</f>
        <v>1.7902952183082448E-2</v>
      </c>
    </row>
    <row r="15" spans="2:13" x14ac:dyDescent="0.35">
      <c r="B15" t="str">
        <f>'Data Sheet'!A21</f>
        <v>Other Mfr. Exp</v>
      </c>
      <c r="C15" s="56">
        <f>'Data Sheet'!B21/'Data Sheet'!B$17</f>
        <v>5.6320403265264649E-2</v>
      </c>
      <c r="D15" s="56">
        <f>'Data Sheet'!C21/'Data Sheet'!C$17</f>
        <v>4.9182014506772752E-2</v>
      </c>
      <c r="E15" s="56">
        <f>'Data Sheet'!D21/'Data Sheet'!D$17</f>
        <v>5.6204300987727364E-2</v>
      </c>
      <c r="F15" s="56">
        <f>'Data Sheet'!E21/'Data Sheet'!E$17</f>
        <v>5.2646869921677997E-2</v>
      </c>
      <c r="G15" s="56">
        <f>'Data Sheet'!F21/'Data Sheet'!F$17</f>
        <v>5.1172566674837515E-2</v>
      </c>
      <c r="H15" s="56">
        <f>'Data Sheet'!G21/'Data Sheet'!G$17</f>
        <v>5.3217046092813795E-2</v>
      </c>
      <c r="I15" s="56">
        <f>'Data Sheet'!H21/'Data Sheet'!H$17</f>
        <v>5.4829438270487807E-2</v>
      </c>
      <c r="J15" s="56">
        <f>'Data Sheet'!I21/'Data Sheet'!I$17</f>
        <v>5.2245565847529436E-2</v>
      </c>
      <c r="K15" s="56">
        <f>'Data Sheet'!J21/'Data Sheet'!J$17</f>
        <v>5.3171016353753375E-2</v>
      </c>
      <c r="L15" s="56">
        <f>'Data Sheet'!K21/'Data Sheet'!K$17</f>
        <v>4.8073293131275258E-2</v>
      </c>
    </row>
    <row r="16" spans="2:13" x14ac:dyDescent="0.35">
      <c r="B16" t="str">
        <f>'Data Sheet'!A22</f>
        <v>Employee Cost</v>
      </c>
      <c r="C16" s="56">
        <f>'Data Sheet'!B22/'Data Sheet'!B$17</f>
        <v>3.8944830457837289E-2</v>
      </c>
      <c r="D16" s="56">
        <f>'Data Sheet'!C22/'Data Sheet'!C$17</f>
        <v>4.0508412859000267E-2</v>
      </c>
      <c r="E16" s="56">
        <f>'Data Sheet'!D22/'Data Sheet'!D$17</f>
        <v>3.9966819452774256E-2</v>
      </c>
      <c r="F16" s="56">
        <f>'Data Sheet'!E22/'Data Sheet'!E$17</f>
        <v>4.1957662150686879E-2</v>
      </c>
      <c r="G16" s="56">
        <f>'Data Sheet'!F22/'Data Sheet'!F$17</f>
        <v>4.0147257870272395E-2</v>
      </c>
      <c r="H16" s="56">
        <f>'Data Sheet'!G22/'Data Sheet'!G$17</f>
        <v>3.8359509516661408E-2</v>
      </c>
      <c r="I16" s="56">
        <f>'Data Sheet'!H22/'Data Sheet'!H$17</f>
        <v>4.0390048188558056E-2</v>
      </c>
      <c r="J16" s="56">
        <f>'Data Sheet'!I22/'Data Sheet'!I$17</f>
        <v>4.2261827736091079E-2</v>
      </c>
      <c r="K16" s="56">
        <f>'Data Sheet'!J22/'Data Sheet'!J$17</f>
        <v>3.9268960528171117E-2</v>
      </c>
      <c r="L16" s="56">
        <f>'Data Sheet'!K22/'Data Sheet'!K$17</f>
        <v>4.3014705306452357E-2</v>
      </c>
    </row>
    <row r="17" spans="2:12" x14ac:dyDescent="0.35">
      <c r="B17" t="str">
        <f>'Data Sheet'!A23</f>
        <v>Selling and admin</v>
      </c>
      <c r="C17" s="56">
        <f>'Data Sheet'!B23/'Data Sheet'!B$17</f>
        <v>0.10106040474525876</v>
      </c>
      <c r="D17" s="56">
        <f>'Data Sheet'!C23/'Data Sheet'!C$17</f>
        <v>9.6175202920317657E-2</v>
      </c>
      <c r="E17" s="56">
        <f>'Data Sheet'!D23/'Data Sheet'!D$17</f>
        <v>0.10018299958298167</v>
      </c>
      <c r="F17" s="56">
        <f>'Data Sheet'!E23/'Data Sheet'!E$17</f>
        <v>9.7006349384243365E-2</v>
      </c>
      <c r="G17" s="56">
        <f>'Data Sheet'!F23/'Data Sheet'!F$17</f>
        <v>8.8596802409231332E-2</v>
      </c>
      <c r="H17" s="56">
        <f>'Data Sheet'!G23/'Data Sheet'!G$17</f>
        <v>8.3991098069786482E-2</v>
      </c>
      <c r="I17" s="56">
        <f>'Data Sheet'!H23/'Data Sheet'!H$17</f>
        <v>9.0417807988074014E-2</v>
      </c>
      <c r="J17" s="56">
        <f>'Data Sheet'!I23/'Data Sheet'!I$17</f>
        <v>9.0971163324342671E-2</v>
      </c>
      <c r="K17" s="56">
        <f>'Data Sheet'!J23/'Data Sheet'!J$17</f>
        <v>7.5796968901506862E-2</v>
      </c>
      <c r="L17" s="56">
        <f>'Data Sheet'!K23/'Data Sheet'!K$17</f>
        <v>8.2250612090171107E-2</v>
      </c>
    </row>
    <row r="18" spans="2:12" x14ac:dyDescent="0.35">
      <c r="B18" t="str">
        <f>'Data Sheet'!A24</f>
        <v>Other Expenses</v>
      </c>
      <c r="C18" s="56">
        <f>'Data Sheet'!B24/'Data Sheet'!B$17</f>
        <v>3.3730612353091251E-2</v>
      </c>
      <c r="D18" s="56">
        <f>'Data Sheet'!C24/'Data Sheet'!C$17</f>
        <v>3.3681696269614959E-2</v>
      </c>
      <c r="E18" s="56">
        <f>'Data Sheet'!D24/'Data Sheet'!D$17</f>
        <v>3.7537077090496591E-2</v>
      </c>
      <c r="F18" s="56">
        <f>'Data Sheet'!E24/'Data Sheet'!E$17</f>
        <v>3.6949709255962519E-2</v>
      </c>
      <c r="G18" s="56">
        <f>'Data Sheet'!F24/'Data Sheet'!F$17</f>
        <v>3.4641074166383734E-2</v>
      </c>
      <c r="H18" s="56">
        <f>'Data Sheet'!G24/'Data Sheet'!G$17</f>
        <v>3.3608606519687667E-2</v>
      </c>
      <c r="I18" s="56">
        <f>'Data Sheet'!H24/'Data Sheet'!H$17</f>
        <v>3.5590823622515803E-2</v>
      </c>
      <c r="J18" s="56">
        <f>'Data Sheet'!I24/'Data Sheet'!I$17</f>
        <v>4.01329336339626E-2</v>
      </c>
      <c r="K18" s="56">
        <f>'Data Sheet'!J24/'Data Sheet'!J$17</f>
        <v>4.3784453484347653E-2</v>
      </c>
      <c r="L18" s="56">
        <f>'Data Sheet'!K24/'Data Sheet'!K$17</f>
        <v>4.3954052901090716E-2</v>
      </c>
    </row>
    <row r="19" spans="2:12" x14ac:dyDescent="0.35">
      <c r="B19" t="str">
        <f>'Data Sheet'!A25</f>
        <v>Other Income</v>
      </c>
      <c r="C19" s="56">
        <f>'Data Sheet'!B25/'Data Sheet'!B$17</f>
        <v>1.6626739959510011E-2</v>
      </c>
      <c r="D19" s="56">
        <f>'Data Sheet'!C25/'Data Sheet'!C$17</f>
        <v>1.6781336273286537E-2</v>
      </c>
      <c r="E19" s="56">
        <f>'Data Sheet'!D25/'Data Sheet'!D$17</f>
        <v>1.8675365252875029E-2</v>
      </c>
      <c r="F19" s="56">
        <f>'Data Sheet'!E25/'Data Sheet'!E$17</f>
        <v>2.2658637619562827E-2</v>
      </c>
      <c r="G19" s="56">
        <f>'Data Sheet'!F25/'Data Sheet'!F$17</f>
        <v>2.3832724072672794E-2</v>
      </c>
      <c r="H19" s="56">
        <f>'Data Sheet'!G25/'Data Sheet'!G$17</f>
        <v>1.5693684185208816E-2</v>
      </c>
      <c r="I19" s="56">
        <f>'Data Sheet'!H25/'Data Sheet'!H$17</f>
        <v>3.6616555883083698E-2</v>
      </c>
      <c r="J19" s="56">
        <f>'Data Sheet'!I25/'Data Sheet'!I$17</f>
        <v>1.2599236579767635E-2</v>
      </c>
      <c r="K19" s="56">
        <f>'Data Sheet'!J25/'Data Sheet'!J$17</f>
        <v>1.1274799124099146E-2</v>
      </c>
      <c r="L19" s="56">
        <f>'Data Sheet'!K25/'Data Sheet'!K$17</f>
        <v>1.1697723269973929E-2</v>
      </c>
    </row>
    <row r="20" spans="2:12" x14ac:dyDescent="0.35">
      <c r="B20" t="str">
        <f>'Data Sheet'!A26</f>
        <v>Depreciation</v>
      </c>
      <c r="C20" s="56">
        <f>'Data Sheet'!B26/'Data Sheet'!B$17</f>
        <v>1.3173052178628663E-2</v>
      </c>
      <c r="D20" s="56">
        <f>'Data Sheet'!C26/'Data Sheet'!C$17</f>
        <v>1.4330254519118941E-2</v>
      </c>
      <c r="E20" s="56">
        <f>'Data Sheet'!D26/'Data Sheet'!D$17</f>
        <v>1.4643585018820101E-2</v>
      </c>
      <c r="F20" s="56">
        <f>'Data Sheet'!E26/'Data Sheet'!E$17</f>
        <v>1.5932514623412115E-2</v>
      </c>
      <c r="G20" s="56">
        <f>'Data Sheet'!F26/'Data Sheet'!F$17</f>
        <v>1.50615020850874E-2</v>
      </c>
      <c r="H20" s="56">
        <f>'Data Sheet'!G26/'Data Sheet'!G$17</f>
        <v>1.4186213326580014E-2</v>
      </c>
      <c r="I20" s="56">
        <f>'Data Sheet'!H26/'Data Sheet'!H$17</f>
        <v>1.3859041566082126E-2</v>
      </c>
      <c r="J20" s="56">
        <f>'Data Sheet'!I26/'Data Sheet'!I$17</f>
        <v>1.7917297532927787E-2</v>
      </c>
      <c r="K20" s="56">
        <f>'Data Sheet'!J26/'Data Sheet'!J$17</f>
        <v>1.7463398702645704E-2</v>
      </c>
      <c r="L20" s="56">
        <f>'Data Sheet'!K26/'Data Sheet'!K$17</f>
        <v>1.7587573668818097E-2</v>
      </c>
    </row>
    <row r="21" spans="2:12" x14ac:dyDescent="0.35">
      <c r="B21" t="str">
        <f>'Data Sheet'!A27</f>
        <v>Interest</v>
      </c>
      <c r="C21" s="56">
        <f>'Data Sheet'!B27/'Data Sheet'!B$17</f>
        <v>6.019379087241236E-4</v>
      </c>
      <c r="D21" s="56">
        <f>'Data Sheet'!C27/'Data Sheet'!C$17</f>
        <v>7.6558479482024893E-4</v>
      </c>
      <c r="E21" s="56">
        <f>'Data Sheet'!D27/'Data Sheet'!D$17</f>
        <v>8.222769200708841E-4</v>
      </c>
      <c r="F21" s="56">
        <f>'Data Sheet'!E27/'Data Sheet'!E$17</f>
        <v>6.6295675263264532E-3</v>
      </c>
      <c r="G21" s="56">
        <f>'Data Sheet'!F27/'Data Sheet'!F$17</f>
        <v>8.4423582574485352E-3</v>
      </c>
      <c r="H21" s="56">
        <f>'Data Sheet'!G27/'Data Sheet'!G$17</f>
        <v>1.0207084476374939E-2</v>
      </c>
      <c r="I21" s="56">
        <f>'Data Sheet'!H27/'Data Sheet'!H$17</f>
        <v>1.0373883089834392E-2</v>
      </c>
      <c r="J21" s="56">
        <f>'Data Sheet'!I27/'Data Sheet'!I$17</f>
        <v>9.7797936344277362E-3</v>
      </c>
      <c r="K21" s="56">
        <f>'Data Sheet'!J27/'Data Sheet'!J$17</f>
        <v>7.7357494731832011E-3</v>
      </c>
      <c r="L21" s="56">
        <f>'Data Sheet'!K27/'Data Sheet'!K$17</f>
        <v>5.8877617994119551E-3</v>
      </c>
    </row>
    <row r="22" spans="2:12" x14ac:dyDescent="0.35">
      <c r="B22" t="str">
        <f>'Data Sheet'!A28</f>
        <v>Profit before tax</v>
      </c>
      <c r="C22" s="56">
        <f>'Data Sheet'!B28/'Data Sheet'!B17</f>
        <v>0.14402330880298295</v>
      </c>
      <c r="D22" s="56">
        <f>'Data Sheet'!C28/'Data Sheet'!C17</f>
        <v>0.15313511512519179</v>
      </c>
      <c r="E22" s="56">
        <f>'Data Sheet'!D28/'Data Sheet'!D17</f>
        <v>0.15992607649075008</v>
      </c>
      <c r="F22" s="56">
        <f>'Data Sheet'!E28/'Data Sheet'!E17</f>
        <v>0.15899754731864599</v>
      </c>
      <c r="G22" s="56">
        <f>'Data Sheet'!F28/'Data Sheet'!F17</f>
        <v>0.19135073164567371</v>
      </c>
      <c r="H22" s="56">
        <f>'Data Sheet'!G28/'Data Sheet'!G17</f>
        <v>0.14702120645771935</v>
      </c>
      <c r="I22" s="56">
        <f>'Data Sheet'!H28/'Data Sheet'!H17</f>
        <v>0.18605323133268509</v>
      </c>
      <c r="J22" s="56">
        <f>'Data Sheet'!I28/'Data Sheet'!I17</f>
        <v>0.17373863024448885</v>
      </c>
      <c r="K22" s="56">
        <f>'Data Sheet'!J28/'Data Sheet'!J17</f>
        <v>0.16310671711623748</v>
      </c>
      <c r="L22" s="56">
        <f>'Data Sheet'!K28/'Data Sheet'!K17</f>
        <v>0.17172360101693906</v>
      </c>
    </row>
    <row r="23" spans="2:12" x14ac:dyDescent="0.35">
      <c r="B23" t="str">
        <f>'Data Sheet'!A29</f>
        <v>Tax</v>
      </c>
      <c r="C23" s="56">
        <f>'Data Sheet'!B29/'Data Sheet'!B$17</f>
        <v>4.6351427918211549E-2</v>
      </c>
      <c r="D23" s="56">
        <f>'Data Sheet'!C29/'Data Sheet'!C$17</f>
        <v>5.1868117680167122E-2</v>
      </c>
      <c r="E23" s="56">
        <f>'Data Sheet'!D29/'Data Sheet'!D$17</f>
        <v>5.5403734349374519E-2</v>
      </c>
      <c r="F23" s="56">
        <f>'Data Sheet'!E29/'Data Sheet'!E$17</f>
        <v>3.8854955580173371E-2</v>
      </c>
      <c r="G23" s="56">
        <f>'Data Sheet'!F29/'Data Sheet'!F$17</f>
        <v>5.0472969989662109E-2</v>
      </c>
      <c r="H23" s="56">
        <f>'Data Sheet'!G29/'Data Sheet'!G$17</f>
        <v>3.9780677491783545E-2</v>
      </c>
      <c r="I23" s="56">
        <f>'Data Sheet'!H29/'Data Sheet'!H$17</f>
        <v>4.3952504670087822E-2</v>
      </c>
      <c r="J23" s="56">
        <f>'Data Sheet'!I29/'Data Sheet'!I$17</f>
        <v>4.6468927985535445E-2</v>
      </c>
      <c r="K23" s="56">
        <f>'Data Sheet'!J29/'Data Sheet'!J$17</f>
        <v>4.1727903372240589E-2</v>
      </c>
      <c r="L23" s="56">
        <f>'Data Sheet'!K29/'Data Sheet'!K$17</f>
        <v>3.9253659878892559E-2</v>
      </c>
    </row>
    <row r="24" spans="2:12" x14ac:dyDescent="0.35">
      <c r="B24" t="str">
        <f>'Data Sheet'!A30</f>
        <v>Net profit</v>
      </c>
      <c r="C24" s="56">
        <f>'Data Sheet'!B30/'Data Sheet'!B$17</f>
        <v>9.7687343509949648E-2</v>
      </c>
      <c r="D24" s="56">
        <f>'Data Sheet'!C30/'Data Sheet'!C$17</f>
        <v>0.10129423168673764</v>
      </c>
      <c r="E24" s="56">
        <f>'Data Sheet'!D30/'Data Sheet'!D$17</f>
        <v>0.1048534239375757</v>
      </c>
      <c r="F24" s="56">
        <f>'Data Sheet'!E30/'Data Sheet'!E$17</f>
        <v>0.12092107021393073</v>
      </c>
      <c r="G24" s="56">
        <f>'Data Sheet'!F30/'Data Sheet'!F$17</f>
        <v>0.14189099689863233</v>
      </c>
      <c r="H24" s="56">
        <f>'Data Sheet'!G30/'Data Sheet'!G$17</f>
        <v>0.10786587117101694</v>
      </c>
      <c r="I24" s="56">
        <f>'Data Sheet'!H30/'Data Sheet'!H$17</f>
        <v>0.14243507120925369</v>
      </c>
      <c r="J24" s="56">
        <f>'Data Sheet'!I30/'Data Sheet'!I$17</f>
        <v>0.12760305010295617</v>
      </c>
      <c r="K24" s="56">
        <f>'Data Sheet'!J30/'Data Sheet'!J$17</f>
        <v>0.12142730151086768</v>
      </c>
      <c r="L24" s="56">
        <f>'Data Sheet'!K30/'Data Sheet'!K$17</f>
        <v>0.13228614438801164</v>
      </c>
    </row>
    <row r="25" spans="2:12" x14ac:dyDescent="0.35">
      <c r="B25" t="str">
        <f>'Data Sheet'!A31</f>
        <v>Dividend Amount</v>
      </c>
      <c r="C25" s="56">
        <f>'Data Sheet'!B31/'Data Sheet'!B$17</f>
        <v>2.915809319324195E-2</v>
      </c>
      <c r="D25" s="56">
        <f>'Data Sheet'!C31/'Data Sheet'!C$17</f>
        <v>3.0272372677398303E-2</v>
      </c>
      <c r="E25" s="56">
        <f>'Data Sheet'!D31/'Data Sheet'!D$17</f>
        <v>3.2606129355286048E-2</v>
      </c>
      <c r="F25" s="56">
        <f>'Data Sheet'!E31/'Data Sheet'!E$17</f>
        <v>7.2567470289795724E-2</v>
      </c>
      <c r="G25" s="56">
        <f>'Data Sheet'!F31/'Data Sheet'!F$17</f>
        <v>0.28883522861358057</v>
      </c>
      <c r="H25" s="56">
        <f>'Data Sheet'!G31/'Data Sheet'!G$17</f>
        <v>9.6282892363326641E-2</v>
      </c>
      <c r="I25" s="56">
        <f>'Data Sheet'!H31/'Data Sheet'!H$17</f>
        <v>0.10640622555680637</v>
      </c>
      <c r="J25" s="56">
        <f>'Data Sheet'!I31/'Data Sheet'!I$17</f>
        <v>0.10558718417677096</v>
      </c>
      <c r="K25" s="56">
        <f>'Data Sheet'!J31/'Data Sheet'!J$17</f>
        <v>0.10069571585499817</v>
      </c>
      <c r="L25" s="56">
        <f>'Data Sheet'!K31/'Data Sheet'!K$17</f>
        <v>0.11383597915368907</v>
      </c>
    </row>
    <row r="26" spans="2:12" x14ac:dyDescent="0.35">
      <c r="B26" t="s">
        <v>208</v>
      </c>
      <c r="C26" s="56">
        <f>'Historical FS'!C24/'Historical FS'!C$12</f>
        <v>0.14117155893082578</v>
      </c>
      <c r="D26" s="56">
        <f>'Historical FS'!D24/'Historical FS'!D$12</f>
        <v>0.15144961816584432</v>
      </c>
      <c r="E26" s="56">
        <f>'Historical FS'!E24/'Historical FS'!E$12</f>
        <v>0.15671657317676607</v>
      </c>
      <c r="F26" s="56">
        <f>'Historical FS'!F24/'Historical FS'!F$12</f>
        <v>0.15890099184882175</v>
      </c>
      <c r="G26" s="56">
        <f>'Historical FS'!G24/'Historical FS'!G$12</f>
        <v>0.19102186791553682</v>
      </c>
      <c r="H26" s="56">
        <f>'Historical FS'!H24/'Historical FS'!H$12</f>
        <v>0.15572082007546559</v>
      </c>
      <c r="I26" s="56">
        <f>'Historical FS'!I24/'Historical FS'!I$12</f>
        <v>0.17366960010551794</v>
      </c>
      <c r="J26" s="56">
        <f>'Historical FS'!J24/'Historical FS'!J$12</f>
        <v>0.18883648483207666</v>
      </c>
      <c r="K26" s="56">
        <f>'Historical FS'!K24/'Historical FS'!K$12</f>
        <v>0.17703106616796713</v>
      </c>
      <c r="L26" s="56">
        <f>'Historical FS'!L24/'Historical FS'!L$12</f>
        <v>0.18350121321519522</v>
      </c>
    </row>
    <row r="29" spans="2:12" x14ac:dyDescent="0.35">
      <c r="B29" s="253" t="str">
        <f>"Common Size Balance Sheet"&amp;" "&amp;"-"&amp;" "&amp;'Data Sheet'!B1</f>
        <v>Common Size Balance Sheet - BRITANNIA INDUSTRIES LTD</v>
      </c>
      <c r="C29" s="253"/>
      <c r="D29" s="253"/>
      <c r="E29" s="253"/>
      <c r="F29" s="253"/>
      <c r="G29" s="253"/>
      <c r="H29" s="253"/>
      <c r="I29" s="253"/>
      <c r="J29" s="253"/>
      <c r="K29" s="253"/>
      <c r="L29" s="253"/>
    </row>
    <row r="31" spans="2:12" ht="15" thickBot="1" x14ac:dyDescent="0.4">
      <c r="B31" s="77" t="s">
        <v>98</v>
      </c>
      <c r="C31" s="78">
        <f>'Data Sheet'!B16</f>
        <v>42825</v>
      </c>
      <c r="D31" s="78">
        <f>'Data Sheet'!C16</f>
        <v>43190</v>
      </c>
      <c r="E31" s="78">
        <f>'Data Sheet'!D16</f>
        <v>43555</v>
      </c>
      <c r="F31" s="78">
        <f>'Data Sheet'!E16</f>
        <v>43921</v>
      </c>
      <c r="G31" s="78">
        <f>'Data Sheet'!F16</f>
        <v>44286</v>
      </c>
      <c r="H31" s="78">
        <f>'Data Sheet'!G16</f>
        <v>44651</v>
      </c>
      <c r="I31" s="78">
        <f>'Data Sheet'!H16</f>
        <v>45016</v>
      </c>
      <c r="J31" s="78">
        <f>'Data Sheet'!I16</f>
        <v>45382</v>
      </c>
      <c r="K31" s="78">
        <f>'Data Sheet'!J16</f>
        <v>45747</v>
      </c>
      <c r="L31" s="78">
        <f>'Data Sheet'!K16</f>
        <v>46112</v>
      </c>
    </row>
    <row r="33" spans="2:12" x14ac:dyDescent="0.35">
      <c r="B33" s="8" t="s">
        <v>133</v>
      </c>
      <c r="C33" s="79">
        <f>'Data Sheet'!B61/'Data Sheet'!B61</f>
        <v>1</v>
      </c>
      <c r="D33" s="79">
        <f>'Data Sheet'!C61/'Data Sheet'!C61</f>
        <v>1</v>
      </c>
      <c r="E33" s="79">
        <f>'Data Sheet'!D61/'Data Sheet'!D61</f>
        <v>1</v>
      </c>
      <c r="F33" s="79">
        <f>'Data Sheet'!E61/'Data Sheet'!E61</f>
        <v>1</v>
      </c>
      <c r="G33" s="79">
        <f>'Data Sheet'!F61/'Data Sheet'!F61</f>
        <v>1</v>
      </c>
      <c r="H33" s="79">
        <f>'Data Sheet'!G61/'Data Sheet'!G61</f>
        <v>1</v>
      </c>
      <c r="I33" s="79">
        <f>'Data Sheet'!H61/'Data Sheet'!H61</f>
        <v>1</v>
      </c>
      <c r="J33" s="79">
        <f>'Data Sheet'!I61/'Data Sheet'!I61</f>
        <v>1</v>
      </c>
      <c r="K33" s="79">
        <f>'Data Sheet'!J61/'Data Sheet'!J61</f>
        <v>1</v>
      </c>
      <c r="L33" s="79">
        <f>'Data Sheet'!K61/'Data Sheet'!K61</f>
        <v>1</v>
      </c>
    </row>
    <row r="34" spans="2:12" x14ac:dyDescent="0.35">
      <c r="B34" t="s">
        <v>47</v>
      </c>
      <c r="C34" s="56">
        <f>'Data Sheet'!B57/'Data Sheet'!B61</f>
        <v>5.8411214953271026E-3</v>
      </c>
      <c r="D34" s="56">
        <f>'Data Sheet'!C57/'Data Sheet'!C61</f>
        <v>4.6280590294376167E-3</v>
      </c>
      <c r="E34" s="56">
        <f>'Data Sheet'!D57/'Data Sheet'!D61</f>
        <v>3.852227093836918E-3</v>
      </c>
      <c r="F34" s="56">
        <f>'Data Sheet'!E57/'Data Sheet'!E61</f>
        <v>3.0717002531438628E-3</v>
      </c>
      <c r="G34" s="56">
        <f>'Data Sheet'!F57/'Data Sheet'!F61</f>
        <v>3.011216123818607E-3</v>
      </c>
      <c r="H34" s="56">
        <f>'Data Sheet'!G57/'Data Sheet'!G61</f>
        <v>3.200648367124598E-3</v>
      </c>
      <c r="I34" s="56">
        <f>'Data Sheet'!H57/'Data Sheet'!H61</f>
        <v>2.5762363849275733E-3</v>
      </c>
      <c r="J34" s="56">
        <f>'Data Sheet'!I57/'Data Sheet'!I61</f>
        <v>2.6555696411839276E-3</v>
      </c>
      <c r="K34" s="56">
        <f>'Data Sheet'!J57/'Data Sheet'!J61</f>
        <v>2.7261153704699124E-3</v>
      </c>
      <c r="L34" s="56">
        <f>'Data Sheet'!K57/'Data Sheet'!K61</f>
        <v>2.4757664701674765E-3</v>
      </c>
    </row>
    <row r="35" spans="2:12" x14ac:dyDescent="0.35">
      <c r="B35" t="s">
        <v>48</v>
      </c>
      <c r="C35" s="56">
        <f>'Data Sheet'!B58/'Data Sheet'!B61</f>
        <v>0.65041374610591896</v>
      </c>
      <c r="D35" s="56">
        <f>'Data Sheet'!C58/'Data Sheet'!C61</f>
        <v>0.65194143317553077</v>
      </c>
      <c r="E35" s="56">
        <f>'Data Sheet'!D58/'Data Sheet'!D61</f>
        <v>0.67798234997074369</v>
      </c>
      <c r="F35" s="56">
        <f>'Data Sheet'!E58/'Data Sheet'!E61</f>
        <v>0.55926401806491821</v>
      </c>
      <c r="G35" s="56">
        <f>'Data Sheet'!F58/'Data Sheet'!F61</f>
        <v>0.44044129503543089</v>
      </c>
      <c r="H35" s="56">
        <f>'Data Sheet'!G58/'Data Sheet'!G61</f>
        <v>0.33667392979565808</v>
      </c>
      <c r="I35" s="56">
        <f>'Data Sheet'!H58/'Data Sheet'!H61</f>
        <v>0.37538619483790242</v>
      </c>
      <c r="J35" s="56">
        <f>'Data Sheet'!I58/'Data Sheet'!I61</f>
        <v>0.43183927685608775</v>
      </c>
      <c r="K35" s="56">
        <f>'Data Sheet'!J58/'Data Sheet'!J61</f>
        <v>0.49018360822700657</v>
      </c>
      <c r="L35" s="56">
        <f>'Data Sheet'!K58/'Data Sheet'!K61</f>
        <v>0.52233328400299273</v>
      </c>
    </row>
    <row r="36" spans="2:12" x14ac:dyDescent="0.35">
      <c r="B36" t="s">
        <v>49</v>
      </c>
      <c r="C36" s="56">
        <f>'Data Sheet'!B59/'Data Sheet'!B61</f>
        <v>3.0315420560747663E-2</v>
      </c>
      <c r="D36" s="56">
        <f>'Data Sheet'!C59/'Data Sheet'!C61</f>
        <v>3.8686024456815057E-2</v>
      </c>
      <c r="E36" s="56">
        <f>'Data Sheet'!D59/'Data Sheet'!D61</f>
        <v>2.5011422021657757E-2</v>
      </c>
      <c r="F36" s="56">
        <f>'Data Sheet'!E59/'Data Sheet'!E61</f>
        <v>0.19638318470816932</v>
      </c>
      <c r="G36" s="56">
        <f>'Data Sheet'!F59/'Data Sheet'!F61</f>
        <v>0.26336453714895708</v>
      </c>
      <c r="H36" s="56">
        <f>'Data Sheet'!G59/'Data Sheet'!G61</f>
        <v>0.32965748146573481</v>
      </c>
      <c r="I36" s="56">
        <f>'Data Sheet'!H59/'Data Sheet'!H61</f>
        <v>0.32054519107888585</v>
      </c>
      <c r="J36" s="56">
        <f>'Data Sheet'!I59/'Data Sheet'!I61</f>
        <v>0.22763159345202005</v>
      </c>
      <c r="K36" s="56">
        <f>'Data Sheet'!J59/'Data Sheet'!J61</f>
        <v>0.14105977876481737</v>
      </c>
      <c r="L36" s="56">
        <f>'Data Sheet'!K59/'Data Sheet'!K61</f>
        <v>0.14185350533178764</v>
      </c>
    </row>
    <row r="37" spans="2:12" x14ac:dyDescent="0.35">
      <c r="B37" t="s">
        <v>50</v>
      </c>
      <c r="C37" s="56">
        <f>'Data Sheet'!B60/'Data Sheet'!B61</f>
        <v>0.31342971183800622</v>
      </c>
      <c r="D37" s="56">
        <f>'Data Sheet'!C60/'Data Sheet'!C61</f>
        <v>0.30474448333821647</v>
      </c>
      <c r="E37" s="56">
        <f>'Data Sheet'!D60/'Data Sheet'!D61</f>
        <v>0.29315400091376176</v>
      </c>
      <c r="F37" s="56">
        <f>'Data Sheet'!E60/'Data Sheet'!E61</f>
        <v>0.24128109697376857</v>
      </c>
      <c r="G37" s="56">
        <f>'Data Sheet'!F60/'Data Sheet'!F61</f>
        <v>0.29318295169179343</v>
      </c>
      <c r="H37" s="56">
        <f>'Data Sheet'!G60/'Data Sheet'!G61</f>
        <v>0.33046794037148247</v>
      </c>
      <c r="I37" s="56">
        <f>'Data Sheet'!H60/'Data Sheet'!H61</f>
        <v>0.30149237769828413</v>
      </c>
      <c r="J37" s="56">
        <f>'Data Sheet'!I60/'Data Sheet'!I61</f>
        <v>0.33787356005070823</v>
      </c>
      <c r="K37" s="56">
        <f>'Data Sheet'!J60/'Data Sheet'!J61</f>
        <v>0.36603049763770618</v>
      </c>
      <c r="L37" s="56">
        <f>'Data Sheet'!K60/'Data Sheet'!K61</f>
        <v>0.33333744419505218</v>
      </c>
    </row>
    <row r="39" spans="2:12" x14ac:dyDescent="0.35">
      <c r="B39" s="8" t="s">
        <v>152</v>
      </c>
      <c r="C39" s="80">
        <f>'Data Sheet'!B66/'Data Sheet'!B$66</f>
        <v>1</v>
      </c>
      <c r="D39" s="80">
        <f>'Data Sheet'!C66/'Data Sheet'!C$66</f>
        <v>1</v>
      </c>
      <c r="E39" s="80">
        <f>'Data Sheet'!D66/'Data Sheet'!D$66</f>
        <v>1</v>
      </c>
      <c r="F39" s="80">
        <f>'Data Sheet'!E66/'Data Sheet'!E$66</f>
        <v>1</v>
      </c>
      <c r="G39" s="80">
        <f>'Data Sheet'!F66/'Data Sheet'!F$66</f>
        <v>1</v>
      </c>
      <c r="H39" s="80">
        <f>'Data Sheet'!G66/'Data Sheet'!G$66</f>
        <v>1</v>
      </c>
      <c r="I39" s="80">
        <f>'Data Sheet'!H66/'Data Sheet'!H$66</f>
        <v>1</v>
      </c>
      <c r="J39" s="80">
        <f>'Data Sheet'!I66/'Data Sheet'!I$66</f>
        <v>1</v>
      </c>
      <c r="K39" s="80">
        <f>'Data Sheet'!J66/'Data Sheet'!J$66</f>
        <v>1</v>
      </c>
      <c r="L39" s="80">
        <f>'Data Sheet'!K66/'Data Sheet'!K$66</f>
        <v>1</v>
      </c>
    </row>
    <row r="40" spans="2:12" x14ac:dyDescent="0.35">
      <c r="B40" t="s">
        <v>52</v>
      </c>
      <c r="C40" s="56">
        <f>'Data Sheet'!B62/'Data Sheet'!B$66</f>
        <v>0.28231843847352023</v>
      </c>
      <c r="D40" s="56">
        <f>'Data Sheet'!C62/'Data Sheet'!C$66</f>
        <v>0.25937177134574163</v>
      </c>
      <c r="E40" s="56">
        <f>'Data Sheet'!D62/'Data Sheet'!D$66</f>
        <v>0.2706498128391539</v>
      </c>
      <c r="F40" s="56">
        <f>'Data Sheet'!E62/'Data Sheet'!E$66</f>
        <v>0.23988382459250482</v>
      </c>
      <c r="G40" s="56">
        <f>'Data Sheet'!F62/'Data Sheet'!F$66</f>
        <v>0.2241162286924272</v>
      </c>
      <c r="H40" s="56">
        <f>'Data Sheet'!G62/'Data Sheet'!G$66</f>
        <v>0.23293518985996334</v>
      </c>
      <c r="I40" s="56">
        <f>'Data Sheet'!H62/'Data Sheet'!H$66</f>
        <v>0.28395493457813992</v>
      </c>
      <c r="J40" s="56">
        <f>'Data Sheet'!I62/'Data Sheet'!I$66</f>
        <v>0.30547759466460894</v>
      </c>
      <c r="K40" s="56">
        <f>'Data Sheet'!J62/'Data Sheet'!J$66</f>
        <v>0.32860497354796731</v>
      </c>
      <c r="L40" s="56">
        <f>'Data Sheet'!K62/'Data Sheet'!K$66</f>
        <v>0.29289067574344935</v>
      </c>
    </row>
    <row r="41" spans="2:12" x14ac:dyDescent="0.35">
      <c r="B41" t="s">
        <v>53</v>
      </c>
      <c r="C41" s="56">
        <f>'Data Sheet'!B63/'Data Sheet'!B$66</f>
        <v>7.3184384735202491E-3</v>
      </c>
      <c r="D41" s="56">
        <f>'Data Sheet'!C63/'Data Sheet'!C$66</f>
        <v>3.909466607040972E-2</v>
      </c>
      <c r="E41" s="56">
        <f>'Data Sheet'!D63/'Data Sheet'!D$66</f>
        <v>1.6229690843947129E-2</v>
      </c>
      <c r="F41" s="56">
        <f>'Data Sheet'!E63/'Data Sheet'!E$66</f>
        <v>5.0513823289746263E-3</v>
      </c>
      <c r="G41" s="56">
        <f>'Data Sheet'!F63/'Data Sheet'!F$66</f>
        <v>1.4564836145593361E-2</v>
      </c>
      <c r="H41" s="56">
        <f>'Data Sheet'!G63/'Data Sheet'!G$66</f>
        <v>7.1171578136210237E-2</v>
      </c>
      <c r="I41" s="56">
        <f>'Data Sheet'!H63/'Data Sheet'!H$66</f>
        <v>1.122892571263575E-2</v>
      </c>
      <c r="J41" s="56">
        <f>'Data Sheet'!I63/'Data Sheet'!I$66</f>
        <v>2.0673538003637765E-2</v>
      </c>
      <c r="K41" s="56">
        <f>'Data Sheet'!J63/'Data Sheet'!J$66</f>
        <v>1.0094208843749116E-2</v>
      </c>
      <c r="L41" s="56">
        <f>'Data Sheet'!K63/'Data Sheet'!K$66</f>
        <v>4.0122010375814978E-3</v>
      </c>
    </row>
    <row r="42" spans="2:12" x14ac:dyDescent="0.35">
      <c r="B42" t="s">
        <v>54</v>
      </c>
      <c r="C42" s="56">
        <f>'Data Sheet'!B64/'Data Sheet'!B$66</f>
        <v>0.11848958333333333</v>
      </c>
      <c r="D42" s="56">
        <f>'Data Sheet'!C64/'Data Sheet'!C$66</f>
        <v>0.20803713241530322</v>
      </c>
      <c r="E42" s="56">
        <f>'Data Sheet'!D64/'Data Sheet'!D$66</f>
        <v>0.23666108256718954</v>
      </c>
      <c r="F42" s="56">
        <f>'Data Sheet'!E64/'Data Sheet'!E$66</f>
        <v>0.3695274562745704</v>
      </c>
      <c r="G42" s="56">
        <f>'Data Sheet'!F64/'Data Sheet'!F$66</f>
        <v>0.34758233969867841</v>
      </c>
      <c r="H42" s="56">
        <f>'Data Sheet'!G64/'Data Sheet'!G$66</f>
        <v>0.23415220683974169</v>
      </c>
      <c r="I42" s="56">
        <f>'Data Sheet'!H64/'Data Sheet'!H$66</f>
        <v>0.35550137153306915</v>
      </c>
      <c r="J42" s="56">
        <f>'Data Sheet'!I64/'Data Sheet'!I$66</f>
        <v>0.30499035440665817</v>
      </c>
      <c r="K42" s="56">
        <f>'Data Sheet'!J64/'Data Sheet'!J$66</f>
        <v>0.32426287945228732</v>
      </c>
      <c r="L42" s="56">
        <f>'Data Sheet'!K64/'Data Sheet'!K$66</f>
        <v>0.3709806049544106</v>
      </c>
    </row>
    <row r="43" spans="2:12" x14ac:dyDescent="0.35">
      <c r="B43" t="s">
        <v>55</v>
      </c>
      <c r="C43" s="56">
        <f>'Data Sheet'!B65/'Data Sheet'!B66</f>
        <v>0.59187353971962609</v>
      </c>
      <c r="D43" s="56">
        <f>'Data Sheet'!C65/'Data Sheet'!C66</f>
        <v>0.49349643016854533</v>
      </c>
      <c r="E43" s="56">
        <f>'Data Sheet'!D65/'Data Sheet'!D66</f>
        <v>0.47645941374970946</v>
      </c>
      <c r="F43" s="56">
        <f>'Data Sheet'!E65/'Data Sheet'!E66</f>
        <v>0.38553733680395014</v>
      </c>
      <c r="G43" s="56">
        <f>'Data Sheet'!F65/'Data Sheet'!F66</f>
        <v>0.41373659546330099</v>
      </c>
      <c r="H43" s="56">
        <f>'Data Sheet'!G65/'Data Sheet'!G66</f>
        <v>0.46174102516408472</v>
      </c>
      <c r="I43" s="56">
        <f>'Data Sheet'!H65/'Data Sheet'!H66</f>
        <v>0.34931476817615509</v>
      </c>
      <c r="J43" s="56">
        <f>'Data Sheet'!I65/'Data Sheet'!I66</f>
        <v>0.36885851292509508</v>
      </c>
      <c r="K43" s="56">
        <f>'Data Sheet'!J65/'Data Sheet'!J66</f>
        <v>0.33703793815599631</v>
      </c>
      <c r="L43" s="56">
        <f>'Data Sheet'!K65/'Data Sheet'!K66</f>
        <v>0.33211651826455862</v>
      </c>
    </row>
    <row r="44" spans="2:12" x14ac:dyDescent="0.35">
      <c r="B44" t="s">
        <v>56</v>
      </c>
      <c r="C44" s="56">
        <f>'Data Sheet'!B67/'Data Sheet'!B$66</f>
        <v>4.3603971962616818E-2</v>
      </c>
      <c r="D44" s="56">
        <f>'Data Sheet'!C67/'Data Sheet'!C$66</f>
        <v>5.871331863251554E-2</v>
      </c>
      <c r="E44" s="56">
        <f>'Data Sheet'!D67/'Data Sheet'!D$66</f>
        <v>6.3200250082158405E-2</v>
      </c>
      <c r="F44" s="56">
        <f>'Data Sheet'!E67/'Data Sheet'!E$66</f>
        <v>4.0916835471815717E-2</v>
      </c>
      <c r="G44" s="56">
        <f>'Data Sheet'!F67/'Data Sheet'!F$66</f>
        <v>3.2158388218132543E-2</v>
      </c>
      <c r="H44" s="56">
        <f>'Data Sheet'!G67/'Data Sheet'!G$66</f>
        <v>4.4100922063082929E-2</v>
      </c>
      <c r="I44" s="56">
        <f>'Data Sheet'!H67/'Data Sheet'!H$66</f>
        <v>3.5177550703946701E-2</v>
      </c>
      <c r="J44" s="56">
        <f>'Data Sheet'!I67/'Data Sheet'!I$66</f>
        <v>4.3358871189990628E-2</v>
      </c>
      <c r="K44" s="56">
        <f>'Data Sheet'!J67/'Data Sheet'!J$66</f>
        <v>5.0766401674823894E-2</v>
      </c>
      <c r="L44" s="56">
        <f>'Data Sheet'!K67/'Data Sheet'!K$66</f>
        <v>4.8221435677346686E-2</v>
      </c>
    </row>
    <row r="45" spans="2:12" x14ac:dyDescent="0.35">
      <c r="B45" t="s">
        <v>57</v>
      </c>
      <c r="C45" s="56">
        <f>'Data Sheet'!B68/'Data Sheet'!B$66</f>
        <v>0.160983742211838</v>
      </c>
      <c r="D45" s="56">
        <f>'Data Sheet'!C68/'Data Sheet'!C$66</f>
        <v>0.12582884855587595</v>
      </c>
      <c r="E45" s="56">
        <f>'Data Sheet'!D68/'Data Sheet'!D$66</f>
        <v>0.12526230572543864</v>
      </c>
      <c r="F45" s="56">
        <f>'Data Sheet'!E68/'Data Sheet'!E$66</f>
        <v>9.4636466510165357E-2</v>
      </c>
      <c r="G45" s="56">
        <f>'Data Sheet'!F68/'Data Sheet'!F$66</f>
        <v>0.13643471510945501</v>
      </c>
      <c r="H45" s="56">
        <f>'Data Sheet'!G68/'Data Sheet'!G$66</f>
        <v>0.18168761459357477</v>
      </c>
      <c r="I45" s="56">
        <f>'Data Sheet'!H68/'Data Sheet'!H$66</f>
        <v>0.12760978948437843</v>
      </c>
      <c r="J45" s="56">
        <f>'Data Sheet'!I68/'Data Sheet'!I$66</f>
        <v>0.13021220305351927</v>
      </c>
      <c r="K45" s="56">
        <f>'Data Sheet'!J68/'Data Sheet'!J$66</f>
        <v>0.13992814100206524</v>
      </c>
      <c r="L45" s="56">
        <f>'Data Sheet'!K68/'Data Sheet'!K$66</f>
        <v>0.1383233028307394</v>
      </c>
    </row>
    <row r="46" spans="2:12" x14ac:dyDescent="0.35">
      <c r="B46" t="s">
        <v>58</v>
      </c>
      <c r="C46" s="56">
        <f>'Data Sheet'!B69/'Data Sheet'!B$66</f>
        <v>2.939057632398754E-2</v>
      </c>
      <c r="D46" s="56">
        <f>'Data Sheet'!C69/'Data Sheet'!C$66</f>
        <v>3.593347622939444E-2</v>
      </c>
      <c r="E46" s="56">
        <f>'Data Sheet'!D69/'Data Sheet'!D$66</f>
        <v>1.7605142715154818E-2</v>
      </c>
      <c r="F46" s="56">
        <f>'Data Sheet'!E69/'Data Sheet'!E$66</f>
        <v>1.5690576968761895E-2</v>
      </c>
      <c r="G46" s="56">
        <f>'Data Sheet'!F69/'Data Sheet'!F$66</f>
        <v>2.6417202806468428E-2</v>
      </c>
      <c r="H46" s="56">
        <f>'Data Sheet'!G69/'Data Sheet'!G$66</f>
        <v>2.4566205192251479E-2</v>
      </c>
      <c r="I46" s="56">
        <f>'Data Sheet'!H69/'Data Sheet'!H$66</f>
        <v>2.1172406786548813E-2</v>
      </c>
      <c r="J46" s="56">
        <f>'Data Sheet'!I69/'Data Sheet'!I$66</f>
        <v>4.9203549578349777E-2</v>
      </c>
      <c r="K46" s="56">
        <f>'Data Sheet'!J69/'Data Sheet'!J$66</f>
        <v>3.5361416810478968E-2</v>
      </c>
      <c r="L46" s="56">
        <f>'Data Sheet'!K69/'Data Sheet'!K$66</f>
        <v>3.6220802604641986E-2</v>
      </c>
    </row>
  </sheetData>
  <mergeCells count="3">
    <mergeCell ref="B7:L7"/>
    <mergeCell ref="B29:L29"/>
    <mergeCell ref="J6:L6"/>
  </mergeCells>
  <pageMargins left="0.7" right="0.7" top="0.75" bottom="0.75" header="0.3" footer="0.3"/>
  <pageSetup scale="7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BD6E-2623-4601-A076-06C5E1D9EBBB}">
  <sheetPr>
    <pageSetUpPr fitToPage="1"/>
  </sheetPr>
  <dimension ref="B2:P48"/>
  <sheetViews>
    <sheetView showGridLines="0" workbookViewId="0">
      <selection activeCell="I6" sqref="I6:K6"/>
    </sheetView>
  </sheetViews>
  <sheetFormatPr defaultRowHeight="14.5" x14ac:dyDescent="0.35"/>
  <cols>
    <col min="1" max="1" width="1.81640625" customWidth="1"/>
    <col min="2" max="2" width="28.7265625" customWidth="1"/>
    <col min="3" max="3" width="11.08984375" bestFit="1" customWidth="1"/>
    <col min="4" max="4" width="7.81640625" bestFit="1" customWidth="1"/>
    <col min="5" max="5" width="13.54296875" customWidth="1"/>
    <col min="6" max="6" width="11.08984375" bestFit="1" customWidth="1"/>
    <col min="11" max="11" width="11.36328125" customWidth="1"/>
  </cols>
  <sheetData>
    <row r="2" spans="2:16" ht="19.5" x14ac:dyDescent="0.45">
      <c r="B2" s="47" t="str">
        <f>'Data Sheet'!B1</f>
        <v>BRITANNIA INDUSTRIES LTD</v>
      </c>
    </row>
    <row r="3" spans="2:16" x14ac:dyDescent="0.35">
      <c r="B3" t="s">
        <v>191</v>
      </c>
    </row>
    <row r="4" spans="2:16" ht="17" x14ac:dyDescent="0.4">
      <c r="B4" s="46" t="s">
        <v>193</v>
      </c>
    </row>
    <row r="5" spans="2:16" x14ac:dyDescent="0.35">
      <c r="B5" t="s">
        <v>192</v>
      </c>
    </row>
    <row r="6" spans="2:16" x14ac:dyDescent="0.35">
      <c r="I6" s="267" t="s">
        <v>659</v>
      </c>
      <c r="J6" s="267"/>
      <c r="K6" s="267"/>
    </row>
    <row r="7" spans="2:16" x14ac:dyDescent="0.35">
      <c r="B7" s="261" t="s">
        <v>271</v>
      </c>
      <c r="C7" s="261"/>
      <c r="D7" s="261"/>
      <c r="E7" s="261"/>
      <c r="F7" s="261"/>
      <c r="G7" s="261"/>
      <c r="H7" s="261"/>
      <c r="I7" s="261"/>
      <c r="J7" s="261"/>
      <c r="K7" s="261"/>
      <c r="L7" s="266"/>
      <c r="M7" s="266"/>
      <c r="N7" s="266"/>
      <c r="O7" s="266"/>
      <c r="P7" s="266"/>
    </row>
    <row r="9" spans="2:16" x14ac:dyDescent="0.35">
      <c r="B9" s="81" t="s">
        <v>272</v>
      </c>
    </row>
    <row r="11" spans="2:16" x14ac:dyDescent="0.35">
      <c r="B11" s="60" t="s">
        <v>273</v>
      </c>
      <c r="C11" s="60"/>
      <c r="D11" s="60"/>
      <c r="E11" s="60"/>
      <c r="F11" s="60"/>
      <c r="G11" s="60"/>
      <c r="H11" s="60"/>
      <c r="I11" s="60"/>
      <c r="J11" s="60"/>
      <c r="K11" s="60"/>
    </row>
    <row r="12" spans="2:16" x14ac:dyDescent="0.35">
      <c r="H12" t="s">
        <v>279</v>
      </c>
      <c r="I12" t="s">
        <v>279</v>
      </c>
      <c r="J12" t="s">
        <v>282</v>
      </c>
      <c r="K12" t="s">
        <v>284</v>
      </c>
    </row>
    <row r="13" spans="2:16" ht="17" customHeight="1" x14ac:dyDescent="0.35">
      <c r="B13" s="60" t="s">
        <v>274</v>
      </c>
      <c r="C13" s="60"/>
      <c r="D13" s="60" t="s">
        <v>275</v>
      </c>
      <c r="E13" s="60" t="s">
        <v>276</v>
      </c>
      <c r="F13" s="60" t="s">
        <v>277</v>
      </c>
      <c r="G13" s="60" t="s">
        <v>278</v>
      </c>
      <c r="H13" s="60" t="s">
        <v>280</v>
      </c>
      <c r="I13" s="60" t="s">
        <v>281</v>
      </c>
      <c r="J13" s="60" t="s">
        <v>283</v>
      </c>
      <c r="K13" s="60" t="s">
        <v>285</v>
      </c>
    </row>
    <row r="15" spans="2:16" x14ac:dyDescent="0.35">
      <c r="B15" s="131" t="s">
        <v>343</v>
      </c>
      <c r="C15" s="131"/>
      <c r="D15" s="131" t="s">
        <v>342</v>
      </c>
      <c r="E15" s="132">
        <f>'Beta Comps'!E6</f>
        <v>1478</v>
      </c>
      <c r="F15" s="132">
        <f>'Beta Comps'!I6</f>
        <v>453887.93</v>
      </c>
      <c r="G15" s="133">
        <v>0.25169999999999998</v>
      </c>
      <c r="H15" s="72">
        <f>E15/F15</f>
        <v>3.2563104288761326E-3</v>
      </c>
      <c r="I15" s="72">
        <f>E15/(E15+F15)</f>
        <v>3.2457412876716533E-3</v>
      </c>
      <c r="J15" s="134">
        <v>0.48899999999999999</v>
      </c>
      <c r="K15" s="107">
        <f>J15/(1+(1-G15)*H15)</f>
        <v>0.48781135149742111</v>
      </c>
    </row>
    <row r="16" spans="2:16" x14ac:dyDescent="0.35">
      <c r="B16" s="131" t="s">
        <v>340</v>
      </c>
      <c r="C16" s="131"/>
      <c r="D16" s="131" t="s">
        <v>342</v>
      </c>
      <c r="E16" s="132">
        <f>'Beta Comps'!E7</f>
        <v>2399.06</v>
      </c>
      <c r="F16" s="132">
        <f>'Beta Comps'!I7</f>
        <v>325963.52000000002</v>
      </c>
      <c r="G16" s="133">
        <v>0.25169999999999998</v>
      </c>
      <c r="H16" s="72">
        <f t="shared" ref="H16:H19" si="0">E16/F16</f>
        <v>7.3599033413309558E-3</v>
      </c>
      <c r="I16" s="72">
        <f t="shared" ref="I16:I19" si="1">E16/(E16+F16)</f>
        <v>7.306130923931709E-3</v>
      </c>
      <c r="J16" s="134">
        <v>0.497</v>
      </c>
      <c r="K16" s="107">
        <f t="shared" ref="K16:K19" si="2">J16/(1+(1-G16)*H16)</f>
        <v>0.49427780666209881</v>
      </c>
    </row>
    <row r="17" spans="2:11" x14ac:dyDescent="0.35">
      <c r="B17" s="131" t="s">
        <v>287</v>
      </c>
      <c r="C17" s="131"/>
      <c r="D17" s="131" t="s">
        <v>342</v>
      </c>
      <c r="E17" s="132">
        <f>'Beta Comps'!E8</f>
        <v>444.16</v>
      </c>
      <c r="F17" s="132">
        <f>'Beta Comps'!I8</f>
        <v>264871.15999999997</v>
      </c>
      <c r="G17" s="133">
        <v>0.25169999999999998</v>
      </c>
      <c r="H17" s="72">
        <f t="shared" si="0"/>
        <v>1.6768907570004982E-3</v>
      </c>
      <c r="I17" s="72">
        <f t="shared" si="1"/>
        <v>1.6740835018497994E-3</v>
      </c>
      <c r="J17" s="134">
        <v>0.80700000000000005</v>
      </c>
      <c r="K17" s="107">
        <f t="shared" si="2"/>
        <v>0.80598863147852651</v>
      </c>
    </row>
    <row r="18" spans="2:11" x14ac:dyDescent="0.35">
      <c r="B18" s="131" t="s">
        <v>341</v>
      </c>
      <c r="C18" s="131"/>
      <c r="D18" s="131" t="s">
        <v>342</v>
      </c>
      <c r="E18" s="132">
        <f>'Beta Comps'!E9</f>
        <v>2508.1799999999998</v>
      </c>
      <c r="F18" s="132">
        <f>'Beta Comps'!I9</f>
        <v>140605.64000000001</v>
      </c>
      <c r="G18" s="133">
        <v>0.25169999999999998</v>
      </c>
      <c r="H18" s="72">
        <f t="shared" si="0"/>
        <v>1.7838402499359196E-2</v>
      </c>
      <c r="I18" s="72">
        <f t="shared" si="1"/>
        <v>1.7525770746668629E-2</v>
      </c>
      <c r="J18" s="134">
        <v>0.95799999999999996</v>
      </c>
      <c r="K18" s="107">
        <f t="shared" si="2"/>
        <v>0.94538060907092114</v>
      </c>
    </row>
    <row r="19" spans="2:11" x14ac:dyDescent="0.35">
      <c r="B19" s="131" t="s">
        <v>288</v>
      </c>
      <c r="C19" s="131"/>
      <c r="D19" s="131" t="s">
        <v>342</v>
      </c>
      <c r="E19" s="132">
        <f>'Beta Comps'!E10</f>
        <v>1380.28</v>
      </c>
      <c r="F19" s="132">
        <f>'Beta Comps'!I10</f>
        <v>119471.15</v>
      </c>
      <c r="G19" s="133">
        <v>0.25169999999999998</v>
      </c>
      <c r="H19" s="72">
        <f t="shared" si="0"/>
        <v>1.1553249466503001E-2</v>
      </c>
      <c r="I19" s="72">
        <f t="shared" si="1"/>
        <v>1.1421296380191778E-2</v>
      </c>
      <c r="J19" s="132">
        <f>Beta!O13</f>
        <v>0.51749255983703124</v>
      </c>
      <c r="K19" s="107">
        <f t="shared" si="2"/>
        <v>0.5130570296553697</v>
      </c>
    </row>
    <row r="21" spans="2:11" x14ac:dyDescent="0.35">
      <c r="F21" s="113" t="s">
        <v>344</v>
      </c>
      <c r="G21" s="115">
        <f>AVERAGE(G15:G19)</f>
        <v>0.25169999999999998</v>
      </c>
      <c r="H21" s="115">
        <f>AVERAGE(H15:H19)</f>
        <v>8.3369512986139569E-3</v>
      </c>
      <c r="I21" s="115">
        <f>AVERAGE(I15:I19)</f>
        <v>8.2346045680627145E-3</v>
      </c>
      <c r="J21" s="117">
        <f>AVERAGE(J15:J19)</f>
        <v>0.65369851196740636</v>
      </c>
      <c r="K21" s="117">
        <f>AVERAGE(K15:K19)</f>
        <v>0.64930308567286743</v>
      </c>
    </row>
    <row r="22" spans="2:11" x14ac:dyDescent="0.35">
      <c r="F22" s="114" t="s">
        <v>239</v>
      </c>
      <c r="G22" s="116">
        <f>MEDIAN(G15:G19)</f>
        <v>0.25169999999999998</v>
      </c>
      <c r="H22" s="116">
        <f>MEDIAN(H15:H19)</f>
        <v>7.3599033413309558E-3</v>
      </c>
      <c r="I22" s="116">
        <f>MEDIAN(I15:I19)</f>
        <v>7.306130923931709E-3</v>
      </c>
      <c r="J22" s="118">
        <f>MEDIAN(J15:J19)</f>
        <v>0.51749255983703124</v>
      </c>
      <c r="K22" s="118">
        <f>MEDIAN(K15:K19)</f>
        <v>0.5130570296553697</v>
      </c>
    </row>
    <row r="25" spans="2:11" x14ac:dyDescent="0.35">
      <c r="B25" s="114" t="s">
        <v>345</v>
      </c>
      <c r="C25" s="60"/>
      <c r="D25" s="60"/>
      <c r="E25" s="60"/>
      <c r="G25" s="114" t="s">
        <v>349</v>
      </c>
      <c r="H25" s="60"/>
      <c r="I25" s="60"/>
      <c r="J25" s="60"/>
    </row>
    <row r="27" spans="2:11" x14ac:dyDescent="0.35">
      <c r="B27" t="s">
        <v>346</v>
      </c>
      <c r="E27" s="167">
        <f>'Historical FS'!L27/'WACC Modelling'!E19</f>
        <v>8.1693569420697248E-2</v>
      </c>
      <c r="G27" t="s">
        <v>350</v>
      </c>
      <c r="K27" s="168">
        <v>7.0209999999999995E-2</v>
      </c>
    </row>
    <row r="28" spans="2:11" x14ac:dyDescent="0.35">
      <c r="B28" s="60" t="s">
        <v>347</v>
      </c>
      <c r="C28" s="60"/>
      <c r="D28" s="60"/>
      <c r="E28" s="116">
        <f>G21</f>
        <v>0.25169999999999998</v>
      </c>
      <c r="G28" t="s">
        <v>351</v>
      </c>
      <c r="K28" s="15">
        <f>'Market Return (Rm)'!F7-'WACC Modelling'!K27</f>
        <v>8.1282307692307709E-2</v>
      </c>
    </row>
    <row r="29" spans="2:11" ht="16.5" x14ac:dyDescent="0.35">
      <c r="B29" t="s">
        <v>348</v>
      </c>
      <c r="E29" s="72">
        <f>E27*(1-E28)</f>
        <v>6.1131297997507751E-2</v>
      </c>
      <c r="G29" s="60" t="s">
        <v>352</v>
      </c>
      <c r="H29" s="60"/>
      <c r="I29" s="60"/>
      <c r="J29" s="60"/>
      <c r="K29" s="135">
        <f>K38</f>
        <v>0.51624471309101583</v>
      </c>
    </row>
    <row r="30" spans="2:11" x14ac:dyDescent="0.35">
      <c r="G30" t="s">
        <v>349</v>
      </c>
      <c r="K30" s="72">
        <f>K27+(K28*K29)</f>
        <v>0.11217156161399106</v>
      </c>
    </row>
    <row r="33" spans="2:11" x14ac:dyDescent="0.35">
      <c r="B33" s="114" t="s">
        <v>353</v>
      </c>
      <c r="C33" s="60"/>
      <c r="D33" s="60"/>
      <c r="E33" s="60"/>
      <c r="G33" s="114" t="s">
        <v>363</v>
      </c>
      <c r="H33" s="60"/>
      <c r="I33" s="60"/>
      <c r="J33" s="60"/>
      <c r="K33" s="60"/>
    </row>
    <row r="35" spans="2:11" x14ac:dyDescent="0.35">
      <c r="D35" s="114" t="s">
        <v>354</v>
      </c>
      <c r="E35" s="125" t="s">
        <v>355</v>
      </c>
      <c r="G35" t="s">
        <v>364</v>
      </c>
      <c r="K35" s="105">
        <f>K22</f>
        <v>0.5130570296553697</v>
      </c>
    </row>
    <row r="36" spans="2:11" x14ac:dyDescent="0.35">
      <c r="B36" t="s">
        <v>276</v>
      </c>
      <c r="C36" s="132">
        <f>E19</f>
        <v>1380.28</v>
      </c>
      <c r="D36" s="56">
        <f>C36/$C$38</f>
        <v>1.1421296380191778E-2</v>
      </c>
      <c r="E36" s="133">
        <f>I21</f>
        <v>8.2346045680627145E-3</v>
      </c>
      <c r="G36" t="s">
        <v>365</v>
      </c>
      <c r="K36" s="15">
        <f>E40</f>
        <v>8.302976294586633E-3</v>
      </c>
    </row>
    <row r="37" spans="2:11" x14ac:dyDescent="0.35">
      <c r="B37" s="119" t="s">
        <v>25</v>
      </c>
      <c r="C37" s="136">
        <f>F19</f>
        <v>119471.15</v>
      </c>
      <c r="D37" s="123">
        <f>C37/$C$38</f>
        <v>0.98857870361980826</v>
      </c>
      <c r="E37" s="124">
        <f>E38-E36</f>
        <v>0.99176539543193731</v>
      </c>
      <c r="G37" s="119" t="s">
        <v>347</v>
      </c>
      <c r="H37" s="119"/>
      <c r="I37" s="119"/>
      <c r="J37" s="119"/>
      <c r="K37" s="124">
        <f>E28</f>
        <v>0.25169999999999998</v>
      </c>
    </row>
    <row r="38" spans="2:11" x14ac:dyDescent="0.35">
      <c r="B38" t="s">
        <v>356</v>
      </c>
      <c r="C38" s="105">
        <f>SUM(C36:C37)</f>
        <v>120851.43</v>
      </c>
      <c r="D38" s="15">
        <f>SUM(D36:D37)</f>
        <v>1</v>
      </c>
      <c r="E38" s="15">
        <f>D38</f>
        <v>1</v>
      </c>
      <c r="G38" t="s">
        <v>363</v>
      </c>
      <c r="K38" s="107">
        <f>K35*(1+(1-K37)*K36)</f>
        <v>0.51624471309101583</v>
      </c>
    </row>
    <row r="40" spans="2:11" x14ac:dyDescent="0.35">
      <c r="B40" s="75" t="s">
        <v>357</v>
      </c>
      <c r="C40" s="75"/>
      <c r="D40" s="72">
        <f>D36/D37</f>
        <v>1.1553249466503001E-2</v>
      </c>
      <c r="E40" s="72">
        <f>E36/E37</f>
        <v>8.302976294586633E-3</v>
      </c>
      <c r="G40" s="122" t="s">
        <v>271</v>
      </c>
      <c r="H40" s="119"/>
      <c r="I40" s="119"/>
      <c r="J40" s="119"/>
      <c r="K40" s="119"/>
    </row>
    <row r="42" spans="2:11" x14ac:dyDescent="0.35">
      <c r="B42" s="120" t="s">
        <v>358</v>
      </c>
      <c r="G42" t="s">
        <v>349</v>
      </c>
      <c r="K42" s="15">
        <f>K30</f>
        <v>0.11217156161399106</v>
      </c>
    </row>
    <row r="43" spans="2:11" x14ac:dyDescent="0.35">
      <c r="B43" s="121" t="s">
        <v>359</v>
      </c>
      <c r="G43" t="s">
        <v>366</v>
      </c>
      <c r="K43" s="15">
        <f>E37</f>
        <v>0.99176539543193731</v>
      </c>
    </row>
    <row r="44" spans="2:11" x14ac:dyDescent="0.35">
      <c r="B44" s="121" t="s">
        <v>360</v>
      </c>
    </row>
    <row r="45" spans="2:11" x14ac:dyDescent="0.35">
      <c r="B45" s="121" t="s">
        <v>361</v>
      </c>
      <c r="G45" t="s">
        <v>345</v>
      </c>
      <c r="K45" s="15">
        <f>E29</f>
        <v>6.1131297997507751E-2</v>
      </c>
    </row>
    <row r="46" spans="2:11" x14ac:dyDescent="0.35">
      <c r="B46" s="121" t="s">
        <v>362</v>
      </c>
      <c r="G46" t="s">
        <v>367</v>
      </c>
      <c r="K46" s="15">
        <f>E36</f>
        <v>8.2346045680627145E-3</v>
      </c>
    </row>
    <row r="48" spans="2:11" x14ac:dyDescent="0.35">
      <c r="G48" s="137" t="s">
        <v>368</v>
      </c>
      <c r="H48" s="70"/>
      <c r="I48" s="70"/>
      <c r="J48" s="70"/>
      <c r="K48" s="72">
        <f>(K42*K43)+(K45*K46)</f>
        <v>0.11175126522605963</v>
      </c>
    </row>
  </sheetData>
  <mergeCells count="2">
    <mergeCell ref="I6:K6"/>
    <mergeCell ref="B7:K7"/>
  </mergeCells>
  <pageMargins left="0.7" right="0.7" top="0.75" bottom="0.75" header="0.3" footer="0.3"/>
  <pageSetup scale="75"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504F-5A1E-4587-91AB-A6C8D5C12D26}">
  <sheetPr>
    <pageSetUpPr fitToPage="1"/>
  </sheetPr>
  <dimension ref="B2:V118"/>
  <sheetViews>
    <sheetView showGridLines="0" zoomScaleNormal="100" workbookViewId="0">
      <selection activeCell="M17" sqref="M17"/>
    </sheetView>
  </sheetViews>
  <sheetFormatPr defaultRowHeight="14.5" x14ac:dyDescent="0.35"/>
  <cols>
    <col min="1" max="1" width="1.81640625" customWidth="1"/>
    <col min="2" max="2" width="11.6328125" customWidth="1"/>
    <col min="3" max="3" width="11.1796875" bestFit="1" customWidth="1"/>
    <col min="4" max="4" width="12" customWidth="1"/>
    <col min="6" max="6" width="10.453125" bestFit="1" customWidth="1"/>
    <col min="7" max="7" width="11.26953125" bestFit="1" customWidth="1"/>
    <col min="10" max="10" width="17.90625" customWidth="1"/>
    <col min="14" max="14" width="17.26953125" bestFit="1" customWidth="1"/>
    <col min="15" max="15" width="10.26953125" customWidth="1"/>
    <col min="16" max="16" width="15.54296875" customWidth="1"/>
    <col min="17" max="17" width="9.54296875" customWidth="1"/>
    <col min="19" max="19" width="11.26953125" customWidth="1"/>
    <col min="20" max="20" width="13.08984375" customWidth="1"/>
    <col min="21" max="21" width="14" customWidth="1"/>
    <col min="22" max="22" width="11.54296875" customWidth="1"/>
  </cols>
  <sheetData>
    <row r="2" spans="2:15" ht="19.5" x14ac:dyDescent="0.45">
      <c r="B2" s="47" t="str">
        <f>'Data Sheet'!B1</f>
        <v>BRITANNIA INDUSTRIES LTD</v>
      </c>
    </row>
    <row r="3" spans="2:15" x14ac:dyDescent="0.35">
      <c r="B3" t="s">
        <v>191</v>
      </c>
    </row>
    <row r="4" spans="2:15" ht="17" x14ac:dyDescent="0.4">
      <c r="B4" s="46" t="s">
        <v>193</v>
      </c>
    </row>
    <row r="5" spans="2:15" x14ac:dyDescent="0.35">
      <c r="B5" t="s">
        <v>192</v>
      </c>
    </row>
    <row r="7" spans="2:15" x14ac:dyDescent="0.35">
      <c r="J7" s="267" t="s">
        <v>659</v>
      </c>
      <c r="K7" s="267"/>
      <c r="L7" s="267"/>
    </row>
    <row r="8" spans="2:15" x14ac:dyDescent="0.35">
      <c r="B8" s="253" t="s">
        <v>289</v>
      </c>
      <c r="C8" s="253"/>
      <c r="D8" s="253"/>
      <c r="E8" s="253"/>
      <c r="F8" s="253"/>
      <c r="G8" s="253"/>
      <c r="H8" s="253"/>
      <c r="I8" s="253"/>
      <c r="J8" s="253"/>
      <c r="K8" s="253"/>
      <c r="L8" s="253"/>
      <c r="M8" s="138"/>
    </row>
    <row r="10" spans="2:15" x14ac:dyDescent="0.35">
      <c r="B10" s="253" t="s">
        <v>294</v>
      </c>
      <c r="C10" s="253"/>
      <c r="D10" s="253"/>
      <c r="F10" s="253" t="s">
        <v>297</v>
      </c>
      <c r="G10" s="253"/>
      <c r="H10" s="253"/>
      <c r="J10" s="253" t="s">
        <v>300</v>
      </c>
      <c r="K10" s="253"/>
      <c r="L10" s="253"/>
      <c r="M10" s="101"/>
      <c r="N10" t="s">
        <v>298</v>
      </c>
      <c r="O10" s="101">
        <f>SLOPE(D14:D118, H14:H118)</f>
        <v>0.51749255983703157</v>
      </c>
    </row>
    <row r="11" spans="2:15" x14ac:dyDescent="0.35">
      <c r="N11" t="s">
        <v>299</v>
      </c>
      <c r="O11" s="101">
        <f>_xlfn.COVARIANCE.S(D13:D118,H13:H118)/_xlfn.VAR.S(H13:H118)</f>
        <v>0.51749255983703113</v>
      </c>
    </row>
    <row r="12" spans="2:15" x14ac:dyDescent="0.35">
      <c r="B12" s="98" t="s">
        <v>290</v>
      </c>
      <c r="C12" s="99" t="s">
        <v>295</v>
      </c>
      <c r="D12" s="100" t="s">
        <v>296</v>
      </c>
      <c r="F12" s="98" t="s">
        <v>290</v>
      </c>
      <c r="G12" s="99" t="s">
        <v>295</v>
      </c>
      <c r="H12" s="100" t="s">
        <v>296</v>
      </c>
    </row>
    <row r="13" spans="2:15" x14ac:dyDescent="0.35">
      <c r="B13" s="96">
        <v>45544</v>
      </c>
      <c r="C13" s="97">
        <v>5954.6</v>
      </c>
      <c r="F13" s="96">
        <v>45544</v>
      </c>
      <c r="G13" s="97">
        <v>25356.5</v>
      </c>
      <c r="J13" t="s">
        <v>326</v>
      </c>
      <c r="K13" s="105"/>
      <c r="L13" s="105">
        <f>O13</f>
        <v>0.51749255983703124</v>
      </c>
      <c r="N13" t="s">
        <v>301</v>
      </c>
      <c r="O13" s="101">
        <f>O35</f>
        <v>0.51749255983703124</v>
      </c>
    </row>
    <row r="14" spans="2:15" x14ac:dyDescent="0.35">
      <c r="B14" s="96">
        <v>45551</v>
      </c>
      <c r="C14" s="97">
        <v>6029.79</v>
      </c>
      <c r="D14" s="56">
        <f>C14/C13-1</f>
        <v>1.2627212575151869E-2</v>
      </c>
      <c r="F14" s="96">
        <v>45551</v>
      </c>
      <c r="G14" s="97">
        <v>25790.95</v>
      </c>
      <c r="H14" s="56">
        <f>G14/G13-1</f>
        <v>1.7133673811448702E-2</v>
      </c>
      <c r="J14" t="s">
        <v>327</v>
      </c>
      <c r="L14" s="15">
        <v>0.75</v>
      </c>
    </row>
    <row r="15" spans="2:15" x14ac:dyDescent="0.35">
      <c r="B15" s="96">
        <v>45558</v>
      </c>
      <c r="C15" s="97">
        <v>6086.35</v>
      </c>
      <c r="D15" s="56">
        <f t="shared" ref="D15:D78" si="0">C15/C14-1</f>
        <v>9.3800944974866685E-3</v>
      </c>
      <c r="F15" s="96">
        <v>45558</v>
      </c>
      <c r="G15" s="97">
        <v>26178.95</v>
      </c>
      <c r="H15" s="56">
        <f t="shared" ref="H15:H78" si="1">G15/G14-1</f>
        <v>1.5044036764834123E-2</v>
      </c>
    </row>
    <row r="16" spans="2:15" x14ac:dyDescent="0.35">
      <c r="B16" s="96">
        <v>45565</v>
      </c>
      <c r="C16" s="97">
        <v>6025.37</v>
      </c>
      <c r="D16" s="56">
        <f t="shared" si="0"/>
        <v>-1.0019141192997516E-2</v>
      </c>
      <c r="F16" s="96">
        <v>45565</v>
      </c>
      <c r="G16" s="97">
        <v>25014.6</v>
      </c>
      <c r="H16" s="56">
        <f t="shared" si="1"/>
        <v>-4.4476573735768743E-2</v>
      </c>
      <c r="J16" t="s">
        <v>328</v>
      </c>
      <c r="L16" s="106">
        <v>1</v>
      </c>
    </row>
    <row r="17" spans="2:19" x14ac:dyDescent="0.35">
      <c r="B17" s="96">
        <v>45572</v>
      </c>
      <c r="C17" s="97">
        <v>5804.49</v>
      </c>
      <c r="D17" s="56">
        <f t="shared" si="0"/>
        <v>-3.6658329695935743E-2</v>
      </c>
      <c r="F17" s="96">
        <v>45572</v>
      </c>
      <c r="G17" s="97">
        <v>24964.25</v>
      </c>
      <c r="H17" s="56">
        <f t="shared" si="1"/>
        <v>-2.0128245104857889E-3</v>
      </c>
      <c r="J17" t="s">
        <v>329</v>
      </c>
      <c r="L17" s="15">
        <v>0.25</v>
      </c>
    </row>
    <row r="18" spans="2:19" x14ac:dyDescent="0.35">
      <c r="B18" s="96">
        <v>45579</v>
      </c>
      <c r="C18" s="97">
        <v>5715.85</v>
      </c>
      <c r="D18" s="56">
        <f t="shared" si="0"/>
        <v>-1.5270936809263058E-2</v>
      </c>
      <c r="F18" s="96">
        <v>45579</v>
      </c>
      <c r="G18" s="97">
        <v>24854.05</v>
      </c>
      <c r="H18" s="56">
        <f t="shared" si="1"/>
        <v>-4.4143124668275524E-3</v>
      </c>
      <c r="N18" t="s">
        <v>302</v>
      </c>
    </row>
    <row r="19" spans="2:19" ht="15" thickBot="1" x14ac:dyDescent="0.4">
      <c r="B19" s="96">
        <v>45586</v>
      </c>
      <c r="C19" s="97">
        <v>5504.39</v>
      </c>
      <c r="D19" s="56">
        <f t="shared" si="0"/>
        <v>-3.6995372516773539E-2</v>
      </c>
      <c r="F19" s="96">
        <v>45586</v>
      </c>
      <c r="G19" s="97">
        <v>24180.799999999999</v>
      </c>
      <c r="H19" s="56">
        <f t="shared" si="1"/>
        <v>-2.7088140564616281E-2</v>
      </c>
      <c r="J19" s="70" t="s">
        <v>330</v>
      </c>
      <c r="K19" s="70"/>
      <c r="L19" s="107">
        <f>(L13*L14)+(L16*L17)</f>
        <v>0.63811941987777343</v>
      </c>
    </row>
    <row r="20" spans="2:19" x14ac:dyDescent="0.35">
      <c r="B20" s="96">
        <v>45593</v>
      </c>
      <c r="C20" s="97">
        <v>5527.35</v>
      </c>
      <c r="D20" s="56">
        <f t="shared" si="0"/>
        <v>4.1712160657221276E-3</v>
      </c>
      <c r="F20" s="96">
        <v>45593</v>
      </c>
      <c r="G20" s="97">
        <v>24304.35</v>
      </c>
      <c r="H20" s="56">
        <f t="shared" si="1"/>
        <v>5.1094256600276999E-3</v>
      </c>
      <c r="N20" s="104" t="s">
        <v>303</v>
      </c>
      <c r="O20" s="104"/>
    </row>
    <row r="21" spans="2:19" x14ac:dyDescent="0.35">
      <c r="B21" s="96">
        <v>45600</v>
      </c>
      <c r="C21" s="97">
        <v>5579.88</v>
      </c>
      <c r="D21" s="56">
        <f t="shared" si="0"/>
        <v>9.5036500312084549E-3</v>
      </c>
      <c r="F21" s="96">
        <v>45600</v>
      </c>
      <c r="G21" s="97">
        <v>24148.2</v>
      </c>
      <c r="H21" s="56">
        <f t="shared" si="1"/>
        <v>-6.4247758117372822E-3</v>
      </c>
      <c r="N21" t="s">
        <v>304</v>
      </c>
      <c r="O21">
        <v>0.3288092293502759</v>
      </c>
    </row>
    <row r="22" spans="2:19" x14ac:dyDescent="0.35">
      <c r="B22" s="96">
        <v>45607</v>
      </c>
      <c r="C22" s="97">
        <v>4772.53</v>
      </c>
      <c r="D22" s="56">
        <f t="shared" si="0"/>
        <v>-0.14468949153028388</v>
      </c>
      <c r="F22" s="96">
        <v>45607</v>
      </c>
      <c r="G22" s="97">
        <v>23532.7</v>
      </c>
      <c r="H22" s="56">
        <f t="shared" si="1"/>
        <v>-2.5488442202731498E-2</v>
      </c>
      <c r="N22" t="s">
        <v>305</v>
      </c>
      <c r="O22">
        <v>0.10811550930592236</v>
      </c>
    </row>
    <row r="23" spans="2:19" x14ac:dyDescent="0.35">
      <c r="B23" s="96">
        <v>45614</v>
      </c>
      <c r="C23" s="97">
        <v>4707.24</v>
      </c>
      <c r="D23" s="56">
        <f t="shared" si="0"/>
        <v>-1.3680374979308629E-2</v>
      </c>
      <c r="F23" s="96">
        <v>45614</v>
      </c>
      <c r="G23" s="97">
        <v>23907.25</v>
      </c>
      <c r="H23" s="56">
        <f t="shared" si="1"/>
        <v>1.5916150717937061E-2</v>
      </c>
      <c r="N23" t="s">
        <v>306</v>
      </c>
      <c r="O23">
        <v>9.9456436580737134E-2</v>
      </c>
    </row>
    <row r="24" spans="2:19" x14ac:dyDescent="0.35">
      <c r="B24" s="96">
        <v>45621</v>
      </c>
      <c r="C24" s="97">
        <v>4797.34</v>
      </c>
      <c r="D24" s="56">
        <f t="shared" si="0"/>
        <v>1.9140727900000876E-2</v>
      </c>
      <c r="F24" s="96">
        <v>45621</v>
      </c>
      <c r="G24" s="97">
        <v>24131.1</v>
      </c>
      <c r="H24" s="56">
        <f t="shared" si="1"/>
        <v>9.3632684645870157E-3</v>
      </c>
      <c r="N24" t="s">
        <v>307</v>
      </c>
      <c r="O24">
        <v>2.7361417585161203E-2</v>
      </c>
    </row>
    <row r="25" spans="2:19" ht="15" thickBot="1" x14ac:dyDescent="0.4">
      <c r="B25" s="96">
        <v>45628</v>
      </c>
      <c r="C25" s="97">
        <v>4729.08</v>
      </c>
      <c r="D25" s="56">
        <f t="shared" si="0"/>
        <v>-1.4228718414788233E-2</v>
      </c>
      <c r="F25" s="96">
        <v>45628</v>
      </c>
      <c r="G25" s="97">
        <v>24677.8</v>
      </c>
      <c r="H25" s="56">
        <f t="shared" si="1"/>
        <v>2.2655411481449228E-2</v>
      </c>
      <c r="N25" s="102" t="s">
        <v>308</v>
      </c>
      <c r="O25" s="102">
        <v>105</v>
      </c>
    </row>
    <row r="26" spans="2:19" x14ac:dyDescent="0.35">
      <c r="B26" s="96">
        <v>45635</v>
      </c>
      <c r="C26" s="97">
        <v>4708.9399999999996</v>
      </c>
      <c r="D26" s="56">
        <f t="shared" si="0"/>
        <v>-4.2587564600303773E-3</v>
      </c>
      <c r="F26" s="96">
        <v>45635</v>
      </c>
      <c r="G26" s="97">
        <v>24768.3</v>
      </c>
      <c r="H26" s="56">
        <f t="shared" si="1"/>
        <v>3.6672636944945491E-3</v>
      </c>
    </row>
    <row r="27" spans="2:19" ht="15" thickBot="1" x14ac:dyDescent="0.4">
      <c r="B27" s="96">
        <v>45642</v>
      </c>
      <c r="C27" s="97">
        <v>4561.3599999999997</v>
      </c>
      <c r="D27" s="56">
        <f t="shared" si="0"/>
        <v>-3.1340386583817104E-2</v>
      </c>
      <c r="F27" s="96">
        <v>45642</v>
      </c>
      <c r="G27" s="97">
        <v>23587.5</v>
      </c>
      <c r="H27" s="56">
        <f t="shared" si="1"/>
        <v>-4.7673841159869612E-2</v>
      </c>
      <c r="N27" t="s">
        <v>309</v>
      </c>
    </row>
    <row r="28" spans="2:19" x14ac:dyDescent="0.35">
      <c r="B28" s="96">
        <v>45649</v>
      </c>
      <c r="C28" s="97">
        <v>4630.49</v>
      </c>
      <c r="D28" s="56">
        <f t="shared" si="0"/>
        <v>1.5155567637722189E-2</v>
      </c>
      <c r="F28" s="96">
        <v>45649</v>
      </c>
      <c r="G28" s="97">
        <v>23813.4</v>
      </c>
      <c r="H28" s="56">
        <f t="shared" si="1"/>
        <v>9.5771065182830295E-3</v>
      </c>
      <c r="N28" s="103"/>
      <c r="O28" s="103" t="s">
        <v>313</v>
      </c>
      <c r="P28" s="103" t="s">
        <v>314</v>
      </c>
      <c r="Q28" s="103" t="s">
        <v>315</v>
      </c>
      <c r="R28" s="103" t="s">
        <v>316</v>
      </c>
      <c r="S28" s="103" t="s">
        <v>317</v>
      </c>
    </row>
    <row r="29" spans="2:19" x14ac:dyDescent="0.35">
      <c r="B29" s="96">
        <v>45656</v>
      </c>
      <c r="C29" s="97">
        <v>4693.3999999999996</v>
      </c>
      <c r="D29" s="56">
        <f t="shared" si="0"/>
        <v>1.3586035171223809E-2</v>
      </c>
      <c r="F29" s="96">
        <v>45656</v>
      </c>
      <c r="G29" s="97">
        <v>24004.75</v>
      </c>
      <c r="H29" s="56">
        <f t="shared" si="1"/>
        <v>8.035391838208783E-3</v>
      </c>
      <c r="N29" t="s">
        <v>310</v>
      </c>
      <c r="O29">
        <v>1</v>
      </c>
      <c r="P29">
        <v>9.3474639709336393E-3</v>
      </c>
      <c r="Q29">
        <v>9.3474639709336393E-3</v>
      </c>
      <c r="R29">
        <v>12.485806822186001</v>
      </c>
      <c r="S29">
        <v>6.1546991785373182E-4</v>
      </c>
    </row>
    <row r="30" spans="2:19" x14ac:dyDescent="0.35">
      <c r="B30" s="96">
        <v>45663</v>
      </c>
      <c r="C30" s="97">
        <v>4795.4399999999996</v>
      </c>
      <c r="D30" s="56">
        <f t="shared" si="0"/>
        <v>2.1741168449311843E-2</v>
      </c>
      <c r="F30" s="96">
        <v>45663</v>
      </c>
      <c r="G30" s="97">
        <v>23431.5</v>
      </c>
      <c r="H30" s="56">
        <f t="shared" si="1"/>
        <v>-2.3880690280048689E-2</v>
      </c>
      <c r="N30" t="s">
        <v>311</v>
      </c>
      <c r="O30">
        <v>103</v>
      </c>
      <c r="P30">
        <v>7.7110658743765575E-2</v>
      </c>
      <c r="Q30">
        <v>7.4864717226956869E-4</v>
      </c>
    </row>
    <row r="31" spans="2:19" ht="15" thickBot="1" x14ac:dyDescent="0.4">
      <c r="B31" s="96">
        <v>45670</v>
      </c>
      <c r="C31" s="97">
        <v>4713.1099999999997</v>
      </c>
      <c r="D31" s="56">
        <f t="shared" si="0"/>
        <v>-1.7168393306974949E-2</v>
      </c>
      <c r="F31" s="96">
        <v>45670</v>
      </c>
      <c r="G31" s="97">
        <v>23203.200000000001</v>
      </c>
      <c r="H31" s="56">
        <f t="shared" si="1"/>
        <v>-9.7432942833365344E-3</v>
      </c>
      <c r="N31" s="102" t="s">
        <v>51</v>
      </c>
      <c r="O31" s="102">
        <v>104</v>
      </c>
      <c r="P31" s="102">
        <v>8.6458122714699215E-2</v>
      </c>
      <c r="Q31" s="102"/>
      <c r="R31" s="102"/>
      <c r="S31" s="102"/>
    </row>
    <row r="32" spans="2:19" ht="15" thickBot="1" x14ac:dyDescent="0.4">
      <c r="B32" s="96">
        <v>45677</v>
      </c>
      <c r="C32" s="97">
        <v>4953.07</v>
      </c>
      <c r="D32" s="56">
        <f t="shared" si="0"/>
        <v>5.0913303529940945E-2</v>
      </c>
      <c r="F32" s="96">
        <v>45677</v>
      </c>
      <c r="G32" s="97">
        <v>23092.2</v>
      </c>
      <c r="H32" s="56">
        <f t="shared" si="1"/>
        <v>-4.7838229209764549E-3</v>
      </c>
    </row>
    <row r="33" spans="2:22" x14ac:dyDescent="0.35">
      <c r="B33" s="96">
        <v>45684</v>
      </c>
      <c r="C33" s="97">
        <v>5049.96</v>
      </c>
      <c r="D33" s="56">
        <f t="shared" si="0"/>
        <v>1.9561605226657397E-2</v>
      </c>
      <c r="F33" s="96">
        <v>45684</v>
      </c>
      <c r="G33" s="97">
        <v>23482.15</v>
      </c>
      <c r="H33" s="56">
        <f t="shared" si="1"/>
        <v>1.6886654368141629E-2</v>
      </c>
      <c r="N33" s="103"/>
      <c r="O33" s="103" t="s">
        <v>318</v>
      </c>
      <c r="P33" s="103" t="s">
        <v>307</v>
      </c>
      <c r="Q33" s="103" t="s">
        <v>319</v>
      </c>
      <c r="R33" s="103" t="s">
        <v>320</v>
      </c>
      <c r="S33" s="103" t="s">
        <v>321</v>
      </c>
      <c r="T33" s="103" t="s">
        <v>322</v>
      </c>
      <c r="U33" s="103" t="s">
        <v>323</v>
      </c>
      <c r="V33" s="103" t="s">
        <v>324</v>
      </c>
    </row>
    <row r="34" spans="2:22" x14ac:dyDescent="0.35">
      <c r="B34" s="96">
        <v>45691</v>
      </c>
      <c r="C34" s="97">
        <v>4728.74</v>
      </c>
      <c r="D34" s="56">
        <f t="shared" si="0"/>
        <v>-6.3608424621185211E-2</v>
      </c>
      <c r="F34" s="96">
        <v>45691</v>
      </c>
      <c r="G34" s="97">
        <v>23559.95</v>
      </c>
      <c r="H34" s="56">
        <f t="shared" si="1"/>
        <v>3.3131548857323612E-3</v>
      </c>
      <c r="N34" t="s">
        <v>312</v>
      </c>
      <c r="O34">
        <v>-8.592371716406933E-4</v>
      </c>
      <c r="P34">
        <v>2.6712173023315158E-3</v>
      </c>
      <c r="Q34">
        <v>-0.32166502174522688</v>
      </c>
      <c r="R34">
        <v>0.74835834926749756</v>
      </c>
      <c r="S34">
        <v>-6.1569666702532772E-3</v>
      </c>
      <c r="T34">
        <v>4.4384923269718901E-3</v>
      </c>
      <c r="U34">
        <v>-6.1569666702532772E-3</v>
      </c>
      <c r="V34">
        <v>4.4384923269718901E-3</v>
      </c>
    </row>
    <row r="35" spans="2:22" ht="15" thickBot="1" x14ac:dyDescent="0.4">
      <c r="B35" s="96">
        <v>45698</v>
      </c>
      <c r="C35" s="97">
        <v>4795.88</v>
      </c>
      <c r="D35" s="56">
        <f t="shared" si="0"/>
        <v>1.4198285378345998E-2</v>
      </c>
      <c r="F35" s="96">
        <v>45698</v>
      </c>
      <c r="G35" s="97">
        <v>22929.25</v>
      </c>
      <c r="H35" s="56">
        <f t="shared" si="1"/>
        <v>-2.6770005878620329E-2</v>
      </c>
      <c r="N35" s="102" t="s">
        <v>325</v>
      </c>
      <c r="O35" s="102">
        <v>0.51749255983703124</v>
      </c>
      <c r="P35" s="102">
        <v>0.14645216779129494</v>
      </c>
      <c r="Q35" s="102">
        <v>3.5335261173770811</v>
      </c>
      <c r="R35" s="102">
        <v>6.1546991785374895E-4</v>
      </c>
      <c r="S35" s="102">
        <v>0.22703922653220937</v>
      </c>
      <c r="T35" s="102">
        <v>0.80794589314185306</v>
      </c>
      <c r="U35" s="102">
        <v>0.22703922653220937</v>
      </c>
      <c r="V35" s="102">
        <v>0.80794589314185306</v>
      </c>
    </row>
    <row r="36" spans="2:22" x14ac:dyDescent="0.35">
      <c r="B36" s="96">
        <v>45705</v>
      </c>
      <c r="C36" s="97">
        <v>4691.2700000000004</v>
      </c>
      <c r="D36" s="56">
        <f t="shared" si="0"/>
        <v>-2.1812472372119363E-2</v>
      </c>
      <c r="F36" s="96">
        <v>45705</v>
      </c>
      <c r="G36" s="97">
        <v>22795.9</v>
      </c>
      <c r="H36" s="56">
        <f t="shared" si="1"/>
        <v>-5.8157157342695331E-3</v>
      </c>
    </row>
    <row r="37" spans="2:22" x14ac:dyDescent="0.35">
      <c r="B37" s="96">
        <v>45712</v>
      </c>
      <c r="C37" s="97">
        <v>4461.7</v>
      </c>
      <c r="D37" s="56">
        <f t="shared" si="0"/>
        <v>-4.8935576080677667E-2</v>
      </c>
      <c r="F37" s="96">
        <v>45712</v>
      </c>
      <c r="G37" s="97">
        <v>22124.7</v>
      </c>
      <c r="H37" s="56">
        <f t="shared" si="1"/>
        <v>-2.9443891226053842E-2</v>
      </c>
    </row>
    <row r="38" spans="2:22" x14ac:dyDescent="0.35">
      <c r="B38" s="96">
        <v>45719</v>
      </c>
      <c r="C38" s="97">
        <v>4610.05</v>
      </c>
      <c r="D38" s="56">
        <f t="shared" si="0"/>
        <v>3.3249658202030741E-2</v>
      </c>
      <c r="F38" s="96">
        <v>45719</v>
      </c>
      <c r="G38" s="97">
        <v>22552.5</v>
      </c>
      <c r="H38" s="56">
        <f t="shared" si="1"/>
        <v>1.9335855401429125E-2</v>
      </c>
    </row>
    <row r="39" spans="2:22" x14ac:dyDescent="0.35">
      <c r="B39" s="96">
        <v>45726</v>
      </c>
      <c r="C39" s="97">
        <v>4590.63</v>
      </c>
      <c r="D39" s="56">
        <f t="shared" si="0"/>
        <v>-4.2125356557954907E-3</v>
      </c>
      <c r="F39" s="96">
        <v>45726</v>
      </c>
      <c r="G39" s="97">
        <v>22397.200000000001</v>
      </c>
      <c r="H39" s="56">
        <f t="shared" si="1"/>
        <v>-6.8861545283227521E-3</v>
      </c>
    </row>
    <row r="40" spans="2:22" x14ac:dyDescent="0.35">
      <c r="B40" s="96">
        <v>45733</v>
      </c>
      <c r="C40" s="97">
        <v>4673.8900000000003</v>
      </c>
      <c r="D40" s="56">
        <f t="shared" si="0"/>
        <v>1.8136944166704749E-2</v>
      </c>
      <c r="F40" s="96">
        <v>45733</v>
      </c>
      <c r="G40" s="97">
        <v>23350.400000000001</v>
      </c>
      <c r="H40" s="56">
        <f t="shared" si="1"/>
        <v>4.2558891289982803E-2</v>
      </c>
    </row>
    <row r="41" spans="2:22" x14ac:dyDescent="0.35">
      <c r="B41" s="96">
        <v>45740</v>
      </c>
      <c r="C41" s="97">
        <v>4793.21</v>
      </c>
      <c r="D41" s="56">
        <f t="shared" si="0"/>
        <v>2.5529056096741609E-2</v>
      </c>
      <c r="F41" s="96">
        <v>45740</v>
      </c>
      <c r="G41" s="97">
        <v>23519.35</v>
      </c>
      <c r="H41" s="56">
        <f t="shared" si="1"/>
        <v>7.2354220912702605E-3</v>
      </c>
    </row>
    <row r="42" spans="2:22" x14ac:dyDescent="0.35">
      <c r="B42" s="96">
        <v>45747</v>
      </c>
      <c r="C42" s="97">
        <v>4877.1899999999996</v>
      </c>
      <c r="D42" s="56">
        <f t="shared" si="0"/>
        <v>1.7520617707131425E-2</v>
      </c>
      <c r="F42" s="96">
        <v>45747</v>
      </c>
      <c r="G42" s="97">
        <v>22904.45</v>
      </c>
      <c r="H42" s="56">
        <f t="shared" si="1"/>
        <v>-2.6144430011883713E-2</v>
      </c>
    </row>
    <row r="43" spans="2:22" x14ac:dyDescent="0.35">
      <c r="B43" s="96">
        <v>45754</v>
      </c>
      <c r="C43" s="97">
        <v>5194.4799999999996</v>
      </c>
      <c r="D43" s="56">
        <f t="shared" si="0"/>
        <v>6.5055903091739253E-2</v>
      </c>
      <c r="F43" s="96">
        <v>45754</v>
      </c>
      <c r="G43" s="97">
        <v>22828.55</v>
      </c>
      <c r="H43" s="56">
        <f t="shared" si="1"/>
        <v>-3.3137665388167648E-3</v>
      </c>
    </row>
    <row r="44" spans="2:22" x14ac:dyDescent="0.35">
      <c r="B44" s="96">
        <v>45761</v>
      </c>
      <c r="C44" s="97">
        <v>5295.84</v>
      </c>
      <c r="D44" s="56">
        <f t="shared" si="0"/>
        <v>1.9513021515146889E-2</v>
      </c>
      <c r="F44" s="96">
        <v>45761</v>
      </c>
      <c r="G44" s="97">
        <v>23851.65</v>
      </c>
      <c r="H44" s="56">
        <f t="shared" si="1"/>
        <v>4.4816687875489425E-2</v>
      </c>
    </row>
    <row r="45" spans="2:22" x14ac:dyDescent="0.35">
      <c r="B45" s="96">
        <v>45768</v>
      </c>
      <c r="C45" s="97">
        <v>5262.74</v>
      </c>
      <c r="D45" s="56">
        <f t="shared" si="0"/>
        <v>-6.2501888274570927E-3</v>
      </c>
      <c r="F45" s="96">
        <v>45768</v>
      </c>
      <c r="G45" s="97">
        <v>24039.35</v>
      </c>
      <c r="H45" s="56">
        <f t="shared" si="1"/>
        <v>7.86947653516612E-3</v>
      </c>
    </row>
    <row r="46" spans="2:22" x14ac:dyDescent="0.35">
      <c r="B46" s="96">
        <v>45775</v>
      </c>
      <c r="C46" s="97">
        <v>5146.71</v>
      </c>
      <c r="D46" s="56">
        <f t="shared" si="0"/>
        <v>-2.2047450567575066E-2</v>
      </c>
      <c r="F46" s="96">
        <v>45775</v>
      </c>
      <c r="G46" s="97">
        <v>24346.7</v>
      </c>
      <c r="H46" s="56">
        <f t="shared" si="1"/>
        <v>1.2785287455775673E-2</v>
      </c>
    </row>
    <row r="47" spans="2:22" x14ac:dyDescent="0.35">
      <c r="B47" s="96">
        <v>45782</v>
      </c>
      <c r="C47" s="97">
        <v>5277.78</v>
      </c>
      <c r="D47" s="56">
        <f t="shared" si="0"/>
        <v>2.5466754489761323E-2</v>
      </c>
      <c r="F47" s="96">
        <v>45782</v>
      </c>
      <c r="G47" s="97">
        <v>24008</v>
      </c>
      <c r="H47" s="56">
        <f t="shared" si="1"/>
        <v>-1.391153626569519E-2</v>
      </c>
    </row>
    <row r="48" spans="2:22" x14ac:dyDescent="0.35">
      <c r="B48" s="96">
        <v>45789</v>
      </c>
      <c r="C48" s="97">
        <v>5341.38</v>
      </c>
      <c r="D48" s="56">
        <f t="shared" si="0"/>
        <v>1.205052124188577E-2</v>
      </c>
      <c r="F48" s="96">
        <v>45789</v>
      </c>
      <c r="G48" s="97">
        <v>25019.8</v>
      </c>
      <c r="H48" s="56">
        <f t="shared" si="1"/>
        <v>4.2144285238253865E-2</v>
      </c>
    </row>
    <row r="49" spans="2:8" x14ac:dyDescent="0.35">
      <c r="B49" s="96">
        <v>45796</v>
      </c>
      <c r="C49" s="97">
        <v>5326.81</v>
      </c>
      <c r="D49" s="56">
        <f t="shared" si="0"/>
        <v>-2.7277594928650784E-3</v>
      </c>
      <c r="F49" s="96">
        <v>45796</v>
      </c>
      <c r="G49" s="97">
        <v>24853.15</v>
      </c>
      <c r="H49" s="56">
        <f t="shared" si="1"/>
        <v>-6.660724706032739E-3</v>
      </c>
    </row>
    <row r="50" spans="2:8" x14ac:dyDescent="0.35">
      <c r="B50" s="96">
        <v>45803</v>
      </c>
      <c r="C50" s="97">
        <v>5350.12</v>
      </c>
      <c r="D50" s="56">
        <f t="shared" si="0"/>
        <v>4.3759773673173186E-3</v>
      </c>
      <c r="F50" s="96">
        <v>45803</v>
      </c>
      <c r="G50" s="97">
        <v>24750.7</v>
      </c>
      <c r="H50" s="56">
        <f t="shared" si="1"/>
        <v>-4.1222138843567402E-3</v>
      </c>
    </row>
    <row r="51" spans="2:8" x14ac:dyDescent="0.35">
      <c r="B51" s="96">
        <v>45810</v>
      </c>
      <c r="C51" s="97">
        <v>5444.29</v>
      </c>
      <c r="D51" s="56">
        <f t="shared" si="0"/>
        <v>1.7601474359453695E-2</v>
      </c>
      <c r="F51" s="96">
        <v>45810</v>
      </c>
      <c r="G51" s="97">
        <v>25003.05</v>
      </c>
      <c r="H51" s="56">
        <f t="shared" si="1"/>
        <v>1.0195671233540704E-2</v>
      </c>
    </row>
    <row r="52" spans="2:8" x14ac:dyDescent="0.35">
      <c r="B52" s="96">
        <v>45817</v>
      </c>
      <c r="C52" s="97">
        <v>5407.88</v>
      </c>
      <c r="D52" s="56">
        <f t="shared" si="0"/>
        <v>-6.6877407338697958E-3</v>
      </c>
      <c r="F52" s="96">
        <v>45817</v>
      </c>
      <c r="G52" s="97">
        <v>24718.6</v>
      </c>
      <c r="H52" s="56">
        <f t="shared" si="1"/>
        <v>-1.1376612053329516E-2</v>
      </c>
    </row>
    <row r="53" spans="2:8" x14ac:dyDescent="0.35">
      <c r="B53" s="96">
        <v>45824</v>
      </c>
      <c r="C53" s="97">
        <v>5424.39</v>
      </c>
      <c r="D53" s="56">
        <f t="shared" si="0"/>
        <v>3.0529523584104101E-3</v>
      </c>
      <c r="F53" s="96">
        <v>45824</v>
      </c>
      <c r="G53" s="97">
        <v>25112.400000000001</v>
      </c>
      <c r="H53" s="56">
        <f t="shared" si="1"/>
        <v>1.5931322971365791E-2</v>
      </c>
    </row>
    <row r="54" spans="2:8" x14ac:dyDescent="0.35">
      <c r="B54" s="96">
        <v>45831</v>
      </c>
      <c r="C54" s="97">
        <v>5625.85</v>
      </c>
      <c r="D54" s="56">
        <f t="shared" si="0"/>
        <v>3.7139659943330017E-2</v>
      </c>
      <c r="F54" s="96">
        <v>45831</v>
      </c>
      <c r="G54" s="97">
        <v>25637.8</v>
      </c>
      <c r="H54" s="56">
        <f t="shared" si="1"/>
        <v>2.092193498032846E-2</v>
      </c>
    </row>
    <row r="55" spans="2:8" x14ac:dyDescent="0.35">
      <c r="B55" s="96">
        <v>45838</v>
      </c>
      <c r="C55" s="97">
        <v>5603.52</v>
      </c>
      <c r="D55" s="56">
        <f t="shared" si="0"/>
        <v>-3.9691779908813674E-3</v>
      </c>
      <c r="F55" s="96">
        <v>45838</v>
      </c>
      <c r="G55" s="97">
        <v>25461</v>
      </c>
      <c r="H55" s="56">
        <f t="shared" si="1"/>
        <v>-6.8960675252947023E-3</v>
      </c>
    </row>
    <row r="56" spans="2:8" x14ac:dyDescent="0.35">
      <c r="B56" s="96">
        <v>45845</v>
      </c>
      <c r="C56" s="97">
        <v>5590.9</v>
      </c>
      <c r="D56" s="56">
        <f t="shared" si="0"/>
        <v>-2.2521557877906995E-3</v>
      </c>
      <c r="F56" s="96">
        <v>45845</v>
      </c>
      <c r="G56" s="97">
        <v>25149.85</v>
      </c>
      <c r="H56" s="56">
        <f t="shared" si="1"/>
        <v>-1.2220651192019205E-2</v>
      </c>
    </row>
    <row r="57" spans="2:8" x14ac:dyDescent="0.35">
      <c r="B57" s="96">
        <v>45852</v>
      </c>
      <c r="C57" s="97">
        <v>5568.57</v>
      </c>
      <c r="D57" s="56">
        <f t="shared" si="0"/>
        <v>-3.9939902341304956E-3</v>
      </c>
      <c r="F57" s="96">
        <v>45852</v>
      </c>
      <c r="G57" s="97">
        <v>24968.400000000001</v>
      </c>
      <c r="H57" s="56">
        <f t="shared" si="1"/>
        <v>-7.214754759968578E-3</v>
      </c>
    </row>
    <row r="58" spans="2:8" x14ac:dyDescent="0.35">
      <c r="B58" s="96">
        <v>45859</v>
      </c>
      <c r="C58" s="97">
        <v>5431.19</v>
      </c>
      <c r="D58" s="56">
        <f t="shared" si="0"/>
        <v>-2.4670606636892467E-2</v>
      </c>
      <c r="F58" s="96">
        <v>45859</v>
      </c>
      <c r="G58" s="97">
        <v>24837</v>
      </c>
      <c r="H58" s="56">
        <f t="shared" si="1"/>
        <v>-5.2626519921180615E-3</v>
      </c>
    </row>
    <row r="59" spans="2:8" x14ac:dyDescent="0.35">
      <c r="B59" s="96">
        <v>45866</v>
      </c>
      <c r="C59" s="97">
        <v>5629.25</v>
      </c>
      <c r="D59" s="56">
        <f t="shared" si="0"/>
        <v>3.6467146242352033E-2</v>
      </c>
      <c r="F59" s="96">
        <v>45866</v>
      </c>
      <c r="G59" s="97">
        <v>24565.35</v>
      </c>
      <c r="H59" s="56">
        <f t="shared" si="1"/>
        <v>-1.0937311269477057E-2</v>
      </c>
    </row>
    <row r="60" spans="2:8" x14ac:dyDescent="0.35">
      <c r="B60" s="96">
        <v>45873</v>
      </c>
      <c r="C60" s="97">
        <v>5298.75</v>
      </c>
      <c r="D60" s="56">
        <f t="shared" si="0"/>
        <v>-5.8711195985255538E-2</v>
      </c>
      <c r="F60" s="96">
        <v>45873</v>
      </c>
      <c r="G60" s="97">
        <v>24363.3</v>
      </c>
      <c r="H60" s="56">
        <f t="shared" si="1"/>
        <v>-8.2249998473459263E-3</v>
      </c>
    </row>
    <row r="61" spans="2:8" x14ac:dyDescent="0.35">
      <c r="B61" s="96">
        <v>45880</v>
      </c>
      <c r="C61" s="97">
        <v>5215.6400000000003</v>
      </c>
      <c r="D61" s="56">
        <f t="shared" si="0"/>
        <v>-1.5684831328143356E-2</v>
      </c>
      <c r="F61" s="96">
        <v>45880</v>
      </c>
      <c r="G61" s="97">
        <v>24631.3</v>
      </c>
      <c r="H61" s="56">
        <f t="shared" si="1"/>
        <v>1.100015186776826E-2</v>
      </c>
    </row>
    <row r="62" spans="2:8" x14ac:dyDescent="0.35">
      <c r="B62" s="96">
        <v>45887</v>
      </c>
      <c r="C62" s="97">
        <v>5454.66</v>
      </c>
      <c r="D62" s="56">
        <f t="shared" si="0"/>
        <v>4.5827549447431171E-2</v>
      </c>
      <c r="F62" s="96">
        <v>45887</v>
      </c>
      <c r="G62" s="97">
        <v>24870.1</v>
      </c>
      <c r="H62" s="56">
        <f t="shared" si="1"/>
        <v>9.6949815884666002E-3</v>
      </c>
    </row>
    <row r="63" spans="2:8" x14ac:dyDescent="0.35">
      <c r="B63" s="96">
        <v>45894</v>
      </c>
      <c r="C63" s="97">
        <v>5728.59</v>
      </c>
      <c r="D63" s="56">
        <f t="shared" si="0"/>
        <v>5.0219445391646911E-2</v>
      </c>
      <c r="F63" s="96">
        <v>45894</v>
      </c>
      <c r="G63" s="97">
        <v>24426.85</v>
      </c>
      <c r="H63" s="56">
        <f t="shared" si="1"/>
        <v>-1.7822606262138052E-2</v>
      </c>
    </row>
    <row r="64" spans="2:8" x14ac:dyDescent="0.35">
      <c r="B64" s="96">
        <v>45901</v>
      </c>
      <c r="C64" s="97">
        <v>5976.47</v>
      </c>
      <c r="D64" s="56">
        <f t="shared" si="0"/>
        <v>4.3270682663622217E-2</v>
      </c>
      <c r="F64" s="96">
        <v>45901</v>
      </c>
      <c r="G64" s="97">
        <v>24741</v>
      </c>
      <c r="H64" s="56">
        <f t="shared" si="1"/>
        <v>1.2860847796584585E-2</v>
      </c>
    </row>
    <row r="65" spans="2:8" x14ac:dyDescent="0.35">
      <c r="B65" s="96">
        <v>45908</v>
      </c>
      <c r="C65" s="97">
        <v>6144.66</v>
      </c>
      <c r="D65" s="56">
        <f t="shared" si="0"/>
        <v>2.8142030328939915E-2</v>
      </c>
      <c r="F65" s="96">
        <v>45908</v>
      </c>
      <c r="G65" s="97">
        <v>25114</v>
      </c>
      <c r="H65" s="56">
        <f t="shared" si="1"/>
        <v>1.5076189321369338E-2</v>
      </c>
    </row>
    <row r="66" spans="2:8" x14ac:dyDescent="0.35">
      <c r="B66" s="96">
        <v>45915</v>
      </c>
      <c r="C66" s="97">
        <v>5970.07</v>
      </c>
      <c r="D66" s="56">
        <f t="shared" si="0"/>
        <v>-2.8413288937060854E-2</v>
      </c>
      <c r="F66" s="96">
        <v>45915</v>
      </c>
      <c r="G66" s="97">
        <v>25327.05</v>
      </c>
      <c r="H66" s="56">
        <f t="shared" si="1"/>
        <v>8.4833160786812467E-3</v>
      </c>
    </row>
    <row r="67" spans="2:8" x14ac:dyDescent="0.35">
      <c r="B67" s="96">
        <v>45922</v>
      </c>
      <c r="C67" s="97">
        <v>5823.51</v>
      </c>
      <c r="D67" s="56">
        <f t="shared" si="0"/>
        <v>-2.4549125889646084E-2</v>
      </c>
      <c r="F67" s="96">
        <v>45922</v>
      </c>
      <c r="G67" s="97">
        <v>24654.7</v>
      </c>
      <c r="H67" s="56">
        <f t="shared" si="1"/>
        <v>-2.6546715863079107E-2</v>
      </c>
    </row>
    <row r="68" spans="2:8" x14ac:dyDescent="0.35">
      <c r="B68" s="96">
        <v>45929</v>
      </c>
      <c r="C68" s="97">
        <v>5894.33</v>
      </c>
      <c r="D68" s="56">
        <f t="shared" si="0"/>
        <v>1.2161050637845561E-2</v>
      </c>
      <c r="F68" s="96">
        <v>45929</v>
      </c>
      <c r="G68" s="97">
        <v>24894.25</v>
      </c>
      <c r="H68" s="56">
        <f t="shared" si="1"/>
        <v>9.7162001565624934E-3</v>
      </c>
    </row>
    <row r="69" spans="2:8" x14ac:dyDescent="0.35">
      <c r="B69" s="96">
        <v>45936</v>
      </c>
      <c r="C69" s="97">
        <v>5775.32</v>
      </c>
      <c r="D69" s="56">
        <f t="shared" si="0"/>
        <v>-2.0190589939823589E-2</v>
      </c>
      <c r="F69" s="96">
        <v>45936</v>
      </c>
      <c r="G69" s="97">
        <v>25285.35</v>
      </c>
      <c r="H69" s="56">
        <f t="shared" si="1"/>
        <v>1.5710455225604214E-2</v>
      </c>
    </row>
    <row r="70" spans="2:8" x14ac:dyDescent="0.35">
      <c r="B70" s="96">
        <v>45943</v>
      </c>
      <c r="C70" s="97">
        <v>5983.35</v>
      </c>
      <c r="D70" s="56">
        <f t="shared" si="0"/>
        <v>3.6020514880560794E-2</v>
      </c>
      <c r="F70" s="96">
        <v>45943</v>
      </c>
      <c r="G70" s="97">
        <v>25709.85</v>
      </c>
      <c r="H70" s="56">
        <f t="shared" si="1"/>
        <v>1.6788377459675319E-2</v>
      </c>
    </row>
    <row r="71" spans="2:8" x14ac:dyDescent="0.35">
      <c r="B71" s="96">
        <v>45950</v>
      </c>
      <c r="C71" s="97">
        <v>5953.84</v>
      </c>
      <c r="D71" s="56">
        <f t="shared" si="0"/>
        <v>-4.932019687967526E-3</v>
      </c>
      <c r="F71" s="96">
        <v>45950</v>
      </c>
      <c r="G71" s="97">
        <v>25795.15</v>
      </c>
      <c r="H71" s="56">
        <f t="shared" si="1"/>
        <v>3.3177945417808274E-3</v>
      </c>
    </row>
    <row r="72" spans="2:8" x14ac:dyDescent="0.35">
      <c r="B72" s="96">
        <v>45957</v>
      </c>
      <c r="C72" s="97">
        <v>5740.89</v>
      </c>
      <c r="D72" s="56">
        <f t="shared" si="0"/>
        <v>-3.5766832833935669E-2</v>
      </c>
      <c r="F72" s="96">
        <v>45957</v>
      </c>
      <c r="G72" s="97">
        <v>25722.1</v>
      </c>
      <c r="H72" s="56">
        <f t="shared" si="1"/>
        <v>-2.8319277073404203E-3</v>
      </c>
    </row>
    <row r="73" spans="2:8" x14ac:dyDescent="0.35">
      <c r="B73" s="96">
        <v>45964</v>
      </c>
      <c r="C73" s="97">
        <v>6056.63</v>
      </c>
      <c r="D73" s="56">
        <f t="shared" si="0"/>
        <v>5.4998441008275778E-2</v>
      </c>
      <c r="F73" s="96">
        <v>45964</v>
      </c>
      <c r="G73" s="97">
        <v>25492.3</v>
      </c>
      <c r="H73" s="56">
        <f t="shared" si="1"/>
        <v>-8.9339517379996014E-3</v>
      </c>
    </row>
    <row r="74" spans="2:8" x14ac:dyDescent="0.35">
      <c r="B74" s="96">
        <v>45971</v>
      </c>
      <c r="C74" s="97">
        <v>5708.43</v>
      </c>
      <c r="D74" s="56">
        <f t="shared" si="0"/>
        <v>-5.7490716784746598E-2</v>
      </c>
      <c r="F74" s="96">
        <v>45971</v>
      </c>
      <c r="G74" s="97">
        <v>25910.05</v>
      </c>
      <c r="H74" s="56">
        <f t="shared" si="1"/>
        <v>1.6387301263518728E-2</v>
      </c>
    </row>
    <row r="75" spans="2:8" x14ac:dyDescent="0.35">
      <c r="B75" s="96">
        <v>45978</v>
      </c>
      <c r="C75" s="97">
        <v>5717.77</v>
      </c>
      <c r="D75" s="56">
        <f t="shared" si="0"/>
        <v>1.6361766720447424E-3</v>
      </c>
      <c r="F75" s="96">
        <v>45978</v>
      </c>
      <c r="G75" s="97">
        <v>26068.15</v>
      </c>
      <c r="H75" s="56">
        <f t="shared" si="1"/>
        <v>6.1018793865701415E-3</v>
      </c>
    </row>
    <row r="76" spans="2:8" x14ac:dyDescent="0.35">
      <c r="B76" s="96">
        <v>45985</v>
      </c>
      <c r="C76" s="97">
        <v>5750.23</v>
      </c>
      <c r="D76" s="56">
        <f t="shared" si="0"/>
        <v>5.6770384258197915E-3</v>
      </c>
      <c r="F76" s="96">
        <v>45985</v>
      </c>
      <c r="G76" s="97">
        <v>26202.95</v>
      </c>
      <c r="H76" s="56">
        <f t="shared" si="1"/>
        <v>5.1710612375637233E-3</v>
      </c>
    </row>
    <row r="77" spans="2:8" x14ac:dyDescent="0.35">
      <c r="B77" s="96">
        <v>45992</v>
      </c>
      <c r="C77" s="97">
        <v>5863.35</v>
      </c>
      <c r="D77" s="56">
        <f t="shared" si="0"/>
        <v>1.9672256587997428E-2</v>
      </c>
      <c r="F77" s="96">
        <v>45992</v>
      </c>
      <c r="G77" s="97">
        <v>26186.45</v>
      </c>
      <c r="H77" s="56">
        <f t="shared" si="1"/>
        <v>-6.297000910202577E-4</v>
      </c>
    </row>
    <row r="78" spans="2:8" x14ac:dyDescent="0.35">
      <c r="B78" s="96">
        <v>45999</v>
      </c>
      <c r="C78" s="97">
        <v>5818.59</v>
      </c>
      <c r="D78" s="56">
        <f t="shared" si="0"/>
        <v>-7.6338611885696794E-3</v>
      </c>
      <c r="F78" s="96">
        <v>45999</v>
      </c>
      <c r="G78" s="97">
        <v>26046.95</v>
      </c>
      <c r="H78" s="56">
        <f t="shared" si="1"/>
        <v>-5.3271825696113995E-3</v>
      </c>
    </row>
    <row r="79" spans="2:8" x14ac:dyDescent="0.35">
      <c r="B79" s="96">
        <v>46006</v>
      </c>
      <c r="C79" s="97">
        <v>6003.02</v>
      </c>
      <c r="D79" s="56">
        <f t="shared" ref="D79:D118" si="2">C79/C78-1</f>
        <v>3.1696682529616327E-2</v>
      </c>
      <c r="F79" s="96">
        <v>46006</v>
      </c>
      <c r="G79" s="97">
        <v>25966.400000000001</v>
      </c>
      <c r="H79" s="56">
        <f t="shared" ref="H79:H118" si="3">G79/G78-1</f>
        <v>-3.0924925951022475E-3</v>
      </c>
    </row>
    <row r="80" spans="2:8" x14ac:dyDescent="0.35">
      <c r="B80" s="96">
        <v>46013</v>
      </c>
      <c r="C80" s="97">
        <v>5933.68</v>
      </c>
      <c r="D80" s="56">
        <f t="shared" si="2"/>
        <v>-1.1550852737455486E-2</v>
      </c>
      <c r="F80" s="96">
        <v>46013</v>
      </c>
      <c r="G80" s="97">
        <v>26042.3</v>
      </c>
      <c r="H80" s="56">
        <f t="shared" si="3"/>
        <v>2.9230081952060782E-3</v>
      </c>
    </row>
    <row r="81" spans="2:8" x14ac:dyDescent="0.35">
      <c r="B81" s="96">
        <v>46020</v>
      </c>
      <c r="C81" s="97">
        <v>5886.46</v>
      </c>
      <c r="D81" s="56">
        <f t="shared" si="2"/>
        <v>-7.9579620067142809E-3</v>
      </c>
      <c r="F81" s="96">
        <v>46020</v>
      </c>
      <c r="G81" s="97">
        <v>26328.55</v>
      </c>
      <c r="H81" s="56">
        <f t="shared" si="3"/>
        <v>1.0991732681061128E-2</v>
      </c>
    </row>
    <row r="82" spans="2:8" x14ac:dyDescent="0.35">
      <c r="B82" s="96">
        <v>46027</v>
      </c>
      <c r="C82" s="97">
        <v>5879.58</v>
      </c>
      <c r="D82" s="56">
        <f t="shared" si="2"/>
        <v>-1.1687839550426071E-3</v>
      </c>
      <c r="F82" s="96">
        <v>46027</v>
      </c>
      <c r="G82" s="97">
        <v>25683.3</v>
      </c>
      <c r="H82" s="56">
        <f t="shared" si="3"/>
        <v>-2.4507616256877029E-2</v>
      </c>
    </row>
    <row r="83" spans="2:8" x14ac:dyDescent="0.35">
      <c r="B83" s="96">
        <v>46034</v>
      </c>
      <c r="C83" s="97">
        <v>5801.87</v>
      </c>
      <c r="D83" s="56">
        <f t="shared" si="2"/>
        <v>-1.3216930461019349E-2</v>
      </c>
      <c r="F83" s="96">
        <v>46034</v>
      </c>
      <c r="G83" s="97">
        <v>25694.35</v>
      </c>
      <c r="H83" s="56">
        <f t="shared" si="3"/>
        <v>4.3024066222008273E-4</v>
      </c>
    </row>
    <row r="84" spans="2:8" x14ac:dyDescent="0.35">
      <c r="B84" s="96">
        <v>46041</v>
      </c>
      <c r="C84" s="97">
        <v>5739.41</v>
      </c>
      <c r="D84" s="56">
        <f t="shared" si="2"/>
        <v>-1.0765494573301337E-2</v>
      </c>
      <c r="F84" s="96">
        <v>46041</v>
      </c>
      <c r="G84" s="97">
        <v>25048.65</v>
      </c>
      <c r="H84" s="56">
        <f t="shared" si="3"/>
        <v>-2.5130038315816394E-2</v>
      </c>
    </row>
    <row r="85" spans="2:8" x14ac:dyDescent="0.35">
      <c r="B85" s="96">
        <v>46048</v>
      </c>
      <c r="C85" s="97">
        <v>5663.18</v>
      </c>
      <c r="D85" s="56">
        <f t="shared" si="2"/>
        <v>-1.3281853012766076E-2</v>
      </c>
      <c r="F85" s="96">
        <v>46048</v>
      </c>
      <c r="G85" s="97">
        <v>24825.45</v>
      </c>
      <c r="H85" s="56">
        <f t="shared" si="3"/>
        <v>-8.9106598559204331E-3</v>
      </c>
    </row>
    <row r="86" spans="2:8" x14ac:dyDescent="0.35">
      <c r="B86" s="96">
        <v>46055</v>
      </c>
      <c r="C86" s="97">
        <v>5814.17</v>
      </c>
      <c r="D86" s="56">
        <f t="shared" si="2"/>
        <v>2.6661698904149267E-2</v>
      </c>
      <c r="F86" s="96">
        <v>46055</v>
      </c>
      <c r="G86" s="97">
        <v>25693.7</v>
      </c>
      <c r="H86" s="56">
        <f t="shared" si="3"/>
        <v>3.4974189793135713E-2</v>
      </c>
    </row>
    <row r="87" spans="2:8" x14ac:dyDescent="0.35">
      <c r="B87" s="96">
        <v>46062</v>
      </c>
      <c r="C87" s="97">
        <v>5882.53</v>
      </c>
      <c r="D87" s="56">
        <f t="shared" si="2"/>
        <v>1.1757482151364629E-2</v>
      </c>
      <c r="F87" s="96">
        <v>46062</v>
      </c>
      <c r="G87" s="97">
        <v>25471.1</v>
      </c>
      <c r="H87" s="56">
        <f t="shared" si="3"/>
        <v>-8.6636023616685209E-3</v>
      </c>
    </row>
    <row r="88" spans="2:8" x14ac:dyDescent="0.35">
      <c r="B88" s="96">
        <v>46069</v>
      </c>
      <c r="C88" s="97">
        <v>5998.6</v>
      </c>
      <c r="D88" s="56">
        <f t="shared" si="2"/>
        <v>1.9731306087686917E-2</v>
      </c>
      <c r="F88" s="96">
        <v>46069</v>
      </c>
      <c r="G88" s="97">
        <v>25571.25</v>
      </c>
      <c r="H88" s="56">
        <f t="shared" si="3"/>
        <v>3.9319071418195684E-3</v>
      </c>
    </row>
    <row r="89" spans="2:8" x14ac:dyDescent="0.35">
      <c r="B89" s="96">
        <v>46076</v>
      </c>
      <c r="C89" s="97">
        <v>5904.17</v>
      </c>
      <c r="D89" s="56">
        <f t="shared" si="2"/>
        <v>-1.5742006468175918E-2</v>
      </c>
      <c r="F89" s="96">
        <v>46076</v>
      </c>
      <c r="G89" s="97">
        <v>25178.65</v>
      </c>
      <c r="H89" s="56">
        <f t="shared" si="3"/>
        <v>-1.5353179840641329E-2</v>
      </c>
    </row>
    <row r="90" spans="2:8" x14ac:dyDescent="0.35">
      <c r="B90" s="96">
        <v>46083</v>
      </c>
      <c r="C90" s="97">
        <v>5884.99</v>
      </c>
      <c r="D90" s="56">
        <f t="shared" si="2"/>
        <v>-3.2485514475363297E-3</v>
      </c>
      <c r="F90" s="96">
        <v>46083</v>
      </c>
      <c r="G90" s="97">
        <v>24450.45</v>
      </c>
      <c r="H90" s="56">
        <f t="shared" si="3"/>
        <v>-2.892132818876314E-2</v>
      </c>
    </row>
    <row r="91" spans="2:8" x14ac:dyDescent="0.35">
      <c r="B91" s="96">
        <v>46090</v>
      </c>
      <c r="C91" s="97">
        <v>5713.35</v>
      </c>
      <c r="D91" s="56">
        <f t="shared" si="2"/>
        <v>-2.9165725005479981E-2</v>
      </c>
      <c r="F91" s="96">
        <v>46090</v>
      </c>
      <c r="G91" s="97">
        <v>23151.1</v>
      </c>
      <c r="H91" s="56">
        <f t="shared" si="3"/>
        <v>-5.3142171207482991E-2</v>
      </c>
    </row>
    <row r="92" spans="2:8" x14ac:dyDescent="0.35">
      <c r="B92" s="96">
        <v>46097</v>
      </c>
      <c r="C92" s="97">
        <v>5526.46</v>
      </c>
      <c r="D92" s="56">
        <f t="shared" si="2"/>
        <v>-3.2711106443680249E-2</v>
      </c>
      <c r="F92" s="96">
        <v>46097</v>
      </c>
      <c r="G92" s="97">
        <v>23114.5</v>
      </c>
      <c r="H92" s="56">
        <f t="shared" si="3"/>
        <v>-1.5809184012853805E-3</v>
      </c>
    </row>
    <row r="93" spans="2:8" x14ac:dyDescent="0.35">
      <c r="B93" s="96">
        <v>46104</v>
      </c>
      <c r="C93" s="97">
        <v>5409.9</v>
      </c>
      <c r="D93" s="56">
        <f t="shared" si="2"/>
        <v>-2.1091259142380525E-2</v>
      </c>
      <c r="F93" s="96">
        <v>46104</v>
      </c>
      <c r="G93" s="97">
        <v>22819.599999999999</v>
      </c>
      <c r="H93" s="56">
        <f t="shared" si="3"/>
        <v>-1.275822535637805E-2</v>
      </c>
    </row>
    <row r="94" spans="2:8" x14ac:dyDescent="0.35">
      <c r="B94" s="96">
        <v>46111</v>
      </c>
      <c r="C94" s="97">
        <v>5352.85</v>
      </c>
      <c r="D94" s="56">
        <f t="shared" si="2"/>
        <v>-1.054548143218903E-2</v>
      </c>
      <c r="F94" s="96">
        <v>46111</v>
      </c>
      <c r="G94" s="97">
        <v>22713.1</v>
      </c>
      <c r="H94" s="56">
        <f t="shared" si="3"/>
        <v>-4.6670406142088616E-3</v>
      </c>
    </row>
    <row r="95" spans="2:8" x14ac:dyDescent="0.35">
      <c r="B95" s="96">
        <v>46118</v>
      </c>
      <c r="C95" s="97">
        <v>5466.46</v>
      </c>
      <c r="D95" s="56">
        <f t="shared" si="2"/>
        <v>2.122420766507549E-2</v>
      </c>
      <c r="F95" s="96">
        <v>46118</v>
      </c>
      <c r="G95" s="97">
        <v>24050.6</v>
      </c>
      <c r="H95" s="56">
        <f t="shared" si="3"/>
        <v>5.8886721759689342E-2</v>
      </c>
    </row>
    <row r="96" spans="2:8" x14ac:dyDescent="0.35">
      <c r="B96" s="96">
        <v>46125</v>
      </c>
      <c r="C96" s="97">
        <v>5641.54</v>
      </c>
      <c r="D96" s="56">
        <f t="shared" si="2"/>
        <v>3.2028040084442155E-2</v>
      </c>
      <c r="F96" s="96">
        <v>46125</v>
      </c>
      <c r="G96" s="97">
        <v>24353.55</v>
      </c>
      <c r="H96" s="56">
        <f t="shared" si="3"/>
        <v>1.2596359342386565E-2</v>
      </c>
    </row>
    <row r="97" spans="2:8" x14ac:dyDescent="0.35">
      <c r="B97" s="96">
        <v>46132</v>
      </c>
      <c r="C97" s="97">
        <v>5636.63</v>
      </c>
      <c r="D97" s="56">
        <f t="shared" si="2"/>
        <v>-8.7032973266165659E-4</v>
      </c>
      <c r="F97" s="96">
        <v>46132</v>
      </c>
      <c r="G97" s="97">
        <v>23897.95</v>
      </c>
      <c r="H97" s="56">
        <f t="shared" si="3"/>
        <v>-1.8707744866764742E-2</v>
      </c>
    </row>
    <row r="98" spans="2:8" x14ac:dyDescent="0.35">
      <c r="B98" s="96">
        <v>46139</v>
      </c>
      <c r="C98" s="97">
        <v>5632.2</v>
      </c>
      <c r="D98" s="56">
        <f t="shared" si="2"/>
        <v>-7.8593060037657203E-4</v>
      </c>
      <c r="F98" s="96">
        <v>46139</v>
      </c>
      <c r="G98" s="97">
        <v>23997.55</v>
      </c>
      <c r="H98" s="56">
        <f t="shared" si="3"/>
        <v>4.167721499124255E-3</v>
      </c>
    </row>
    <row r="99" spans="2:8" x14ac:dyDescent="0.35">
      <c r="B99" s="96">
        <v>46146</v>
      </c>
      <c r="C99" s="97">
        <v>5429.57</v>
      </c>
      <c r="D99" s="56">
        <f t="shared" si="2"/>
        <v>-3.5977060473704747E-2</v>
      </c>
      <c r="F99" s="96">
        <v>46146</v>
      </c>
      <c r="G99" s="97">
        <v>24176.15</v>
      </c>
      <c r="H99" s="56">
        <f t="shared" si="3"/>
        <v>7.4424264143633234E-3</v>
      </c>
    </row>
    <row r="100" spans="2:8" x14ac:dyDescent="0.35">
      <c r="B100" s="96">
        <v>46153</v>
      </c>
      <c r="C100" s="97">
        <v>5317.44</v>
      </c>
      <c r="D100" s="56">
        <f t="shared" si="2"/>
        <v>-2.0651727484865323E-2</v>
      </c>
      <c r="F100" s="96">
        <v>46153</v>
      </c>
      <c r="G100" s="97">
        <v>23643.5</v>
      </c>
      <c r="H100" s="56">
        <f t="shared" si="3"/>
        <v>-2.2032043977225579E-2</v>
      </c>
    </row>
    <row r="101" spans="2:8" x14ac:dyDescent="0.35">
      <c r="B101" s="96">
        <v>46160</v>
      </c>
      <c r="C101" s="97">
        <v>5244.16</v>
      </c>
      <c r="D101" s="56">
        <f t="shared" si="2"/>
        <v>-1.3781067581392525E-2</v>
      </c>
      <c r="F101" s="96">
        <v>46160</v>
      </c>
      <c r="G101" s="97">
        <v>23719.3</v>
      </c>
      <c r="H101" s="56">
        <f t="shared" si="3"/>
        <v>3.2059551250871454E-3</v>
      </c>
    </row>
    <row r="102" spans="2:8" x14ac:dyDescent="0.35">
      <c r="B102" s="96">
        <v>46167</v>
      </c>
      <c r="C102" s="97">
        <v>5119.24</v>
      </c>
      <c r="D102" s="56">
        <f t="shared" si="2"/>
        <v>-2.3820783500122067E-2</v>
      </c>
      <c r="F102" s="96">
        <v>46167</v>
      </c>
      <c r="G102" s="97">
        <v>23547.75</v>
      </c>
      <c r="H102" s="56">
        <f t="shared" si="3"/>
        <v>-7.2325068615008981E-3</v>
      </c>
    </row>
    <row r="103" spans="2:8" x14ac:dyDescent="0.35">
      <c r="B103" s="96">
        <v>46174</v>
      </c>
      <c r="C103" s="97">
        <v>5036.62</v>
      </c>
      <c r="D103" s="56">
        <f t="shared" si="2"/>
        <v>-1.6139114399793653E-2</v>
      </c>
      <c r="F103" s="96">
        <v>46174</v>
      </c>
      <c r="G103" s="97">
        <v>23366.7</v>
      </c>
      <c r="H103" s="56">
        <f t="shared" si="3"/>
        <v>-7.6886326719113329E-3</v>
      </c>
    </row>
    <row r="104" spans="2:8" x14ac:dyDescent="0.35">
      <c r="B104" s="96">
        <v>46181</v>
      </c>
      <c r="C104" s="97">
        <v>5080.88</v>
      </c>
      <c r="D104" s="56">
        <f t="shared" si="2"/>
        <v>8.7876393295505117E-3</v>
      </c>
      <c r="F104" s="96">
        <v>46181</v>
      </c>
      <c r="G104" s="97">
        <v>23622.9</v>
      </c>
      <c r="H104" s="56">
        <f t="shared" si="3"/>
        <v>1.0964321020940027E-2</v>
      </c>
    </row>
    <row r="105" spans="2:8" x14ac:dyDescent="0.35">
      <c r="B105" s="96">
        <v>46188</v>
      </c>
      <c r="C105" s="97">
        <v>5109.8999999999996</v>
      </c>
      <c r="D105" s="56">
        <f t="shared" si="2"/>
        <v>5.7116090126119179E-3</v>
      </c>
      <c r="F105" s="96">
        <v>46188</v>
      </c>
      <c r="G105" s="97">
        <v>24013.1</v>
      </c>
      <c r="H105" s="56">
        <f t="shared" si="3"/>
        <v>1.6517870371546062E-2</v>
      </c>
    </row>
    <row r="106" spans="2:8" x14ac:dyDescent="0.35">
      <c r="B106" s="96">
        <v>46195</v>
      </c>
      <c r="C106" s="97">
        <v>5151.21</v>
      </c>
      <c r="D106" s="56">
        <f t="shared" si="2"/>
        <v>8.0843069335996276E-3</v>
      </c>
      <c r="F106" s="96">
        <v>46195</v>
      </c>
      <c r="G106" s="97">
        <v>24056</v>
      </c>
      <c r="H106" s="56">
        <f t="shared" si="3"/>
        <v>1.7865248551833801E-3</v>
      </c>
    </row>
    <row r="107" spans="2:8" x14ac:dyDescent="0.35">
      <c r="B107" s="96">
        <v>46202</v>
      </c>
      <c r="C107" s="97">
        <v>5290.88</v>
      </c>
      <c r="D107" s="56">
        <f t="shared" si="2"/>
        <v>2.7114017871529228E-2</v>
      </c>
      <c r="F107" s="96">
        <v>46202</v>
      </c>
      <c r="G107" s="97">
        <v>24270.85</v>
      </c>
      <c r="H107" s="56">
        <f t="shared" si="3"/>
        <v>8.9312437645492349E-3</v>
      </c>
    </row>
    <row r="108" spans="2:8" x14ac:dyDescent="0.35">
      <c r="B108" s="96">
        <v>46209</v>
      </c>
      <c r="C108" s="97">
        <v>5265.31</v>
      </c>
      <c r="D108" s="56">
        <f t="shared" si="2"/>
        <v>-4.8328444417563565E-3</v>
      </c>
      <c r="F108" s="96">
        <v>46209</v>
      </c>
      <c r="G108" s="97">
        <v>24206.9</v>
      </c>
      <c r="H108" s="56">
        <f t="shared" si="3"/>
        <v>-2.6348479760699428E-3</v>
      </c>
    </row>
    <row r="109" spans="2:8" x14ac:dyDescent="0.35">
      <c r="B109" s="96">
        <v>46216</v>
      </c>
      <c r="C109" s="97">
        <v>5323.83</v>
      </c>
      <c r="D109" s="56">
        <f t="shared" si="2"/>
        <v>1.1114255380974658E-2</v>
      </c>
      <c r="F109" s="96">
        <v>46216</v>
      </c>
      <c r="G109" s="97">
        <v>24334.3</v>
      </c>
      <c r="H109" s="56">
        <f t="shared" si="3"/>
        <v>5.262962213253175E-3</v>
      </c>
    </row>
    <row r="110" spans="2:8" x14ac:dyDescent="0.35">
      <c r="B110" s="96">
        <v>46223</v>
      </c>
      <c r="C110" s="97">
        <v>5291.38</v>
      </c>
      <c r="D110" s="56">
        <f t="shared" si="2"/>
        <v>-6.0952359485557661E-3</v>
      </c>
      <c r="F110" s="96">
        <v>46223</v>
      </c>
      <c r="G110" s="97">
        <v>23767.45</v>
      </c>
      <c r="H110" s="56">
        <f t="shared" si="3"/>
        <v>-2.3294280090242925E-2</v>
      </c>
    </row>
    <row r="111" spans="2:8" x14ac:dyDescent="0.35">
      <c r="B111" s="96">
        <v>46230</v>
      </c>
      <c r="C111" s="97">
        <v>5416.5</v>
      </c>
      <c r="D111" s="56">
        <f t="shared" si="2"/>
        <v>2.3646005389898361E-2</v>
      </c>
      <c r="F111" s="96">
        <v>46230</v>
      </c>
      <c r="G111" s="97">
        <v>24383.599999999999</v>
      </c>
      <c r="H111" s="56">
        <f t="shared" si="3"/>
        <v>2.5924110495656683E-2</v>
      </c>
    </row>
    <row r="112" spans="2:8" x14ac:dyDescent="0.35">
      <c r="B112" s="96">
        <v>46237</v>
      </c>
      <c r="C112" s="97">
        <v>5510</v>
      </c>
      <c r="D112" s="56">
        <f t="shared" si="2"/>
        <v>1.7262069602141494E-2</v>
      </c>
      <c r="F112" s="96">
        <v>46237</v>
      </c>
      <c r="G112" s="97">
        <v>24570.65</v>
      </c>
      <c r="H112" s="56">
        <f t="shared" si="3"/>
        <v>7.6711396184321323E-3</v>
      </c>
    </row>
    <row r="113" spans="2:8" x14ac:dyDescent="0.35">
      <c r="B113" s="96">
        <v>46244</v>
      </c>
      <c r="C113" s="97">
        <v>5558</v>
      </c>
      <c r="D113" s="56">
        <f t="shared" si="2"/>
        <v>8.7114337568057199E-3</v>
      </c>
      <c r="F113" s="96">
        <v>46244</v>
      </c>
      <c r="G113" s="97">
        <v>24366</v>
      </c>
      <c r="H113" s="56">
        <f t="shared" si="3"/>
        <v>-8.3290429842108882E-3</v>
      </c>
    </row>
    <row r="114" spans="2:8" x14ac:dyDescent="0.35">
      <c r="B114" s="96">
        <v>46251</v>
      </c>
      <c r="C114" s="97">
        <v>5365</v>
      </c>
      <c r="D114" s="56">
        <f t="shared" si="2"/>
        <v>-3.472472112270597E-2</v>
      </c>
      <c r="F114" s="96">
        <v>46251</v>
      </c>
      <c r="G114" s="97">
        <v>24252</v>
      </c>
      <c r="H114" s="56">
        <f t="shared" si="3"/>
        <v>-4.6786505786752253E-3</v>
      </c>
    </row>
    <row r="115" spans="2:8" x14ac:dyDescent="0.35">
      <c r="B115" s="96">
        <v>46258</v>
      </c>
      <c r="C115" s="97">
        <v>5308.5</v>
      </c>
      <c r="D115" s="56">
        <f t="shared" si="2"/>
        <v>-1.0531220876048408E-2</v>
      </c>
      <c r="F115" s="96">
        <v>46258</v>
      </c>
      <c r="G115" s="97">
        <v>24175.65</v>
      </c>
      <c r="H115" s="56">
        <f t="shared" si="3"/>
        <v>-3.1481939633843936E-3</v>
      </c>
    </row>
    <row r="116" spans="2:8" x14ac:dyDescent="0.35">
      <c r="B116" s="96">
        <v>46265</v>
      </c>
      <c r="C116" s="97">
        <v>5101.5</v>
      </c>
      <c r="D116" s="56">
        <f t="shared" si="2"/>
        <v>-3.8994066120373039E-2</v>
      </c>
      <c r="F116" s="96">
        <v>46265</v>
      </c>
      <c r="G116" s="97">
        <v>23897.7</v>
      </c>
      <c r="H116" s="56">
        <f t="shared" si="3"/>
        <v>-1.1497105558692322E-2</v>
      </c>
    </row>
    <row r="117" spans="2:8" x14ac:dyDescent="0.35">
      <c r="B117" s="96">
        <v>46272</v>
      </c>
      <c r="C117" s="97">
        <v>5064</v>
      </c>
      <c r="D117" s="56">
        <f t="shared" si="2"/>
        <v>-7.3507791825933033E-3</v>
      </c>
      <c r="F117" s="96">
        <v>46272</v>
      </c>
      <c r="G117" s="97">
        <v>23635.1</v>
      </c>
      <c r="H117" s="56">
        <f t="shared" si="3"/>
        <v>-1.0988505169953644E-2</v>
      </c>
    </row>
    <row r="118" spans="2:8" x14ac:dyDescent="0.35">
      <c r="B118" s="96">
        <v>46273</v>
      </c>
      <c r="C118" s="97">
        <v>5064</v>
      </c>
      <c r="D118" s="56">
        <f t="shared" si="2"/>
        <v>0</v>
      </c>
      <c r="F118" s="96">
        <v>46273</v>
      </c>
      <c r="G118" s="97">
        <v>23635.1</v>
      </c>
      <c r="H118" s="56">
        <f t="shared" si="3"/>
        <v>0</v>
      </c>
    </row>
  </sheetData>
  <mergeCells count="5">
    <mergeCell ref="B10:D10"/>
    <mergeCell ref="F10:H10"/>
    <mergeCell ref="J10:L10"/>
    <mergeCell ref="B8:L8"/>
    <mergeCell ref="J7:L7"/>
  </mergeCells>
  <pageMargins left="0.7" right="0.7" top="0.75" bottom="0.75" header="0.3" footer="0.3"/>
  <pageSetup scale="3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1444-B785-4BAF-BF3E-BA320E2F4087}">
  <dimension ref="B2:G30"/>
  <sheetViews>
    <sheetView showGridLines="0" workbookViewId="0">
      <selection activeCell="L16" sqref="L16"/>
    </sheetView>
  </sheetViews>
  <sheetFormatPr defaultRowHeight="14.5" x14ac:dyDescent="0.35"/>
  <cols>
    <col min="1" max="1" width="1.81640625" customWidth="1"/>
    <col min="5" max="5" width="18.54296875" customWidth="1"/>
  </cols>
  <sheetData>
    <row r="2" spans="2:7" x14ac:dyDescent="0.35">
      <c r="B2" s="259" t="s">
        <v>369</v>
      </c>
      <c r="C2" s="259"/>
      <c r="D2" s="259"/>
      <c r="E2" s="259"/>
      <c r="F2" s="259"/>
      <c r="G2" s="259"/>
    </row>
    <row r="4" spans="2:7" x14ac:dyDescent="0.35">
      <c r="B4" s="8" t="s">
        <v>269</v>
      </c>
      <c r="C4" s="127" t="s">
        <v>370</v>
      </c>
    </row>
    <row r="5" spans="2:7" x14ac:dyDescent="0.35">
      <c r="B5" s="126">
        <v>2000</v>
      </c>
      <c r="C5" s="56">
        <v>-0.14649999999999999</v>
      </c>
      <c r="E5" t="s">
        <v>371</v>
      </c>
      <c r="F5" s="128">
        <f>AVERAGE(C5:C30)</f>
        <v>0.1514923076923077</v>
      </c>
    </row>
    <row r="6" spans="2:7" ht="16.5" x14ac:dyDescent="0.35">
      <c r="B6" s="126">
        <v>2001</v>
      </c>
      <c r="C6" s="56">
        <v>-0.1618</v>
      </c>
      <c r="E6" t="s">
        <v>372</v>
      </c>
      <c r="F6" s="15" t="s">
        <v>374</v>
      </c>
    </row>
    <row r="7" spans="2:7" x14ac:dyDescent="0.35">
      <c r="B7" s="126">
        <v>2002</v>
      </c>
      <c r="C7" s="56">
        <v>3.2500000000000001E-2</v>
      </c>
      <c r="E7" s="129" t="s">
        <v>373</v>
      </c>
      <c r="F7" s="130">
        <f>SUM(F5:F6)</f>
        <v>0.1514923076923077</v>
      </c>
    </row>
    <row r="8" spans="2:7" x14ac:dyDescent="0.35">
      <c r="B8" s="126">
        <v>2003</v>
      </c>
      <c r="C8" s="56">
        <v>0.71900000000000008</v>
      </c>
    </row>
    <row r="9" spans="2:7" x14ac:dyDescent="0.35">
      <c r="B9" s="126">
        <v>2004</v>
      </c>
      <c r="C9" s="56">
        <v>0.10679999999999999</v>
      </c>
    </row>
    <row r="10" spans="2:7" x14ac:dyDescent="0.35">
      <c r="B10" s="126">
        <v>2005</v>
      </c>
      <c r="C10" s="56">
        <v>0.36340000000000006</v>
      </c>
    </row>
    <row r="11" spans="2:7" x14ac:dyDescent="0.35">
      <c r="B11" s="126">
        <v>2006</v>
      </c>
      <c r="C11" s="56">
        <v>0.39829999999999999</v>
      </c>
    </row>
    <row r="12" spans="2:7" x14ac:dyDescent="0.35">
      <c r="B12" s="126">
        <v>2007</v>
      </c>
      <c r="C12" s="56">
        <v>0.54770000000000008</v>
      </c>
    </row>
    <row r="13" spans="2:7" x14ac:dyDescent="0.35">
      <c r="B13" s="126">
        <v>2008</v>
      </c>
      <c r="C13" s="56">
        <v>-0.51790000000000003</v>
      </c>
    </row>
    <row r="14" spans="2:7" x14ac:dyDescent="0.35">
      <c r="B14" s="126">
        <v>2009</v>
      </c>
      <c r="C14" s="56">
        <v>0.75760000000000005</v>
      </c>
    </row>
    <row r="15" spans="2:7" x14ac:dyDescent="0.35">
      <c r="B15" s="126">
        <v>2010</v>
      </c>
      <c r="C15" s="56">
        <v>0.17949999999999999</v>
      </c>
    </row>
    <row r="16" spans="2:7" x14ac:dyDescent="0.35">
      <c r="B16" s="126">
        <v>2011</v>
      </c>
      <c r="C16" s="56">
        <v>-0.2462</v>
      </c>
    </row>
    <row r="17" spans="2:3" x14ac:dyDescent="0.35">
      <c r="B17" s="126">
        <v>2012</v>
      </c>
      <c r="C17" s="56">
        <v>0.27699999999999997</v>
      </c>
    </row>
    <row r="18" spans="2:3" x14ac:dyDescent="0.35">
      <c r="B18" s="126">
        <v>2013</v>
      </c>
      <c r="C18" s="56">
        <v>6.7599999999999993E-2</v>
      </c>
    </row>
    <row r="19" spans="2:3" x14ac:dyDescent="0.35">
      <c r="B19" s="126">
        <v>2014</v>
      </c>
      <c r="C19" s="56">
        <v>0.31390000000000001</v>
      </c>
    </row>
    <row r="20" spans="2:3" x14ac:dyDescent="0.35">
      <c r="B20" s="126">
        <v>2015</v>
      </c>
      <c r="C20" s="56">
        <v>-4.0599999999999997E-2</v>
      </c>
    </row>
    <row r="21" spans="2:3" x14ac:dyDescent="0.35">
      <c r="B21" s="126">
        <v>2016</v>
      </c>
      <c r="C21" s="56">
        <v>3.0099999999999998E-2</v>
      </c>
    </row>
    <row r="22" spans="2:3" x14ac:dyDescent="0.35">
      <c r="B22" s="126">
        <v>2017</v>
      </c>
      <c r="C22" s="56">
        <v>0.28649999999999998</v>
      </c>
    </row>
    <row r="23" spans="2:3" x14ac:dyDescent="0.35">
      <c r="B23" s="126">
        <v>2018</v>
      </c>
      <c r="C23" s="56">
        <v>3.15E-2</v>
      </c>
    </row>
    <row r="24" spans="2:3" x14ac:dyDescent="0.35">
      <c r="B24" s="126">
        <v>2019</v>
      </c>
      <c r="C24" s="56">
        <v>0.1202</v>
      </c>
    </row>
    <row r="25" spans="2:3" x14ac:dyDescent="0.35">
      <c r="B25" s="126">
        <v>2020</v>
      </c>
      <c r="C25" s="56">
        <v>0.14899999999999999</v>
      </c>
    </row>
    <row r="26" spans="2:3" x14ac:dyDescent="0.35">
      <c r="B26" s="126">
        <v>2021</v>
      </c>
      <c r="C26" s="56">
        <v>0.2412</v>
      </c>
    </row>
    <row r="27" spans="2:3" x14ac:dyDescent="0.35">
      <c r="B27" s="126">
        <v>2022</v>
      </c>
      <c r="C27" s="56">
        <v>4.3200000000000002E-2</v>
      </c>
    </row>
    <row r="28" spans="2:3" x14ac:dyDescent="0.35">
      <c r="B28" s="126">
        <v>2023</v>
      </c>
      <c r="C28" s="56">
        <v>0.19420000000000001</v>
      </c>
    </row>
    <row r="29" spans="2:3" x14ac:dyDescent="0.35">
      <c r="B29" s="126">
        <v>2024</v>
      </c>
      <c r="C29" s="56">
        <v>8.7499999999999994E-2</v>
      </c>
    </row>
    <row r="30" spans="2:3" x14ac:dyDescent="0.35">
      <c r="B30" s="126">
        <v>2025</v>
      </c>
      <c r="C30" s="56">
        <v>0.1051</v>
      </c>
    </row>
  </sheetData>
  <mergeCells count="1">
    <mergeCell ref="B2:G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1343-DE63-43FC-8FD5-1C4A98629B98}">
  <sheetPr>
    <pageSetUpPr fitToPage="1"/>
  </sheetPr>
  <dimension ref="A2:J70"/>
  <sheetViews>
    <sheetView showGridLines="0" workbookViewId="0">
      <selection activeCell="L3" sqref="L3"/>
    </sheetView>
  </sheetViews>
  <sheetFormatPr defaultRowHeight="14.5" x14ac:dyDescent="0.35"/>
  <cols>
    <col min="1" max="1" width="1.81640625" customWidth="1"/>
    <col min="7" max="7" width="14.81640625" customWidth="1"/>
    <col min="9" max="9" width="13.1796875" customWidth="1"/>
  </cols>
  <sheetData>
    <row r="2" spans="1:10" ht="19.5" x14ac:dyDescent="0.45">
      <c r="B2" s="47" t="str">
        <f>'Data Sheet'!B1</f>
        <v>BRITANNIA INDUSTRIES LTD</v>
      </c>
    </row>
    <row r="3" spans="1:10" x14ac:dyDescent="0.35">
      <c r="B3" t="s">
        <v>191</v>
      </c>
    </row>
    <row r="4" spans="1:10" ht="17" x14ac:dyDescent="0.4">
      <c r="B4" s="46" t="s">
        <v>193</v>
      </c>
    </row>
    <row r="5" spans="1:10" x14ac:dyDescent="0.35">
      <c r="B5" t="s">
        <v>192</v>
      </c>
    </row>
    <row r="7" spans="1:10" x14ac:dyDescent="0.35">
      <c r="H7" s="267" t="s">
        <v>659</v>
      </c>
      <c r="I7" s="267"/>
      <c r="J7" s="267"/>
    </row>
    <row r="8" spans="1:10" x14ac:dyDescent="0.35">
      <c r="A8" t="s">
        <v>196</v>
      </c>
      <c r="B8" s="33" t="s">
        <v>375</v>
      </c>
      <c r="C8" s="150"/>
      <c r="D8" s="150"/>
      <c r="E8" s="150"/>
      <c r="F8" s="149">
        <f>'Cash Flow Data'!I111</f>
        <v>44621</v>
      </c>
      <c r="G8" s="149">
        <f>'Cash Flow Data'!J111</f>
        <v>44986</v>
      </c>
      <c r="H8" s="149">
        <f>'Cash Flow Data'!K111</f>
        <v>45352</v>
      </c>
      <c r="I8" s="149">
        <f>'Cash Flow Data'!L111</f>
        <v>45717</v>
      </c>
      <c r="J8" s="149">
        <f>'Cash Flow Data'!M111</f>
        <v>46082</v>
      </c>
    </row>
    <row r="10" spans="1:10" x14ac:dyDescent="0.35">
      <c r="B10" s="8" t="s">
        <v>376</v>
      </c>
    </row>
    <row r="11" spans="1:10" x14ac:dyDescent="0.35">
      <c r="B11" s="142" t="str">
        <f>'Cash Flow Data'!A144</f>
        <v>Inventories</v>
      </c>
      <c r="C11" s="142"/>
      <c r="D11" s="142"/>
      <c r="E11" s="142"/>
      <c r="F11" s="142">
        <f>'Cash Flow Data'!I144</f>
        <v>1367</v>
      </c>
      <c r="G11" s="142">
        <f>'Cash Flow Data'!J144</f>
        <v>1193</v>
      </c>
      <c r="H11" s="142">
        <f>'Cash Flow Data'!K144</f>
        <v>1181</v>
      </c>
      <c r="I11" s="142">
        <f>'Cash Flow Data'!L144</f>
        <v>1237</v>
      </c>
      <c r="J11" s="142">
        <f>'Cash Flow Data'!M144</f>
        <v>1346</v>
      </c>
    </row>
    <row r="12" spans="1:10" x14ac:dyDescent="0.35">
      <c r="B12" s="142" t="str">
        <f>'Cash Flow Data'!A145</f>
        <v>Trade receivables</v>
      </c>
      <c r="C12" s="142"/>
      <c r="D12" s="142"/>
      <c r="E12" s="142"/>
      <c r="F12" s="142">
        <f>'Cash Flow Data'!I145</f>
        <v>332</v>
      </c>
      <c r="G12" s="142">
        <f>'Cash Flow Data'!J145</f>
        <v>329</v>
      </c>
      <c r="H12" s="142">
        <f>'Cash Flow Data'!K145</f>
        <v>393</v>
      </c>
      <c r="I12" s="142">
        <f>'Cash Flow Data'!L145</f>
        <v>449</v>
      </c>
      <c r="J12" s="142">
        <f>'Cash Flow Data'!M145</f>
        <v>469</v>
      </c>
    </row>
    <row r="13" spans="1:10" x14ac:dyDescent="0.35">
      <c r="B13" s="142" t="str">
        <f>'Cash Flow Data'!A147</f>
        <v>Loans n Advances</v>
      </c>
      <c r="C13" s="142"/>
      <c r="D13" s="142"/>
      <c r="E13" s="142"/>
      <c r="F13" s="142">
        <f>'Cash Flow Data'!I147</f>
        <v>63</v>
      </c>
      <c r="G13" s="142">
        <f>'Cash Flow Data'!J147</f>
        <v>83</v>
      </c>
      <c r="H13" s="142">
        <f>'Cash Flow Data'!K147</f>
        <v>62</v>
      </c>
      <c r="I13" s="142">
        <f>'Cash Flow Data'!L147</f>
        <v>67</v>
      </c>
      <c r="J13" s="142">
        <f>'Cash Flow Data'!M147</f>
        <v>55</v>
      </c>
    </row>
    <row r="14" spans="1:10" x14ac:dyDescent="0.35">
      <c r="B14" t="str">
        <f>'Cash Flow Data'!A148</f>
        <v>Other asset items</v>
      </c>
      <c r="F14">
        <f>'Cash Flow Data'!I148</f>
        <v>1528</v>
      </c>
      <c r="G14">
        <f>'Cash Flow Data'!J148</f>
        <v>1463</v>
      </c>
      <c r="H14">
        <f>'Cash Flow Data'!K148</f>
        <v>1263</v>
      </c>
      <c r="I14">
        <f>'Cash Flow Data'!L148</f>
        <v>914</v>
      </c>
      <c r="J14">
        <f>'Cash Flow Data'!M148</f>
        <v>1009</v>
      </c>
    </row>
    <row r="15" spans="1:10" x14ac:dyDescent="0.35">
      <c r="B15" s="113" t="s">
        <v>378</v>
      </c>
      <c r="C15" s="54"/>
      <c r="D15" s="54"/>
      <c r="E15" s="54"/>
      <c r="F15" s="113">
        <f>SUM(F11:F14)</f>
        <v>3290</v>
      </c>
      <c r="G15" s="113">
        <f t="shared" ref="G15:J15" si="0">SUM(G11:G14)</f>
        <v>3068</v>
      </c>
      <c r="H15" s="113">
        <f t="shared" si="0"/>
        <v>2899</v>
      </c>
      <c r="I15" s="113">
        <f t="shared" si="0"/>
        <v>2667</v>
      </c>
      <c r="J15" s="113">
        <f t="shared" si="0"/>
        <v>2879</v>
      </c>
    </row>
    <row r="17" spans="1:10" x14ac:dyDescent="0.35">
      <c r="B17" s="8" t="s">
        <v>379</v>
      </c>
    </row>
    <row r="18" spans="1:10" x14ac:dyDescent="0.35">
      <c r="B18" s="142" t="str">
        <f>'Cash Flow Data'!A122</f>
        <v>Trade Payables</v>
      </c>
      <c r="C18" s="142"/>
      <c r="D18" s="142"/>
      <c r="E18" s="142"/>
      <c r="F18" s="142">
        <f>'Cash Flow Data'!I122</f>
        <v>1323</v>
      </c>
      <c r="G18" s="142">
        <f>'Cash Flow Data'!J122</f>
        <v>1449</v>
      </c>
      <c r="H18" s="142">
        <f>'Cash Flow Data'!K122</f>
        <v>1627</v>
      </c>
      <c r="I18" s="142">
        <f>'Cash Flow Data'!L122</f>
        <v>1752</v>
      </c>
      <c r="J18" s="142">
        <f>'Cash Flow Data'!M122</f>
        <v>1896</v>
      </c>
    </row>
    <row r="19" spans="1:10" x14ac:dyDescent="0.35">
      <c r="B19" s="142" t="str">
        <f>'Cash Flow Data'!A123</f>
        <v>Advance from Customers</v>
      </c>
      <c r="C19" s="142"/>
      <c r="D19" s="142"/>
      <c r="E19" s="142"/>
      <c r="F19" s="142">
        <f>'Cash Flow Data'!I123</f>
        <v>34</v>
      </c>
      <c r="G19" s="142">
        <f>'Cash Flow Data'!J123</f>
        <v>55</v>
      </c>
      <c r="H19" s="142">
        <f>'Cash Flow Data'!K123</f>
        <v>42</v>
      </c>
      <c r="I19" s="142">
        <f>'Cash Flow Data'!L123</f>
        <v>46</v>
      </c>
      <c r="J19" s="142">
        <f>'Cash Flow Data'!M123</f>
        <v>53</v>
      </c>
    </row>
    <row r="20" spans="1:10" x14ac:dyDescent="0.35">
      <c r="B20" t="str">
        <f>'Cash Flow Data'!A124</f>
        <v>Other liability items</v>
      </c>
      <c r="F20">
        <f>'Cash Flow Data'!I124</f>
        <v>1103</v>
      </c>
      <c r="G20">
        <f>'Cash Flow Data'!J124</f>
        <v>1285</v>
      </c>
      <c r="H20">
        <f>'Cash Flow Data'!K124</f>
        <v>1371</v>
      </c>
      <c r="I20">
        <f>'Cash Flow Data'!L124</f>
        <v>1410</v>
      </c>
      <c r="J20">
        <f>'Cash Flow Data'!M124</f>
        <v>1265</v>
      </c>
    </row>
    <row r="21" spans="1:10" x14ac:dyDescent="0.35">
      <c r="B21" s="113" t="s">
        <v>380</v>
      </c>
      <c r="C21" s="54"/>
      <c r="D21" s="54"/>
      <c r="E21" s="54"/>
      <c r="F21" s="113">
        <f>SUM(F18:F20)</f>
        <v>2460</v>
      </c>
      <c r="G21" s="113">
        <f t="shared" ref="G21:J21" si="1">SUM(G18:G20)</f>
        <v>2789</v>
      </c>
      <c r="H21" s="113">
        <f t="shared" si="1"/>
        <v>3040</v>
      </c>
      <c r="I21" s="113">
        <f t="shared" si="1"/>
        <v>3208</v>
      </c>
      <c r="J21" s="113">
        <f t="shared" si="1"/>
        <v>3214</v>
      </c>
    </row>
    <row r="23" spans="1:10" ht="15" thickBot="1" x14ac:dyDescent="0.4">
      <c r="A23" t="s">
        <v>196</v>
      </c>
      <c r="B23" s="151" t="s">
        <v>381</v>
      </c>
      <c r="C23" s="151"/>
      <c r="D23" s="151"/>
      <c r="E23" s="151"/>
      <c r="F23" s="151">
        <f>F15-F21</f>
        <v>830</v>
      </c>
      <c r="G23" s="151">
        <f t="shared" ref="G23:J23" si="2">G15-G21</f>
        <v>279</v>
      </c>
      <c r="H23" s="151">
        <f t="shared" si="2"/>
        <v>-141</v>
      </c>
      <c r="I23" s="151">
        <f t="shared" si="2"/>
        <v>-541</v>
      </c>
      <c r="J23" s="151">
        <f t="shared" si="2"/>
        <v>-335</v>
      </c>
    </row>
    <row r="25" spans="1:10" x14ac:dyDescent="0.35">
      <c r="B25" s="8" t="s">
        <v>382</v>
      </c>
    </row>
    <row r="26" spans="1:10" x14ac:dyDescent="0.35">
      <c r="B26" s="142" t="str">
        <f>'Cash Flow Data'!A128</f>
        <v>Land</v>
      </c>
      <c r="C26" s="142"/>
      <c r="D26" s="142"/>
      <c r="E26" s="142"/>
      <c r="F26" s="142">
        <f>'Cash Flow Data'!I128</f>
        <v>334</v>
      </c>
      <c r="G26" s="142">
        <f>'Cash Flow Data'!J128</f>
        <v>376</v>
      </c>
      <c r="H26" s="142">
        <f>'Cash Flow Data'!K128</f>
        <v>384</v>
      </c>
      <c r="I26" s="142">
        <f>'Cash Flow Data'!L128</f>
        <v>395</v>
      </c>
      <c r="J26" s="142">
        <f>'Cash Flow Data'!M128</f>
        <v>397</v>
      </c>
    </row>
    <row r="27" spans="1:10" x14ac:dyDescent="0.35">
      <c r="B27" s="142" t="str">
        <f>'Cash Flow Data'!A129</f>
        <v>Building</v>
      </c>
      <c r="C27" s="142"/>
      <c r="D27" s="142"/>
      <c r="E27" s="142"/>
      <c r="F27" s="142">
        <f>'Cash Flow Data'!I129</f>
        <v>782</v>
      </c>
      <c r="G27" s="142">
        <f>'Cash Flow Data'!J129</f>
        <v>1143</v>
      </c>
      <c r="H27" s="142">
        <f>'Cash Flow Data'!K129</f>
        <v>1298</v>
      </c>
      <c r="I27" s="142">
        <f>'Cash Flow Data'!L129</f>
        <v>1395</v>
      </c>
      <c r="J27" s="142">
        <f>'Cash Flow Data'!M129</f>
        <v>1429</v>
      </c>
    </row>
    <row r="28" spans="1:10" x14ac:dyDescent="0.35">
      <c r="B28" s="142" t="str">
        <f>'Cash Flow Data'!A130</f>
        <v>Plant Machinery</v>
      </c>
      <c r="C28" s="142"/>
      <c r="D28" s="142"/>
      <c r="E28" s="142"/>
      <c r="F28" s="142">
        <f>'Cash Flow Data'!I130</f>
        <v>1546</v>
      </c>
      <c r="G28" s="142">
        <f>'Cash Flow Data'!J130</f>
        <v>2303</v>
      </c>
      <c r="H28" s="142">
        <f>'Cash Flow Data'!K130</f>
        <v>2543</v>
      </c>
      <c r="I28" s="142">
        <f>'Cash Flow Data'!L130</f>
        <v>2844</v>
      </c>
      <c r="J28" s="142">
        <f>'Cash Flow Data'!M130</f>
        <v>3028</v>
      </c>
    </row>
    <row r="29" spans="1:10" x14ac:dyDescent="0.35">
      <c r="B29" s="142" t="str">
        <f>'Cash Flow Data'!A131</f>
        <v>Equipments</v>
      </c>
      <c r="C29" s="142"/>
      <c r="D29" s="142"/>
      <c r="E29" s="142"/>
      <c r="F29" s="142">
        <f>'Cash Flow Data'!I131</f>
        <v>52</v>
      </c>
      <c r="G29" s="142">
        <f>'Cash Flow Data'!J131</f>
        <v>61</v>
      </c>
      <c r="H29" s="142">
        <f>'Cash Flow Data'!K131</f>
        <v>75</v>
      </c>
      <c r="I29" s="142">
        <f>'Cash Flow Data'!L131</f>
        <v>81</v>
      </c>
      <c r="J29" s="142">
        <f>'Cash Flow Data'!M131</f>
        <v>79</v>
      </c>
    </row>
    <row r="30" spans="1:10" x14ac:dyDescent="0.35">
      <c r="B30" s="142" t="str">
        <f>'Cash Flow Data'!A132</f>
        <v>Furniture n fittings</v>
      </c>
      <c r="C30" s="142"/>
      <c r="D30" s="142"/>
      <c r="E30" s="142"/>
      <c r="F30" s="142">
        <f>'Cash Flow Data'!I132</f>
        <v>32</v>
      </c>
      <c r="G30" s="142">
        <f>'Cash Flow Data'!J132</f>
        <v>43</v>
      </c>
      <c r="H30" s="142">
        <f>'Cash Flow Data'!K132</f>
        <v>46</v>
      </c>
      <c r="I30" s="142">
        <f>'Cash Flow Data'!L132</f>
        <v>49</v>
      </c>
      <c r="J30" s="142">
        <f>'Cash Flow Data'!M132</f>
        <v>50</v>
      </c>
    </row>
    <row r="31" spans="1:10" x14ac:dyDescent="0.35">
      <c r="B31" s="142" t="str">
        <f>'Cash Flow Data'!A133</f>
        <v>Vehicles</v>
      </c>
      <c r="C31" s="142"/>
      <c r="D31" s="142"/>
      <c r="E31" s="142"/>
      <c r="F31" s="142">
        <f>'Cash Flow Data'!I133</f>
        <v>6</v>
      </c>
      <c r="G31" s="142">
        <f>'Cash Flow Data'!J133</f>
        <v>10</v>
      </c>
      <c r="H31" s="142">
        <f>'Cash Flow Data'!K133</f>
        <v>10</v>
      </c>
      <c r="I31" s="142">
        <f>'Cash Flow Data'!L133</f>
        <v>9</v>
      </c>
      <c r="J31" s="142">
        <f>'Cash Flow Data'!M133</f>
        <v>9</v>
      </c>
    </row>
    <row r="32" spans="1:10" x14ac:dyDescent="0.35">
      <c r="B32" s="142" t="str">
        <f>'Cash Flow Data'!A134</f>
        <v>Intangible Assets</v>
      </c>
      <c r="C32" s="142"/>
      <c r="D32" s="142"/>
      <c r="E32" s="142"/>
      <c r="F32" s="142">
        <f>'Cash Flow Data'!I134</f>
        <v>140</v>
      </c>
      <c r="G32" s="142">
        <f>'Cash Flow Data'!J134</f>
        <v>130</v>
      </c>
      <c r="H32" s="142">
        <f>'Cash Flow Data'!K134</f>
        <v>131</v>
      </c>
      <c r="I32" s="142">
        <f>'Cash Flow Data'!L134</f>
        <v>134</v>
      </c>
      <c r="J32" s="142">
        <f>'Cash Flow Data'!M134</f>
        <v>146</v>
      </c>
    </row>
    <row r="33" spans="1:10" x14ac:dyDescent="0.35">
      <c r="B33" t="str">
        <f>'Cash Flow Data'!A135</f>
        <v>Other fixed assets</v>
      </c>
      <c r="F33">
        <f>'Cash Flow Data'!I135</f>
        <v>57</v>
      </c>
      <c r="G33">
        <f>'Cash Flow Data'!J135</f>
        <v>86</v>
      </c>
      <c r="H33">
        <f>'Cash Flow Data'!K135</f>
        <v>72</v>
      </c>
      <c r="I33">
        <f>'Cash Flow Data'!L135</f>
        <v>67</v>
      </c>
      <c r="J33">
        <f>'Cash Flow Data'!M135</f>
        <v>67</v>
      </c>
    </row>
    <row r="34" spans="1:10" x14ac:dyDescent="0.35">
      <c r="B34" s="113" t="str">
        <f>'Cash Flow Data'!A136</f>
        <v>Gross Block</v>
      </c>
      <c r="C34" s="54"/>
      <c r="D34" s="54"/>
      <c r="E34" s="54"/>
      <c r="F34" s="113">
        <f>SUM(F26:F33)</f>
        <v>2949</v>
      </c>
      <c r="G34" s="113">
        <f t="shared" ref="G34:J34" si="3">SUM(G26:G33)</f>
        <v>4152</v>
      </c>
      <c r="H34" s="113">
        <f t="shared" si="3"/>
        <v>4559</v>
      </c>
      <c r="I34" s="113">
        <f t="shared" si="3"/>
        <v>4974</v>
      </c>
      <c r="J34" s="113">
        <f t="shared" si="3"/>
        <v>5205</v>
      </c>
    </row>
    <row r="35" spans="1:10" x14ac:dyDescent="0.35">
      <c r="B35" t="str">
        <f>'Cash Flow Data'!A137</f>
        <v>Accumulated Depreciation</v>
      </c>
      <c r="F35">
        <f>-'Cash Flow Data'!I137</f>
        <v>-1195</v>
      </c>
      <c r="G35">
        <f>-'Cash Flow Data'!J137</f>
        <v>-1495</v>
      </c>
      <c r="H35">
        <f>-'Cash Flow Data'!K137</f>
        <v>-1788</v>
      </c>
      <c r="I35">
        <f>-'Cash Flow Data'!L137</f>
        <v>-2070</v>
      </c>
      <c r="J35">
        <f>-'Cash Flow Data'!M137</f>
        <v>-2356</v>
      </c>
    </row>
    <row r="36" spans="1:10" ht="15" thickBot="1" x14ac:dyDescent="0.4">
      <c r="A36" t="s">
        <v>196</v>
      </c>
      <c r="B36" s="151" t="s">
        <v>383</v>
      </c>
      <c r="C36" s="152"/>
      <c r="D36" s="152"/>
      <c r="E36" s="152"/>
      <c r="F36" s="151">
        <f>SUM(F34:F35)</f>
        <v>1754</v>
      </c>
      <c r="G36" s="151">
        <f t="shared" ref="G36:J36" si="4">SUM(G34:G35)</f>
        <v>2657</v>
      </c>
      <c r="H36" s="151">
        <f t="shared" si="4"/>
        <v>2771</v>
      </c>
      <c r="I36" s="151">
        <f t="shared" si="4"/>
        <v>2904</v>
      </c>
      <c r="J36" s="151">
        <f t="shared" si="4"/>
        <v>2849</v>
      </c>
    </row>
    <row r="38" spans="1:10" x14ac:dyDescent="0.35">
      <c r="A38" t="s">
        <v>196</v>
      </c>
      <c r="B38" s="8" t="s">
        <v>384</v>
      </c>
      <c r="F38" s="8">
        <f>F36+F23</f>
        <v>2584</v>
      </c>
      <c r="G38" s="8">
        <f t="shared" ref="G38:J38" si="5">G36+G23</f>
        <v>2936</v>
      </c>
      <c r="H38" s="8">
        <f t="shared" si="5"/>
        <v>2630</v>
      </c>
      <c r="I38" s="8">
        <f t="shared" si="5"/>
        <v>2363</v>
      </c>
      <c r="J38" s="8">
        <f t="shared" si="5"/>
        <v>2514</v>
      </c>
    </row>
    <row r="39" spans="1:10" x14ac:dyDescent="0.35">
      <c r="B39" s="8" t="s">
        <v>244</v>
      </c>
      <c r="F39">
        <f>'Historical FS'!H33</f>
        <v>2000.7700000000013</v>
      </c>
      <c r="G39">
        <f>'Historical FS'!I33</f>
        <v>2605.0000000000005</v>
      </c>
      <c r="H39">
        <f>'Historical FS'!J33</f>
        <v>2866.1899999999982</v>
      </c>
      <c r="I39">
        <f>'Historical FS'!K33</f>
        <v>2863.0699999999983</v>
      </c>
      <c r="J39">
        <f>'Historical FS'!L33</f>
        <v>3177.5100000000007</v>
      </c>
    </row>
    <row r="41" spans="1:10" ht="15" thickBot="1" x14ac:dyDescent="0.4">
      <c r="A41" t="s">
        <v>196</v>
      </c>
      <c r="B41" s="151" t="s">
        <v>385</v>
      </c>
      <c r="C41" s="152"/>
      <c r="D41" s="152"/>
      <c r="E41" s="152"/>
      <c r="F41" s="153">
        <f>F39/F38</f>
        <v>0.77429179566563522</v>
      </c>
      <c r="G41" s="153">
        <f t="shared" ref="G41:J41" si="6">G39/G38</f>
        <v>0.88726158038147152</v>
      </c>
      <c r="H41" s="153">
        <f t="shared" si="6"/>
        <v>1.0898060836501895</v>
      </c>
      <c r="I41" s="153">
        <f t="shared" si="6"/>
        <v>1.2116250528988566</v>
      </c>
      <c r="J41" s="153">
        <f t="shared" si="6"/>
        <v>1.2639260143198094</v>
      </c>
    </row>
    <row r="44" spans="1:10" x14ac:dyDescent="0.35">
      <c r="B44" s="44" t="s">
        <v>386</v>
      </c>
      <c r="C44" s="44"/>
      <c r="D44" s="44"/>
      <c r="E44" s="44"/>
      <c r="F44" s="45">
        <f>F8</f>
        <v>44621</v>
      </c>
      <c r="G44" s="45">
        <f t="shared" ref="G44:J44" si="7">G8</f>
        <v>44986</v>
      </c>
      <c r="H44" s="45">
        <f t="shared" si="7"/>
        <v>45352</v>
      </c>
      <c r="I44" s="45">
        <f t="shared" si="7"/>
        <v>45717</v>
      </c>
      <c r="J44" s="45">
        <f t="shared" si="7"/>
        <v>46082</v>
      </c>
    </row>
    <row r="46" spans="1:10" x14ac:dyDescent="0.35">
      <c r="B46" s="142" t="s">
        <v>387</v>
      </c>
      <c r="C46" s="142"/>
      <c r="D46" s="142"/>
      <c r="E46" s="142"/>
      <c r="F46" s="142">
        <f>-SUM('Cash Flow Data'!I78:I79)</f>
        <v>547</v>
      </c>
      <c r="G46" s="142">
        <f>-SUM('Cash Flow Data'!J78:J79)</f>
        <v>633</v>
      </c>
      <c r="H46" s="142">
        <f>-SUM('Cash Flow Data'!K78:K79)</f>
        <v>488</v>
      </c>
      <c r="I46" s="142">
        <f>-SUM('Cash Flow Data'!L78:L79)</f>
        <v>370</v>
      </c>
      <c r="J46" s="142">
        <f>-SUM('Cash Flow Data'!M78:M79)</f>
        <v>204</v>
      </c>
    </row>
    <row r="47" spans="1:10" x14ac:dyDescent="0.35">
      <c r="B47" s="142" t="s">
        <v>388</v>
      </c>
      <c r="C47" s="142"/>
      <c r="D47" s="142"/>
      <c r="E47" s="142"/>
      <c r="F47" s="142"/>
      <c r="G47" s="142">
        <f>G23-F23</f>
        <v>-551</v>
      </c>
      <c r="H47" s="142">
        <f t="shared" ref="H47:J47" si="8">H23-G23</f>
        <v>-420</v>
      </c>
      <c r="I47" s="142">
        <f t="shared" si="8"/>
        <v>-400</v>
      </c>
      <c r="J47" s="142">
        <f t="shared" si="8"/>
        <v>206</v>
      </c>
    </row>
    <row r="48" spans="1:10" x14ac:dyDescent="0.35">
      <c r="B48" s="142" t="s">
        <v>389</v>
      </c>
      <c r="C48" s="142"/>
      <c r="D48" s="142"/>
      <c r="E48" s="142"/>
      <c r="F48" s="142"/>
      <c r="G48" s="142"/>
      <c r="H48" s="142"/>
      <c r="I48" s="142"/>
      <c r="J48" s="142"/>
    </row>
    <row r="49" spans="1:10" x14ac:dyDescent="0.35">
      <c r="B49" s="142" t="s">
        <v>390</v>
      </c>
      <c r="C49" s="142"/>
      <c r="D49" s="142"/>
      <c r="E49" s="142"/>
      <c r="F49" s="142">
        <f>F39</f>
        <v>2000.7700000000013</v>
      </c>
      <c r="G49" s="142">
        <f t="shared" ref="G49:J49" si="9">G39</f>
        <v>2605.0000000000005</v>
      </c>
      <c r="H49" s="142">
        <f t="shared" si="9"/>
        <v>2866.1899999999982</v>
      </c>
      <c r="I49" s="142">
        <f t="shared" si="9"/>
        <v>2863.0699999999983</v>
      </c>
      <c r="J49" s="142">
        <f t="shared" si="9"/>
        <v>3177.5100000000007</v>
      </c>
    </row>
    <row r="50" spans="1:10" x14ac:dyDescent="0.35">
      <c r="B50" s="142" t="s">
        <v>391</v>
      </c>
      <c r="C50" s="142"/>
      <c r="D50" s="142"/>
      <c r="E50" s="142"/>
      <c r="F50" s="156">
        <v>0.25169999999999998</v>
      </c>
      <c r="G50" s="156">
        <v>0.25169999999999998</v>
      </c>
      <c r="H50" s="156">
        <v>0.25169999999999998</v>
      </c>
      <c r="I50" s="156">
        <v>0.25169999999999998</v>
      </c>
      <c r="J50" s="156">
        <v>0.25169999999999998</v>
      </c>
    </row>
    <row r="51" spans="1:10" x14ac:dyDescent="0.35">
      <c r="B51" s="142" t="s">
        <v>392</v>
      </c>
      <c r="C51" s="142"/>
      <c r="D51" s="142"/>
      <c r="E51" s="142"/>
      <c r="F51" s="142">
        <f>F49*(1-F50)</f>
        <v>1497.1761910000009</v>
      </c>
      <c r="G51" s="142">
        <f t="shared" ref="G51:J51" si="10">G49*(1-G50)</f>
        <v>1949.3215000000002</v>
      </c>
      <c r="H51" s="142">
        <f t="shared" si="10"/>
        <v>2144.7699769999986</v>
      </c>
      <c r="I51" s="142">
        <f t="shared" si="10"/>
        <v>2142.4352809999987</v>
      </c>
      <c r="J51" s="142">
        <f t="shared" si="10"/>
        <v>2377.7307330000003</v>
      </c>
    </row>
    <row r="52" spans="1:10" x14ac:dyDescent="0.35">
      <c r="B52" s="142"/>
      <c r="C52" s="142"/>
      <c r="D52" s="142"/>
      <c r="E52" s="142"/>
      <c r="F52" s="142"/>
      <c r="G52" s="142"/>
      <c r="H52" s="142"/>
      <c r="I52" s="142"/>
      <c r="J52" s="142"/>
    </row>
    <row r="53" spans="1:10" x14ac:dyDescent="0.35">
      <c r="B53" s="142" t="s">
        <v>393</v>
      </c>
      <c r="C53" s="142"/>
      <c r="D53" s="142"/>
      <c r="E53" s="142"/>
      <c r="F53" s="142"/>
      <c r="G53" s="142">
        <f>SUM(G46:G47)</f>
        <v>82</v>
      </c>
      <c r="H53" s="142">
        <f t="shared" ref="H53:J53" si="11">SUM(H46:H47)</f>
        <v>68</v>
      </c>
      <c r="I53" s="142">
        <f t="shared" si="11"/>
        <v>-30</v>
      </c>
      <c r="J53" s="142">
        <f t="shared" si="11"/>
        <v>410</v>
      </c>
    </row>
    <row r="54" spans="1:10" ht="15" thickBot="1" x14ac:dyDescent="0.4"/>
    <row r="55" spans="1:10" ht="15" thickBot="1" x14ac:dyDescent="0.4">
      <c r="B55" s="157" t="s">
        <v>394</v>
      </c>
      <c r="C55" s="158"/>
      <c r="D55" s="158"/>
      <c r="E55" s="158"/>
      <c r="F55" s="158"/>
      <c r="G55" s="159">
        <f>G53/G51</f>
        <v>4.2065918833809605E-2</v>
      </c>
      <c r="H55" s="159">
        <f t="shared" ref="H55:J55" si="12">H53/H51</f>
        <v>3.1705031648715611E-2</v>
      </c>
      <c r="I55" s="159">
        <f t="shared" si="12"/>
        <v>-1.4002756706843094E-2</v>
      </c>
      <c r="J55" s="159">
        <f t="shared" si="12"/>
        <v>0.17243331816748653</v>
      </c>
    </row>
    <row r="56" spans="1:10" ht="15" thickTop="1" x14ac:dyDescent="0.35"/>
    <row r="57" spans="1:10" x14ac:dyDescent="0.35">
      <c r="I57" s="154" t="s">
        <v>395</v>
      </c>
      <c r="J57" s="155">
        <f>AVERAGE(G55:J55)</f>
        <v>5.8050377985792163E-2</v>
      </c>
    </row>
    <row r="58" spans="1:10" x14ac:dyDescent="0.35">
      <c r="I58" s="154" t="s">
        <v>396</v>
      </c>
      <c r="J58" s="155">
        <f>MEDIAN(G55:J55)</f>
        <v>3.6885475241262608E-2</v>
      </c>
    </row>
    <row r="62" spans="1:10" x14ac:dyDescent="0.35">
      <c r="A62" t="s">
        <v>196</v>
      </c>
      <c r="B62" s="33" t="s">
        <v>397</v>
      </c>
      <c r="C62" s="139"/>
      <c r="D62" s="139"/>
      <c r="E62" s="140"/>
      <c r="F62" s="149">
        <f>F44</f>
        <v>44621</v>
      </c>
      <c r="G62" s="149">
        <f t="shared" ref="G62:J62" si="13">G44</f>
        <v>44986</v>
      </c>
      <c r="H62" s="149">
        <f t="shared" si="13"/>
        <v>45352</v>
      </c>
      <c r="I62" s="149">
        <f t="shared" si="13"/>
        <v>45717</v>
      </c>
      <c r="J62" s="149">
        <f t="shared" si="13"/>
        <v>46082</v>
      </c>
    </row>
    <row r="64" spans="1:10" x14ac:dyDescent="0.35">
      <c r="B64" s="142" t="s">
        <v>398</v>
      </c>
      <c r="C64" s="142"/>
      <c r="D64" s="142"/>
      <c r="E64" s="142"/>
      <c r="F64" s="142"/>
      <c r="G64" s="160">
        <f>G55</f>
        <v>4.2065918833809605E-2</v>
      </c>
      <c r="H64" s="160">
        <f t="shared" ref="H64:J64" si="14">H55</f>
        <v>3.1705031648715611E-2</v>
      </c>
      <c r="I64" s="160">
        <f t="shared" si="14"/>
        <v>-1.4002756706843094E-2</v>
      </c>
      <c r="J64" s="160">
        <f t="shared" si="14"/>
        <v>0.17243331816748653</v>
      </c>
    </row>
    <row r="65" spans="2:10" x14ac:dyDescent="0.35">
      <c r="B65" s="142" t="s">
        <v>385</v>
      </c>
      <c r="C65" s="142"/>
      <c r="D65" s="142"/>
      <c r="E65" s="142"/>
      <c r="F65" s="160">
        <f>F41</f>
        <v>0.77429179566563522</v>
      </c>
      <c r="G65" s="160">
        <f>G41</f>
        <v>0.88726158038147152</v>
      </c>
      <c r="H65" s="160">
        <f t="shared" ref="H65:J65" si="15">H41</f>
        <v>1.0898060836501895</v>
      </c>
      <c r="I65" s="160">
        <f t="shared" si="15"/>
        <v>1.2116250528988566</v>
      </c>
      <c r="J65" s="160">
        <f t="shared" si="15"/>
        <v>1.2639260143198094</v>
      </c>
    </row>
    <row r="66" spans="2:10" ht="15" thickBot="1" x14ac:dyDescent="0.4"/>
    <row r="67" spans="2:10" ht="15" thickBot="1" x14ac:dyDescent="0.4">
      <c r="B67" s="157" t="s">
        <v>399</v>
      </c>
      <c r="C67" s="158"/>
      <c r="D67" s="158"/>
      <c r="E67" s="158"/>
      <c r="F67" s="158"/>
      <c r="G67" s="161">
        <f>G64*G65</f>
        <v>3.7323473624684619E-2</v>
      </c>
      <c r="H67" s="161">
        <f t="shared" ref="H67:J67" si="16">H64*H65</f>
        <v>3.4552336373092067E-2</v>
      </c>
      <c r="I67" s="161">
        <f t="shared" si="16"/>
        <v>-1.6966090835658584E-2</v>
      </c>
      <c r="J67" s="161">
        <f t="shared" si="16"/>
        <v>0.21794295656737084</v>
      </c>
    </row>
    <row r="68" spans="2:10" ht="15" thickTop="1" x14ac:dyDescent="0.35"/>
    <row r="69" spans="2:10" x14ac:dyDescent="0.35">
      <c r="I69" s="154" t="s">
        <v>395</v>
      </c>
      <c r="J69" s="155">
        <f>AVERAGE(G67:J67)</f>
        <v>6.8213168932372226E-2</v>
      </c>
    </row>
    <row r="70" spans="2:10" x14ac:dyDescent="0.35">
      <c r="I70" s="154" t="s">
        <v>396</v>
      </c>
      <c r="J70" s="155">
        <f>MEDIAN(G67:J67)</f>
        <v>3.593790499888834E-2</v>
      </c>
    </row>
  </sheetData>
  <mergeCells count="1">
    <mergeCell ref="H7:J7"/>
  </mergeCells>
  <pageMargins left="0.7" right="0.7" top="0.75" bottom="0.75" header="0.3" footer="0.3"/>
  <pageSetup scale="66" orientation="portrait" r:id="rId1"/>
  <ignoredErrors>
    <ignoredError sqref="F46:J46" formulaRange="1"/>
  </ignoredErrors>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1756-8BD3-44CE-A24D-05543EBC0589}">
  <sheetPr>
    <pageSetUpPr fitToPage="1"/>
  </sheetPr>
  <dimension ref="B2:O55"/>
  <sheetViews>
    <sheetView showGridLines="0" workbookViewId="0">
      <selection activeCell="C12" sqref="C12"/>
    </sheetView>
  </sheetViews>
  <sheetFormatPr defaultRowHeight="14.5" x14ac:dyDescent="0.35"/>
  <cols>
    <col min="1" max="1" width="1.81640625" customWidth="1"/>
    <col min="5" max="5" width="10.1796875" bestFit="1" customWidth="1"/>
    <col min="6" max="6" width="9.08984375" bestFit="1" customWidth="1"/>
    <col min="7" max="7" width="10.453125" customWidth="1"/>
    <col min="8" max="8" width="11.08984375" customWidth="1"/>
    <col min="9" max="9" width="10.7265625" customWidth="1"/>
    <col min="10" max="10" width="10.54296875" customWidth="1"/>
    <col min="11" max="11" width="12.36328125" customWidth="1"/>
    <col min="12" max="14" width="10.08984375" bestFit="1" customWidth="1"/>
  </cols>
  <sheetData>
    <row r="2" spans="2:11" ht="19.5" x14ac:dyDescent="0.45">
      <c r="B2" s="47" t="str">
        <f>'Data Sheet'!B1</f>
        <v>BRITANNIA INDUSTRIES LTD</v>
      </c>
    </row>
    <row r="3" spans="2:11" x14ac:dyDescent="0.35">
      <c r="B3" t="s">
        <v>191</v>
      </c>
    </row>
    <row r="4" spans="2:11" ht="17" x14ac:dyDescent="0.4">
      <c r="B4" s="46" t="s">
        <v>193</v>
      </c>
    </row>
    <row r="5" spans="2:11" x14ac:dyDescent="0.35">
      <c r="B5" t="s">
        <v>192</v>
      </c>
    </row>
    <row r="7" spans="2:11" x14ac:dyDescent="0.35">
      <c r="I7" s="267" t="s">
        <v>659</v>
      </c>
      <c r="J7" s="267"/>
      <c r="K7" s="267"/>
    </row>
    <row r="8" spans="2:11" x14ac:dyDescent="0.35">
      <c r="B8" s="33" t="s">
        <v>400</v>
      </c>
      <c r="C8" s="140"/>
      <c r="D8" s="140"/>
      <c r="E8" s="140"/>
      <c r="F8" s="163">
        <f>'Data Sheet'!K16</f>
        <v>46112</v>
      </c>
      <c r="G8" s="164">
        <f>F8+365</f>
        <v>46477</v>
      </c>
      <c r="H8" s="164">
        <f t="shared" ref="H8:K8" si="0">G8+365</f>
        <v>46842</v>
      </c>
      <c r="I8" s="164">
        <f t="shared" si="0"/>
        <v>47207</v>
      </c>
      <c r="J8" s="164">
        <f t="shared" si="0"/>
        <v>47572</v>
      </c>
      <c r="K8" s="164">
        <f t="shared" si="0"/>
        <v>47937</v>
      </c>
    </row>
    <row r="10" spans="2:11" x14ac:dyDescent="0.35">
      <c r="B10" s="26" t="s">
        <v>244</v>
      </c>
      <c r="C10" s="26"/>
      <c r="D10" s="26"/>
      <c r="E10" s="26"/>
      <c r="F10" s="172">
        <f>'Historical FS'!L33</f>
        <v>3177.5100000000007</v>
      </c>
      <c r="G10" s="172">
        <f>F10*(1+$F$26)</f>
        <v>3291.582609000001</v>
      </c>
      <c r="H10" s="172">
        <f t="shared" ref="H10:K10" si="1">G10*(1+$F$26)</f>
        <v>3409.7504246631011</v>
      </c>
      <c r="I10" s="172">
        <f t="shared" si="1"/>
        <v>3532.1604649085066</v>
      </c>
      <c r="J10" s="172">
        <f t="shared" si="1"/>
        <v>3658.9650255987221</v>
      </c>
      <c r="K10" s="172">
        <f t="shared" si="1"/>
        <v>3790.3218700177163</v>
      </c>
    </row>
    <row r="12" spans="2:11" x14ac:dyDescent="0.35">
      <c r="B12" s="26" t="s">
        <v>347</v>
      </c>
      <c r="C12" s="26"/>
      <c r="D12" s="26"/>
      <c r="E12" s="26"/>
      <c r="F12" s="166">
        <v>0.25169999999999998</v>
      </c>
      <c r="G12" s="165">
        <f>F12</f>
        <v>0.25169999999999998</v>
      </c>
      <c r="H12" s="165">
        <f t="shared" ref="H12:K12" si="2">G12</f>
        <v>0.25169999999999998</v>
      </c>
      <c r="I12" s="165">
        <f t="shared" si="2"/>
        <v>0.25169999999999998</v>
      </c>
      <c r="J12" s="165">
        <f t="shared" si="2"/>
        <v>0.25169999999999998</v>
      </c>
      <c r="K12" s="165">
        <f t="shared" si="2"/>
        <v>0.25169999999999998</v>
      </c>
    </row>
    <row r="14" spans="2:11" x14ac:dyDescent="0.35">
      <c r="B14" s="26" t="s">
        <v>392</v>
      </c>
      <c r="C14" s="26"/>
      <c r="D14" s="26"/>
      <c r="E14" s="26"/>
      <c r="F14" s="172">
        <f>F10*(1-F12)</f>
        <v>2377.7307330000003</v>
      </c>
      <c r="G14" s="172">
        <f>G10*(1-G12)</f>
        <v>2463.0912663147005</v>
      </c>
      <c r="H14" s="172">
        <f t="shared" ref="H14:K14" si="3">H10*(1-H12)</f>
        <v>2551.5162427753985</v>
      </c>
      <c r="I14" s="172">
        <f t="shared" si="3"/>
        <v>2643.1156758910352</v>
      </c>
      <c r="J14" s="172">
        <f t="shared" si="3"/>
        <v>2738.0035286555235</v>
      </c>
      <c r="K14" s="172">
        <f t="shared" si="3"/>
        <v>2836.2978553342568</v>
      </c>
    </row>
    <row r="16" spans="2:11" x14ac:dyDescent="0.35">
      <c r="B16" s="26" t="s">
        <v>401</v>
      </c>
      <c r="C16" s="26"/>
      <c r="D16" s="26"/>
      <c r="E16" s="26"/>
      <c r="F16" s="169">
        <f>'Intrinsic Growth'!J58</f>
        <v>3.6885475241262608E-2</v>
      </c>
      <c r="G16" s="165">
        <f>F16</f>
        <v>3.6885475241262608E-2</v>
      </c>
      <c r="H16" s="165">
        <f t="shared" ref="H16:K16" si="4">G16</f>
        <v>3.6885475241262608E-2</v>
      </c>
      <c r="I16" s="165">
        <f t="shared" si="4"/>
        <v>3.6885475241262608E-2</v>
      </c>
      <c r="J16" s="165">
        <f t="shared" si="4"/>
        <v>3.6885475241262608E-2</v>
      </c>
      <c r="K16" s="165">
        <f t="shared" si="4"/>
        <v>3.6885475241262608E-2</v>
      </c>
    </row>
    <row r="18" spans="2:15" x14ac:dyDescent="0.35">
      <c r="B18" s="25" t="s">
        <v>402</v>
      </c>
      <c r="C18" s="25"/>
      <c r="D18" s="25"/>
      <c r="E18" s="25"/>
      <c r="F18" s="173">
        <f>F14*(1-F16)</f>
        <v>2290.0270049175397</v>
      </c>
      <c r="G18" s="173">
        <f t="shared" ref="G18:K18" si="5">G14*(1-G16)</f>
        <v>2372.2389743940794</v>
      </c>
      <c r="H18" s="173">
        <f t="shared" si="5"/>
        <v>2457.402353574827</v>
      </c>
      <c r="I18" s="173">
        <f t="shared" si="5"/>
        <v>2545.6230980681635</v>
      </c>
      <c r="J18" s="173">
        <f t="shared" si="5"/>
        <v>2637.0109672888107</v>
      </c>
      <c r="K18" s="173">
        <f t="shared" si="5"/>
        <v>2731.6796610144788</v>
      </c>
    </row>
    <row r="20" spans="2:15" x14ac:dyDescent="0.35">
      <c r="B20" s="26" t="s">
        <v>403</v>
      </c>
      <c r="C20" s="26"/>
      <c r="D20" s="26"/>
      <c r="E20" s="26"/>
      <c r="F20" s="26"/>
      <c r="G20" s="174">
        <v>0.5</v>
      </c>
      <c r="H20" s="26">
        <f>G20+1</f>
        <v>1.5</v>
      </c>
      <c r="I20" s="26">
        <f t="shared" ref="I20:K20" si="6">H20+1</f>
        <v>2.5</v>
      </c>
      <c r="J20" s="26">
        <f t="shared" si="6"/>
        <v>3.5</v>
      </c>
      <c r="K20" s="26">
        <f t="shared" si="6"/>
        <v>4.5</v>
      </c>
    </row>
    <row r="22" spans="2:15" x14ac:dyDescent="0.35">
      <c r="B22" s="26" t="s">
        <v>404</v>
      </c>
      <c r="C22" s="26"/>
      <c r="D22" s="26"/>
      <c r="E22" s="26"/>
      <c r="F22" s="26"/>
      <c r="G22" s="175">
        <f>1/(1+$F$28)^G20</f>
        <v>0.94841012949941583</v>
      </c>
      <c r="H22" s="175">
        <f t="shared" ref="H22:K22" si="7">1/(1+$F$28)^H20</f>
        <v>0.85307762551236632</v>
      </c>
      <c r="I22" s="175">
        <f t="shared" si="7"/>
        <v>0.76732777573129574</v>
      </c>
      <c r="J22" s="175">
        <f t="shared" si="7"/>
        <v>0.69019734875252858</v>
      </c>
      <c r="K22" s="175">
        <f t="shared" si="7"/>
        <v>0.62081993548456749</v>
      </c>
    </row>
    <row r="24" spans="2:15" x14ac:dyDescent="0.35">
      <c r="B24" s="25" t="s">
        <v>405</v>
      </c>
      <c r="C24" s="25"/>
      <c r="D24" s="25"/>
      <c r="E24" s="25"/>
      <c r="F24" s="25"/>
      <c r="G24" s="173">
        <f>G18*G22</f>
        <v>2249.8554729086504</v>
      </c>
      <c r="H24" s="173">
        <f t="shared" ref="H24:K24" si="8">H18*H22</f>
        <v>2096.354964716114</v>
      </c>
      <c r="I24" s="173">
        <f t="shared" si="8"/>
        <v>1953.327309690854</v>
      </c>
      <c r="J24" s="173">
        <f t="shared" si="8"/>
        <v>1820.0579782540781</v>
      </c>
      <c r="K24" s="173">
        <f t="shared" si="8"/>
        <v>1695.881190915514</v>
      </c>
    </row>
    <row r="26" spans="2:15" x14ac:dyDescent="0.35">
      <c r="B26" s="70" t="s">
        <v>406</v>
      </c>
      <c r="C26" s="70"/>
      <c r="D26" s="70"/>
      <c r="E26" s="70"/>
      <c r="F26" s="170">
        <v>3.5900000000000001E-2</v>
      </c>
    </row>
    <row r="27" spans="2:15" x14ac:dyDescent="0.35">
      <c r="B27" s="70" t="s">
        <v>407</v>
      </c>
      <c r="C27" s="70"/>
      <c r="D27" s="70"/>
      <c r="E27" s="70"/>
      <c r="F27" s="170">
        <v>7.5999999999999998E-2</v>
      </c>
    </row>
    <row r="28" spans="2:15" x14ac:dyDescent="0.35">
      <c r="B28" s="70" t="s">
        <v>368</v>
      </c>
      <c r="C28" s="70"/>
      <c r="D28" s="70"/>
      <c r="E28" s="70"/>
      <c r="F28" s="171">
        <f>'WACC Modelling'!K48</f>
        <v>0.11175126522605963</v>
      </c>
    </row>
    <row r="31" spans="2:15" x14ac:dyDescent="0.35">
      <c r="B31" s="33" t="s">
        <v>408</v>
      </c>
      <c r="C31" s="140"/>
      <c r="D31" s="140"/>
      <c r="E31" s="140"/>
      <c r="H31" s="33" t="s">
        <v>423</v>
      </c>
      <c r="I31" s="140"/>
      <c r="J31" s="140"/>
      <c r="K31" s="140"/>
      <c r="L31" s="140"/>
      <c r="M31" s="140"/>
      <c r="N31" s="140"/>
    </row>
    <row r="32" spans="2:15" x14ac:dyDescent="0.35">
      <c r="H32" s="185">
        <f>E51</f>
        <v>2406.7648483896705</v>
      </c>
      <c r="I32" s="184">
        <v>0.1</v>
      </c>
      <c r="J32" s="16">
        <v>0.1118</v>
      </c>
      <c r="K32" s="184">
        <v>0.12</v>
      </c>
      <c r="L32" s="184">
        <v>0.13</v>
      </c>
      <c r="M32" s="184">
        <v>0.14000000000000001</v>
      </c>
      <c r="N32" s="184">
        <v>0.15</v>
      </c>
      <c r="O32" s="23"/>
    </row>
    <row r="33" spans="2:14" x14ac:dyDescent="0.35">
      <c r="B33" s="26" t="s">
        <v>409</v>
      </c>
      <c r="C33" s="26"/>
      <c r="D33" s="26"/>
      <c r="E33" s="176">
        <f>K18*(1+F26)</f>
        <v>2829.7469608448987</v>
      </c>
      <c r="G33" s="23"/>
      <c r="H33" s="186">
        <v>0.03</v>
      </c>
      <c r="I33" s="27">
        <f t="dataTable" ref="I33:N38" dt2D="1" dtr="1" r1="E34" r2="E35"/>
        <v>1408.2363532759832</v>
      </c>
      <c r="J33" s="27">
        <v>1257.8750607954703</v>
      </c>
      <c r="K33" s="27">
        <v>1176.6063396242703</v>
      </c>
      <c r="L33" s="27">
        <v>1095.5358348461707</v>
      </c>
      <c r="M33" s="27">
        <v>1029.2054218459075</v>
      </c>
      <c r="N33" s="27">
        <v>973.93007767902168</v>
      </c>
    </row>
    <row r="34" spans="2:14" x14ac:dyDescent="0.35">
      <c r="B34" s="26" t="s">
        <v>368</v>
      </c>
      <c r="C34" s="26"/>
      <c r="D34" s="26"/>
      <c r="E34" s="165">
        <f>F28</f>
        <v>0.11175126522605963</v>
      </c>
      <c r="G34" s="23"/>
      <c r="H34" s="186">
        <v>0.04</v>
      </c>
      <c r="I34" s="27">
        <v>1581.9588635147677</v>
      </c>
      <c r="J34" s="27">
        <v>1382.1053907331018</v>
      </c>
      <c r="K34" s="27">
        <v>1277.9444705968947</v>
      </c>
      <c r="L34" s="27">
        <v>1176.6063396242703</v>
      </c>
      <c r="M34" s="27">
        <v>1095.5358348461707</v>
      </c>
      <c r="N34" s="27">
        <v>1029.2054218459077</v>
      </c>
    </row>
    <row r="35" spans="2:14" x14ac:dyDescent="0.35">
      <c r="B35" s="26" t="s">
        <v>410</v>
      </c>
      <c r="C35" s="26"/>
      <c r="D35" s="26"/>
      <c r="E35" s="165">
        <f>F27</f>
        <v>7.5999999999999998E-2</v>
      </c>
      <c r="G35" s="23"/>
      <c r="H35" s="186">
        <v>0.05</v>
      </c>
      <c r="I35" s="27">
        <v>1825.1703778490657</v>
      </c>
      <c r="J35" s="27">
        <v>1546.5397109418118</v>
      </c>
      <c r="K35" s="27">
        <v>1408.2363532759832</v>
      </c>
      <c r="L35" s="27">
        <v>1277.9444705968947</v>
      </c>
      <c r="M35" s="27">
        <v>1176.60633962427</v>
      </c>
      <c r="N35" s="27">
        <v>1095.5358348461709</v>
      </c>
    </row>
    <row r="36" spans="2:14" x14ac:dyDescent="0.35">
      <c r="G36" s="23"/>
      <c r="H36" s="186">
        <v>0.06</v>
      </c>
      <c r="I36" s="27">
        <v>2189.9876493505135</v>
      </c>
      <c r="J36" s="27">
        <v>1774.4621856712588</v>
      </c>
      <c r="K36" s="27">
        <v>1581.9588635147677</v>
      </c>
      <c r="L36" s="27">
        <v>1408.2363532759832</v>
      </c>
      <c r="M36" s="27">
        <v>1277.9444705968945</v>
      </c>
      <c r="N36" s="27">
        <v>1176.6063396242703</v>
      </c>
    </row>
    <row r="37" spans="2:14" ht="15" thickBot="1" x14ac:dyDescent="0.4">
      <c r="B37" s="178" t="s">
        <v>411</v>
      </c>
      <c r="C37" s="178"/>
      <c r="D37" s="178"/>
      <c r="E37" s="179">
        <f>E33/(E34-E35)</f>
        <v>79150.959915741769</v>
      </c>
      <c r="G37" s="15"/>
      <c r="H37" s="187">
        <v>7.5999999999999998E-2</v>
      </c>
      <c r="I37" s="27">
        <v>3406.0452210220042</v>
      </c>
      <c r="J37" s="73">
        <v>2403.9866074938204</v>
      </c>
      <c r="K37" s="27">
        <v>2024.1616168498558</v>
      </c>
      <c r="L37" s="27">
        <v>1717.0763714782665</v>
      </c>
      <c r="M37" s="27">
        <v>1505.955265285299</v>
      </c>
      <c r="N37" s="27">
        <v>1351.8939175228641</v>
      </c>
    </row>
    <row r="38" spans="2:14" ht="15" thickTop="1" x14ac:dyDescent="0.35">
      <c r="G38" s="23"/>
      <c r="H38" s="186">
        <v>0.08</v>
      </c>
      <c r="I38" s="27">
        <v>4014.0740068577502</v>
      </c>
      <c r="J38" s="27">
        <v>2660.3495402800531</v>
      </c>
      <c r="K38" s="27">
        <v>2189.9876493505139</v>
      </c>
      <c r="L38" s="27">
        <v>1825.1703778490657</v>
      </c>
      <c r="M38" s="27">
        <v>1581.9588635147677</v>
      </c>
      <c r="N38" s="27">
        <v>1408.2363532759832</v>
      </c>
    </row>
    <row r="40" spans="2:14" x14ac:dyDescent="0.35">
      <c r="B40" s="33" t="s">
        <v>412</v>
      </c>
      <c r="C40" s="140"/>
      <c r="D40" s="140"/>
      <c r="E40" s="140"/>
    </row>
    <row r="42" spans="2:14" x14ac:dyDescent="0.35">
      <c r="B42" t="s">
        <v>400</v>
      </c>
      <c r="E42" s="105">
        <f>SUM(G24:K24)</f>
        <v>9815.4769164852114</v>
      </c>
    </row>
    <row r="43" spans="2:14" x14ac:dyDescent="0.35">
      <c r="B43" t="s">
        <v>413</v>
      </c>
      <c r="E43" s="101">
        <f>E37*K22</f>
        <v>49138.493828432394</v>
      </c>
    </row>
    <row r="44" spans="2:14" x14ac:dyDescent="0.35">
      <c r="B44" s="8" t="s">
        <v>414</v>
      </c>
      <c r="E44" s="182">
        <f>SUM(E42:E43)</f>
        <v>58953.970744917606</v>
      </c>
    </row>
    <row r="46" spans="2:14" x14ac:dyDescent="0.35">
      <c r="B46" t="s">
        <v>415</v>
      </c>
      <c r="E46" s="101">
        <f>'Data Sheet'!K69</f>
        <v>352.44</v>
      </c>
    </row>
    <row r="47" spans="2:14" x14ac:dyDescent="0.35">
      <c r="B47" t="s">
        <v>416</v>
      </c>
      <c r="E47" s="101">
        <f>SUM('Raw FS'!L10:L11)</f>
        <v>1358</v>
      </c>
    </row>
    <row r="48" spans="2:14" x14ac:dyDescent="0.35">
      <c r="B48" s="8" t="s">
        <v>417</v>
      </c>
      <c r="E48" s="177">
        <f>E44+E46-E47</f>
        <v>57948.410744917608</v>
      </c>
    </row>
    <row r="49" spans="2:5" x14ac:dyDescent="0.35">
      <c r="B49" t="s">
        <v>418</v>
      </c>
      <c r="E49" s="101">
        <f>'Data Sheet'!B6</f>
        <v>24.077304761904763</v>
      </c>
    </row>
    <row r="50" spans="2:5" ht="15" thickBot="1" x14ac:dyDescent="0.4"/>
    <row r="51" spans="2:5" ht="15" thickBot="1" x14ac:dyDescent="0.4">
      <c r="B51" s="180" t="s">
        <v>419</v>
      </c>
      <c r="C51" s="180"/>
      <c r="D51" s="180"/>
      <c r="E51" s="181">
        <f>E48/E49</f>
        <v>2406.7648483896705</v>
      </c>
    </row>
    <row r="52" spans="2:5" ht="15" thickTop="1" x14ac:dyDescent="0.35"/>
    <row r="53" spans="2:5" x14ac:dyDescent="0.35">
      <c r="B53" t="s">
        <v>420</v>
      </c>
      <c r="E53" s="101">
        <v>5000</v>
      </c>
    </row>
    <row r="54" spans="2:5" x14ac:dyDescent="0.35">
      <c r="B54" t="s">
        <v>421</v>
      </c>
      <c r="E54" s="56">
        <f>E53/E51-1</f>
        <v>1.0774775746560463</v>
      </c>
    </row>
    <row r="55" spans="2:5" x14ac:dyDescent="0.35">
      <c r="B55" t="s">
        <v>422</v>
      </c>
      <c r="E55" s="183">
        <f>E53/E51-1</f>
        <v>1.0774775746560463</v>
      </c>
    </row>
  </sheetData>
  <mergeCells count="1">
    <mergeCell ref="I7:K7"/>
  </mergeCells>
  <pageMargins left="0.7" right="0.7" top="0.75" bottom="0.75" header="0.3" footer="0.3"/>
  <pageSetup scale="68" orientation="portrait" r:id="rId1"/>
  <ignoredErrors>
    <ignoredError sqref="E47" formulaRange="1"/>
  </ignoredErrors>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455C-2321-4927-851D-0A4D53D2DBC3}">
  <sheetPr>
    <pageSetUpPr fitToPage="1"/>
  </sheetPr>
  <dimension ref="B2:Q40"/>
  <sheetViews>
    <sheetView showGridLines="0" workbookViewId="0">
      <selection activeCell="O8" sqref="O8:Q8"/>
    </sheetView>
  </sheetViews>
  <sheetFormatPr defaultRowHeight="14.5" x14ac:dyDescent="0.35"/>
  <cols>
    <col min="1" max="1" width="1.81640625" customWidth="1"/>
    <col min="2" max="2" width="17.81640625" customWidth="1"/>
    <col min="4" max="4" width="9.08984375" bestFit="1" customWidth="1"/>
    <col min="5" max="5" width="11.08984375" customWidth="1"/>
    <col min="6" max="6" width="11.08984375" bestFit="1" customWidth="1"/>
    <col min="7" max="7" width="9.08984375" bestFit="1" customWidth="1"/>
    <col min="8" max="8" width="11.08984375" bestFit="1" customWidth="1"/>
    <col min="10" max="10" width="1.81640625" customWidth="1"/>
    <col min="11" max="11" width="10.1796875" bestFit="1" customWidth="1"/>
    <col min="12" max="12" width="9.08984375" bestFit="1" customWidth="1"/>
    <col min="13" max="13" width="10.54296875" bestFit="1" customWidth="1"/>
    <col min="14" max="14" width="1.81640625" customWidth="1"/>
    <col min="15" max="15" width="11.08984375" customWidth="1"/>
    <col min="16" max="16" width="11.36328125" customWidth="1"/>
    <col min="17" max="17" width="11.54296875" bestFit="1" customWidth="1"/>
  </cols>
  <sheetData>
    <row r="2" spans="2:17" ht="19.5" x14ac:dyDescent="0.45">
      <c r="B2" s="47" t="str">
        <f>'Data Sheet'!B1</f>
        <v>BRITANNIA INDUSTRIES LTD</v>
      </c>
    </row>
    <row r="3" spans="2:17" x14ac:dyDescent="0.35">
      <c r="B3" t="s">
        <v>191</v>
      </c>
    </row>
    <row r="4" spans="2:17" ht="17" x14ac:dyDescent="0.4">
      <c r="B4" s="46" t="s">
        <v>193</v>
      </c>
    </row>
    <row r="5" spans="2:17" x14ac:dyDescent="0.35">
      <c r="B5" t="s">
        <v>192</v>
      </c>
    </row>
    <row r="6" spans="2:17" x14ac:dyDescent="0.35">
      <c r="B6" s="60"/>
      <c r="C6" s="60"/>
      <c r="D6" s="60"/>
      <c r="E6" s="60"/>
      <c r="F6" s="60"/>
    </row>
    <row r="7" spans="2:17" x14ac:dyDescent="0.35">
      <c r="B7" s="50" t="s">
        <v>424</v>
      </c>
    </row>
    <row r="8" spans="2:17" x14ac:dyDescent="0.35">
      <c r="B8" s="188" t="s">
        <v>10</v>
      </c>
      <c r="O8" s="267" t="s">
        <v>659</v>
      </c>
      <c r="P8" s="267"/>
      <c r="Q8" s="267"/>
    </row>
    <row r="9" spans="2:17" ht="3.5" customHeight="1" x14ac:dyDescent="0.35">
      <c r="B9" s="54"/>
      <c r="C9" s="54"/>
      <c r="D9" s="54"/>
      <c r="E9" s="54"/>
      <c r="F9" s="54"/>
      <c r="G9" s="54"/>
      <c r="H9" s="54"/>
      <c r="I9" s="54"/>
      <c r="J9" s="54"/>
      <c r="K9" s="54"/>
      <c r="L9" s="54"/>
      <c r="M9" s="54"/>
      <c r="N9" s="54"/>
      <c r="O9" s="54"/>
      <c r="P9" s="54"/>
      <c r="Q9" s="54"/>
    </row>
    <row r="10" spans="2:17" x14ac:dyDescent="0.35">
      <c r="B10" s="139"/>
      <c r="C10" s="139"/>
      <c r="D10" s="262" t="s">
        <v>425</v>
      </c>
      <c r="E10" s="262"/>
      <c r="F10" s="262"/>
      <c r="G10" s="262"/>
      <c r="H10" s="262"/>
      <c r="I10" s="262"/>
      <c r="J10" s="139"/>
      <c r="K10" s="262" t="s">
        <v>426</v>
      </c>
      <c r="L10" s="262"/>
      <c r="M10" s="262"/>
      <c r="N10" s="189"/>
      <c r="O10" s="262" t="s">
        <v>427</v>
      </c>
      <c r="P10" s="262"/>
      <c r="Q10" s="262"/>
    </row>
    <row r="11" spans="2:17" ht="34.5" customHeight="1" x14ac:dyDescent="0.35">
      <c r="B11" s="33" t="s">
        <v>286</v>
      </c>
      <c r="C11" s="33" t="s">
        <v>428</v>
      </c>
      <c r="D11" s="192" t="s">
        <v>429</v>
      </c>
      <c r="E11" s="192" t="s">
        <v>430</v>
      </c>
      <c r="F11" s="192" t="s">
        <v>431</v>
      </c>
      <c r="G11" s="193" t="s">
        <v>432</v>
      </c>
      <c r="H11" s="192" t="s">
        <v>433</v>
      </c>
      <c r="I11" s="140"/>
      <c r="J11" s="140"/>
      <c r="K11" s="33" t="s">
        <v>434</v>
      </c>
      <c r="L11" s="33" t="s">
        <v>208</v>
      </c>
      <c r="M11" s="33" t="s">
        <v>435</v>
      </c>
      <c r="N11" s="190" t="s">
        <v>389</v>
      </c>
      <c r="O11" s="191" t="s">
        <v>436</v>
      </c>
      <c r="P11" s="191" t="s">
        <v>336</v>
      </c>
      <c r="Q11" s="162" t="s">
        <v>437</v>
      </c>
    </row>
    <row r="13" spans="2:17" x14ac:dyDescent="0.35">
      <c r="B13" s="198" t="str">
        <f>'Beta Comps'!C14</f>
        <v>Britannia Inds.</v>
      </c>
      <c r="C13" s="198"/>
      <c r="D13" s="199">
        <f>'Beta Comps'!D14</f>
        <v>5023</v>
      </c>
      <c r="E13" s="199">
        <f>'Beta Comps'!F14</f>
        <v>24.09</v>
      </c>
      <c r="F13" s="199">
        <f>D13*E13</f>
        <v>121004.06999999999</v>
      </c>
      <c r="G13" s="199">
        <f>'Beta Comps'!N14</f>
        <v>1027.8399999999999</v>
      </c>
      <c r="H13" s="199">
        <f>F13+G13</f>
        <v>122031.90999999999</v>
      </c>
      <c r="I13" s="198"/>
      <c r="J13" s="198"/>
      <c r="K13" s="199">
        <f>'Beta Comps'!K14</f>
        <v>19529.34</v>
      </c>
      <c r="L13" s="199">
        <f>'Beta Comps'!O14</f>
        <v>3829.348346456693</v>
      </c>
      <c r="M13" s="199">
        <f>'Beta Comps'!L14</f>
        <v>2610.2600000000002</v>
      </c>
      <c r="N13" s="198"/>
      <c r="O13" s="200">
        <f>$H13/K13</f>
        <v>6.2486448594780972</v>
      </c>
      <c r="P13" s="200">
        <f>$H13/L13</f>
        <v>31.867539580961985</v>
      </c>
      <c r="Q13" s="200">
        <f>$F13/M13</f>
        <v>46.357094695547566</v>
      </c>
    </row>
    <row r="14" spans="2:17" x14ac:dyDescent="0.35">
      <c r="B14" s="26" t="str">
        <f>'Beta Comps'!C15</f>
        <v>Nestle India</v>
      </c>
      <c r="C14" s="26"/>
      <c r="D14" s="172">
        <f>'Beta Comps'!D15</f>
        <v>1385</v>
      </c>
      <c r="E14" s="172">
        <f>'Beta Comps'!F15</f>
        <v>192.83</v>
      </c>
      <c r="F14" s="172">
        <f t="shared" ref="F14:F22" si="0">D14*E14</f>
        <v>267069.55</v>
      </c>
      <c r="G14" s="205">
        <f>'Beta Comps'!N15</f>
        <v>-896.70999999999981</v>
      </c>
      <c r="H14" s="172">
        <f t="shared" ref="H14:H22" si="1">F14+G14</f>
        <v>266172.83999999997</v>
      </c>
      <c r="I14" s="26"/>
      <c r="J14" s="26"/>
      <c r="K14" s="172">
        <f>'Beta Comps'!K15</f>
        <v>24436.62</v>
      </c>
      <c r="L14" s="172">
        <f>'Beta Comps'!O15</f>
        <v>5802.3685794111325</v>
      </c>
      <c r="M14" s="172">
        <f>'Beta Comps'!L15</f>
        <v>3860.49</v>
      </c>
      <c r="N14" s="26"/>
      <c r="O14" s="197">
        <f t="shared" ref="O14:O22" si="2">$H14/K14</f>
        <v>10.892375459453884</v>
      </c>
      <c r="P14" s="197">
        <f t="shared" ref="P14:P22" si="3">$H14/L14</f>
        <v>45.873135488923587</v>
      </c>
      <c r="Q14" s="197">
        <f t="shared" ref="Q14:Q22" si="4">$F14/M14</f>
        <v>69.180220645565726</v>
      </c>
    </row>
    <row r="15" spans="2:17" x14ac:dyDescent="0.35">
      <c r="B15" s="26" t="str">
        <f>'Beta Comps'!C16</f>
        <v>Hatsun Agro</v>
      </c>
      <c r="C15" s="26"/>
      <c r="D15" s="172">
        <f>'Beta Comps'!D16</f>
        <v>1130.7</v>
      </c>
      <c r="E15" s="172">
        <f>'Beta Comps'!F16</f>
        <v>22.27</v>
      </c>
      <c r="F15" s="172">
        <f t="shared" si="0"/>
        <v>25180.689000000002</v>
      </c>
      <c r="G15" s="172">
        <f>'Beta Comps'!N16</f>
        <v>1787.06</v>
      </c>
      <c r="H15" s="172">
        <f t="shared" si="1"/>
        <v>26967.749000000003</v>
      </c>
      <c r="I15" s="26"/>
      <c r="J15" s="26"/>
      <c r="K15" s="172">
        <f>'Beta Comps'!K16</f>
        <v>10413.16</v>
      </c>
      <c r="L15" s="172">
        <f>'Beta Comps'!O16</f>
        <v>1184.8233743409489</v>
      </c>
      <c r="M15" s="172">
        <f>'Beta Comps'!L16</f>
        <v>365.34</v>
      </c>
      <c r="N15" s="26"/>
      <c r="O15" s="197">
        <f t="shared" si="2"/>
        <v>2.5897757261004348</v>
      </c>
      <c r="P15" s="197">
        <f t="shared" si="3"/>
        <v>22.760986644950904</v>
      </c>
      <c r="Q15" s="197">
        <f t="shared" si="4"/>
        <v>68.92398587617015</v>
      </c>
    </row>
    <row r="16" spans="2:17" x14ac:dyDescent="0.35">
      <c r="B16" s="26" t="str">
        <f>'Beta Comps'!C17</f>
        <v>Milky Mist Dairy</v>
      </c>
      <c r="C16" s="26"/>
      <c r="D16" s="172">
        <f>'Beta Comps'!D17</f>
        <v>287.77</v>
      </c>
      <c r="E16" s="172">
        <f>'Beta Comps'!F17</f>
        <v>76.98</v>
      </c>
      <c r="F16" s="172">
        <f t="shared" si="0"/>
        <v>22152.534599999999</v>
      </c>
      <c r="G16" s="172">
        <f>'Beta Comps'!N17</f>
        <v>1354.71</v>
      </c>
      <c r="H16" s="172">
        <f t="shared" si="1"/>
        <v>23507.244599999998</v>
      </c>
      <c r="I16" s="26"/>
      <c r="J16" s="26"/>
      <c r="K16" s="172">
        <f>'Beta Comps'!K17</f>
        <v>3137.41</v>
      </c>
      <c r="L16" s="172">
        <f>'Beta Comps'!O17</f>
        <v>430.125</v>
      </c>
      <c r="M16" s="172">
        <f>'Beta Comps'!L17</f>
        <v>125.15</v>
      </c>
      <c r="N16" s="26"/>
      <c r="O16" s="197">
        <f t="shared" si="2"/>
        <v>7.4925638026270072</v>
      </c>
      <c r="P16" s="197">
        <f t="shared" si="3"/>
        <v>54.652123452484737</v>
      </c>
      <c r="Q16" s="197">
        <f t="shared" si="4"/>
        <v>177.00786735916898</v>
      </c>
    </row>
    <row r="17" spans="2:17" x14ac:dyDescent="0.35">
      <c r="B17" s="26" t="str">
        <f>'Beta Comps'!C18</f>
        <v>Zydus Wellness</v>
      </c>
      <c r="C17" s="26"/>
      <c r="D17" s="172">
        <f>'Beta Comps'!D18</f>
        <v>530.45000000000005</v>
      </c>
      <c r="E17" s="172">
        <f>'Beta Comps'!F18</f>
        <v>31.82</v>
      </c>
      <c r="F17" s="172">
        <f t="shared" si="0"/>
        <v>16878.919000000002</v>
      </c>
      <c r="G17" s="172">
        <f>'Beta Comps'!N18</f>
        <v>3091.7000000000003</v>
      </c>
      <c r="H17" s="172">
        <f t="shared" si="1"/>
        <v>19970.619000000002</v>
      </c>
      <c r="I17" s="26"/>
      <c r="J17" s="26"/>
      <c r="K17" s="172">
        <f>'Beta Comps'!K18</f>
        <v>4537.1000000000004</v>
      </c>
      <c r="L17" s="172">
        <f>'Beta Comps'!O18</f>
        <v>602.91917973462012</v>
      </c>
      <c r="M17" s="172">
        <f>'Beta Comps'!L18</f>
        <v>188.2</v>
      </c>
      <c r="N17" s="26"/>
      <c r="O17" s="197">
        <f t="shared" si="2"/>
        <v>4.4016263692667126</v>
      </c>
      <c r="P17" s="197">
        <f t="shared" si="3"/>
        <v>33.123210657836822</v>
      </c>
      <c r="Q17" s="197">
        <f t="shared" si="4"/>
        <v>89.686073326248689</v>
      </c>
    </row>
    <row r="18" spans="2:17" x14ac:dyDescent="0.35">
      <c r="B18" s="26" t="str">
        <f>'Beta Comps'!C19</f>
        <v>Bikaji Foods</v>
      </c>
      <c r="C18" s="26"/>
      <c r="D18" s="172">
        <f>'Beta Comps'!D19</f>
        <v>558.95000000000005</v>
      </c>
      <c r="E18" s="172">
        <f>'Beta Comps'!F19</f>
        <v>25.07</v>
      </c>
      <c r="F18" s="172">
        <f t="shared" si="0"/>
        <v>14012.876500000002</v>
      </c>
      <c r="G18" s="205">
        <f>'Beta Comps'!N19</f>
        <v>-30.760000000000019</v>
      </c>
      <c r="H18" s="172">
        <f t="shared" si="1"/>
        <v>13982.116500000002</v>
      </c>
      <c r="I18" s="26"/>
      <c r="J18" s="26"/>
      <c r="K18" s="172">
        <f>'Beta Comps'!K19</f>
        <v>2871.7</v>
      </c>
      <c r="L18" s="172">
        <f>'Beta Comps'!O19</f>
        <v>459.55913272010508</v>
      </c>
      <c r="M18" s="172">
        <f>'Beta Comps'!L19</f>
        <v>270.48</v>
      </c>
      <c r="N18" s="26"/>
      <c r="O18" s="197">
        <f t="shared" si="2"/>
        <v>4.8689335585193447</v>
      </c>
      <c r="P18" s="197">
        <f t="shared" si="3"/>
        <v>30.425065034048238</v>
      </c>
      <c r="Q18" s="197">
        <f t="shared" si="4"/>
        <v>51.807440476190479</v>
      </c>
    </row>
    <row r="19" spans="2:17" x14ac:dyDescent="0.35">
      <c r="B19" s="26" t="str">
        <f>'Beta Comps'!C20</f>
        <v>Godrej Agrovet</v>
      </c>
      <c r="C19" s="26"/>
      <c r="D19" s="172">
        <f>'Beta Comps'!D20</f>
        <v>660.65</v>
      </c>
      <c r="E19" s="172">
        <f>'Beta Comps'!F20</f>
        <v>19.239999999999998</v>
      </c>
      <c r="F19" s="172">
        <f t="shared" si="0"/>
        <v>12710.905999999999</v>
      </c>
      <c r="G19" s="172">
        <f>'Beta Comps'!N20</f>
        <v>1272.02</v>
      </c>
      <c r="H19" s="172">
        <f t="shared" si="1"/>
        <v>13982.925999999999</v>
      </c>
      <c r="I19" s="26"/>
      <c r="J19" s="26"/>
      <c r="K19" s="172">
        <f>'Beta Comps'!K20</f>
        <v>10473.61</v>
      </c>
      <c r="L19" s="172">
        <f>'Beta Comps'!O20</f>
        <v>983.28370786516848</v>
      </c>
      <c r="M19" s="172">
        <f>'Beta Comps'!L20</f>
        <v>424.66</v>
      </c>
      <c r="N19" s="26"/>
      <c r="O19" s="197">
        <f t="shared" si="2"/>
        <v>1.3350626956703562</v>
      </c>
      <c r="P19" s="197">
        <f t="shared" si="3"/>
        <v>14.220642412919334</v>
      </c>
      <c r="Q19" s="197">
        <f t="shared" si="4"/>
        <v>29.93195968539537</v>
      </c>
    </row>
    <row r="20" spans="2:17" x14ac:dyDescent="0.35">
      <c r="B20" s="26" t="str">
        <f>'Beta Comps'!C21</f>
        <v>EID Parry</v>
      </c>
      <c r="C20" s="26"/>
      <c r="D20" s="172">
        <f>'Beta Comps'!D21</f>
        <v>700.9</v>
      </c>
      <c r="E20" s="172">
        <f>'Beta Comps'!F21</f>
        <v>17.8</v>
      </c>
      <c r="F20" s="172">
        <f t="shared" si="0"/>
        <v>12476.02</v>
      </c>
      <c r="G20" s="172">
        <f>'Beta Comps'!N21</f>
        <v>2219.5500000000002</v>
      </c>
      <c r="H20" s="172">
        <f t="shared" si="1"/>
        <v>14695.57</v>
      </c>
      <c r="I20" s="26"/>
      <c r="J20" s="26"/>
      <c r="K20" s="172">
        <f>'Beta Comps'!K21</f>
        <v>38836.49</v>
      </c>
      <c r="L20" s="172">
        <f>'Beta Comps'!O21</f>
        <v>3682.3233082706765</v>
      </c>
      <c r="M20" s="172">
        <f>'Beta Comps'!L21</f>
        <v>1227.49</v>
      </c>
      <c r="N20" s="26"/>
      <c r="O20" s="197">
        <f t="shared" si="2"/>
        <v>0.37839593639898972</v>
      </c>
      <c r="P20" s="197">
        <f t="shared" si="3"/>
        <v>3.9908418598098212</v>
      </c>
      <c r="Q20" s="197">
        <f t="shared" si="4"/>
        <v>10.163846548648054</v>
      </c>
    </row>
    <row r="21" spans="2:17" x14ac:dyDescent="0.35">
      <c r="B21" s="26" t="str">
        <f>'Beta Comps'!C22</f>
        <v>Manorama Indust.</v>
      </c>
      <c r="C21" s="26"/>
      <c r="D21" s="172">
        <f>'Beta Comps'!D22</f>
        <v>1923</v>
      </c>
      <c r="E21" s="172">
        <f>'Beta Comps'!F22</f>
        <v>6.31</v>
      </c>
      <c r="F21" s="172">
        <f t="shared" si="0"/>
        <v>12134.13</v>
      </c>
      <c r="G21" s="172">
        <f>'Beta Comps'!N22</f>
        <v>264.11</v>
      </c>
      <c r="H21" s="172">
        <f t="shared" si="1"/>
        <v>12398.24</v>
      </c>
      <c r="I21" s="26"/>
      <c r="J21" s="26"/>
      <c r="K21" s="172">
        <f>'Beta Comps'!K22</f>
        <v>1472.11</v>
      </c>
      <c r="L21" s="172">
        <f>'Beta Comps'!O22</f>
        <v>420.18474576271188</v>
      </c>
      <c r="M21" s="172">
        <f>'Beta Comps'!L22</f>
        <v>264.23</v>
      </c>
      <c r="N21" s="26"/>
      <c r="O21" s="197">
        <f t="shared" si="2"/>
        <v>8.4220880233134761</v>
      </c>
      <c r="P21" s="197">
        <f t="shared" si="3"/>
        <v>29.506639936428286</v>
      </c>
      <c r="Q21" s="197">
        <f t="shared" si="4"/>
        <v>45.922605305983417</v>
      </c>
    </row>
    <row r="22" spans="2:17" x14ac:dyDescent="0.35">
      <c r="B22" s="26" t="str">
        <f>'Beta Comps'!C23</f>
        <v>Avanti Feeds</v>
      </c>
      <c r="C22" s="26"/>
      <c r="D22" s="172">
        <f>'Beta Comps'!D23</f>
        <v>767</v>
      </c>
      <c r="E22" s="172">
        <f>'Beta Comps'!F23</f>
        <v>13.62</v>
      </c>
      <c r="F22" s="172">
        <f t="shared" si="0"/>
        <v>10446.539999999999</v>
      </c>
      <c r="G22" s="205">
        <f>'Beta Comps'!N23</f>
        <v>-424.74</v>
      </c>
      <c r="H22" s="172">
        <f t="shared" si="1"/>
        <v>10021.799999999999</v>
      </c>
      <c r="I22" s="26"/>
      <c r="J22" s="26"/>
      <c r="K22" s="172">
        <f>'Beta Comps'!K23</f>
        <v>6359.97</v>
      </c>
      <c r="L22" s="172">
        <f>'Beta Comps'!O23</f>
        <v>865.46160483175163</v>
      </c>
      <c r="M22" s="172">
        <f>'Beta Comps'!L23</f>
        <v>587.42999999999995</v>
      </c>
      <c r="N22" s="26"/>
      <c r="O22" s="197">
        <f t="shared" si="2"/>
        <v>1.5757621498214613</v>
      </c>
      <c r="P22" s="197">
        <f t="shared" si="3"/>
        <v>11.579716470435759</v>
      </c>
      <c r="Q22" s="197">
        <f t="shared" si="4"/>
        <v>17.783463561615854</v>
      </c>
    </row>
    <row r="24" spans="2:17" x14ac:dyDescent="0.35">
      <c r="B24" s="198" t="s">
        <v>464</v>
      </c>
      <c r="C24" s="198"/>
      <c r="D24" s="198"/>
      <c r="E24" s="198"/>
      <c r="F24" s="198"/>
      <c r="G24" s="198"/>
      <c r="H24" s="198"/>
      <c r="I24" s="198"/>
      <c r="J24" s="198"/>
      <c r="K24" s="198"/>
      <c r="L24" s="198"/>
      <c r="M24" s="198"/>
      <c r="N24" s="198"/>
      <c r="O24" s="200">
        <f>MAX(O13:O22)</f>
        <v>10.892375459453884</v>
      </c>
      <c r="P24" s="200">
        <f t="shared" ref="P24:Q24" si="5">MAX(P13:P22)</f>
        <v>54.652123452484737</v>
      </c>
      <c r="Q24" s="200">
        <f t="shared" si="5"/>
        <v>177.00786735916898</v>
      </c>
    </row>
    <row r="25" spans="2:17" x14ac:dyDescent="0.35">
      <c r="B25" s="198" t="s">
        <v>465</v>
      </c>
      <c r="C25" s="198"/>
      <c r="D25" s="198"/>
      <c r="E25" s="198"/>
      <c r="F25" s="198"/>
      <c r="G25" s="198"/>
      <c r="H25" s="198"/>
      <c r="I25" s="198"/>
      <c r="J25" s="198"/>
      <c r="K25" s="198"/>
      <c r="L25" s="198"/>
      <c r="M25" s="198"/>
      <c r="N25" s="198"/>
      <c r="O25" s="200">
        <f>QUARTILE(O13:O22,3)</f>
        <v>7.1815840668397799</v>
      </c>
      <c r="P25" s="200">
        <f t="shared" ref="P25:Q25" si="6">QUARTILE(P13:P22,3)</f>
        <v>32.80929288861811</v>
      </c>
      <c r="Q25" s="200">
        <f t="shared" si="6"/>
        <v>69.116161953216832</v>
      </c>
    </row>
    <row r="26" spans="2:17" x14ac:dyDescent="0.35">
      <c r="B26" s="201" t="s">
        <v>466</v>
      </c>
      <c r="C26" s="198"/>
      <c r="D26" s="198"/>
      <c r="E26" s="198"/>
      <c r="F26" s="198"/>
      <c r="G26" s="198"/>
      <c r="H26" s="198"/>
      <c r="I26" s="198"/>
      <c r="J26" s="198"/>
      <c r="K26" s="198"/>
      <c r="L26" s="198"/>
      <c r="M26" s="198"/>
      <c r="N26" s="198"/>
      <c r="O26" s="202">
        <f>AVERAGE(O13:O22)</f>
        <v>4.8205228580649768</v>
      </c>
      <c r="P26" s="202">
        <f t="shared" ref="P26:Q26" si="7">AVERAGE(P13:P22)</f>
        <v>27.799990153879946</v>
      </c>
      <c r="Q26" s="202">
        <f t="shared" si="7"/>
        <v>60.676455748053421</v>
      </c>
    </row>
    <row r="27" spans="2:17" x14ac:dyDescent="0.35">
      <c r="B27" s="201" t="s">
        <v>239</v>
      </c>
      <c r="C27" s="198"/>
      <c r="D27" s="198"/>
      <c r="E27" s="198"/>
      <c r="F27" s="198"/>
      <c r="G27" s="198"/>
      <c r="H27" s="198"/>
      <c r="I27" s="198"/>
      <c r="J27" s="198"/>
      <c r="K27" s="198"/>
      <c r="L27" s="198"/>
      <c r="M27" s="198"/>
      <c r="N27" s="198"/>
      <c r="O27" s="202">
        <f>QUARTILE(O13:O22,2)</f>
        <v>4.6352799638930282</v>
      </c>
      <c r="P27" s="202">
        <f t="shared" ref="P27:Q27" si="8">QUARTILE(P13:P22,2)</f>
        <v>29.965852485238262</v>
      </c>
      <c r="Q27" s="202">
        <f t="shared" si="8"/>
        <v>49.082267585869019</v>
      </c>
    </row>
    <row r="28" spans="2:17" x14ac:dyDescent="0.35">
      <c r="B28" s="198" t="s">
        <v>467</v>
      </c>
      <c r="C28" s="198"/>
      <c r="D28" s="198"/>
      <c r="E28" s="198"/>
      <c r="F28" s="198"/>
      <c r="G28" s="198"/>
      <c r="H28" s="198"/>
      <c r="I28" s="198"/>
      <c r="J28" s="198"/>
      <c r="K28" s="198"/>
      <c r="L28" s="198"/>
      <c r="M28" s="198"/>
      <c r="N28" s="198"/>
      <c r="O28" s="200">
        <f>QUARTILE(O13:O22,1)</f>
        <v>1.8292655438912047</v>
      </c>
      <c r="P28" s="200">
        <f t="shared" ref="P28:Q28" si="9">QUARTILE(P13:P22,1)</f>
        <v>16.355728470927225</v>
      </c>
      <c r="Q28" s="200">
        <f t="shared" si="9"/>
        <v>33.929621090542383</v>
      </c>
    </row>
    <row r="29" spans="2:17" x14ac:dyDescent="0.35">
      <c r="B29" s="198" t="s">
        <v>468</v>
      </c>
      <c r="C29" s="198"/>
      <c r="D29" s="198"/>
      <c r="E29" s="198"/>
      <c r="F29" s="198"/>
      <c r="G29" s="198"/>
      <c r="H29" s="198"/>
      <c r="I29" s="198"/>
      <c r="J29" s="198"/>
      <c r="K29" s="198"/>
      <c r="L29" s="198"/>
      <c r="M29" s="198"/>
      <c r="N29" s="198"/>
      <c r="O29" s="200">
        <f>MIN(O13:O22)</f>
        <v>0.37839593639898972</v>
      </c>
      <c r="P29" s="200">
        <f t="shared" ref="P29:Q29" si="10">MIN(P13:P22)</f>
        <v>3.9908418598098212</v>
      </c>
      <c r="Q29" s="200">
        <f t="shared" si="10"/>
        <v>10.163846548648054</v>
      </c>
    </row>
    <row r="32" spans="2:17" x14ac:dyDescent="0.35">
      <c r="B32" s="33" t="s">
        <v>469</v>
      </c>
      <c r="C32" s="33"/>
      <c r="D32" s="33"/>
      <c r="E32" s="33"/>
      <c r="F32" s="33"/>
      <c r="G32" s="33"/>
      <c r="H32" s="33"/>
      <c r="I32" s="33"/>
      <c r="J32" s="33"/>
      <c r="K32" s="33"/>
      <c r="L32" s="33"/>
      <c r="M32" s="33"/>
      <c r="N32" s="33"/>
      <c r="O32" s="33" t="s">
        <v>436</v>
      </c>
      <c r="P32" s="33" t="s">
        <v>336</v>
      </c>
      <c r="Q32" s="33" t="s">
        <v>437</v>
      </c>
    </row>
    <row r="33" spans="2:17" ht="6" customHeight="1" x14ac:dyDescent="0.35"/>
    <row r="34" spans="2:17" x14ac:dyDescent="0.35">
      <c r="B34" s="26" t="s">
        <v>470</v>
      </c>
      <c r="C34" s="26"/>
      <c r="D34" s="26"/>
      <c r="E34" s="26"/>
      <c r="F34" s="26"/>
      <c r="G34" s="26"/>
      <c r="H34" s="26"/>
      <c r="I34" s="26"/>
      <c r="J34" s="26"/>
      <c r="K34" s="26"/>
      <c r="L34" s="26"/>
      <c r="M34" s="26"/>
      <c r="N34" s="26"/>
      <c r="O34" s="176">
        <f>O$27*K13</f>
        <v>90523.958410054678</v>
      </c>
      <c r="P34" s="176">
        <f>P$27*L13</f>
        <v>114749.68766451233</v>
      </c>
      <c r="Q34" s="176">
        <f>Q36+Q35</f>
        <v>129145.31978869047</v>
      </c>
    </row>
    <row r="35" spans="2:17" x14ac:dyDescent="0.35">
      <c r="B35" s="26" t="s">
        <v>460</v>
      </c>
      <c r="C35" s="26"/>
      <c r="D35" s="26"/>
      <c r="E35" s="26"/>
      <c r="F35" s="26"/>
      <c r="G35" s="26"/>
      <c r="H35" s="26"/>
      <c r="I35" s="26"/>
      <c r="J35" s="26"/>
      <c r="K35" s="26"/>
      <c r="L35" s="26"/>
      <c r="M35" s="26"/>
      <c r="N35" s="26"/>
      <c r="O35" s="176">
        <f>$G$13</f>
        <v>1027.8399999999999</v>
      </c>
      <c r="P35" s="176">
        <f>$G$13</f>
        <v>1027.8399999999999</v>
      </c>
      <c r="Q35" s="176">
        <f>$G$13</f>
        <v>1027.8399999999999</v>
      </c>
    </row>
    <row r="36" spans="2:17" x14ac:dyDescent="0.35">
      <c r="B36" s="26" t="s">
        <v>471</v>
      </c>
      <c r="C36" s="26"/>
      <c r="D36" s="26"/>
      <c r="E36" s="26"/>
      <c r="F36" s="26"/>
      <c r="G36" s="26"/>
      <c r="H36" s="26"/>
      <c r="I36" s="26"/>
      <c r="J36" s="26"/>
      <c r="K36" s="26"/>
      <c r="L36" s="26"/>
      <c r="M36" s="26"/>
      <c r="N36" s="26"/>
      <c r="O36" s="176">
        <f>O34-O35</f>
        <v>89496.118410054682</v>
      </c>
      <c r="P36" s="176">
        <f t="shared" ref="P36" si="11">P34-P35</f>
        <v>113721.84766451233</v>
      </c>
      <c r="Q36" s="176">
        <f>Q27*M13</f>
        <v>128117.47978869047</v>
      </c>
    </row>
    <row r="37" spans="2:17" x14ac:dyDescent="0.35">
      <c r="B37" s="26" t="s">
        <v>472</v>
      </c>
      <c r="C37" s="26"/>
      <c r="D37" s="26"/>
      <c r="E37" s="26"/>
      <c r="F37" s="26"/>
      <c r="G37" s="26"/>
      <c r="H37" s="26"/>
      <c r="I37" s="26"/>
      <c r="J37" s="26"/>
      <c r="K37" s="26"/>
      <c r="L37" s="26"/>
      <c r="M37" s="26"/>
      <c r="N37" s="26"/>
      <c r="O37" s="176">
        <f>$E$13</f>
        <v>24.09</v>
      </c>
      <c r="P37" s="176">
        <f>$E$13</f>
        <v>24.09</v>
      </c>
      <c r="Q37" s="176">
        <f>$E$13</f>
        <v>24.09</v>
      </c>
    </row>
    <row r="38" spans="2:17" x14ac:dyDescent="0.35">
      <c r="B38" s="203" t="s">
        <v>473</v>
      </c>
      <c r="C38" s="204"/>
      <c r="D38" s="204"/>
      <c r="E38" s="204"/>
      <c r="F38" s="204"/>
      <c r="G38" s="204"/>
      <c r="H38" s="204"/>
      <c r="I38" s="204"/>
      <c r="J38" s="204"/>
      <c r="K38" s="204"/>
      <c r="L38" s="204"/>
      <c r="M38" s="204"/>
      <c r="N38" s="203"/>
      <c r="O38" s="206">
        <f>O36/O37</f>
        <v>3715.0734084705141</v>
      </c>
      <c r="P38" s="206">
        <f t="shared" ref="P38:Q38" si="12">P36/P37</f>
        <v>4720.7076656086483</v>
      </c>
      <c r="Q38" s="206">
        <f t="shared" si="12"/>
        <v>5318.2847566911778</v>
      </c>
    </row>
    <row r="39" spans="2:17" ht="15" thickBot="1" x14ac:dyDescent="0.4"/>
    <row r="40" spans="2:17" ht="15" thickBot="1" x14ac:dyDescent="0.4">
      <c r="B40" s="50" t="s">
        <v>474</v>
      </c>
      <c r="O40" s="207" t="str">
        <f>IF(O38&gt;$D$13,"Undervalued","Overvalued")</f>
        <v>Overvalued</v>
      </c>
      <c r="P40" s="207" t="str">
        <f t="shared" ref="P40:Q40" si="13">IF(P38&gt;$D$13,"Undervalued","Overvalued")</f>
        <v>Overvalued</v>
      </c>
      <c r="Q40" s="207" t="str">
        <f t="shared" si="13"/>
        <v>Undervalued</v>
      </c>
    </row>
  </sheetData>
  <mergeCells count="4">
    <mergeCell ref="D10:I10"/>
    <mergeCell ref="K10:M10"/>
    <mergeCell ref="O10:Q10"/>
    <mergeCell ref="O8:Q8"/>
  </mergeCells>
  <pageMargins left="0.7" right="0.7" top="0.75" bottom="0.75" header="0.3" footer="0.3"/>
  <pageSetup scale="7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CF0E-BBA6-4503-B0FB-608FCC22EA95}">
  <sheetPr>
    <pageSetUpPr fitToPage="1"/>
  </sheetPr>
  <dimension ref="B2:M7722"/>
  <sheetViews>
    <sheetView showGridLines="0" workbookViewId="0">
      <selection activeCell="I6" sqref="I6"/>
    </sheetView>
  </sheetViews>
  <sheetFormatPr defaultRowHeight="14.5" x14ac:dyDescent="0.35"/>
  <cols>
    <col min="1" max="1" width="1.81640625" customWidth="1"/>
    <col min="2" max="2" width="10.81640625" customWidth="1"/>
    <col min="3" max="3" width="10.81640625" bestFit="1" customWidth="1"/>
    <col min="4" max="4" width="12.453125" bestFit="1" customWidth="1"/>
    <col min="5" max="5" width="14.81640625" bestFit="1" customWidth="1"/>
    <col min="6" max="6" width="12.36328125" bestFit="1" customWidth="1"/>
    <col min="7" max="7" width="17.7265625" bestFit="1" customWidth="1"/>
    <col min="9" max="9" width="12.90625" customWidth="1"/>
    <col min="10" max="10" width="10.1796875" bestFit="1" customWidth="1"/>
    <col min="11" max="11" width="13.6328125" customWidth="1"/>
    <col min="12" max="12" width="12.1796875" customWidth="1"/>
  </cols>
  <sheetData>
    <row r="2" spans="2:13" ht="19.5" x14ac:dyDescent="0.45">
      <c r="B2" s="47" t="str">
        <f>'Data Sheet'!B1</f>
        <v>BRITANNIA INDUSTRIES LTD</v>
      </c>
    </row>
    <row r="3" spans="2:13" x14ac:dyDescent="0.35">
      <c r="B3" t="s">
        <v>191</v>
      </c>
    </row>
    <row r="4" spans="2:13" ht="17" x14ac:dyDescent="0.4">
      <c r="B4" s="46" t="s">
        <v>193</v>
      </c>
    </row>
    <row r="5" spans="2:13" x14ac:dyDescent="0.35">
      <c r="B5" t="s">
        <v>192</v>
      </c>
      <c r="L5" s="36"/>
    </row>
    <row r="6" spans="2:13" x14ac:dyDescent="0.35">
      <c r="B6" s="60"/>
      <c r="C6" s="60"/>
      <c r="D6" s="60"/>
      <c r="E6" s="60"/>
      <c r="F6" s="60"/>
      <c r="G6" s="60"/>
      <c r="H6" s="60"/>
      <c r="I6" s="60"/>
      <c r="J6" s="60"/>
      <c r="K6" s="265" t="s">
        <v>659</v>
      </c>
      <c r="L6" s="265"/>
      <c r="M6" s="265"/>
    </row>
    <row r="8" spans="2:13" x14ac:dyDescent="0.35">
      <c r="B8" s="33" t="s">
        <v>290</v>
      </c>
      <c r="C8" s="33" t="s">
        <v>475</v>
      </c>
      <c r="D8" s="33" t="s">
        <v>296</v>
      </c>
      <c r="E8" s="33" t="s">
        <v>476</v>
      </c>
      <c r="F8" s="33" t="s">
        <v>477</v>
      </c>
      <c r="G8" s="33" t="s">
        <v>478</v>
      </c>
      <c r="I8" s="33" t="s">
        <v>479</v>
      </c>
      <c r="J8" s="33"/>
      <c r="K8" s="33"/>
      <c r="L8" s="33"/>
      <c r="M8" s="33"/>
    </row>
    <row r="9" spans="2:13" x14ac:dyDescent="0.35">
      <c r="B9" s="269">
        <v>36427</v>
      </c>
      <c r="C9" s="210">
        <v>79.56</v>
      </c>
      <c r="D9">
        <f t="shared" ref="D9:D72" si="0">(C9-C10)/C10</f>
        <v>-0.71363783608681564</v>
      </c>
      <c r="E9">
        <v>0.45023696682464459</v>
      </c>
      <c r="F9">
        <v>1</v>
      </c>
      <c r="G9">
        <f ca="1">_xlfn.NORM.INV(RAND(),M$11,M$12)</f>
        <v>-8.4282128608380857E-3</v>
      </c>
    </row>
    <row r="10" spans="2:13" x14ac:dyDescent="0.35">
      <c r="B10" s="269">
        <v>41421</v>
      </c>
      <c r="C10" s="210">
        <v>277.83</v>
      </c>
      <c r="D10">
        <f t="shared" si="0"/>
        <v>0.42119801524374634</v>
      </c>
      <c r="E10">
        <v>0.1580592722270851</v>
      </c>
      <c r="F10">
        <v>2</v>
      </c>
      <c r="G10">
        <f t="shared" ref="G10:G73" ca="1" si="1">_xlfn.NORM.INV(RAND(),M$11,M$12)</f>
        <v>-5.3010664058695429E-2</v>
      </c>
      <c r="I10" s="33" t="s">
        <v>480</v>
      </c>
      <c r="J10" s="33"/>
      <c r="K10" s="33"/>
      <c r="L10" s="33"/>
      <c r="M10" s="33"/>
    </row>
    <row r="11" spans="2:13" x14ac:dyDescent="0.35">
      <c r="B11" s="269">
        <v>40429</v>
      </c>
      <c r="C11" s="210">
        <v>195.49</v>
      </c>
      <c r="D11">
        <f t="shared" si="0"/>
        <v>0.99826229173055314</v>
      </c>
      <c r="E11">
        <v>0.13676804093737285</v>
      </c>
      <c r="F11">
        <v>3</v>
      </c>
      <c r="G11">
        <f t="shared" ca="1" si="1"/>
        <v>-1.8459908101846535E-2</v>
      </c>
      <c r="I11" s="211" t="s">
        <v>238</v>
      </c>
      <c r="J11" s="211"/>
      <c r="K11" s="211"/>
      <c r="L11" s="211"/>
      <c r="M11" s="212">
        <f>AVERAGE(E9:E7722)</f>
        <v>1.0134209772338341E-3</v>
      </c>
    </row>
    <row r="12" spans="2:13" x14ac:dyDescent="0.35">
      <c r="B12" s="269">
        <v>39786</v>
      </c>
      <c r="C12" s="210">
        <v>97.83</v>
      </c>
      <c r="D12">
        <f t="shared" si="0"/>
        <v>-0.76102887292979626</v>
      </c>
      <c r="E12">
        <v>0.1161437535653165</v>
      </c>
      <c r="F12">
        <v>4</v>
      </c>
      <c r="G12">
        <f t="shared" ca="1" si="1"/>
        <v>-2.7906186882599984E-3</v>
      </c>
      <c r="I12" s="211" t="s">
        <v>481</v>
      </c>
      <c r="J12" s="211"/>
      <c r="K12" s="211"/>
      <c r="L12" s="211"/>
      <c r="M12" s="212">
        <f>_xlfn.STDEV.S(E9:E7722)</f>
        <v>1.8497949419028253E-2</v>
      </c>
    </row>
    <row r="13" spans="2:13" x14ac:dyDescent="0.35">
      <c r="B13" s="269">
        <v>41801</v>
      </c>
      <c r="C13" s="210">
        <v>409.38</v>
      </c>
      <c r="D13">
        <f t="shared" si="0"/>
        <v>-0.80299421080745514</v>
      </c>
      <c r="E13">
        <v>0.106641797096748</v>
      </c>
      <c r="F13">
        <v>5</v>
      </c>
      <c r="G13">
        <f t="shared" ca="1" si="1"/>
        <v>-2.8727847252990471E-3</v>
      </c>
      <c r="I13" s="211" t="s">
        <v>482</v>
      </c>
      <c r="J13" s="211"/>
      <c r="K13" s="211"/>
      <c r="L13" s="211"/>
      <c r="M13" s="212">
        <f>MIN(E9:E7722)</f>
        <v>-0.27994330262225375</v>
      </c>
    </row>
    <row r="14" spans="2:13" x14ac:dyDescent="0.35">
      <c r="B14" s="269">
        <v>43914</v>
      </c>
      <c r="C14" s="210">
        <v>2078.0100000000002</v>
      </c>
      <c r="D14">
        <f t="shared" si="0"/>
        <v>-0.16574596725628896</v>
      </c>
      <c r="E14">
        <v>0.10610697993793489</v>
      </c>
      <c r="F14">
        <v>6</v>
      </c>
      <c r="G14">
        <f t="shared" ca="1" si="1"/>
        <v>2.9030692881239287E-3</v>
      </c>
      <c r="I14" s="211" t="s">
        <v>483</v>
      </c>
      <c r="J14" s="211"/>
      <c r="K14" s="211"/>
      <c r="L14" s="211"/>
      <c r="M14" s="212">
        <f>MAX(E9:E7722)</f>
        <v>0.45023696682464459</v>
      </c>
    </row>
    <row r="15" spans="2:13" x14ac:dyDescent="0.35">
      <c r="B15" s="269">
        <v>43928</v>
      </c>
      <c r="C15" s="210">
        <v>2490.86</v>
      </c>
      <c r="D15">
        <f t="shared" si="0"/>
        <v>43.719210053859968</v>
      </c>
      <c r="E15">
        <v>0.10582510910148341</v>
      </c>
      <c r="F15">
        <v>7</v>
      </c>
      <c r="G15">
        <f t="shared" ca="1" si="1"/>
        <v>-2.3075247453479848E-2</v>
      </c>
      <c r="I15" s="211" t="s">
        <v>484</v>
      </c>
      <c r="J15" s="211"/>
      <c r="K15" s="211"/>
      <c r="L15" s="211"/>
      <c r="M15" s="211">
        <v>4918</v>
      </c>
    </row>
    <row r="16" spans="2:13" x14ac:dyDescent="0.35">
      <c r="B16" s="269">
        <v>36220</v>
      </c>
      <c r="C16" s="210">
        <v>55.7</v>
      </c>
      <c r="D16">
        <f t="shared" si="0"/>
        <v>1.0568685376661746</v>
      </c>
      <c r="E16">
        <v>0.10100810436845224</v>
      </c>
      <c r="F16">
        <v>8</v>
      </c>
      <c r="G16">
        <f t="shared" ca="1" si="1"/>
        <v>-3.037173291685874E-3</v>
      </c>
    </row>
    <row r="17" spans="2:13" x14ac:dyDescent="0.35">
      <c r="B17" s="269">
        <v>35955</v>
      </c>
      <c r="C17" s="210">
        <v>27.08</v>
      </c>
      <c r="D17">
        <f t="shared" si="0"/>
        <v>0.15332197614991472</v>
      </c>
      <c r="E17">
        <v>9.9918765231518977E-2</v>
      </c>
      <c r="F17">
        <v>9</v>
      </c>
      <c r="G17">
        <f t="shared" ca="1" si="1"/>
        <v>3.5929247162482053E-2</v>
      </c>
      <c r="I17" s="33" t="s">
        <v>9</v>
      </c>
      <c r="J17" s="33"/>
      <c r="K17" s="33"/>
      <c r="L17" s="33"/>
      <c r="M17" s="33"/>
    </row>
    <row r="18" spans="2:13" x14ac:dyDescent="0.35">
      <c r="B18" s="269">
        <v>35886</v>
      </c>
      <c r="C18" s="210">
        <v>23.48</v>
      </c>
      <c r="D18">
        <f t="shared" si="0"/>
        <v>1.9910828025477709</v>
      </c>
      <c r="E18">
        <v>9.9765807962529221E-2</v>
      </c>
      <c r="F18">
        <v>10</v>
      </c>
      <c r="G18">
        <f t="shared" ca="1" si="1"/>
        <v>2.0936576340108419E-2</v>
      </c>
      <c r="I18" s="211" t="s">
        <v>238</v>
      </c>
      <c r="J18" s="26"/>
      <c r="K18" s="26"/>
      <c r="L18" s="26"/>
      <c r="M18" s="212">
        <f ca="1">AVERAGE(G9:G7722)</f>
        <v>1.1071160499239255E-3</v>
      </c>
    </row>
    <row r="19" spans="2:13" x14ac:dyDescent="0.35">
      <c r="B19" s="269">
        <v>35097</v>
      </c>
      <c r="C19" s="210">
        <v>7.85</v>
      </c>
      <c r="D19">
        <f t="shared" si="0"/>
        <v>-0.95005725919328166</v>
      </c>
      <c r="E19">
        <v>9.6368715083798809E-2</v>
      </c>
      <c r="F19">
        <v>11</v>
      </c>
      <c r="G19">
        <f t="shared" ca="1" si="1"/>
        <v>2.3624746465170727E-2</v>
      </c>
      <c r="I19" s="211" t="s">
        <v>481</v>
      </c>
      <c r="J19" s="26"/>
      <c r="K19" s="26"/>
      <c r="L19" s="26"/>
      <c r="M19" s="212">
        <f ca="1">_xlfn.STDEV.S(G9:G7722)</f>
        <v>1.8579940376230956E-2</v>
      </c>
    </row>
    <row r="20" spans="2:13" x14ac:dyDescent="0.35">
      <c r="B20" s="269">
        <v>40563</v>
      </c>
      <c r="C20" s="210">
        <v>157.18</v>
      </c>
      <c r="D20">
        <f t="shared" si="0"/>
        <v>-0.93761262512800569</v>
      </c>
      <c r="E20">
        <v>9.5483691106774585E-2</v>
      </c>
      <c r="F20">
        <v>12</v>
      </c>
      <c r="G20">
        <f t="shared" ca="1" si="1"/>
        <v>-2.5654556705166184E-2</v>
      </c>
      <c r="I20" s="211" t="s">
        <v>482</v>
      </c>
      <c r="J20" s="26"/>
      <c r="K20" s="26"/>
      <c r="L20" s="26"/>
      <c r="M20" s="212">
        <f ca="1">MIN(G9:G7722)</f>
        <v>-6.9880143718996118E-2</v>
      </c>
    </row>
    <row r="21" spans="2:13" x14ac:dyDescent="0.35">
      <c r="B21" s="269">
        <v>43728</v>
      </c>
      <c r="C21" s="210">
        <v>2519.42</v>
      </c>
      <c r="D21">
        <f t="shared" si="0"/>
        <v>0.8472175379426643</v>
      </c>
      <c r="E21">
        <v>9.3526741147772957E-2</v>
      </c>
      <c r="F21">
        <v>13</v>
      </c>
      <c r="G21">
        <f t="shared" ca="1" si="1"/>
        <v>-3.6268337547284068E-3</v>
      </c>
      <c r="I21" s="211" t="s">
        <v>483</v>
      </c>
      <c r="J21" s="26"/>
      <c r="K21" s="26"/>
      <c r="L21" s="26"/>
      <c r="M21" s="212">
        <f ca="1">MAX(G9:G7722)</f>
        <v>6.7371694135278437E-2</v>
      </c>
    </row>
    <row r="22" spans="2:13" x14ac:dyDescent="0.35">
      <c r="B22" s="269">
        <v>42590</v>
      </c>
      <c r="C22" s="210">
        <v>1363.9</v>
      </c>
      <c r="D22">
        <f t="shared" si="0"/>
        <v>156.31257208765859</v>
      </c>
      <c r="E22">
        <v>9.2754761122639445E-2</v>
      </c>
      <c r="F22">
        <v>14</v>
      </c>
      <c r="G22">
        <f t="shared" ca="1" si="1"/>
        <v>-1.1084945668012706E-2</v>
      </c>
      <c r="I22" s="211" t="s">
        <v>484</v>
      </c>
      <c r="J22" s="26"/>
      <c r="K22" s="26"/>
      <c r="L22" s="26"/>
      <c r="M22" s="215">
        <v>4918</v>
      </c>
    </row>
    <row r="23" spans="2:13" x14ac:dyDescent="0.35">
      <c r="B23" s="269">
        <v>35104</v>
      </c>
      <c r="C23" s="210">
        <v>8.67</v>
      </c>
      <c r="D23">
        <f t="shared" si="0"/>
        <v>-0.16312741312741308</v>
      </c>
      <c r="E23">
        <v>9.1939546599496158E-2</v>
      </c>
      <c r="F23">
        <v>15</v>
      </c>
      <c r="G23">
        <f t="shared" ca="1" si="1"/>
        <v>-3.3254163146582243E-2</v>
      </c>
    </row>
    <row r="24" spans="2:13" x14ac:dyDescent="0.35">
      <c r="B24" s="269">
        <v>35304</v>
      </c>
      <c r="C24" s="210">
        <v>10.36</v>
      </c>
      <c r="D24">
        <f t="shared" si="0"/>
        <v>-0.89773961109465994</v>
      </c>
      <c r="E24">
        <v>9.0526315789473621E-2</v>
      </c>
      <c r="F24">
        <v>16</v>
      </c>
      <c r="G24">
        <f t="shared" ca="1" si="1"/>
        <v>-2.2550132931232897E-3</v>
      </c>
    </row>
    <row r="25" spans="2:13" x14ac:dyDescent="0.35">
      <c r="B25" s="269">
        <v>39801</v>
      </c>
      <c r="C25" s="210">
        <v>101.31</v>
      </c>
      <c r="D25">
        <f t="shared" si="0"/>
        <v>2.9636150234741785</v>
      </c>
      <c r="E25">
        <v>8.9237716374583345E-2</v>
      </c>
      <c r="F25">
        <v>17</v>
      </c>
      <c r="G25">
        <f t="shared" ca="1" si="1"/>
        <v>7.0169635485471844E-3</v>
      </c>
      <c r="I25" s="213" t="s">
        <v>485</v>
      </c>
      <c r="J25" s="33" t="s">
        <v>486</v>
      </c>
      <c r="K25" s="214" t="s">
        <v>488</v>
      </c>
      <c r="L25" s="33" t="s">
        <v>487</v>
      </c>
      <c r="M25" s="162" t="s">
        <v>489</v>
      </c>
    </row>
    <row r="26" spans="2:13" x14ac:dyDescent="0.35">
      <c r="B26" s="269">
        <v>35900</v>
      </c>
      <c r="C26" s="210">
        <v>25.56</v>
      </c>
      <c r="D26">
        <f t="shared" si="0"/>
        <v>-0.99344660754255476</v>
      </c>
      <c r="E26">
        <v>8.9049850873455474E-2</v>
      </c>
      <c r="F26">
        <v>18</v>
      </c>
      <c r="G26">
        <f t="shared" ca="1" si="1"/>
        <v>-1.1615432506029116E-2</v>
      </c>
      <c r="I26" s="216">
        <v>0.05</v>
      </c>
      <c r="J26" s="165">
        <f>100%-I26</f>
        <v>0.95</v>
      </c>
      <c r="K26" s="212">
        <f ca="1">_xlfn.PERCENTILE.INC($G$9:$G$7722,J26)</f>
        <v>3.1661784069550628E-2</v>
      </c>
      <c r="L26" s="217">
        <f ca="1">$M$15*(1-K26)</f>
        <v>4762.2873459459497</v>
      </c>
      <c r="M26" s="176">
        <f ca="1">$M$15-L26</f>
        <v>155.71265405405029</v>
      </c>
    </row>
    <row r="27" spans="2:13" x14ac:dyDescent="0.35">
      <c r="B27" s="269">
        <v>44872</v>
      </c>
      <c r="C27" s="210">
        <v>3900.27</v>
      </c>
      <c r="D27">
        <f t="shared" si="0"/>
        <v>0.65059353773884354</v>
      </c>
      <c r="E27">
        <v>8.807496596513939E-2</v>
      </c>
      <c r="F27">
        <v>19</v>
      </c>
      <c r="G27">
        <f t="shared" ca="1" si="1"/>
        <v>-1.3711648740374316E-2</v>
      </c>
      <c r="I27" s="216">
        <v>0.01</v>
      </c>
      <c r="J27" s="165">
        <f t="shared" ref="J27:J29" si="2">100%-I27</f>
        <v>0.99</v>
      </c>
      <c r="K27" s="212">
        <f t="shared" ref="K27:K29" ca="1" si="3">_xlfn.PERCENTILE.INC($G$9:$G$7722,J27)</f>
        <v>4.4681259640904879E-2</v>
      </c>
      <c r="L27" s="217">
        <f t="shared" ref="L27:L29" ca="1" si="4">$M$15*(1-K27)</f>
        <v>4698.2575650860299</v>
      </c>
      <c r="M27" s="176">
        <f t="shared" ref="M27:M29" ca="1" si="5">$M$15-L27</f>
        <v>219.7424349139701</v>
      </c>
    </row>
    <row r="28" spans="2:13" x14ac:dyDescent="0.35">
      <c r="B28" s="269">
        <v>43921</v>
      </c>
      <c r="C28" s="210">
        <v>2362.9499999999998</v>
      </c>
      <c r="D28">
        <f t="shared" si="0"/>
        <v>22.820060483870968</v>
      </c>
      <c r="E28">
        <v>8.6993522982372049E-2</v>
      </c>
      <c r="F28">
        <v>20</v>
      </c>
      <c r="G28">
        <f t="shared" ca="1" si="1"/>
        <v>-3.1580335676926613E-2</v>
      </c>
      <c r="I28" s="216">
        <v>5.0000000000000001E-3</v>
      </c>
      <c r="J28" s="165">
        <f t="shared" si="2"/>
        <v>0.995</v>
      </c>
      <c r="K28" s="212">
        <f t="shared" ca="1" si="3"/>
        <v>4.9163633719124307E-2</v>
      </c>
      <c r="L28" s="217">
        <f t="shared" ca="1" si="4"/>
        <v>4676.2132493693462</v>
      </c>
      <c r="M28" s="176">
        <f t="shared" ca="1" si="5"/>
        <v>241.78675063065384</v>
      </c>
    </row>
    <row r="29" spans="2:13" x14ac:dyDescent="0.35">
      <c r="B29" s="269">
        <v>38624</v>
      </c>
      <c r="C29" s="210">
        <v>99.2</v>
      </c>
      <c r="D29">
        <f t="shared" si="0"/>
        <v>1.4566617137196631</v>
      </c>
      <c r="E29">
        <v>8.640893658963969E-2</v>
      </c>
      <c r="F29">
        <v>21</v>
      </c>
      <c r="G29">
        <f t="shared" ca="1" si="1"/>
        <v>-1.365623631907519E-2</v>
      </c>
      <c r="I29" s="216">
        <v>0.1</v>
      </c>
      <c r="J29" s="165">
        <f t="shared" si="2"/>
        <v>0.9</v>
      </c>
      <c r="K29" s="212">
        <f t="shared" ca="1" si="3"/>
        <v>2.4909884733913767E-2</v>
      </c>
      <c r="L29" s="217">
        <f t="shared" ca="1" si="4"/>
        <v>4795.4931868786125</v>
      </c>
      <c r="M29" s="176">
        <f t="shared" ca="1" si="5"/>
        <v>122.50681312138749</v>
      </c>
    </row>
    <row r="30" spans="2:13" x14ac:dyDescent="0.35">
      <c r="B30" s="269">
        <v>36651</v>
      </c>
      <c r="C30" s="210">
        <v>40.380000000000003</v>
      </c>
      <c r="D30">
        <f t="shared" si="0"/>
        <v>2.0990023023791253</v>
      </c>
      <c r="E30">
        <v>8.4900591080064577E-2</v>
      </c>
      <c r="F30">
        <v>22</v>
      </c>
      <c r="G30">
        <f t="shared" ca="1" si="1"/>
        <v>2.2728917379818032E-2</v>
      </c>
    </row>
    <row r="31" spans="2:13" x14ac:dyDescent="0.35">
      <c r="B31" s="269">
        <v>35492</v>
      </c>
      <c r="C31" s="210">
        <v>13.03</v>
      </c>
      <c r="D31">
        <f t="shared" si="0"/>
        <v>-0.40502283105022829</v>
      </c>
      <c r="E31">
        <v>8.3125519534497094E-2</v>
      </c>
      <c r="F31">
        <v>23</v>
      </c>
      <c r="G31">
        <f t="shared" ca="1" si="1"/>
        <v>1.9041624272413959E-3</v>
      </c>
    </row>
    <row r="32" spans="2:13" x14ac:dyDescent="0.35">
      <c r="B32" s="269">
        <v>35873</v>
      </c>
      <c r="C32" s="210">
        <v>21.9</v>
      </c>
      <c r="D32">
        <f t="shared" si="0"/>
        <v>-0.21477231982789538</v>
      </c>
      <c r="E32">
        <v>8.2550667325753738E-2</v>
      </c>
      <c r="F32">
        <v>24</v>
      </c>
      <c r="G32">
        <f t="shared" ca="1" si="1"/>
        <v>4.86217247510506E-3</v>
      </c>
    </row>
    <row r="33" spans="2:7" x14ac:dyDescent="0.35">
      <c r="B33" s="269">
        <v>35982</v>
      </c>
      <c r="C33" s="210">
        <v>27.89</v>
      </c>
      <c r="D33">
        <f t="shared" si="0"/>
        <v>1.5470319634703198</v>
      </c>
      <c r="E33">
        <v>8.1426909654905066E-2</v>
      </c>
      <c r="F33">
        <v>25</v>
      </c>
      <c r="G33">
        <f t="shared" ca="1" si="1"/>
        <v>-4.1845324076695375E-2</v>
      </c>
    </row>
    <row r="34" spans="2:7" x14ac:dyDescent="0.35">
      <c r="B34" s="269">
        <v>35201</v>
      </c>
      <c r="C34" s="210">
        <v>10.95</v>
      </c>
      <c r="D34">
        <f t="shared" si="0"/>
        <v>-0.83044286156704861</v>
      </c>
      <c r="E34">
        <v>8.0947680157946539E-2</v>
      </c>
      <c r="F34">
        <v>26</v>
      </c>
      <c r="G34">
        <f t="shared" ca="1" si="1"/>
        <v>3.5551470875683229E-2</v>
      </c>
    </row>
    <row r="35" spans="2:7" x14ac:dyDescent="0.35">
      <c r="B35" s="269">
        <v>36319</v>
      </c>
      <c r="C35" s="210">
        <v>64.58</v>
      </c>
      <c r="D35">
        <f t="shared" si="0"/>
        <v>0.47375627567320855</v>
      </c>
      <c r="E35">
        <v>8.0113731393209556E-2</v>
      </c>
      <c r="F35">
        <v>27</v>
      </c>
      <c r="G35">
        <f t="shared" ca="1" si="1"/>
        <v>-2.0993500504001096E-2</v>
      </c>
    </row>
    <row r="36" spans="2:7" x14ac:dyDescent="0.35">
      <c r="B36" s="269">
        <v>36168</v>
      </c>
      <c r="C36" s="210">
        <v>43.82</v>
      </c>
      <c r="D36">
        <f t="shared" si="0"/>
        <v>-0.34704216957234391</v>
      </c>
      <c r="E36">
        <v>8.0108454523046588E-2</v>
      </c>
      <c r="F36">
        <v>28</v>
      </c>
      <c r="G36">
        <f t="shared" ca="1" si="1"/>
        <v>-3.3041960260453574E-3</v>
      </c>
    </row>
    <row r="37" spans="2:7" x14ac:dyDescent="0.35">
      <c r="B37" s="269">
        <v>36250</v>
      </c>
      <c r="C37" s="210">
        <v>67.11</v>
      </c>
      <c r="D37">
        <f t="shared" si="0"/>
        <v>0.22329566168428727</v>
      </c>
      <c r="E37">
        <v>7.9980688767299621E-2</v>
      </c>
      <c r="F37">
        <v>29</v>
      </c>
      <c r="G37">
        <f t="shared" ca="1" si="1"/>
        <v>1.411087084289387E-2</v>
      </c>
    </row>
    <row r="38" spans="2:7" x14ac:dyDescent="0.35">
      <c r="B38" s="269">
        <v>36426</v>
      </c>
      <c r="C38" s="210">
        <v>54.86</v>
      </c>
      <c r="D38">
        <f t="shared" si="0"/>
        <v>-6.6848103418948798E-2</v>
      </c>
      <c r="E38">
        <v>7.9921259842519729E-2</v>
      </c>
      <c r="F38">
        <v>30</v>
      </c>
      <c r="G38">
        <f t="shared" ca="1" si="1"/>
        <v>-4.262441023349027E-2</v>
      </c>
    </row>
    <row r="39" spans="2:7" x14ac:dyDescent="0.35">
      <c r="B39" s="269">
        <v>36532</v>
      </c>
      <c r="C39" s="210">
        <v>58.79</v>
      </c>
      <c r="D39">
        <f t="shared" si="0"/>
        <v>0.2423922231614539</v>
      </c>
      <c r="E39">
        <v>7.9904481998530522E-2</v>
      </c>
      <c r="F39">
        <v>31</v>
      </c>
      <c r="G39">
        <f t="shared" ca="1" si="1"/>
        <v>9.6553505023314057E-3</v>
      </c>
    </row>
    <row r="40" spans="2:7" x14ac:dyDescent="0.35">
      <c r="B40" s="269">
        <v>36171</v>
      </c>
      <c r="C40" s="210">
        <v>47.32</v>
      </c>
      <c r="D40">
        <f t="shared" si="0"/>
        <v>-1.7849730178497291E-2</v>
      </c>
      <c r="E40">
        <v>7.9872204472843447E-2</v>
      </c>
      <c r="F40">
        <v>32</v>
      </c>
      <c r="G40">
        <f t="shared" ca="1" si="1"/>
        <v>-2.1614124244717984E-2</v>
      </c>
    </row>
    <row r="41" spans="2:7" x14ac:dyDescent="0.35">
      <c r="B41" s="269">
        <v>36181</v>
      </c>
      <c r="C41" s="210">
        <v>48.18</v>
      </c>
      <c r="D41">
        <f t="shared" si="0"/>
        <v>-0.31823970567426069</v>
      </c>
      <c r="E41">
        <v>7.9784849843119732E-2</v>
      </c>
      <c r="F41">
        <v>33</v>
      </c>
      <c r="G41">
        <f t="shared" ca="1" si="1"/>
        <v>7.4238306749667927E-3</v>
      </c>
    </row>
    <row r="42" spans="2:7" x14ac:dyDescent="0.35">
      <c r="B42" s="269">
        <v>36266</v>
      </c>
      <c r="C42" s="210">
        <v>70.67</v>
      </c>
      <c r="D42">
        <f t="shared" si="0"/>
        <v>0.2123863441413622</v>
      </c>
      <c r="E42">
        <v>7.9755538579067975E-2</v>
      </c>
      <c r="F42">
        <v>34</v>
      </c>
      <c r="G42">
        <f t="shared" ca="1" si="1"/>
        <v>1.7611700335508462E-2</v>
      </c>
    </row>
    <row r="43" spans="2:7" x14ac:dyDescent="0.35">
      <c r="B43" s="269">
        <v>36236</v>
      </c>
      <c r="C43" s="210">
        <v>58.29</v>
      </c>
      <c r="D43">
        <f t="shared" si="0"/>
        <v>0.51994784876140798</v>
      </c>
      <c r="E43">
        <v>7.8645447816432276E-2</v>
      </c>
      <c r="F43">
        <v>35</v>
      </c>
      <c r="G43">
        <f t="shared" ca="1" si="1"/>
        <v>-7.7591504800505768E-4</v>
      </c>
    </row>
    <row r="44" spans="2:7" x14ac:dyDescent="0.35">
      <c r="B44" s="269">
        <v>36672</v>
      </c>
      <c r="C44" s="210">
        <v>38.35</v>
      </c>
      <c r="D44">
        <f t="shared" si="0"/>
        <v>-0.26882745471877978</v>
      </c>
      <c r="E44">
        <v>7.7852726250702733E-2</v>
      </c>
      <c r="F44">
        <v>36</v>
      </c>
      <c r="G44">
        <f t="shared" ca="1" si="1"/>
        <v>-9.242574600782337E-3</v>
      </c>
    </row>
    <row r="45" spans="2:7" x14ac:dyDescent="0.35">
      <c r="B45" s="269">
        <v>36528</v>
      </c>
      <c r="C45" s="210">
        <v>52.45</v>
      </c>
      <c r="D45">
        <f t="shared" si="0"/>
        <v>-0.53649699540473661</v>
      </c>
      <c r="E45">
        <v>7.6339010876257052E-2</v>
      </c>
      <c r="F45">
        <v>37</v>
      </c>
      <c r="G45">
        <f t="shared" ca="1" si="1"/>
        <v>8.7729147029524269E-3</v>
      </c>
    </row>
    <row r="46" spans="2:7" x14ac:dyDescent="0.35">
      <c r="B46" s="269">
        <v>39211</v>
      </c>
      <c r="C46" s="210">
        <v>113.16</v>
      </c>
      <c r="D46">
        <f t="shared" si="0"/>
        <v>2.0403009134873722</v>
      </c>
      <c r="E46">
        <v>7.5767658522673254E-2</v>
      </c>
      <c r="F46">
        <v>38</v>
      </c>
      <c r="G46">
        <f t="shared" ca="1" si="1"/>
        <v>2.1481877861853481E-2</v>
      </c>
    </row>
    <row r="47" spans="2:7" x14ac:dyDescent="0.35">
      <c r="B47" s="269">
        <v>36650</v>
      </c>
      <c r="C47" s="210">
        <v>37.22</v>
      </c>
      <c r="D47">
        <f t="shared" si="0"/>
        <v>-0.41116911881031487</v>
      </c>
      <c r="E47">
        <v>7.5722543352601077E-2</v>
      </c>
      <c r="F47">
        <v>39</v>
      </c>
      <c r="G47">
        <f t="shared" ca="1" si="1"/>
        <v>3.1894159228011323E-2</v>
      </c>
    </row>
    <row r="48" spans="2:7" x14ac:dyDescent="0.35">
      <c r="B48" s="269">
        <v>36535</v>
      </c>
      <c r="C48" s="210">
        <v>63.21</v>
      </c>
      <c r="D48">
        <f t="shared" si="0"/>
        <v>-0.55154310039020915</v>
      </c>
      <c r="E48">
        <v>7.5182854226909374E-2</v>
      </c>
      <c r="F48">
        <v>40</v>
      </c>
      <c r="G48">
        <f t="shared" ca="1" si="1"/>
        <v>6.1198989614132827E-3</v>
      </c>
    </row>
    <row r="49" spans="2:7" x14ac:dyDescent="0.35">
      <c r="B49" s="269">
        <v>40106</v>
      </c>
      <c r="C49" s="210">
        <v>140.94999999999999</v>
      </c>
      <c r="D49">
        <f t="shared" si="0"/>
        <v>1.2682652075957512</v>
      </c>
      <c r="E49">
        <v>7.4150281969211931E-2</v>
      </c>
      <c r="F49">
        <v>41</v>
      </c>
      <c r="G49">
        <f t="shared" ca="1" si="1"/>
        <v>-2.2891242387773705E-2</v>
      </c>
    </row>
    <row r="50" spans="2:7" x14ac:dyDescent="0.35">
      <c r="B50" s="269">
        <v>36249</v>
      </c>
      <c r="C50" s="210">
        <v>62.14</v>
      </c>
      <c r="D50">
        <f t="shared" si="0"/>
        <v>3.8737254901960783</v>
      </c>
      <c r="E50">
        <v>7.1933758840779738E-2</v>
      </c>
      <c r="F50">
        <v>42</v>
      </c>
      <c r="G50">
        <f t="shared" ca="1" si="1"/>
        <v>-4.6223553435450915E-3</v>
      </c>
    </row>
    <row r="51" spans="2:7" x14ac:dyDescent="0.35">
      <c r="B51" s="269">
        <v>35618</v>
      </c>
      <c r="C51" s="210">
        <v>12.75</v>
      </c>
      <c r="D51">
        <f t="shared" si="0"/>
        <v>-6.5249266862170127E-2</v>
      </c>
      <c r="E51">
        <v>7.0528967254408048E-2</v>
      </c>
      <c r="F51">
        <v>43</v>
      </c>
      <c r="G51">
        <f t="shared" ca="1" si="1"/>
        <v>4.5808435852235886E-3</v>
      </c>
    </row>
    <row r="52" spans="2:7" x14ac:dyDescent="0.35">
      <c r="B52" s="269">
        <v>35619</v>
      </c>
      <c r="C52" s="210">
        <v>13.64</v>
      </c>
      <c r="D52">
        <f t="shared" si="0"/>
        <v>-0.11024135681669925</v>
      </c>
      <c r="E52">
        <v>6.9803921568627497E-2</v>
      </c>
      <c r="F52">
        <v>44</v>
      </c>
      <c r="G52">
        <f t="shared" ca="1" si="1"/>
        <v>1.7785004411275337E-2</v>
      </c>
    </row>
    <row r="53" spans="2:7" x14ac:dyDescent="0.35">
      <c r="B53" s="269">
        <v>35634</v>
      </c>
      <c r="C53" s="210">
        <v>15.33</v>
      </c>
      <c r="D53">
        <f t="shared" si="0"/>
        <v>5.0719671007539428E-2</v>
      </c>
      <c r="E53">
        <v>6.978367062107467E-2</v>
      </c>
      <c r="F53">
        <v>45</v>
      </c>
      <c r="G53">
        <f t="shared" ca="1" si="1"/>
        <v>-5.8135578935988256E-3</v>
      </c>
    </row>
    <row r="54" spans="2:7" x14ac:dyDescent="0.35">
      <c r="B54" s="269">
        <v>35620</v>
      </c>
      <c r="C54" s="210">
        <v>14.59</v>
      </c>
      <c r="D54">
        <f t="shared" si="0"/>
        <v>-0.73199853049228503</v>
      </c>
      <c r="E54">
        <v>6.9648093841642167E-2</v>
      </c>
      <c r="F54">
        <v>46</v>
      </c>
      <c r="G54">
        <f t="shared" ca="1" si="1"/>
        <v>-1.419446916291491E-2</v>
      </c>
    </row>
    <row r="55" spans="2:7" x14ac:dyDescent="0.35">
      <c r="B55" s="269">
        <v>36531</v>
      </c>
      <c r="C55" s="210">
        <v>54.44</v>
      </c>
      <c r="D55">
        <f t="shared" si="0"/>
        <v>4.816239316239316</v>
      </c>
      <c r="E55">
        <v>6.8498527968596554E-2</v>
      </c>
      <c r="F55">
        <v>47</v>
      </c>
      <c r="G55">
        <f t="shared" ca="1" si="1"/>
        <v>1.3419183613342774E-2</v>
      </c>
    </row>
    <row r="56" spans="2:7" x14ac:dyDescent="0.35">
      <c r="B56" s="269">
        <v>35258</v>
      </c>
      <c r="C56" s="210">
        <v>9.36</v>
      </c>
      <c r="D56">
        <f t="shared" si="0"/>
        <v>-0.461759631972398</v>
      </c>
      <c r="E56">
        <v>6.8493150684931461E-2</v>
      </c>
      <c r="F56">
        <v>48</v>
      </c>
      <c r="G56">
        <f t="shared" ca="1" si="1"/>
        <v>-7.0810422686476545E-3</v>
      </c>
    </row>
    <row r="57" spans="2:7" x14ac:dyDescent="0.35">
      <c r="B57" s="269">
        <v>35741</v>
      </c>
      <c r="C57" s="210">
        <v>17.39</v>
      </c>
      <c r="D57">
        <f t="shared" si="0"/>
        <v>-0.36066176470588229</v>
      </c>
      <c r="E57">
        <v>6.8181818181818149E-2</v>
      </c>
      <c r="F57">
        <v>49</v>
      </c>
      <c r="G57">
        <f t="shared" ca="1" si="1"/>
        <v>4.0615774375695902E-3</v>
      </c>
    </row>
    <row r="58" spans="2:7" x14ac:dyDescent="0.35">
      <c r="B58" s="269">
        <v>35906</v>
      </c>
      <c r="C58" s="210">
        <v>27.2</v>
      </c>
      <c r="D58">
        <f t="shared" si="0"/>
        <v>-0.99439307049477033</v>
      </c>
      <c r="E58">
        <v>6.708513142408791E-2</v>
      </c>
      <c r="F58">
        <v>50</v>
      </c>
      <c r="G58">
        <f t="shared" ca="1" si="1"/>
        <v>3.9438061906216342E-2</v>
      </c>
    </row>
    <row r="59" spans="2:7" x14ac:dyDescent="0.35">
      <c r="B59" s="269">
        <v>45418</v>
      </c>
      <c r="C59" s="210">
        <v>4851.1400000000003</v>
      </c>
      <c r="D59">
        <f t="shared" si="0"/>
        <v>7.9387333935250872</v>
      </c>
      <c r="E59">
        <v>6.6812979953027415E-2</v>
      </c>
      <c r="F59">
        <v>51</v>
      </c>
      <c r="G59">
        <f t="shared" ca="1" si="1"/>
        <v>-1.9185280332011314E-3</v>
      </c>
    </row>
    <row r="60" spans="2:7" x14ac:dyDescent="0.35">
      <c r="B60" s="269">
        <v>41869</v>
      </c>
      <c r="C60" s="210">
        <v>542.71</v>
      </c>
      <c r="D60">
        <f t="shared" si="0"/>
        <v>-0.7977558656053424</v>
      </c>
      <c r="E60">
        <v>6.6458370178231155E-2</v>
      </c>
      <c r="F60">
        <v>52</v>
      </c>
      <c r="G60">
        <f t="shared" ca="1" si="1"/>
        <v>-8.8669681530387928E-3</v>
      </c>
    </row>
    <row r="61" spans="2:7" x14ac:dyDescent="0.35">
      <c r="B61" s="269">
        <v>43731</v>
      </c>
      <c r="C61" s="210">
        <v>2683.44</v>
      </c>
      <c r="D61">
        <f t="shared" si="0"/>
        <v>17.785019250962549</v>
      </c>
      <c r="E61">
        <v>6.5102285446650407E-2</v>
      </c>
      <c r="F61">
        <v>53</v>
      </c>
      <c r="G61">
        <f t="shared" ca="1" si="1"/>
        <v>-1.1122317322057344E-2</v>
      </c>
    </row>
    <row r="62" spans="2:7" x14ac:dyDescent="0.35">
      <c r="B62" s="269">
        <v>38810</v>
      </c>
      <c r="C62" s="210">
        <v>142.85</v>
      </c>
      <c r="D62">
        <f t="shared" si="0"/>
        <v>-0.93412831260577056</v>
      </c>
      <c r="E62">
        <v>6.5011555953179742E-2</v>
      </c>
      <c r="F62">
        <v>54</v>
      </c>
      <c r="G62">
        <f t="shared" ca="1" si="1"/>
        <v>3.3495092775845297E-3</v>
      </c>
    </row>
    <row r="63" spans="2:7" x14ac:dyDescent="0.35">
      <c r="B63" s="269">
        <v>43910</v>
      </c>
      <c r="C63" s="210">
        <v>2168.61</v>
      </c>
      <c r="D63">
        <f t="shared" si="0"/>
        <v>301.87849162011179</v>
      </c>
      <c r="E63">
        <v>6.4552233310916071E-2</v>
      </c>
      <c r="F63">
        <v>55</v>
      </c>
      <c r="G63">
        <f t="shared" ca="1" si="1"/>
        <v>1.6144983420286592E-2</v>
      </c>
    </row>
    <row r="64" spans="2:7" x14ac:dyDescent="0.35">
      <c r="B64" s="269">
        <v>35096</v>
      </c>
      <c r="C64" s="210">
        <v>7.16</v>
      </c>
      <c r="D64">
        <f t="shared" si="0"/>
        <v>-0.84615384615384603</v>
      </c>
      <c r="E64">
        <v>6.3893016344725065E-2</v>
      </c>
      <c r="F64">
        <v>56</v>
      </c>
      <c r="G64">
        <f t="shared" ca="1" si="1"/>
        <v>1.4178893468669971E-2</v>
      </c>
    </row>
    <row r="65" spans="2:7" x14ac:dyDescent="0.35">
      <c r="B65" s="269">
        <v>38065</v>
      </c>
      <c r="C65" s="210">
        <v>46.54</v>
      </c>
      <c r="D65">
        <f t="shared" si="0"/>
        <v>-0.59157525230364194</v>
      </c>
      <c r="E65">
        <v>6.3771428571428548E-2</v>
      </c>
      <c r="F65">
        <v>57</v>
      </c>
      <c r="G65">
        <f t="shared" ca="1" si="1"/>
        <v>4.0620476251385297E-2</v>
      </c>
    </row>
    <row r="66" spans="2:7" x14ac:dyDescent="0.35">
      <c r="B66" s="269">
        <v>39379</v>
      </c>
      <c r="C66" s="210">
        <v>113.95</v>
      </c>
      <c r="D66">
        <f t="shared" si="0"/>
        <v>0.15685279187817261</v>
      </c>
      <c r="E66">
        <v>6.3164769546557156E-2</v>
      </c>
      <c r="F66">
        <v>58</v>
      </c>
      <c r="G66">
        <f t="shared" ca="1" si="1"/>
        <v>4.5580451413302865E-2</v>
      </c>
    </row>
    <row r="67" spans="2:7" x14ac:dyDescent="0.35">
      <c r="B67" s="269">
        <v>39000</v>
      </c>
      <c r="C67" s="210">
        <v>98.5</v>
      </c>
      <c r="D67">
        <f t="shared" si="0"/>
        <v>1.4159921510914886</v>
      </c>
      <c r="E67">
        <v>6.31408526713437E-2</v>
      </c>
      <c r="F67">
        <v>59</v>
      </c>
      <c r="G67">
        <f t="shared" ca="1" si="1"/>
        <v>4.9570436059864584E-3</v>
      </c>
    </row>
    <row r="68" spans="2:7" x14ac:dyDescent="0.35">
      <c r="B68" s="269">
        <v>36675</v>
      </c>
      <c r="C68" s="210">
        <v>40.770000000000003</v>
      </c>
      <c r="D68">
        <f t="shared" si="0"/>
        <v>-0.31856927962560583</v>
      </c>
      <c r="E68">
        <v>6.3102998696219076E-2</v>
      </c>
      <c r="F68">
        <v>60</v>
      </c>
      <c r="G68">
        <f t="shared" ca="1" si="1"/>
        <v>8.5283438048431373E-3</v>
      </c>
    </row>
    <row r="69" spans="2:7" x14ac:dyDescent="0.35">
      <c r="B69" s="269">
        <v>36339</v>
      </c>
      <c r="C69" s="210">
        <v>59.83</v>
      </c>
      <c r="D69">
        <f t="shared" si="0"/>
        <v>-0.94239859823431438</v>
      </c>
      <c r="E69">
        <v>6.3077469793887647E-2</v>
      </c>
      <c r="F69">
        <v>61</v>
      </c>
      <c r="G69">
        <f t="shared" ca="1" si="1"/>
        <v>-1.0885020225668332E-2</v>
      </c>
    </row>
    <row r="70" spans="2:7" x14ac:dyDescent="0.35">
      <c r="B70" s="269">
        <v>42146</v>
      </c>
      <c r="C70" s="210">
        <v>1038.69</v>
      </c>
      <c r="D70">
        <f t="shared" si="0"/>
        <v>22.547721605078216</v>
      </c>
      <c r="E70">
        <v>6.2511508009574682E-2</v>
      </c>
      <c r="F70">
        <v>62</v>
      </c>
      <c r="G70">
        <f t="shared" ca="1" si="1"/>
        <v>-1.2356710802317636E-2</v>
      </c>
    </row>
    <row r="71" spans="2:7" x14ac:dyDescent="0.35">
      <c r="B71" s="269">
        <v>36612</v>
      </c>
      <c r="C71" s="210">
        <v>44.11</v>
      </c>
      <c r="D71">
        <f t="shared" si="0"/>
        <v>-0.73936421649728201</v>
      </c>
      <c r="E71">
        <v>6.2123765952323579E-2</v>
      </c>
      <c r="F71">
        <v>63</v>
      </c>
      <c r="G71">
        <f t="shared" ca="1" si="1"/>
        <v>-1.0654640000688794E-2</v>
      </c>
    </row>
    <row r="72" spans="2:7" x14ac:dyDescent="0.35">
      <c r="B72" s="269">
        <v>40392</v>
      </c>
      <c r="C72" s="210">
        <v>169.24</v>
      </c>
      <c r="D72">
        <f t="shared" si="0"/>
        <v>0.92493175614194734</v>
      </c>
      <c r="E72">
        <v>6.1598293815079801E-2</v>
      </c>
      <c r="F72">
        <v>64</v>
      </c>
      <c r="G72">
        <f t="shared" ca="1" si="1"/>
        <v>-1.1826157941018994E-2</v>
      </c>
    </row>
    <row r="73" spans="2:7" x14ac:dyDescent="0.35">
      <c r="B73" s="269">
        <v>39065</v>
      </c>
      <c r="C73" s="210">
        <v>87.92</v>
      </c>
      <c r="D73">
        <f t="shared" ref="D73:D136" si="6">(C73-C74)/C74</f>
        <v>-9.4261872875244582E-2</v>
      </c>
      <c r="E73">
        <v>6.1323032351520979E-2</v>
      </c>
      <c r="F73">
        <v>65</v>
      </c>
      <c r="G73">
        <f t="shared" ca="1" si="1"/>
        <v>-1.2879176801243286E-2</v>
      </c>
    </row>
    <row r="74" spans="2:7" x14ac:dyDescent="0.35">
      <c r="B74" s="269">
        <v>39140</v>
      </c>
      <c r="C74" s="210">
        <v>97.07</v>
      </c>
      <c r="D74">
        <f t="shared" si="6"/>
        <v>1.2600698486612336</v>
      </c>
      <c r="E74">
        <v>6.1106252732837658E-2</v>
      </c>
      <c r="F74">
        <v>66</v>
      </c>
      <c r="G74">
        <f t="shared" ref="G74:G137" ca="1" si="7">_xlfn.NORM.INV(RAND(),M$11,M$12)</f>
        <v>3.6383983993959722E-3</v>
      </c>
    </row>
    <row r="75" spans="2:7" x14ac:dyDescent="0.35">
      <c r="B75" s="269">
        <v>37256</v>
      </c>
      <c r="C75" s="210">
        <v>42.95</v>
      </c>
      <c r="D75">
        <f t="shared" si="6"/>
        <v>-0.94963471979548997</v>
      </c>
      <c r="E75">
        <v>6.1017786561264976E-2</v>
      </c>
      <c r="F75">
        <v>67</v>
      </c>
      <c r="G75">
        <f t="shared" ca="1" si="7"/>
        <v>-5.7656115594850368E-3</v>
      </c>
    </row>
    <row r="76" spans="2:7" x14ac:dyDescent="0.35">
      <c r="B76" s="269">
        <v>42011</v>
      </c>
      <c r="C76" s="210">
        <v>852.77</v>
      </c>
      <c r="D76">
        <f t="shared" si="6"/>
        <v>7.8544284082649778</v>
      </c>
      <c r="E76">
        <v>6.0500920260657585E-2</v>
      </c>
      <c r="F76">
        <v>68</v>
      </c>
      <c r="G76">
        <f t="shared" ca="1" si="7"/>
        <v>-1.6856228172689224E-3</v>
      </c>
    </row>
    <row r="77" spans="2:7" x14ac:dyDescent="0.35">
      <c r="B77" s="269">
        <v>39127</v>
      </c>
      <c r="C77" s="210">
        <v>96.31</v>
      </c>
      <c r="D77">
        <f t="shared" si="6"/>
        <v>-0.95919534629512726</v>
      </c>
      <c r="E77">
        <v>6.021576398062526E-2</v>
      </c>
      <c r="F77">
        <v>69</v>
      </c>
      <c r="G77">
        <f t="shared" ca="1" si="7"/>
        <v>-2.9908385816447728E-2</v>
      </c>
    </row>
    <row r="78" spans="2:7" x14ac:dyDescent="0.35">
      <c r="B78" s="269">
        <v>43704</v>
      </c>
      <c r="C78" s="210">
        <v>2360.27</v>
      </c>
      <c r="D78">
        <f t="shared" si="6"/>
        <v>18.677115464776993</v>
      </c>
      <c r="E78">
        <v>6.0004670672666745E-2</v>
      </c>
      <c r="F78">
        <v>70</v>
      </c>
      <c r="G78">
        <f t="shared" ca="1" si="7"/>
        <v>8.1772561851078569E-3</v>
      </c>
    </row>
    <row r="79" spans="2:7" x14ac:dyDescent="0.35">
      <c r="B79" s="269">
        <v>39212</v>
      </c>
      <c r="C79" s="210">
        <v>119.95</v>
      </c>
      <c r="D79">
        <f t="shared" si="6"/>
        <v>1.7934326967862135</v>
      </c>
      <c r="E79">
        <v>6.0003534817956936E-2</v>
      </c>
      <c r="F79">
        <v>71</v>
      </c>
      <c r="G79">
        <f t="shared" ca="1" si="7"/>
        <v>-1.9162967531828948E-2</v>
      </c>
    </row>
    <row r="80" spans="2:7" x14ac:dyDescent="0.35">
      <c r="B80" s="269">
        <v>37228</v>
      </c>
      <c r="C80" s="210">
        <v>42.94</v>
      </c>
      <c r="D80">
        <f t="shared" si="6"/>
        <v>-7.167630057803521E-3</v>
      </c>
      <c r="E80">
        <v>5.9985188842261165E-2</v>
      </c>
      <c r="F80">
        <v>72</v>
      </c>
      <c r="G80">
        <f t="shared" ca="1" si="7"/>
        <v>6.5862352517284161E-3</v>
      </c>
    </row>
    <row r="81" spans="2:7" x14ac:dyDescent="0.35">
      <c r="B81" s="269">
        <v>36691</v>
      </c>
      <c r="C81" s="210">
        <v>43.25</v>
      </c>
      <c r="D81">
        <f t="shared" si="6"/>
        <v>-0.2993682164263729</v>
      </c>
      <c r="E81">
        <v>5.9529642332190096E-2</v>
      </c>
      <c r="F81">
        <v>73</v>
      </c>
      <c r="G81">
        <f t="shared" ca="1" si="7"/>
        <v>9.8732566009947925E-3</v>
      </c>
    </row>
    <row r="82" spans="2:7" x14ac:dyDescent="0.35">
      <c r="B82" s="269">
        <v>36237</v>
      </c>
      <c r="C82" s="210">
        <v>61.73</v>
      </c>
      <c r="D82">
        <f t="shared" si="6"/>
        <v>-0.80115320190697081</v>
      </c>
      <c r="E82">
        <v>5.9015268485160366E-2</v>
      </c>
      <c r="F82">
        <v>74</v>
      </c>
      <c r="G82">
        <f t="shared" ca="1" si="7"/>
        <v>-1.1987722710225258E-2</v>
      </c>
    </row>
    <row r="83" spans="2:7" x14ac:dyDescent="0.35">
      <c r="B83" s="269">
        <v>41498</v>
      </c>
      <c r="C83" s="210">
        <v>310.44</v>
      </c>
      <c r="D83">
        <f t="shared" si="6"/>
        <v>-0.89103545103545101</v>
      </c>
      <c r="E83">
        <v>5.8835567379514994E-2</v>
      </c>
      <c r="F83">
        <v>75</v>
      </c>
      <c r="G83">
        <f t="shared" ca="1" si="7"/>
        <v>6.6545618413475973E-3</v>
      </c>
    </row>
    <row r="84" spans="2:7" x14ac:dyDescent="0.35">
      <c r="B84" s="269">
        <v>43948</v>
      </c>
      <c r="C84" s="210">
        <v>2849</v>
      </c>
      <c r="D84">
        <f t="shared" si="6"/>
        <v>50.416711784876384</v>
      </c>
      <c r="E84">
        <v>5.874964231431009E-2</v>
      </c>
      <c r="F84">
        <v>76</v>
      </c>
      <c r="G84">
        <f t="shared" ca="1" si="7"/>
        <v>-1.6702677296187942E-4</v>
      </c>
    </row>
    <row r="85" spans="2:7" x14ac:dyDescent="0.35">
      <c r="B85" s="269">
        <v>36468</v>
      </c>
      <c r="C85" s="210">
        <v>55.41</v>
      </c>
      <c r="D85">
        <f t="shared" si="6"/>
        <v>-0.86844729344729343</v>
      </c>
      <c r="E85">
        <v>5.8654948414214612E-2</v>
      </c>
      <c r="F85">
        <v>77</v>
      </c>
      <c r="G85">
        <f t="shared" ca="1" si="7"/>
        <v>2.5130022205048503E-3</v>
      </c>
    </row>
    <row r="86" spans="2:7" x14ac:dyDescent="0.35">
      <c r="B86" s="269">
        <v>41815</v>
      </c>
      <c r="C86" s="210">
        <v>421.2</v>
      </c>
      <c r="D86">
        <f t="shared" si="6"/>
        <v>7.4408817635270541</v>
      </c>
      <c r="E86">
        <v>5.8637243320682597E-2</v>
      </c>
      <c r="F86">
        <v>78</v>
      </c>
      <c r="G86">
        <f t="shared" ca="1" si="7"/>
        <v>2.4828754727945386E-3</v>
      </c>
    </row>
    <row r="87" spans="2:7" x14ac:dyDescent="0.35">
      <c r="B87" s="269">
        <v>36738</v>
      </c>
      <c r="C87" s="210">
        <v>49.9</v>
      </c>
      <c r="D87">
        <f t="shared" si="6"/>
        <v>-0.85627466228866045</v>
      </c>
      <c r="E87">
        <v>5.8549002969876918E-2</v>
      </c>
      <c r="F87">
        <v>79</v>
      </c>
      <c r="G87">
        <f t="shared" ca="1" si="7"/>
        <v>-8.1460042922415141E-3</v>
      </c>
    </row>
    <row r="88" spans="2:7" x14ac:dyDescent="0.35">
      <c r="B88" s="269">
        <v>41547</v>
      </c>
      <c r="C88" s="210">
        <v>347.19</v>
      </c>
      <c r="D88">
        <f t="shared" si="6"/>
        <v>1.8705250103348492</v>
      </c>
      <c r="E88">
        <v>5.8538370072258261E-2</v>
      </c>
      <c r="F88">
        <v>80</v>
      </c>
      <c r="G88">
        <f t="shared" ca="1" si="7"/>
        <v>1.1018482022111987E-2</v>
      </c>
    </row>
    <row r="89" spans="2:7" x14ac:dyDescent="0.35">
      <c r="B89" s="269">
        <v>38777</v>
      </c>
      <c r="C89" s="210">
        <v>120.95</v>
      </c>
      <c r="D89">
        <f t="shared" si="6"/>
        <v>-0.35011552307774974</v>
      </c>
      <c r="E89">
        <v>5.8087656373020734E-2</v>
      </c>
      <c r="F89">
        <v>81</v>
      </c>
      <c r="G89">
        <f t="shared" ca="1" si="7"/>
        <v>-9.9464759207938021E-3</v>
      </c>
    </row>
    <row r="90" spans="2:7" x14ac:dyDescent="0.35">
      <c r="B90" s="269">
        <v>40395</v>
      </c>
      <c r="C90" s="210">
        <v>186.11</v>
      </c>
      <c r="D90">
        <f t="shared" si="6"/>
        <v>-0.70196172631916087</v>
      </c>
      <c r="E90">
        <v>5.7924056389268001E-2</v>
      </c>
      <c r="F90">
        <v>82</v>
      </c>
      <c r="G90">
        <f t="shared" ca="1" si="7"/>
        <v>1.4660077960040385E-2</v>
      </c>
    </row>
    <row r="91" spans="2:7" x14ac:dyDescent="0.35">
      <c r="B91" s="269">
        <v>41897</v>
      </c>
      <c r="C91" s="210">
        <v>624.45000000000005</v>
      </c>
      <c r="D91">
        <f t="shared" si="6"/>
        <v>10.976409666283086</v>
      </c>
      <c r="E91">
        <v>5.7690679042666816E-2</v>
      </c>
      <c r="F91">
        <v>83</v>
      </c>
      <c r="G91">
        <f t="shared" ca="1" si="7"/>
        <v>1.9153252356448762E-2</v>
      </c>
    </row>
    <row r="92" spans="2:7" x14ac:dyDescent="0.35">
      <c r="B92" s="269">
        <v>36812</v>
      </c>
      <c r="C92" s="210">
        <v>52.14</v>
      </c>
      <c r="D92">
        <f t="shared" si="6"/>
        <v>-0.37571839080459768</v>
      </c>
      <c r="E92">
        <v>5.7606490872211029E-2</v>
      </c>
      <c r="F92">
        <v>84</v>
      </c>
      <c r="G92">
        <f t="shared" ca="1" si="7"/>
        <v>1.2998527632332198E-2</v>
      </c>
    </row>
    <row r="93" spans="2:7" x14ac:dyDescent="0.35">
      <c r="B93" s="269">
        <v>38580</v>
      </c>
      <c r="C93" s="210">
        <v>83.52</v>
      </c>
      <c r="D93">
        <f t="shared" si="6"/>
        <v>2.1269187570198427</v>
      </c>
      <c r="E93">
        <v>5.6813868151334872E-2</v>
      </c>
      <c r="F93">
        <v>85</v>
      </c>
      <c r="G93">
        <f t="shared" ca="1" si="7"/>
        <v>9.1362251138878761E-3</v>
      </c>
    </row>
    <row r="94" spans="2:7" x14ac:dyDescent="0.35">
      <c r="B94" s="269">
        <v>35933</v>
      </c>
      <c r="C94" s="210">
        <v>26.71</v>
      </c>
      <c r="D94">
        <f t="shared" si="6"/>
        <v>1.8536324786324789</v>
      </c>
      <c r="E94">
        <v>5.6566455696202521E-2</v>
      </c>
      <c r="F94">
        <v>86</v>
      </c>
      <c r="G94">
        <f t="shared" ca="1" si="7"/>
        <v>-7.433306477894963E-3</v>
      </c>
    </row>
    <row r="95" spans="2:7" x14ac:dyDescent="0.35">
      <c r="B95" s="269">
        <v>35130</v>
      </c>
      <c r="C95" s="210">
        <v>9.36</v>
      </c>
      <c r="D95">
        <f t="shared" si="6"/>
        <v>-0.99205871123743272</v>
      </c>
      <c r="E95">
        <v>5.6433408577878111E-2</v>
      </c>
      <c r="F95">
        <v>87</v>
      </c>
      <c r="G95">
        <f t="shared" ca="1" si="7"/>
        <v>-1.5345448354907502E-2</v>
      </c>
    </row>
    <row r="96" spans="2:7" x14ac:dyDescent="0.35">
      <c r="B96" s="269">
        <v>42172</v>
      </c>
      <c r="C96" s="210">
        <v>1178.6500000000001</v>
      </c>
      <c r="D96">
        <f t="shared" si="6"/>
        <v>16.453724270694508</v>
      </c>
      <c r="E96">
        <v>5.6194777496998076E-2</v>
      </c>
      <c r="F96">
        <v>88</v>
      </c>
      <c r="G96">
        <f t="shared" ca="1" si="7"/>
        <v>-7.4890405290191303E-3</v>
      </c>
    </row>
    <row r="97" spans="2:7" x14ac:dyDescent="0.35">
      <c r="B97" s="269">
        <v>36378</v>
      </c>
      <c r="C97" s="210">
        <v>67.53</v>
      </c>
      <c r="D97">
        <f t="shared" si="6"/>
        <v>-0.97031178560123788</v>
      </c>
      <c r="E97">
        <v>5.5981235340109431E-2</v>
      </c>
      <c r="F97">
        <v>89</v>
      </c>
      <c r="G97">
        <f t="shared" ca="1" si="7"/>
        <v>2.4629077796024441E-3</v>
      </c>
    </row>
    <row r="98" spans="2:7" x14ac:dyDescent="0.35">
      <c r="B98" s="269">
        <v>43916</v>
      </c>
      <c r="C98" s="210">
        <v>2274.64</v>
      </c>
      <c r="D98">
        <f t="shared" si="6"/>
        <v>40.836306786830974</v>
      </c>
      <c r="E98">
        <v>5.5909386315105405E-2</v>
      </c>
      <c r="F98">
        <v>90</v>
      </c>
      <c r="G98">
        <f t="shared" ca="1" si="7"/>
        <v>1.3586676017537713E-2</v>
      </c>
    </row>
    <row r="99" spans="2:7" x14ac:dyDescent="0.35">
      <c r="B99" s="269">
        <v>36201</v>
      </c>
      <c r="C99" s="210">
        <v>54.37</v>
      </c>
      <c r="D99">
        <f t="shared" si="6"/>
        <v>-0.14066698277224601</v>
      </c>
      <c r="E99">
        <v>5.4499612102404872E-2</v>
      </c>
      <c r="F99">
        <v>91</v>
      </c>
      <c r="G99">
        <f t="shared" ca="1" si="7"/>
        <v>-1.5741139265024892E-2</v>
      </c>
    </row>
    <row r="100" spans="2:7" x14ac:dyDescent="0.35">
      <c r="B100" s="269">
        <v>36362</v>
      </c>
      <c r="C100" s="210">
        <v>63.27</v>
      </c>
      <c r="D100">
        <f t="shared" si="6"/>
        <v>5.0778097982708932</v>
      </c>
      <c r="E100">
        <v>5.4324279286785626E-2</v>
      </c>
      <c r="F100">
        <v>92</v>
      </c>
      <c r="G100">
        <f t="shared" ca="1" si="7"/>
        <v>4.4442706408619227E-3</v>
      </c>
    </row>
    <row r="101" spans="2:7" x14ac:dyDescent="0.35">
      <c r="B101" s="269">
        <v>35269</v>
      </c>
      <c r="C101" s="210">
        <v>10.41</v>
      </c>
      <c r="D101">
        <f t="shared" si="6"/>
        <v>-0.70659526493799318</v>
      </c>
      <c r="E101">
        <v>5.3643724696356206E-2</v>
      </c>
      <c r="F101">
        <v>93</v>
      </c>
      <c r="G101">
        <f t="shared" ca="1" si="7"/>
        <v>-1.3527475646940207E-2</v>
      </c>
    </row>
    <row r="102" spans="2:7" x14ac:dyDescent="0.35">
      <c r="B102" s="269">
        <v>36598</v>
      </c>
      <c r="C102" s="210">
        <v>35.479999999999997</v>
      </c>
      <c r="D102">
        <f t="shared" si="6"/>
        <v>-0.30061107825744138</v>
      </c>
      <c r="E102">
        <v>5.3131493024636371E-2</v>
      </c>
      <c r="F102">
        <v>94</v>
      </c>
      <c r="G102">
        <f t="shared" ca="1" si="7"/>
        <v>2.2326967330280188E-2</v>
      </c>
    </row>
    <row r="103" spans="2:7" x14ac:dyDescent="0.35">
      <c r="B103" s="269">
        <v>36182</v>
      </c>
      <c r="C103" s="210">
        <v>50.73</v>
      </c>
      <c r="D103">
        <f t="shared" si="6"/>
        <v>-0.73385446723676628</v>
      </c>
      <c r="E103">
        <v>5.2926525529265196E-2</v>
      </c>
      <c r="F103">
        <v>95</v>
      </c>
      <c r="G103">
        <f t="shared" ca="1" si="7"/>
        <v>-9.7728386793171831E-3</v>
      </c>
    </row>
    <row r="104" spans="2:7" x14ac:dyDescent="0.35">
      <c r="B104" s="269">
        <v>40708</v>
      </c>
      <c r="C104" s="210">
        <v>190.61</v>
      </c>
      <c r="D104">
        <f t="shared" si="6"/>
        <v>-0.94613391209493047</v>
      </c>
      <c r="E104">
        <v>5.2861246133451292E-2</v>
      </c>
      <c r="F104">
        <v>96</v>
      </c>
      <c r="G104">
        <f t="shared" ca="1" si="7"/>
        <v>-2.4843601101661707E-2</v>
      </c>
    </row>
    <row r="105" spans="2:7" x14ac:dyDescent="0.35">
      <c r="B105" s="269">
        <v>44032</v>
      </c>
      <c r="C105" s="210">
        <v>3538.59</v>
      </c>
      <c r="D105">
        <f t="shared" si="6"/>
        <v>88.088368580060433</v>
      </c>
      <c r="E105">
        <v>5.2218568055712532E-2</v>
      </c>
      <c r="F105">
        <v>97</v>
      </c>
      <c r="G105">
        <f t="shared" ca="1" si="7"/>
        <v>-1.6002731585874352E-2</v>
      </c>
    </row>
    <row r="106" spans="2:7" x14ac:dyDescent="0.35">
      <c r="B106" s="269">
        <v>36607</v>
      </c>
      <c r="C106" s="210">
        <v>39.72</v>
      </c>
      <c r="D106">
        <f t="shared" si="6"/>
        <v>-0.35863071209430003</v>
      </c>
      <c r="E106">
        <v>5.2185430463576127E-2</v>
      </c>
      <c r="F106">
        <v>98</v>
      </c>
      <c r="G106">
        <f t="shared" ca="1" si="7"/>
        <v>-1.3746358981136663E-2</v>
      </c>
    </row>
    <row r="107" spans="2:7" x14ac:dyDescent="0.35">
      <c r="B107" s="269">
        <v>36376</v>
      </c>
      <c r="C107" s="210">
        <v>61.93</v>
      </c>
      <c r="D107">
        <f t="shared" si="6"/>
        <v>0.99903163331181399</v>
      </c>
      <c r="E107">
        <v>5.2157662249405372E-2</v>
      </c>
      <c r="F107">
        <v>99</v>
      </c>
      <c r="G107">
        <f t="shared" ca="1" si="7"/>
        <v>8.3991669199941638E-3</v>
      </c>
    </row>
    <row r="108" spans="2:7" x14ac:dyDescent="0.35">
      <c r="B108" s="269">
        <v>36006</v>
      </c>
      <c r="C108" s="210">
        <v>30.98</v>
      </c>
      <c r="D108">
        <f t="shared" si="6"/>
        <v>-0.52058186320024757</v>
      </c>
      <c r="E108">
        <v>5.1952461799660482E-2</v>
      </c>
      <c r="F108">
        <v>100</v>
      </c>
      <c r="G108">
        <f t="shared" ca="1" si="7"/>
        <v>-1.4722093588014922E-2</v>
      </c>
    </row>
    <row r="109" spans="2:7" x14ac:dyDescent="0.35">
      <c r="B109" s="269">
        <v>36300</v>
      </c>
      <c r="C109" s="210">
        <v>64.62</v>
      </c>
      <c r="D109">
        <f t="shared" si="6"/>
        <v>-0.63761776581426644</v>
      </c>
      <c r="E109">
        <v>5.1586655817738025E-2</v>
      </c>
      <c r="F109">
        <v>101</v>
      </c>
      <c r="G109">
        <f t="shared" ca="1" si="7"/>
        <v>2.0666788422167431E-3</v>
      </c>
    </row>
    <row r="110" spans="2:7" x14ac:dyDescent="0.35">
      <c r="B110" s="269">
        <v>40491</v>
      </c>
      <c r="C110" s="210">
        <v>178.32</v>
      </c>
      <c r="D110">
        <f t="shared" si="6"/>
        <v>5.9601873536299763</v>
      </c>
      <c r="E110">
        <v>5.1539096591579077E-2</v>
      </c>
      <c r="F110">
        <v>102</v>
      </c>
      <c r="G110">
        <f t="shared" ca="1" si="7"/>
        <v>2.0240420414462659E-3</v>
      </c>
    </row>
    <row r="111" spans="2:7" x14ac:dyDescent="0.35">
      <c r="B111" s="269">
        <v>35929</v>
      </c>
      <c r="C111" s="210">
        <v>25.62</v>
      </c>
      <c r="D111">
        <f t="shared" si="6"/>
        <v>-0.73976637887252406</v>
      </c>
      <c r="E111">
        <v>5.1292572835453423E-2</v>
      </c>
      <c r="F111">
        <v>103</v>
      </c>
      <c r="G111">
        <f t="shared" ca="1" si="7"/>
        <v>-1.0783790987726513E-2</v>
      </c>
    </row>
    <row r="112" spans="2:7" x14ac:dyDescent="0.35">
      <c r="B112" s="269">
        <v>39793</v>
      </c>
      <c r="C112" s="210">
        <v>98.45</v>
      </c>
      <c r="D112">
        <f t="shared" si="6"/>
        <v>-0.80653972371239369</v>
      </c>
      <c r="E112">
        <v>5.0693703308431162E-2</v>
      </c>
      <c r="F112">
        <v>104</v>
      </c>
      <c r="G112">
        <f t="shared" ca="1" si="7"/>
        <v>1.0939629759327772E-2</v>
      </c>
    </row>
    <row r="113" spans="2:7" x14ac:dyDescent="0.35">
      <c r="B113" s="269">
        <v>41865</v>
      </c>
      <c r="C113" s="210">
        <v>508.89</v>
      </c>
      <c r="D113">
        <f t="shared" si="6"/>
        <v>-0.56044155373014437</v>
      </c>
      <c r="E113">
        <v>5.0514016762313631E-2</v>
      </c>
      <c r="F113">
        <v>105</v>
      </c>
      <c r="G113">
        <f t="shared" ca="1" si="7"/>
        <v>-7.741078558697074E-3</v>
      </c>
    </row>
    <row r="114" spans="2:7" x14ac:dyDescent="0.35">
      <c r="B114" s="269">
        <v>42160</v>
      </c>
      <c r="C114" s="210">
        <v>1157.73</v>
      </c>
      <c r="D114">
        <f t="shared" si="6"/>
        <v>44.047859922178986</v>
      </c>
      <c r="E114">
        <v>5.0009523032133525E-2</v>
      </c>
      <c r="F114">
        <v>106</v>
      </c>
      <c r="G114">
        <f t="shared" ca="1" si="7"/>
        <v>1.8347532986584193E-2</v>
      </c>
    </row>
    <row r="115" spans="2:7" x14ac:dyDescent="0.35">
      <c r="B115" s="269">
        <v>35963</v>
      </c>
      <c r="C115" s="210">
        <v>25.7</v>
      </c>
      <c r="D115">
        <f t="shared" si="6"/>
        <v>0.30922058074375958</v>
      </c>
      <c r="E115">
        <v>4.9836601307189497E-2</v>
      </c>
      <c r="F115">
        <v>107</v>
      </c>
      <c r="G115">
        <f t="shared" ca="1" si="7"/>
        <v>-1.3502881142022732E-2</v>
      </c>
    </row>
    <row r="116" spans="2:7" x14ac:dyDescent="0.35">
      <c r="B116" s="269">
        <v>35858</v>
      </c>
      <c r="C116" s="210">
        <v>19.63</v>
      </c>
      <c r="D116">
        <f t="shared" si="6"/>
        <v>-0.79475115014638231</v>
      </c>
      <c r="E116">
        <v>4.9171566007482528E-2</v>
      </c>
      <c r="F116">
        <v>108</v>
      </c>
      <c r="G116">
        <f t="shared" ca="1" si="7"/>
        <v>1.2410342861070307E-2</v>
      </c>
    </row>
    <row r="117" spans="2:7" x14ac:dyDescent="0.35">
      <c r="B117" s="269">
        <v>39171</v>
      </c>
      <c r="C117" s="210">
        <v>95.64</v>
      </c>
      <c r="D117">
        <f t="shared" si="6"/>
        <v>-0.55007762148939177</v>
      </c>
      <c r="E117">
        <v>4.8799210439741232E-2</v>
      </c>
      <c r="F117">
        <v>109</v>
      </c>
      <c r="G117">
        <f t="shared" ca="1" si="7"/>
        <v>-8.8001311749056569E-3</v>
      </c>
    </row>
    <row r="118" spans="2:7" x14ac:dyDescent="0.35">
      <c r="B118" s="269">
        <v>40952</v>
      </c>
      <c r="C118" s="210">
        <v>212.57</v>
      </c>
      <c r="D118">
        <f t="shared" si="6"/>
        <v>5.3302561048243007</v>
      </c>
      <c r="E118">
        <v>4.8796131833431941E-2</v>
      </c>
      <c r="F118">
        <v>110</v>
      </c>
      <c r="G118">
        <f t="shared" ca="1" si="7"/>
        <v>-6.2840975608073561E-3</v>
      </c>
    </row>
    <row r="119" spans="2:7" x14ac:dyDescent="0.35">
      <c r="B119" s="269">
        <v>36014</v>
      </c>
      <c r="C119" s="210">
        <v>33.58</v>
      </c>
      <c r="D119">
        <f t="shared" si="6"/>
        <v>-0.98121451148219629</v>
      </c>
      <c r="E119">
        <v>4.8719550281074171E-2</v>
      </c>
      <c r="F119">
        <v>111</v>
      </c>
      <c r="G119">
        <f t="shared" ca="1" si="7"/>
        <v>4.7759683801379873E-3</v>
      </c>
    </row>
    <row r="120" spans="2:7" x14ac:dyDescent="0.35">
      <c r="B120" s="269">
        <v>42954</v>
      </c>
      <c r="C120" s="210">
        <v>1787.55</v>
      </c>
      <c r="D120">
        <f t="shared" si="6"/>
        <v>-0.2830758494561556</v>
      </c>
      <c r="E120">
        <v>4.8607078119775382E-2</v>
      </c>
      <c r="F120">
        <v>112</v>
      </c>
      <c r="G120">
        <f t="shared" ca="1" si="7"/>
        <v>1.1515943353312038E-2</v>
      </c>
    </row>
    <row r="121" spans="2:7" x14ac:dyDescent="0.35">
      <c r="B121" s="269">
        <v>43936</v>
      </c>
      <c r="C121" s="210">
        <v>2493.36</v>
      </c>
      <c r="D121">
        <f t="shared" si="6"/>
        <v>249.58894472361814</v>
      </c>
      <c r="E121">
        <v>4.8480490481777223E-2</v>
      </c>
      <c r="F121">
        <v>113</v>
      </c>
      <c r="G121">
        <f t="shared" ca="1" si="7"/>
        <v>-1.4323992663717306E-2</v>
      </c>
    </row>
    <row r="122" spans="2:7" x14ac:dyDescent="0.35">
      <c r="B122" s="269">
        <v>35229</v>
      </c>
      <c r="C122" s="210">
        <v>9.9499999999999993</v>
      </c>
      <c r="D122">
        <f t="shared" si="6"/>
        <v>-0.62997396801785055</v>
      </c>
      <c r="E122">
        <v>4.8472075869336044E-2</v>
      </c>
      <c r="F122">
        <v>114</v>
      </c>
      <c r="G122">
        <f t="shared" ca="1" si="7"/>
        <v>-2.160511396233936E-2</v>
      </c>
    </row>
    <row r="123" spans="2:7" x14ac:dyDescent="0.35">
      <c r="B123" s="269">
        <v>35975</v>
      </c>
      <c r="C123" s="210">
        <v>26.89</v>
      </c>
      <c r="D123">
        <f t="shared" si="6"/>
        <v>-0.3124520582971107</v>
      </c>
      <c r="E123">
        <v>4.8343079922027368E-2</v>
      </c>
      <c r="F123">
        <v>115</v>
      </c>
      <c r="G123">
        <f t="shared" ca="1" si="7"/>
        <v>1.1448223005183941E-2</v>
      </c>
    </row>
    <row r="124" spans="2:7" x14ac:dyDescent="0.35">
      <c r="B124" s="269">
        <v>37748</v>
      </c>
      <c r="C124" s="210">
        <v>39.11</v>
      </c>
      <c r="D124">
        <f t="shared" si="6"/>
        <v>-0.98638866267131631</v>
      </c>
      <c r="E124">
        <v>4.8244438488340848E-2</v>
      </c>
      <c r="F124">
        <v>116</v>
      </c>
      <c r="G124">
        <f t="shared" ca="1" si="7"/>
        <v>1.0787029019506584E-2</v>
      </c>
    </row>
    <row r="125" spans="2:7" x14ac:dyDescent="0.35">
      <c r="B125" s="269">
        <v>43782</v>
      </c>
      <c r="C125" s="210">
        <v>2873.34</v>
      </c>
      <c r="D125">
        <f t="shared" si="6"/>
        <v>21.068663594470049</v>
      </c>
      <c r="E125">
        <v>4.8147810385394146E-2</v>
      </c>
      <c r="F125">
        <v>117</v>
      </c>
      <c r="G125">
        <f t="shared" ca="1" si="7"/>
        <v>-1.857267165090274E-2</v>
      </c>
    </row>
    <row r="126" spans="2:7" x14ac:dyDescent="0.35">
      <c r="B126" s="269">
        <v>39268</v>
      </c>
      <c r="C126" s="210">
        <v>130.19999999999999</v>
      </c>
      <c r="D126">
        <f t="shared" si="6"/>
        <v>12.272171253822627</v>
      </c>
      <c r="E126">
        <v>4.8140396071485993E-2</v>
      </c>
      <c r="F126">
        <v>118</v>
      </c>
      <c r="G126">
        <f t="shared" ca="1" si="7"/>
        <v>-2.7621756200125084E-2</v>
      </c>
    </row>
    <row r="127" spans="2:7" x14ac:dyDescent="0.35">
      <c r="B127" s="269">
        <v>35261</v>
      </c>
      <c r="C127" s="210">
        <v>9.81</v>
      </c>
      <c r="D127">
        <f t="shared" si="6"/>
        <v>-0.43262001156737995</v>
      </c>
      <c r="E127">
        <v>4.8076923076923191E-2</v>
      </c>
      <c r="F127">
        <v>119</v>
      </c>
      <c r="G127">
        <f t="shared" ca="1" si="7"/>
        <v>-3.1591925526992901E-2</v>
      </c>
    </row>
    <row r="128" spans="2:7" x14ac:dyDescent="0.35">
      <c r="B128" s="269">
        <v>35755</v>
      </c>
      <c r="C128" s="210">
        <v>17.29</v>
      </c>
      <c r="D128">
        <f t="shared" si="6"/>
        <v>-0.89579943349605262</v>
      </c>
      <c r="E128">
        <v>4.7878787878787826E-2</v>
      </c>
      <c r="F128">
        <v>120</v>
      </c>
      <c r="G128">
        <f t="shared" ca="1" si="7"/>
        <v>1.5961849042757669E-2</v>
      </c>
    </row>
    <row r="129" spans="2:7" x14ac:dyDescent="0.35">
      <c r="B129" s="269">
        <v>40693</v>
      </c>
      <c r="C129" s="210">
        <v>165.93</v>
      </c>
      <c r="D129">
        <f t="shared" si="6"/>
        <v>2.619764397905759</v>
      </c>
      <c r="E129">
        <v>4.7802475372568785E-2</v>
      </c>
      <c r="F129">
        <v>121</v>
      </c>
      <c r="G129">
        <f t="shared" ca="1" si="7"/>
        <v>3.9641621305559489E-2</v>
      </c>
    </row>
    <row r="130" spans="2:7" x14ac:dyDescent="0.35">
      <c r="B130" s="269">
        <v>38163</v>
      </c>
      <c r="C130" s="210">
        <v>45.84</v>
      </c>
      <c r="D130">
        <f t="shared" si="6"/>
        <v>-0.98730063746145724</v>
      </c>
      <c r="E130">
        <v>4.7771428571428652E-2</v>
      </c>
      <c r="F130">
        <v>122</v>
      </c>
      <c r="G130">
        <f t="shared" ca="1" si="7"/>
        <v>-1.8112227293507782E-2</v>
      </c>
    </row>
    <row r="131" spans="2:7" x14ac:dyDescent="0.35">
      <c r="B131" s="269">
        <v>44748</v>
      </c>
      <c r="C131" s="210">
        <v>3609.63</v>
      </c>
      <c r="D131">
        <f t="shared" si="6"/>
        <v>74.075499168053256</v>
      </c>
      <c r="E131">
        <v>4.7642128237575049E-2</v>
      </c>
      <c r="F131">
        <v>123</v>
      </c>
      <c r="G131">
        <f t="shared" ca="1" si="7"/>
        <v>6.0561167283871504E-3</v>
      </c>
    </row>
    <row r="132" spans="2:7" x14ac:dyDescent="0.35">
      <c r="B132" s="269">
        <v>36789</v>
      </c>
      <c r="C132" s="210">
        <v>48.08</v>
      </c>
      <c r="D132">
        <f t="shared" si="6"/>
        <v>0.21844906234161168</v>
      </c>
      <c r="E132">
        <v>4.7266390764539354E-2</v>
      </c>
      <c r="F132">
        <v>124</v>
      </c>
      <c r="G132">
        <f t="shared" ca="1" si="7"/>
        <v>-6.8999555772134144E-3</v>
      </c>
    </row>
    <row r="133" spans="2:7" x14ac:dyDescent="0.35">
      <c r="B133" s="269">
        <v>37197</v>
      </c>
      <c r="C133" s="210">
        <v>39.46</v>
      </c>
      <c r="D133">
        <f t="shared" si="6"/>
        <v>-0.89810200129115558</v>
      </c>
      <c r="E133">
        <v>4.723991507431001E-2</v>
      </c>
      <c r="F133">
        <v>125</v>
      </c>
      <c r="G133">
        <f t="shared" ca="1" si="7"/>
        <v>1.1124017512445183E-2</v>
      </c>
    </row>
    <row r="134" spans="2:7" x14ac:dyDescent="0.35">
      <c r="B134" s="269">
        <v>41570</v>
      </c>
      <c r="C134" s="210">
        <v>387.25</v>
      </c>
      <c r="D134">
        <f t="shared" si="6"/>
        <v>-0.89269196984013943</v>
      </c>
      <c r="E134">
        <v>4.7131036720566781E-2</v>
      </c>
      <c r="F134">
        <v>126</v>
      </c>
      <c r="G134">
        <f t="shared" ca="1" si="7"/>
        <v>1.423429110259156E-2</v>
      </c>
    </row>
    <row r="135" spans="2:7" x14ac:dyDescent="0.35">
      <c r="B135" s="269">
        <v>44428</v>
      </c>
      <c r="C135" s="210">
        <v>3608.77</v>
      </c>
      <c r="D135">
        <f t="shared" si="6"/>
        <v>-0.16250794844303354</v>
      </c>
      <c r="E135">
        <v>4.7088623755251725E-2</v>
      </c>
      <c r="F135">
        <v>127</v>
      </c>
      <c r="G135">
        <f t="shared" ca="1" si="7"/>
        <v>9.4593195047380212E-3</v>
      </c>
    </row>
    <row r="136" spans="2:7" x14ac:dyDescent="0.35">
      <c r="B136" s="269">
        <v>44959</v>
      </c>
      <c r="C136" s="210">
        <v>4309.0200000000004</v>
      </c>
      <c r="D136">
        <f t="shared" si="6"/>
        <v>50.722722362261429</v>
      </c>
      <c r="E136">
        <v>4.6236697510555869E-2</v>
      </c>
      <c r="F136">
        <v>128</v>
      </c>
      <c r="G136">
        <f t="shared" ca="1" si="7"/>
        <v>7.6424382066469163E-3</v>
      </c>
    </row>
    <row r="137" spans="2:7" x14ac:dyDescent="0.35">
      <c r="B137" s="269">
        <v>38973</v>
      </c>
      <c r="C137" s="210">
        <v>83.31</v>
      </c>
      <c r="D137">
        <f t="shared" ref="D137:D200" si="8">(C137-C138)/C138</f>
        <v>3.6464026770775235</v>
      </c>
      <c r="E137">
        <v>4.6213738540751059E-2</v>
      </c>
      <c r="F137">
        <v>129</v>
      </c>
      <c r="G137">
        <f t="shared" ca="1" si="7"/>
        <v>-9.0047055384835928E-3</v>
      </c>
    </row>
    <row r="138" spans="2:7" x14ac:dyDescent="0.35">
      <c r="B138" s="269">
        <v>35751</v>
      </c>
      <c r="C138" s="210">
        <v>17.93</v>
      </c>
      <c r="D138">
        <f t="shared" si="8"/>
        <v>-0.86475069774458768</v>
      </c>
      <c r="E138">
        <v>4.6091015169194817E-2</v>
      </c>
      <c r="F138">
        <v>130</v>
      </c>
      <c r="G138">
        <f t="shared" ref="G138:G201" ca="1" si="9">_xlfn.NORM.INV(RAND(),M$11,M$12)</f>
        <v>-1.4079367868305959E-2</v>
      </c>
    </row>
    <row r="139" spans="2:7" x14ac:dyDescent="0.35">
      <c r="B139" s="269">
        <v>40014</v>
      </c>
      <c r="C139" s="210">
        <v>132.57</v>
      </c>
      <c r="D139">
        <f t="shared" si="8"/>
        <v>3.0916666666666663</v>
      </c>
      <c r="E139">
        <v>4.6082222046871214E-2</v>
      </c>
      <c r="F139">
        <v>131</v>
      </c>
      <c r="G139">
        <f t="shared" ca="1" si="9"/>
        <v>-6.1628471791571353E-3</v>
      </c>
    </row>
    <row r="140" spans="2:7" x14ac:dyDescent="0.35">
      <c r="B140" s="269">
        <v>36007</v>
      </c>
      <c r="C140" s="210">
        <v>32.4</v>
      </c>
      <c r="D140">
        <f t="shared" si="8"/>
        <v>-0.73322354878550855</v>
      </c>
      <c r="E140">
        <v>4.5836023240800459E-2</v>
      </c>
      <c r="F140">
        <v>132</v>
      </c>
      <c r="G140">
        <f t="shared" ca="1" si="9"/>
        <v>3.0942407204493467E-3</v>
      </c>
    </row>
    <row r="141" spans="2:7" x14ac:dyDescent="0.35">
      <c r="B141" s="269">
        <v>39321</v>
      </c>
      <c r="C141" s="210">
        <v>121.45</v>
      </c>
      <c r="D141">
        <f t="shared" si="8"/>
        <v>-0.82229603183893241</v>
      </c>
      <c r="E141">
        <v>4.5720681935594989E-2</v>
      </c>
      <c r="F141">
        <v>133</v>
      </c>
      <c r="G141">
        <f t="shared" ca="1" si="9"/>
        <v>-3.936193017380402E-3</v>
      </c>
    </row>
    <row r="142" spans="2:7" x14ac:dyDescent="0.35">
      <c r="B142" s="269">
        <v>41955</v>
      </c>
      <c r="C142" s="210">
        <v>683.44</v>
      </c>
      <c r="D142">
        <f t="shared" si="8"/>
        <v>7.6962717903041096</v>
      </c>
      <c r="E142">
        <v>4.5670833397083832E-2</v>
      </c>
      <c r="F142">
        <v>134</v>
      </c>
      <c r="G142">
        <f t="shared" ca="1" si="9"/>
        <v>-3.0377970074633154E-2</v>
      </c>
    </row>
    <row r="143" spans="2:7" x14ac:dyDescent="0.35">
      <c r="B143" s="269">
        <v>38554</v>
      </c>
      <c r="C143" s="210">
        <v>78.59</v>
      </c>
      <c r="D143">
        <f t="shared" si="8"/>
        <v>3.8303626306084824</v>
      </c>
      <c r="E143">
        <v>4.5635976583289078E-2</v>
      </c>
      <c r="F143">
        <v>135</v>
      </c>
      <c r="G143">
        <f t="shared" ca="1" si="9"/>
        <v>-1.3578022757646484E-2</v>
      </c>
    </row>
    <row r="144" spans="2:7" x14ac:dyDescent="0.35">
      <c r="B144" s="269">
        <v>35719</v>
      </c>
      <c r="C144" s="210">
        <v>16.27</v>
      </c>
      <c r="D144">
        <f t="shared" si="8"/>
        <v>-0.99412512367210459</v>
      </c>
      <c r="E144">
        <v>4.5629820051413819E-2</v>
      </c>
      <c r="F144">
        <v>136</v>
      </c>
      <c r="G144">
        <f t="shared" ca="1" si="9"/>
        <v>1.8634275076522117E-2</v>
      </c>
    </row>
    <row r="145" spans="2:7" x14ac:dyDescent="0.35">
      <c r="B145" s="269">
        <v>43434</v>
      </c>
      <c r="C145" s="210">
        <v>2769.42</v>
      </c>
      <c r="D145">
        <f t="shared" si="8"/>
        <v>27.285364109896847</v>
      </c>
      <c r="E145">
        <v>4.5308713736798782E-2</v>
      </c>
      <c r="F145">
        <v>137</v>
      </c>
      <c r="G145">
        <f t="shared" ca="1" si="9"/>
        <v>-1.8419940257935988E-2</v>
      </c>
    </row>
    <row r="146" spans="2:7" x14ac:dyDescent="0.35">
      <c r="B146" s="269">
        <v>39153</v>
      </c>
      <c r="C146" s="210">
        <v>97.91</v>
      </c>
      <c r="D146">
        <f t="shared" si="8"/>
        <v>1.2408230793092782E-2</v>
      </c>
      <c r="E146">
        <v>4.5153714773697583E-2</v>
      </c>
      <c r="F146">
        <v>138</v>
      </c>
      <c r="G146">
        <f t="shared" ca="1" si="9"/>
        <v>-3.674158485814568E-2</v>
      </c>
    </row>
    <row r="147" spans="2:7" x14ac:dyDescent="0.35">
      <c r="B147" s="269">
        <v>38884</v>
      </c>
      <c r="C147" s="210">
        <v>96.71</v>
      </c>
      <c r="D147">
        <f t="shared" si="8"/>
        <v>-0.60270314682441861</v>
      </c>
      <c r="E147">
        <v>4.5061594985951879E-2</v>
      </c>
      <c r="F147">
        <v>139</v>
      </c>
      <c r="G147">
        <f t="shared" ca="1" si="9"/>
        <v>-1.2904082607810246E-2</v>
      </c>
    </row>
    <row r="148" spans="2:7" x14ac:dyDescent="0.35">
      <c r="B148" s="269">
        <v>40998</v>
      </c>
      <c r="C148" s="210">
        <v>243.42</v>
      </c>
      <c r="D148">
        <f t="shared" si="8"/>
        <v>1.4093833514797582</v>
      </c>
      <c r="E148">
        <v>4.4945267224726332E-2</v>
      </c>
      <c r="F148">
        <v>140</v>
      </c>
      <c r="G148">
        <f t="shared" ca="1" si="9"/>
        <v>-5.0203695389887653E-3</v>
      </c>
    </row>
    <row r="149" spans="2:7" x14ac:dyDescent="0.35">
      <c r="B149" s="269">
        <v>39533</v>
      </c>
      <c r="C149" s="210">
        <v>101.03</v>
      </c>
      <c r="D149">
        <f t="shared" si="8"/>
        <v>-3.9547485502424151E-2</v>
      </c>
      <c r="E149">
        <v>4.4885717240666083E-2</v>
      </c>
      <c r="F149">
        <v>141</v>
      </c>
      <c r="G149">
        <f t="shared" ca="1" si="9"/>
        <v>-6.0361688616267731E-3</v>
      </c>
    </row>
    <row r="150" spans="2:7" x14ac:dyDescent="0.35">
      <c r="B150" s="269">
        <v>39210</v>
      </c>
      <c r="C150" s="210">
        <v>105.19</v>
      </c>
      <c r="D150">
        <f t="shared" si="8"/>
        <v>6.3169597736001615E-2</v>
      </c>
      <c r="E150">
        <v>4.4587884806355463E-2</v>
      </c>
      <c r="F150">
        <v>142</v>
      </c>
      <c r="G150">
        <f t="shared" ca="1" si="9"/>
        <v>-1.4530607883900511E-2</v>
      </c>
    </row>
    <row r="151" spans="2:7" x14ac:dyDescent="0.35">
      <c r="B151" s="269">
        <v>39143</v>
      </c>
      <c r="C151" s="210">
        <v>98.94</v>
      </c>
      <c r="D151">
        <f t="shared" si="8"/>
        <v>8.5226179018286814</v>
      </c>
      <c r="E151">
        <v>4.4331855604813203E-2</v>
      </c>
      <c r="F151">
        <v>143</v>
      </c>
      <c r="G151">
        <f t="shared" ca="1" si="9"/>
        <v>3.0881441240848143E-2</v>
      </c>
    </row>
    <row r="152" spans="2:7" x14ac:dyDescent="0.35">
      <c r="B152" s="269">
        <v>35230</v>
      </c>
      <c r="C152" s="210">
        <v>10.39</v>
      </c>
      <c r="D152">
        <f t="shared" si="8"/>
        <v>-0.88269165631703739</v>
      </c>
      <c r="E152">
        <v>4.4221105527638326E-2</v>
      </c>
      <c r="F152">
        <v>144</v>
      </c>
      <c r="G152">
        <f t="shared" ca="1" si="9"/>
        <v>-9.5660856289746608E-3</v>
      </c>
    </row>
    <row r="153" spans="2:7" x14ac:dyDescent="0.35">
      <c r="B153" s="269">
        <v>39119</v>
      </c>
      <c r="C153" s="210">
        <v>88.57</v>
      </c>
      <c r="D153">
        <f t="shared" si="8"/>
        <v>-0.44442353531551876</v>
      </c>
      <c r="E153">
        <v>4.4088176352705351E-2</v>
      </c>
      <c r="F153">
        <v>145</v>
      </c>
      <c r="G153">
        <f t="shared" ca="1" si="9"/>
        <v>-2.0254615262344511E-2</v>
      </c>
    </row>
    <row r="154" spans="2:7" x14ac:dyDescent="0.35">
      <c r="B154" s="269">
        <v>40389</v>
      </c>
      <c r="C154" s="210">
        <v>159.41999999999999</v>
      </c>
      <c r="D154">
        <f t="shared" si="8"/>
        <v>5.3111638954869358</v>
      </c>
      <c r="E154">
        <v>4.3939493156964042E-2</v>
      </c>
      <c r="F154">
        <v>146</v>
      </c>
      <c r="G154">
        <f t="shared" ca="1" si="9"/>
        <v>-3.279582084896554E-2</v>
      </c>
    </row>
    <row r="155" spans="2:7" x14ac:dyDescent="0.35">
      <c r="B155" s="269">
        <v>35971</v>
      </c>
      <c r="C155" s="210">
        <v>25.26</v>
      </c>
      <c r="D155">
        <f t="shared" si="8"/>
        <v>1.0997506234413967</v>
      </c>
      <c r="E155">
        <v>4.3370508054522951E-2</v>
      </c>
      <c r="F155">
        <v>147</v>
      </c>
      <c r="G155">
        <f t="shared" ca="1" si="9"/>
        <v>9.69767815316608E-3</v>
      </c>
    </row>
    <row r="156" spans="2:7" x14ac:dyDescent="0.35">
      <c r="B156" s="269">
        <v>35489</v>
      </c>
      <c r="C156" s="210">
        <v>12.03</v>
      </c>
      <c r="D156">
        <f t="shared" si="8"/>
        <v>-0.83207705192629811</v>
      </c>
      <c r="E156">
        <v>4.3365134431916738E-2</v>
      </c>
      <c r="F156">
        <v>148</v>
      </c>
      <c r="G156">
        <f t="shared" ca="1" si="9"/>
        <v>-2.0284463942086339E-2</v>
      </c>
    </row>
    <row r="157" spans="2:7" x14ac:dyDescent="0.35">
      <c r="B157" s="269">
        <v>36284</v>
      </c>
      <c r="C157" s="210">
        <v>71.64</v>
      </c>
      <c r="D157">
        <f t="shared" si="8"/>
        <v>-0.94884939703120863</v>
      </c>
      <c r="E157">
        <v>4.309842748980771E-2</v>
      </c>
      <c r="F157">
        <v>149</v>
      </c>
      <c r="G157">
        <f t="shared" ca="1" si="9"/>
        <v>3.9609939012198385E-2</v>
      </c>
    </row>
    <row r="158" spans="2:7" x14ac:dyDescent="0.35">
      <c r="B158" s="269">
        <v>42593</v>
      </c>
      <c r="C158" s="210">
        <v>1400.57</v>
      </c>
      <c r="D158">
        <f t="shared" si="8"/>
        <v>12.908341608738827</v>
      </c>
      <c r="E158">
        <v>4.3029811065021316E-2</v>
      </c>
      <c r="F158">
        <v>150</v>
      </c>
      <c r="G158">
        <f t="shared" ca="1" si="9"/>
        <v>-9.5980999369682848E-3</v>
      </c>
    </row>
    <row r="159" spans="2:7" x14ac:dyDescent="0.35">
      <c r="B159" s="269">
        <v>39888</v>
      </c>
      <c r="C159" s="210">
        <v>100.7</v>
      </c>
      <c r="D159">
        <f t="shared" si="8"/>
        <v>9.1206030150753783</v>
      </c>
      <c r="E159">
        <v>4.2982910409114505E-2</v>
      </c>
      <c r="F159">
        <v>151</v>
      </c>
      <c r="G159">
        <f t="shared" ca="1" si="9"/>
        <v>4.5505514353089112E-3</v>
      </c>
    </row>
    <row r="160" spans="2:7" x14ac:dyDescent="0.35">
      <c r="B160" s="269">
        <v>35172</v>
      </c>
      <c r="C160" s="210">
        <v>9.9499999999999993</v>
      </c>
      <c r="D160">
        <f t="shared" si="8"/>
        <v>-0.99006966206910318</v>
      </c>
      <c r="E160">
        <v>4.2976939203354318E-2</v>
      </c>
      <c r="F160">
        <v>152</v>
      </c>
      <c r="G160">
        <f t="shared" ca="1" si="9"/>
        <v>-2.3876771556869899E-2</v>
      </c>
    </row>
    <row r="161" spans="2:7" x14ac:dyDescent="0.35">
      <c r="B161" s="269">
        <v>42129</v>
      </c>
      <c r="C161" s="210">
        <v>1001.98</v>
      </c>
      <c r="D161">
        <f t="shared" si="8"/>
        <v>3.7811232523739089</v>
      </c>
      <c r="E161">
        <v>4.2936100673446234E-2</v>
      </c>
      <c r="F161">
        <v>153</v>
      </c>
      <c r="G161">
        <f t="shared" ca="1" si="9"/>
        <v>3.5511881699049987E-2</v>
      </c>
    </row>
    <row r="162" spans="2:7" x14ac:dyDescent="0.35">
      <c r="B162" s="269">
        <v>41334</v>
      </c>
      <c r="C162" s="210">
        <v>209.57</v>
      </c>
      <c r="D162">
        <f t="shared" si="8"/>
        <v>5.1801828369212624</v>
      </c>
      <c r="E162">
        <v>4.2792456585560003E-2</v>
      </c>
      <c r="F162">
        <v>154</v>
      </c>
      <c r="G162">
        <f t="shared" ca="1" si="9"/>
        <v>4.3696933039253268E-3</v>
      </c>
    </row>
    <row r="163" spans="2:7" x14ac:dyDescent="0.35">
      <c r="B163" s="269">
        <v>36593</v>
      </c>
      <c r="C163" s="210">
        <v>33.909999999999997</v>
      </c>
      <c r="D163">
        <f t="shared" si="8"/>
        <v>-0.74942732579620197</v>
      </c>
      <c r="E163">
        <v>4.2742927429274089E-2</v>
      </c>
      <c r="F163">
        <v>155</v>
      </c>
      <c r="G163">
        <f t="shared" ca="1" si="9"/>
        <v>3.1455394140691949E-2</v>
      </c>
    </row>
    <row r="164" spans="2:7" x14ac:dyDescent="0.35">
      <c r="B164" s="269">
        <v>38839</v>
      </c>
      <c r="C164" s="210">
        <v>135.33000000000001</v>
      </c>
      <c r="D164">
        <f t="shared" si="8"/>
        <v>0.23251366120218595</v>
      </c>
      <c r="E164">
        <v>4.2684336235457435E-2</v>
      </c>
      <c r="F164">
        <v>156</v>
      </c>
      <c r="G164">
        <f t="shared" ca="1" si="9"/>
        <v>-1.068701465770369E-2</v>
      </c>
    </row>
    <row r="165" spans="2:7" x14ac:dyDescent="0.35">
      <c r="B165" s="269">
        <v>38723</v>
      </c>
      <c r="C165" s="210">
        <v>109.8</v>
      </c>
      <c r="D165">
        <f t="shared" si="8"/>
        <v>2.137142857142857</v>
      </c>
      <c r="E165">
        <v>4.2636026967999188E-2</v>
      </c>
      <c r="F165">
        <v>157</v>
      </c>
      <c r="G165">
        <f t="shared" ca="1" si="9"/>
        <v>-1.5247065927399323E-2</v>
      </c>
    </row>
    <row r="166" spans="2:7" x14ac:dyDescent="0.35">
      <c r="B166" s="269">
        <v>36018</v>
      </c>
      <c r="C166" s="210">
        <v>35</v>
      </c>
      <c r="D166">
        <f t="shared" si="8"/>
        <v>-0.69341275402943237</v>
      </c>
      <c r="E166">
        <v>4.2597557342865647E-2</v>
      </c>
      <c r="F166">
        <v>158</v>
      </c>
      <c r="G166">
        <f t="shared" ca="1" si="9"/>
        <v>-1.0573774201408636E-2</v>
      </c>
    </row>
    <row r="167" spans="2:7" x14ac:dyDescent="0.35">
      <c r="B167" s="269">
        <v>39482</v>
      </c>
      <c r="C167" s="210">
        <v>114.16</v>
      </c>
      <c r="D167">
        <f t="shared" si="8"/>
        <v>1.7776155717761557</v>
      </c>
      <c r="E167">
        <v>4.1891028566213413E-2</v>
      </c>
      <c r="F167">
        <v>159</v>
      </c>
      <c r="G167">
        <f t="shared" ca="1" si="9"/>
        <v>6.6956745604958394E-3</v>
      </c>
    </row>
    <row r="168" spans="2:7" x14ac:dyDescent="0.35">
      <c r="B168" s="269">
        <v>36150</v>
      </c>
      <c r="C168" s="210">
        <v>41.1</v>
      </c>
      <c r="D168">
        <f t="shared" si="8"/>
        <v>0.48643761301989163</v>
      </c>
      <c r="E168">
        <v>4.1825095057034183E-2</v>
      </c>
      <c r="F168">
        <v>160</v>
      </c>
      <c r="G168">
        <f t="shared" ca="1" si="9"/>
        <v>2.691653726172152E-2</v>
      </c>
    </row>
    <row r="169" spans="2:7" x14ac:dyDescent="0.35">
      <c r="B169" s="269">
        <v>35919</v>
      </c>
      <c r="C169" s="210">
        <v>27.65</v>
      </c>
      <c r="D169">
        <f t="shared" si="8"/>
        <v>3.0962962962962961</v>
      </c>
      <c r="E169">
        <v>4.1823662396382799E-2</v>
      </c>
      <c r="F169">
        <v>161</v>
      </c>
      <c r="G169">
        <f t="shared" ca="1" si="9"/>
        <v>-4.8751742551751853E-2</v>
      </c>
    </row>
    <row r="170" spans="2:7" x14ac:dyDescent="0.35">
      <c r="B170" s="269">
        <v>35083</v>
      </c>
      <c r="C170" s="210">
        <v>6.75</v>
      </c>
      <c r="D170">
        <f t="shared" si="8"/>
        <v>-0.93634477555639384</v>
      </c>
      <c r="E170">
        <v>4.1666666666666595E-2</v>
      </c>
      <c r="F170">
        <v>162</v>
      </c>
      <c r="G170">
        <f t="shared" ca="1" si="9"/>
        <v>-9.1781986658876942E-3</v>
      </c>
    </row>
    <row r="171" spans="2:7" x14ac:dyDescent="0.35">
      <c r="B171" s="269">
        <v>39563</v>
      </c>
      <c r="C171" s="210">
        <v>106.04</v>
      </c>
      <c r="D171">
        <f t="shared" si="8"/>
        <v>0.18639516670396075</v>
      </c>
      <c r="E171">
        <v>4.1650294695481427E-2</v>
      </c>
      <c r="F171">
        <v>163</v>
      </c>
      <c r="G171">
        <f t="shared" ca="1" si="9"/>
        <v>2.648911978790831E-2</v>
      </c>
    </row>
    <row r="172" spans="2:7" x14ac:dyDescent="0.35">
      <c r="B172" s="269">
        <v>38995</v>
      </c>
      <c r="C172" s="210">
        <v>89.38</v>
      </c>
      <c r="D172">
        <f t="shared" si="8"/>
        <v>0.44231079554623198</v>
      </c>
      <c r="E172">
        <v>4.1603542710639707E-2</v>
      </c>
      <c r="F172">
        <v>164</v>
      </c>
      <c r="G172">
        <f t="shared" ca="1" si="9"/>
        <v>2.1331531735790103E-2</v>
      </c>
    </row>
    <row r="173" spans="2:7" x14ac:dyDescent="0.35">
      <c r="B173" s="269">
        <v>38334</v>
      </c>
      <c r="C173" s="210">
        <v>61.97</v>
      </c>
      <c r="D173">
        <f t="shared" si="8"/>
        <v>4.8628192999053921</v>
      </c>
      <c r="E173">
        <v>4.1512605042016787E-2</v>
      </c>
      <c r="F173">
        <v>165</v>
      </c>
      <c r="G173">
        <f t="shared" ca="1" si="9"/>
        <v>-1.7422800595061232E-2</v>
      </c>
    </row>
    <row r="174" spans="2:7" x14ac:dyDescent="0.35">
      <c r="B174" s="269">
        <v>35383</v>
      </c>
      <c r="C174" s="210">
        <v>10.57</v>
      </c>
      <c r="D174">
        <f t="shared" si="8"/>
        <v>-0.73076923076923073</v>
      </c>
      <c r="E174">
        <v>4.1379310344827579E-2</v>
      </c>
      <c r="F174">
        <v>166</v>
      </c>
      <c r="G174">
        <f t="shared" ca="1" si="9"/>
        <v>-4.867715855376562E-3</v>
      </c>
    </row>
    <row r="175" spans="2:7" x14ac:dyDescent="0.35">
      <c r="B175" s="269">
        <v>37750</v>
      </c>
      <c r="C175" s="210">
        <v>39.26</v>
      </c>
      <c r="D175">
        <f t="shared" si="8"/>
        <v>-0.95729777352374945</v>
      </c>
      <c r="E175">
        <v>4.1379310344827454E-2</v>
      </c>
      <c r="F175">
        <v>167</v>
      </c>
      <c r="G175">
        <f t="shared" ca="1" si="9"/>
        <v>3.2748128856465518E-2</v>
      </c>
    </row>
    <row r="176" spans="2:7" x14ac:dyDescent="0.35">
      <c r="B176" s="269">
        <v>42117</v>
      </c>
      <c r="C176" s="210">
        <v>919.39</v>
      </c>
      <c r="D176">
        <f t="shared" si="8"/>
        <v>-0.23593647416665972</v>
      </c>
      <c r="E176">
        <v>4.1329708913806787E-2</v>
      </c>
      <c r="F176">
        <v>168</v>
      </c>
      <c r="G176">
        <f t="shared" ca="1" si="9"/>
        <v>-2.8126061671166977E-2</v>
      </c>
    </row>
    <row r="177" spans="2:7" x14ac:dyDescent="0.35">
      <c r="B177" s="269">
        <v>42401</v>
      </c>
      <c r="C177" s="210">
        <v>1203.29</v>
      </c>
      <c r="D177">
        <f t="shared" si="8"/>
        <v>58.480474542758273</v>
      </c>
      <c r="E177">
        <v>4.129563765068324E-2</v>
      </c>
      <c r="F177">
        <v>169</v>
      </c>
      <c r="G177">
        <f t="shared" ca="1" si="9"/>
        <v>1.7356984559404539E-2</v>
      </c>
    </row>
    <row r="178" spans="2:7" x14ac:dyDescent="0.35">
      <c r="B178" s="269">
        <v>35872</v>
      </c>
      <c r="C178" s="210">
        <v>20.23</v>
      </c>
      <c r="D178">
        <f t="shared" si="8"/>
        <v>-0.92996849794024983</v>
      </c>
      <c r="E178">
        <v>4.1173443129181718E-2</v>
      </c>
      <c r="F178">
        <v>170</v>
      </c>
      <c r="G178">
        <f t="shared" ca="1" si="9"/>
        <v>-2.4242882855525172E-2</v>
      </c>
    </row>
    <row r="179" spans="2:7" x14ac:dyDescent="0.35">
      <c r="B179" s="269">
        <v>41431</v>
      </c>
      <c r="C179" s="210">
        <v>288.87</v>
      </c>
      <c r="D179">
        <f t="shared" si="8"/>
        <v>0.26959082318815103</v>
      </c>
      <c r="E179">
        <v>4.1160569471976993E-2</v>
      </c>
      <c r="F179">
        <v>171</v>
      </c>
      <c r="G179">
        <f t="shared" ca="1" si="9"/>
        <v>-6.368594963529161E-3</v>
      </c>
    </row>
    <row r="180" spans="2:7" x14ac:dyDescent="0.35">
      <c r="B180" s="269">
        <v>40977</v>
      </c>
      <c r="C180" s="210">
        <v>227.53</v>
      </c>
      <c r="D180">
        <f t="shared" si="8"/>
        <v>2.236557610241821</v>
      </c>
      <c r="E180">
        <v>4.1088995653168564E-2</v>
      </c>
      <c r="F180">
        <v>172</v>
      </c>
      <c r="G180">
        <f t="shared" ca="1" si="9"/>
        <v>-1.9598565190096541E-3</v>
      </c>
    </row>
    <row r="181" spans="2:7" x14ac:dyDescent="0.35">
      <c r="B181" s="269">
        <v>36381</v>
      </c>
      <c r="C181" s="210">
        <v>70.3</v>
      </c>
      <c r="D181">
        <f t="shared" si="8"/>
        <v>-0.33484719462579243</v>
      </c>
      <c r="E181">
        <v>4.1018806456389695E-2</v>
      </c>
      <c r="F181">
        <v>173</v>
      </c>
      <c r="G181">
        <f t="shared" ca="1" si="9"/>
        <v>-7.5861420079636572E-3</v>
      </c>
    </row>
    <row r="182" spans="2:7" x14ac:dyDescent="0.35">
      <c r="B182" s="269">
        <v>39892</v>
      </c>
      <c r="C182" s="210">
        <v>105.69</v>
      </c>
      <c r="D182">
        <f t="shared" si="8"/>
        <v>0.1646280991735537</v>
      </c>
      <c r="E182">
        <v>4.0973111395646571E-2</v>
      </c>
      <c r="F182">
        <v>174</v>
      </c>
      <c r="G182">
        <f t="shared" ca="1" si="9"/>
        <v>2.4000675613653059E-3</v>
      </c>
    </row>
    <row r="183" spans="2:7" x14ac:dyDescent="0.35">
      <c r="B183" s="269">
        <v>38656</v>
      </c>
      <c r="C183" s="210">
        <v>90.75</v>
      </c>
      <c r="D183">
        <f t="shared" si="8"/>
        <v>-0.2791898332009532</v>
      </c>
      <c r="E183">
        <v>4.0949759119063921E-2</v>
      </c>
      <c r="F183">
        <v>175</v>
      </c>
      <c r="G183">
        <f t="shared" ca="1" si="9"/>
        <v>-2.1097385859506608E-2</v>
      </c>
    </row>
    <row r="184" spans="2:7" x14ac:dyDescent="0.35">
      <c r="B184" s="269">
        <v>38778</v>
      </c>
      <c r="C184" s="210">
        <v>125.9</v>
      </c>
      <c r="D184">
        <f t="shared" si="8"/>
        <v>0.94801175924493297</v>
      </c>
      <c r="E184">
        <v>4.0926002480363807E-2</v>
      </c>
      <c r="F184">
        <v>176</v>
      </c>
      <c r="G184">
        <f t="shared" ca="1" si="9"/>
        <v>8.3829316122840287E-3</v>
      </c>
    </row>
    <row r="185" spans="2:7" x14ac:dyDescent="0.35">
      <c r="B185" s="269">
        <v>36262</v>
      </c>
      <c r="C185" s="210">
        <v>64.63</v>
      </c>
      <c r="D185">
        <f t="shared" si="8"/>
        <v>-0.45861953426034513</v>
      </c>
      <c r="E185">
        <v>4.0908358833950588E-2</v>
      </c>
      <c r="F185">
        <v>177</v>
      </c>
      <c r="G185">
        <f t="shared" ca="1" si="9"/>
        <v>-9.5672968483617726E-3</v>
      </c>
    </row>
    <row r="186" spans="2:7" x14ac:dyDescent="0.35">
      <c r="B186" s="269">
        <v>39230</v>
      </c>
      <c r="C186" s="210">
        <v>119.38</v>
      </c>
      <c r="D186">
        <f t="shared" si="8"/>
        <v>-0.40533001245330014</v>
      </c>
      <c r="E186">
        <v>4.0892841572935719E-2</v>
      </c>
      <c r="F186">
        <v>178</v>
      </c>
      <c r="G186">
        <f t="shared" ca="1" si="9"/>
        <v>-8.685930477241104E-3</v>
      </c>
    </row>
    <row r="187" spans="2:7" x14ac:dyDescent="0.35">
      <c r="B187" s="269">
        <v>40785</v>
      </c>
      <c r="C187" s="210">
        <v>200.75</v>
      </c>
      <c r="D187">
        <f t="shared" si="8"/>
        <v>3.4472751439964555</v>
      </c>
      <c r="E187">
        <v>4.0856535490226553E-2</v>
      </c>
      <c r="F187">
        <v>179</v>
      </c>
      <c r="G187">
        <f t="shared" ca="1" si="9"/>
        <v>-1.4476864904178873E-2</v>
      </c>
    </row>
    <row r="188" spans="2:7" x14ac:dyDescent="0.35">
      <c r="B188" s="269">
        <v>36178</v>
      </c>
      <c r="C188" s="210">
        <v>45.14</v>
      </c>
      <c r="D188">
        <f t="shared" si="8"/>
        <v>3.1111111111111107</v>
      </c>
      <c r="E188">
        <v>4.0811620936131041E-2</v>
      </c>
      <c r="F188">
        <v>180</v>
      </c>
      <c r="G188">
        <f t="shared" ca="1" si="9"/>
        <v>2.4607471873487472E-2</v>
      </c>
    </row>
    <row r="189" spans="2:7" x14ac:dyDescent="0.35">
      <c r="B189" s="269">
        <v>35408</v>
      </c>
      <c r="C189" s="210">
        <v>10.98</v>
      </c>
      <c r="D189">
        <f t="shared" si="8"/>
        <v>-0.77573529411764708</v>
      </c>
      <c r="E189">
        <v>4.0758293838862529E-2</v>
      </c>
      <c r="F189">
        <v>181</v>
      </c>
      <c r="G189">
        <f t="shared" ca="1" si="9"/>
        <v>-3.7138688764120117E-2</v>
      </c>
    </row>
    <row r="190" spans="2:7" x14ac:dyDescent="0.35">
      <c r="B190" s="269">
        <v>38009</v>
      </c>
      <c r="C190" s="210">
        <v>48.96</v>
      </c>
      <c r="D190">
        <f t="shared" si="8"/>
        <v>-0.86630621774391747</v>
      </c>
      <c r="E190">
        <v>4.0595111583421974E-2</v>
      </c>
      <c r="F190">
        <v>182</v>
      </c>
      <c r="G190">
        <f t="shared" ca="1" si="9"/>
        <v>1.7295593305068782E-3</v>
      </c>
    </row>
    <row r="191" spans="2:7" x14ac:dyDescent="0.35">
      <c r="B191" s="269">
        <v>41782</v>
      </c>
      <c r="C191" s="210">
        <v>366.21</v>
      </c>
      <c r="D191">
        <f t="shared" si="8"/>
        <v>0.15200226493441127</v>
      </c>
      <c r="E191">
        <v>4.0487555404023184E-2</v>
      </c>
      <c r="F191">
        <v>183</v>
      </c>
      <c r="G191">
        <f t="shared" ca="1" si="9"/>
        <v>-2.8554358307206897E-2</v>
      </c>
    </row>
    <row r="192" spans="2:7" x14ac:dyDescent="0.35">
      <c r="B192" s="269">
        <v>41535</v>
      </c>
      <c r="C192" s="210">
        <v>317.89</v>
      </c>
      <c r="D192">
        <f t="shared" si="8"/>
        <v>0.43594724003975061</v>
      </c>
      <c r="E192">
        <v>4.0352140332504199E-2</v>
      </c>
      <c r="F192">
        <v>184</v>
      </c>
      <c r="G192">
        <f t="shared" ca="1" si="9"/>
        <v>-8.1660705643681001E-3</v>
      </c>
    </row>
    <row r="193" spans="2:7" x14ac:dyDescent="0.35">
      <c r="B193" s="269">
        <v>41073</v>
      </c>
      <c r="C193" s="210">
        <v>221.38</v>
      </c>
      <c r="D193">
        <f t="shared" si="8"/>
        <v>2.7778156996587029</v>
      </c>
      <c r="E193">
        <v>4.0124036835181322E-2</v>
      </c>
      <c r="F193">
        <v>185</v>
      </c>
      <c r="G193">
        <f t="shared" ca="1" si="9"/>
        <v>-2.3893461314117318E-3</v>
      </c>
    </row>
    <row r="194" spans="2:7" x14ac:dyDescent="0.35">
      <c r="B194" s="269">
        <v>36474</v>
      </c>
      <c r="C194" s="210">
        <v>58.6</v>
      </c>
      <c r="D194">
        <f t="shared" si="8"/>
        <v>-0.47570904536100916</v>
      </c>
      <c r="E194">
        <v>4.0113596024139116E-2</v>
      </c>
      <c r="F194">
        <v>186</v>
      </c>
      <c r="G194">
        <f t="shared" ca="1" si="9"/>
        <v>1.1747264017691968E-2</v>
      </c>
    </row>
    <row r="195" spans="2:7" x14ac:dyDescent="0.35">
      <c r="B195" s="269">
        <v>39597</v>
      </c>
      <c r="C195" s="210">
        <v>111.77</v>
      </c>
      <c r="D195">
        <f t="shared" si="8"/>
        <v>-0.14496634026927788</v>
      </c>
      <c r="E195">
        <v>4.0107947143123046E-2</v>
      </c>
      <c r="F195">
        <v>187</v>
      </c>
      <c r="G195">
        <f t="shared" ca="1" si="9"/>
        <v>2.0601704054847812E-2</v>
      </c>
    </row>
    <row r="196" spans="2:7" x14ac:dyDescent="0.35">
      <c r="B196" s="269">
        <v>40095</v>
      </c>
      <c r="C196" s="210">
        <v>130.72</v>
      </c>
      <c r="D196">
        <f t="shared" si="8"/>
        <v>3.7795246800731261</v>
      </c>
      <c r="E196">
        <v>3.99363564041368E-2</v>
      </c>
      <c r="F196">
        <v>188</v>
      </c>
      <c r="G196">
        <f t="shared" ca="1" si="9"/>
        <v>-6.5992427589871196E-3</v>
      </c>
    </row>
    <row r="197" spans="2:7" x14ac:dyDescent="0.35">
      <c r="B197" s="269">
        <v>35949</v>
      </c>
      <c r="C197" s="210">
        <v>27.35</v>
      </c>
      <c r="D197">
        <f t="shared" si="8"/>
        <v>-0.99416805801662789</v>
      </c>
      <c r="E197">
        <v>3.9923954372623603E-2</v>
      </c>
      <c r="F197">
        <v>189</v>
      </c>
      <c r="G197">
        <f t="shared" ca="1" si="9"/>
        <v>1.0684146664966625E-2</v>
      </c>
    </row>
    <row r="198" spans="2:7" x14ac:dyDescent="0.35">
      <c r="B198" s="269">
        <v>45084</v>
      </c>
      <c r="C198" s="210">
        <v>4689.6899999999996</v>
      </c>
      <c r="D198">
        <f t="shared" si="8"/>
        <v>131.06674176288368</v>
      </c>
      <c r="E198">
        <v>3.9900216198237061E-2</v>
      </c>
      <c r="F198">
        <v>190</v>
      </c>
      <c r="G198">
        <f t="shared" ca="1" si="9"/>
        <v>-2.7216218521894261E-2</v>
      </c>
    </row>
    <row r="199" spans="2:7" x14ac:dyDescent="0.35">
      <c r="B199" s="269">
        <v>36129</v>
      </c>
      <c r="C199" s="210">
        <v>35.51</v>
      </c>
      <c r="D199">
        <f t="shared" si="8"/>
        <v>-0.9835145448974475</v>
      </c>
      <c r="E199">
        <v>3.9824304538799399E-2</v>
      </c>
      <c r="F199">
        <v>191</v>
      </c>
      <c r="G199">
        <f t="shared" ca="1" si="9"/>
        <v>-3.5792410770004515E-2</v>
      </c>
    </row>
    <row r="200" spans="2:7" x14ac:dyDescent="0.35">
      <c r="B200" s="269">
        <v>43076</v>
      </c>
      <c r="C200" s="210">
        <v>2154.02</v>
      </c>
      <c r="D200">
        <f t="shared" si="8"/>
        <v>199.93470149253733</v>
      </c>
      <c r="E200">
        <v>3.9810769713499457E-2</v>
      </c>
      <c r="F200">
        <v>192</v>
      </c>
      <c r="G200">
        <f t="shared" ca="1" si="9"/>
        <v>1.6988789308230796E-2</v>
      </c>
    </row>
    <row r="201" spans="2:7" x14ac:dyDescent="0.35">
      <c r="B201" s="269">
        <v>35179</v>
      </c>
      <c r="C201" s="210">
        <v>10.72</v>
      </c>
      <c r="D201">
        <f t="shared" ref="D201:D264" si="10">(C201-C202)/C202</f>
        <v>-0.92474024150519518</v>
      </c>
      <c r="E201">
        <v>3.9767216294859374E-2</v>
      </c>
      <c r="F201">
        <v>193</v>
      </c>
      <c r="G201">
        <f t="shared" ca="1" si="9"/>
        <v>-1.1639031971439086E-2</v>
      </c>
    </row>
    <row r="202" spans="2:7" x14ac:dyDescent="0.35">
      <c r="B202" s="269">
        <v>40017</v>
      </c>
      <c r="C202" s="210">
        <v>142.44</v>
      </c>
      <c r="D202">
        <f t="shared" si="10"/>
        <v>-0.79821790313212737</v>
      </c>
      <c r="E202">
        <v>3.9556269157787087E-2</v>
      </c>
      <c r="F202">
        <v>194</v>
      </c>
      <c r="G202">
        <f t="shared" ref="G202:G265" ca="1" si="11">_xlfn.NORM.INV(RAND(),M$11,M$12)</f>
        <v>-1.5349938187213733E-2</v>
      </c>
    </row>
    <row r="203" spans="2:7" x14ac:dyDescent="0.35">
      <c r="B203" s="269">
        <v>41969</v>
      </c>
      <c r="C203" s="210">
        <v>705.91</v>
      </c>
      <c r="D203">
        <f t="shared" si="10"/>
        <v>18.355908966273649</v>
      </c>
      <c r="E203">
        <v>3.9539952286984988E-2</v>
      </c>
      <c r="F203">
        <v>195</v>
      </c>
      <c r="G203">
        <f t="shared" ca="1" si="11"/>
        <v>1.9011667833578643E-2</v>
      </c>
    </row>
    <row r="204" spans="2:7" x14ac:dyDescent="0.35">
      <c r="B204" s="269">
        <v>36131</v>
      </c>
      <c r="C204" s="210">
        <v>36.47</v>
      </c>
      <c r="D204">
        <f t="shared" si="10"/>
        <v>-1.6981132075471767E-2</v>
      </c>
      <c r="E204">
        <v>3.9327443716158317E-2</v>
      </c>
      <c r="F204">
        <v>196</v>
      </c>
      <c r="G204">
        <f t="shared" ca="1" si="11"/>
        <v>-1.026262808876203E-2</v>
      </c>
    </row>
    <row r="205" spans="2:7" x14ac:dyDescent="0.35">
      <c r="B205" s="269">
        <v>37718</v>
      </c>
      <c r="C205" s="210">
        <v>37.1</v>
      </c>
      <c r="D205">
        <f t="shared" si="10"/>
        <v>-0.98621284249566132</v>
      </c>
      <c r="E205">
        <v>3.9215686274509762E-2</v>
      </c>
      <c r="F205">
        <v>197</v>
      </c>
      <c r="G205">
        <f t="shared" ca="1" si="11"/>
        <v>3.0130856842042513E-2</v>
      </c>
    </row>
    <row r="206" spans="2:7" x14ac:dyDescent="0.35">
      <c r="B206" s="269">
        <v>43945</v>
      </c>
      <c r="C206" s="210">
        <v>2690.91</v>
      </c>
      <c r="D206">
        <f t="shared" si="10"/>
        <v>-0.52550056867775807</v>
      </c>
      <c r="E206">
        <v>3.8933310682722738E-2</v>
      </c>
      <c r="F206">
        <v>198</v>
      </c>
      <c r="G206">
        <f t="shared" ca="1" si="11"/>
        <v>3.8391618289661152E-2</v>
      </c>
    </row>
    <row r="207" spans="2:7" x14ac:dyDescent="0.35">
      <c r="B207" s="269">
        <v>45895</v>
      </c>
      <c r="C207" s="210">
        <v>5671.05</v>
      </c>
      <c r="D207">
        <f t="shared" si="10"/>
        <v>117.1222661945428</v>
      </c>
      <c r="E207">
        <v>3.8735651342505083E-2</v>
      </c>
      <c r="F207">
        <v>199</v>
      </c>
      <c r="G207">
        <f t="shared" ca="1" si="11"/>
        <v>6.5452350537055191E-3</v>
      </c>
    </row>
    <row r="208" spans="2:7" x14ac:dyDescent="0.35">
      <c r="B208" s="269">
        <v>37972</v>
      </c>
      <c r="C208" s="210">
        <v>48.01</v>
      </c>
      <c r="D208">
        <f t="shared" si="10"/>
        <v>0.28300374131480482</v>
      </c>
      <c r="E208">
        <v>3.8727823453050612E-2</v>
      </c>
      <c r="F208">
        <v>200</v>
      </c>
      <c r="G208">
        <f t="shared" ca="1" si="11"/>
        <v>-8.0212218377143912E-3</v>
      </c>
    </row>
    <row r="209" spans="2:7" x14ac:dyDescent="0.35">
      <c r="B209" s="269">
        <v>36600</v>
      </c>
      <c r="C209" s="210">
        <v>37.42</v>
      </c>
      <c r="D209">
        <f t="shared" si="10"/>
        <v>-0.98107769170088388</v>
      </c>
      <c r="E209">
        <v>3.8578961976131018E-2</v>
      </c>
      <c r="F209">
        <v>201</v>
      </c>
      <c r="G209">
        <f t="shared" ca="1" si="11"/>
        <v>-1.0504352065502265E-2</v>
      </c>
    </row>
    <row r="210" spans="2:7" x14ac:dyDescent="0.35">
      <c r="B210" s="269">
        <v>43020</v>
      </c>
      <c r="C210" s="210">
        <v>1977.56</v>
      </c>
      <c r="D210">
        <f t="shared" si="10"/>
        <v>14.892951860483805</v>
      </c>
      <c r="E210">
        <v>3.8509003639266223E-2</v>
      </c>
      <c r="F210">
        <v>202</v>
      </c>
      <c r="G210">
        <f t="shared" ca="1" si="11"/>
        <v>1.0655104773706752E-2</v>
      </c>
    </row>
    <row r="211" spans="2:7" x14ac:dyDescent="0.35">
      <c r="B211" s="269">
        <v>39923</v>
      </c>
      <c r="C211" s="210">
        <v>124.43</v>
      </c>
      <c r="D211">
        <f t="shared" si="10"/>
        <v>-0.4525014300171602</v>
      </c>
      <c r="E211">
        <v>3.8474378234017809E-2</v>
      </c>
      <c r="F211">
        <v>203</v>
      </c>
      <c r="G211">
        <f t="shared" ca="1" si="11"/>
        <v>2.6361627499215026E-2</v>
      </c>
    </row>
    <row r="212" spans="2:7" x14ac:dyDescent="0.35">
      <c r="B212" s="269">
        <v>41039</v>
      </c>
      <c r="C212" s="210">
        <v>227.27</v>
      </c>
      <c r="D212">
        <f t="shared" si="10"/>
        <v>-0.52175834350406125</v>
      </c>
      <c r="E212">
        <v>3.8284069624012172E-2</v>
      </c>
      <c r="F212">
        <v>204</v>
      </c>
      <c r="G212">
        <f t="shared" ca="1" si="11"/>
        <v>-6.0794818177034044E-3</v>
      </c>
    </row>
    <row r="213" spans="2:7" x14ac:dyDescent="0.35">
      <c r="B213" s="269">
        <v>41850</v>
      </c>
      <c r="C213" s="210">
        <v>475.22</v>
      </c>
      <c r="D213">
        <f t="shared" si="10"/>
        <v>-0.59832303544109067</v>
      </c>
      <c r="E213">
        <v>3.8278348263054485E-2</v>
      </c>
      <c r="F213">
        <v>205</v>
      </c>
      <c r="G213">
        <f t="shared" ca="1" si="11"/>
        <v>1.0633057837453126E-2</v>
      </c>
    </row>
    <row r="214" spans="2:7" x14ac:dyDescent="0.35">
      <c r="B214" s="269">
        <v>42418</v>
      </c>
      <c r="C214" s="210">
        <v>1183.0899999999999</v>
      </c>
      <c r="D214">
        <f t="shared" si="10"/>
        <v>12.10322294827777</v>
      </c>
      <c r="E214">
        <v>3.8189843537474649E-2</v>
      </c>
      <c r="F214">
        <v>206</v>
      </c>
      <c r="G214">
        <f t="shared" ca="1" si="11"/>
        <v>-3.9440947962500754E-4</v>
      </c>
    </row>
    <row r="215" spans="2:7" x14ac:dyDescent="0.35">
      <c r="B215" s="269">
        <v>38615</v>
      </c>
      <c r="C215" s="210">
        <v>90.29</v>
      </c>
      <c r="D215">
        <f t="shared" si="10"/>
        <v>0.37826286063196457</v>
      </c>
      <c r="E215">
        <v>3.8174083017132432E-2</v>
      </c>
      <c r="F215">
        <v>207</v>
      </c>
      <c r="G215">
        <f t="shared" ca="1" si="11"/>
        <v>1.3324896917034531E-2</v>
      </c>
    </row>
    <row r="216" spans="2:7" x14ac:dyDescent="0.35">
      <c r="B216" s="269">
        <v>38376</v>
      </c>
      <c r="C216" s="210">
        <v>65.510000000000005</v>
      </c>
      <c r="D216">
        <f t="shared" si="10"/>
        <v>-0.97475821677648045</v>
      </c>
      <c r="E216">
        <v>3.8028838535889807E-2</v>
      </c>
      <c r="F216">
        <v>208</v>
      </c>
      <c r="G216">
        <f t="shared" ca="1" si="11"/>
        <v>2.9297230517694096E-2</v>
      </c>
    </row>
    <row r="217" spans="2:7" x14ac:dyDescent="0.35">
      <c r="B217" s="269">
        <v>43745</v>
      </c>
      <c r="C217" s="210">
        <v>2595.3000000000002</v>
      </c>
      <c r="D217">
        <f t="shared" si="10"/>
        <v>4.9521133866935774</v>
      </c>
      <c r="E217">
        <v>3.8028653478494046E-2</v>
      </c>
      <c r="F217">
        <v>209</v>
      </c>
      <c r="G217">
        <f t="shared" ca="1" si="11"/>
        <v>9.618373772901305E-3</v>
      </c>
    </row>
    <row r="218" spans="2:7" x14ac:dyDescent="0.35">
      <c r="B218" s="269">
        <v>41841</v>
      </c>
      <c r="C218" s="210">
        <v>436.03</v>
      </c>
      <c r="D218">
        <f t="shared" si="10"/>
        <v>22.748910675381261</v>
      </c>
      <c r="E218">
        <v>3.7894837066482487E-2</v>
      </c>
      <c r="F218">
        <v>210</v>
      </c>
      <c r="G218">
        <f t="shared" ca="1" si="11"/>
        <v>-4.2269096561607334E-3</v>
      </c>
    </row>
    <row r="219" spans="2:7" x14ac:dyDescent="0.35">
      <c r="B219" s="269">
        <v>35761</v>
      </c>
      <c r="C219" s="210">
        <v>18.36</v>
      </c>
      <c r="D219">
        <f t="shared" si="10"/>
        <v>-0.35871463499825357</v>
      </c>
      <c r="E219">
        <v>3.7874505370265578E-2</v>
      </c>
      <c r="F219">
        <v>211</v>
      </c>
      <c r="G219">
        <f t="shared" ca="1" si="11"/>
        <v>-9.1100296539566444E-3</v>
      </c>
    </row>
    <row r="220" spans="2:7" x14ac:dyDescent="0.35">
      <c r="B220" s="269">
        <v>35984</v>
      </c>
      <c r="C220" s="210">
        <v>28.63</v>
      </c>
      <c r="D220">
        <f t="shared" si="10"/>
        <v>-0.90778200090188754</v>
      </c>
      <c r="E220">
        <v>3.7694816962667604E-2</v>
      </c>
      <c r="F220">
        <v>212</v>
      </c>
      <c r="G220">
        <f t="shared" ca="1" si="11"/>
        <v>-4.1823326955056549E-2</v>
      </c>
    </row>
    <row r="221" spans="2:7" x14ac:dyDescent="0.35">
      <c r="B221" s="269">
        <v>41491</v>
      </c>
      <c r="C221" s="210">
        <v>310.45999999999998</v>
      </c>
      <c r="D221">
        <f t="shared" si="10"/>
        <v>1.6296798238183972</v>
      </c>
      <c r="E221">
        <v>3.7633689839572167E-2</v>
      </c>
      <c r="F221">
        <v>213</v>
      </c>
      <c r="G221">
        <f t="shared" ca="1" si="11"/>
        <v>2.1965722212274982E-2</v>
      </c>
    </row>
    <row r="222" spans="2:7" x14ac:dyDescent="0.35">
      <c r="B222" s="269">
        <v>39238</v>
      </c>
      <c r="C222" s="210">
        <v>118.06</v>
      </c>
      <c r="D222">
        <f t="shared" si="10"/>
        <v>3.9171178675551848</v>
      </c>
      <c r="E222">
        <v>3.7616452803656185E-2</v>
      </c>
      <c r="F222">
        <v>214</v>
      </c>
      <c r="G222">
        <f t="shared" ca="1" si="11"/>
        <v>-2.274729397480154E-2</v>
      </c>
    </row>
    <row r="223" spans="2:7" x14ac:dyDescent="0.35">
      <c r="B223" s="269">
        <v>35894</v>
      </c>
      <c r="C223" s="210">
        <v>24.01</v>
      </c>
      <c r="D223">
        <f t="shared" si="10"/>
        <v>-0.83646642146846473</v>
      </c>
      <c r="E223">
        <v>3.759723422644775E-2</v>
      </c>
      <c r="F223">
        <v>215</v>
      </c>
      <c r="G223">
        <f t="shared" ca="1" si="11"/>
        <v>7.0161740726788898E-4</v>
      </c>
    </row>
    <row r="224" spans="2:7" x14ac:dyDescent="0.35">
      <c r="B224" s="269">
        <v>40588</v>
      </c>
      <c r="C224" s="210">
        <v>146.82</v>
      </c>
      <c r="D224">
        <f t="shared" si="10"/>
        <v>-0.80786997657589277</v>
      </c>
      <c r="E224">
        <v>3.75238499046004E-2</v>
      </c>
      <c r="F224">
        <v>216</v>
      </c>
      <c r="G224">
        <f t="shared" ca="1" si="11"/>
        <v>-2.4111393582109512E-2</v>
      </c>
    </row>
    <row r="225" spans="2:7" x14ac:dyDescent="0.35">
      <c r="B225" s="269">
        <v>41995</v>
      </c>
      <c r="C225" s="210">
        <v>764.17</v>
      </c>
      <c r="D225">
        <f t="shared" si="10"/>
        <v>-0.42293692986165654</v>
      </c>
      <c r="E225">
        <v>3.7499151449324565E-2</v>
      </c>
      <c r="F225">
        <v>217</v>
      </c>
      <c r="G225">
        <f t="shared" ca="1" si="11"/>
        <v>4.1710291845952208E-3</v>
      </c>
    </row>
    <row r="226" spans="2:7" x14ac:dyDescent="0.35">
      <c r="B226" s="269">
        <v>42277</v>
      </c>
      <c r="C226" s="210">
        <v>1324.24</v>
      </c>
      <c r="D226">
        <f t="shared" si="10"/>
        <v>73.647125140924473</v>
      </c>
      <c r="E226">
        <v>3.7431646898453512E-2</v>
      </c>
      <c r="F226">
        <v>218</v>
      </c>
      <c r="G226">
        <f t="shared" ca="1" si="11"/>
        <v>1.3172713114538723E-2</v>
      </c>
    </row>
    <row r="227" spans="2:7" x14ac:dyDescent="0.35">
      <c r="B227" s="269">
        <v>35759</v>
      </c>
      <c r="C227" s="210">
        <v>17.739999999999998</v>
      </c>
      <c r="D227">
        <f t="shared" si="10"/>
        <v>-0.83643739627512448</v>
      </c>
      <c r="E227">
        <v>3.7426900584795142E-2</v>
      </c>
      <c r="F227">
        <v>219</v>
      </c>
      <c r="G227">
        <f t="shared" ca="1" si="11"/>
        <v>-8.3797707804148733E-3</v>
      </c>
    </row>
    <row r="228" spans="2:7" x14ac:dyDescent="0.35">
      <c r="B228" s="269">
        <v>39843</v>
      </c>
      <c r="C228" s="210">
        <v>108.46</v>
      </c>
      <c r="D228">
        <f t="shared" si="10"/>
        <v>0.56711457881808991</v>
      </c>
      <c r="E228">
        <v>3.7398373983739804E-2</v>
      </c>
      <c r="F228">
        <v>220</v>
      </c>
      <c r="G228">
        <f t="shared" ca="1" si="11"/>
        <v>2.883249694074426E-3</v>
      </c>
    </row>
    <row r="229" spans="2:7" x14ac:dyDescent="0.35">
      <c r="B229" s="269">
        <v>38397</v>
      </c>
      <c r="C229" s="210">
        <v>69.209999999999994</v>
      </c>
      <c r="D229">
        <f t="shared" si="10"/>
        <v>0.80422314911365989</v>
      </c>
      <c r="E229">
        <v>3.7320143884892007E-2</v>
      </c>
      <c r="F229">
        <v>221</v>
      </c>
      <c r="G229">
        <f t="shared" ca="1" si="11"/>
        <v>8.9355496102663671E-4</v>
      </c>
    </row>
    <row r="230" spans="2:7" x14ac:dyDescent="0.35">
      <c r="B230" s="269">
        <v>37397</v>
      </c>
      <c r="C230" s="210">
        <v>38.36</v>
      </c>
      <c r="D230">
        <f t="shared" si="10"/>
        <v>1.305142260506321E-3</v>
      </c>
      <c r="E230">
        <v>3.7317468902109317E-2</v>
      </c>
      <c r="F230">
        <v>222</v>
      </c>
      <c r="G230">
        <f t="shared" ca="1" si="11"/>
        <v>-7.0843448505884905E-3</v>
      </c>
    </row>
    <row r="231" spans="2:7" x14ac:dyDescent="0.35">
      <c r="B231" s="269">
        <v>36139</v>
      </c>
      <c r="C231" s="210">
        <v>38.31</v>
      </c>
      <c r="D231">
        <f t="shared" si="10"/>
        <v>-0.43050393934889247</v>
      </c>
      <c r="E231">
        <v>3.7087168381158761E-2</v>
      </c>
      <c r="F231">
        <v>223</v>
      </c>
      <c r="G231">
        <f t="shared" ca="1" si="11"/>
        <v>-6.1604950279678643E-4</v>
      </c>
    </row>
    <row r="232" spans="2:7" x14ac:dyDescent="0.35">
      <c r="B232" s="269">
        <v>38343</v>
      </c>
      <c r="C232" s="210">
        <v>67.27</v>
      </c>
      <c r="D232">
        <f t="shared" si="10"/>
        <v>-0.40908292340126501</v>
      </c>
      <c r="E232">
        <v>3.6837237977805193E-2</v>
      </c>
      <c r="F232">
        <v>224</v>
      </c>
      <c r="G232">
        <f t="shared" ca="1" si="11"/>
        <v>-7.6263403989515139E-3</v>
      </c>
    </row>
    <row r="233" spans="2:7" x14ac:dyDescent="0.35">
      <c r="B233" s="269">
        <v>38726</v>
      </c>
      <c r="C233" s="210">
        <v>113.84</v>
      </c>
      <c r="D233">
        <f t="shared" si="10"/>
        <v>5.2028463173459105E-2</v>
      </c>
      <c r="E233">
        <v>3.6794171220400788E-2</v>
      </c>
      <c r="F233">
        <v>225</v>
      </c>
      <c r="G233">
        <f t="shared" ca="1" si="11"/>
        <v>-1.0426469856466699E-3</v>
      </c>
    </row>
    <row r="234" spans="2:7" x14ac:dyDescent="0.35">
      <c r="B234" s="269">
        <v>39902</v>
      </c>
      <c r="C234" s="210">
        <v>108.21</v>
      </c>
      <c r="D234">
        <f t="shared" si="10"/>
        <v>-0.98070300894677054</v>
      </c>
      <c r="E234">
        <v>3.6792181661396847E-2</v>
      </c>
      <c r="F234">
        <v>226</v>
      </c>
      <c r="G234">
        <f t="shared" ca="1" si="11"/>
        <v>-8.9350933845006794E-3</v>
      </c>
    </row>
    <row r="235" spans="2:7" x14ac:dyDescent="0.35">
      <c r="B235" s="269">
        <v>45889</v>
      </c>
      <c r="C235" s="210">
        <v>5607.61</v>
      </c>
      <c r="D235">
        <f t="shared" si="10"/>
        <v>3.7433281735055526</v>
      </c>
      <c r="E235">
        <v>3.6733765705538185E-2</v>
      </c>
      <c r="F235">
        <v>227</v>
      </c>
      <c r="G235">
        <f t="shared" ca="1" si="11"/>
        <v>-1.1238584973852992E-2</v>
      </c>
    </row>
    <row r="236" spans="2:7" x14ac:dyDescent="0.35">
      <c r="B236" s="269">
        <v>42515</v>
      </c>
      <c r="C236" s="210">
        <v>1182.21</v>
      </c>
      <c r="D236">
        <f t="shared" si="10"/>
        <v>-0.45120694457339144</v>
      </c>
      <c r="E236">
        <v>3.6698937177733468E-2</v>
      </c>
      <c r="F236">
        <v>228</v>
      </c>
      <c r="G236">
        <f t="shared" ca="1" si="11"/>
        <v>-8.8307323536664286E-3</v>
      </c>
    </row>
    <row r="237" spans="2:7" x14ac:dyDescent="0.35">
      <c r="B237" s="269">
        <v>43915</v>
      </c>
      <c r="C237" s="210">
        <v>2154.1999999999998</v>
      </c>
      <c r="D237">
        <f t="shared" si="10"/>
        <v>49.758718190386425</v>
      </c>
      <c r="E237">
        <v>3.6664886117005975E-2</v>
      </c>
      <c r="F237">
        <v>229</v>
      </c>
      <c r="G237">
        <f t="shared" ca="1" si="11"/>
        <v>7.1404180486919003E-3</v>
      </c>
    </row>
    <row r="238" spans="2:7" x14ac:dyDescent="0.35">
      <c r="B238" s="269">
        <v>37960</v>
      </c>
      <c r="C238" s="210">
        <v>42.44</v>
      </c>
      <c r="D238">
        <f t="shared" si="10"/>
        <v>-1.9635019635019669E-2</v>
      </c>
      <c r="E238">
        <v>3.6638983878847092E-2</v>
      </c>
      <c r="F238">
        <v>230</v>
      </c>
      <c r="G238">
        <f t="shared" ca="1" si="11"/>
        <v>2.8557518399175159E-2</v>
      </c>
    </row>
    <row r="239" spans="2:7" x14ac:dyDescent="0.35">
      <c r="B239" s="269">
        <v>36677</v>
      </c>
      <c r="C239" s="210">
        <v>43.29</v>
      </c>
      <c r="D239">
        <f t="shared" si="10"/>
        <v>-0.48787412752868808</v>
      </c>
      <c r="E239">
        <v>3.663793103448279E-2</v>
      </c>
      <c r="F239">
        <v>231</v>
      </c>
      <c r="G239">
        <f t="shared" ca="1" si="11"/>
        <v>-3.4047873753211257E-2</v>
      </c>
    </row>
    <row r="240" spans="2:7" x14ac:dyDescent="0.35">
      <c r="B240" s="269">
        <v>38590</v>
      </c>
      <c r="C240" s="210">
        <v>84.53</v>
      </c>
      <c r="D240">
        <f t="shared" si="10"/>
        <v>2.4915324246179265</v>
      </c>
      <c r="E240">
        <v>3.6414909269249618E-2</v>
      </c>
      <c r="F240">
        <v>232</v>
      </c>
      <c r="G240">
        <f t="shared" ca="1" si="11"/>
        <v>-3.5310214629674088E-3</v>
      </c>
    </row>
    <row r="241" spans="2:7" x14ac:dyDescent="0.35">
      <c r="B241" s="269">
        <v>35970</v>
      </c>
      <c r="C241" s="210">
        <v>24.21</v>
      </c>
      <c r="D241">
        <f t="shared" si="10"/>
        <v>-0.71019870720612877</v>
      </c>
      <c r="E241">
        <v>3.6386986301369925E-2</v>
      </c>
      <c r="F241">
        <v>233</v>
      </c>
      <c r="G241">
        <f t="shared" ca="1" si="11"/>
        <v>4.0813466075631044E-3</v>
      </c>
    </row>
    <row r="242" spans="2:7" x14ac:dyDescent="0.35">
      <c r="B242" s="269">
        <v>38929</v>
      </c>
      <c r="C242" s="210">
        <v>83.54</v>
      </c>
      <c r="D242">
        <f t="shared" si="10"/>
        <v>-0.32563771391669349</v>
      </c>
      <c r="E242">
        <v>3.6347847661580536E-2</v>
      </c>
      <c r="F242">
        <v>234</v>
      </c>
      <c r="G242">
        <f t="shared" ca="1" si="11"/>
        <v>1.6879446189938255E-2</v>
      </c>
    </row>
    <row r="243" spans="2:7" x14ac:dyDescent="0.35">
      <c r="B243" s="269">
        <v>39458</v>
      </c>
      <c r="C243" s="210">
        <v>123.88</v>
      </c>
      <c r="D243">
        <f t="shared" si="10"/>
        <v>-0.87302173021730223</v>
      </c>
      <c r="E243">
        <v>3.630583904969039E-2</v>
      </c>
      <c r="F243">
        <v>235</v>
      </c>
      <c r="G243">
        <f t="shared" ca="1" si="11"/>
        <v>-1.8292981358907702E-2</v>
      </c>
    </row>
    <row r="244" spans="2:7" x14ac:dyDescent="0.35">
      <c r="B244" s="269">
        <v>42135</v>
      </c>
      <c r="C244" s="210">
        <v>975.6</v>
      </c>
      <c r="D244">
        <f t="shared" si="10"/>
        <v>7.4577373211963591</v>
      </c>
      <c r="E244">
        <v>3.6218799787573044E-2</v>
      </c>
      <c r="F244">
        <v>236</v>
      </c>
      <c r="G244">
        <f t="shared" ca="1" si="11"/>
        <v>1.5768644923750186E-2</v>
      </c>
    </row>
    <row r="245" spans="2:7" x14ac:dyDescent="0.35">
      <c r="B245" s="269">
        <v>39909</v>
      </c>
      <c r="C245" s="210">
        <v>115.35</v>
      </c>
      <c r="D245">
        <f t="shared" si="10"/>
        <v>1.898969590349334</v>
      </c>
      <c r="E245">
        <v>3.6201940352137994E-2</v>
      </c>
      <c r="F245">
        <v>237</v>
      </c>
      <c r="G245">
        <f t="shared" ca="1" si="11"/>
        <v>3.01195250333493E-2</v>
      </c>
    </row>
    <row r="246" spans="2:7" x14ac:dyDescent="0.35">
      <c r="B246" s="269">
        <v>37216</v>
      </c>
      <c r="C246" s="210">
        <v>39.79</v>
      </c>
      <c r="D246">
        <f t="shared" si="10"/>
        <v>-0.61970754085826252</v>
      </c>
      <c r="E246">
        <v>3.6197916666666684E-2</v>
      </c>
      <c r="F246">
        <v>238</v>
      </c>
      <c r="G246">
        <f t="shared" ca="1" si="11"/>
        <v>2.2511786097186636E-2</v>
      </c>
    </row>
    <row r="247" spans="2:7" x14ac:dyDescent="0.35">
      <c r="B247" s="269">
        <v>39890</v>
      </c>
      <c r="C247" s="210">
        <v>104.63</v>
      </c>
      <c r="D247">
        <f t="shared" si="10"/>
        <v>-0.93062407171652883</v>
      </c>
      <c r="E247">
        <v>3.6145771439889E-2</v>
      </c>
      <c r="F247">
        <v>239</v>
      </c>
      <c r="G247">
        <f t="shared" ca="1" si="11"/>
        <v>5.9316736063716154E-3</v>
      </c>
    </row>
    <row r="248" spans="2:7" x14ac:dyDescent="0.35">
      <c r="B248" s="269">
        <v>42646</v>
      </c>
      <c r="C248" s="210">
        <v>1508.16</v>
      </c>
      <c r="D248">
        <f t="shared" si="10"/>
        <v>37.375572519083974</v>
      </c>
      <c r="E248">
        <v>3.6130175807415753E-2</v>
      </c>
      <c r="F248">
        <v>240</v>
      </c>
      <c r="G248">
        <f t="shared" ca="1" si="11"/>
        <v>1.9296433469018444E-2</v>
      </c>
    </row>
    <row r="249" spans="2:7" x14ac:dyDescent="0.35">
      <c r="B249" s="269">
        <v>37813</v>
      </c>
      <c r="C249" s="210">
        <v>39.299999999999997</v>
      </c>
      <c r="D249">
        <f t="shared" si="10"/>
        <v>-0.98406093346960621</v>
      </c>
      <c r="E249">
        <v>3.6119166886369562E-2</v>
      </c>
      <c r="F249">
        <v>241</v>
      </c>
      <c r="G249">
        <f t="shared" ca="1" si="11"/>
        <v>2.7845978300524307E-2</v>
      </c>
    </row>
    <row r="250" spans="2:7" x14ac:dyDescent="0.35">
      <c r="B250" s="269">
        <v>43404</v>
      </c>
      <c r="C250" s="210">
        <v>2465.64</v>
      </c>
      <c r="D250">
        <f t="shared" si="10"/>
        <v>120.82015810276681</v>
      </c>
      <c r="E250">
        <v>3.6013664267436456E-2</v>
      </c>
      <c r="F250">
        <v>242</v>
      </c>
      <c r="G250">
        <f t="shared" ca="1" si="11"/>
        <v>1.8645542012407104E-2</v>
      </c>
    </row>
    <row r="251" spans="2:7" x14ac:dyDescent="0.35">
      <c r="B251" s="269">
        <v>35853</v>
      </c>
      <c r="C251" s="210">
        <v>20.239999999999998</v>
      </c>
      <c r="D251">
        <f t="shared" si="10"/>
        <v>0.94428434197886635</v>
      </c>
      <c r="E251">
        <v>3.5823950870010203E-2</v>
      </c>
      <c r="F251">
        <v>243</v>
      </c>
      <c r="G251">
        <f t="shared" ca="1" si="11"/>
        <v>-9.0082969080348668E-3</v>
      </c>
    </row>
    <row r="252" spans="2:7" x14ac:dyDescent="0.35">
      <c r="B252" s="269">
        <v>35415</v>
      </c>
      <c r="C252" s="210">
        <v>10.41</v>
      </c>
      <c r="D252">
        <f t="shared" si="10"/>
        <v>-0.99193735768390723</v>
      </c>
      <c r="E252">
        <v>3.5820895522387999E-2</v>
      </c>
      <c r="F252">
        <v>244</v>
      </c>
      <c r="G252">
        <f t="shared" ca="1" si="11"/>
        <v>-8.0835692439250946E-4</v>
      </c>
    </row>
    <row r="253" spans="2:7" x14ac:dyDescent="0.35">
      <c r="B253" s="269">
        <v>42746</v>
      </c>
      <c r="C253" s="210">
        <v>1291.1400000000001</v>
      </c>
      <c r="D253">
        <f t="shared" si="10"/>
        <v>22.006771204561659</v>
      </c>
      <c r="E253">
        <v>3.5820584200434893E-2</v>
      </c>
      <c r="F253">
        <v>245</v>
      </c>
      <c r="G253">
        <f t="shared" ca="1" si="11"/>
        <v>2.7071242158552146E-2</v>
      </c>
    </row>
    <row r="254" spans="2:7" x14ac:dyDescent="0.35">
      <c r="B254" s="269">
        <v>36832</v>
      </c>
      <c r="C254" s="210">
        <v>56.12</v>
      </c>
      <c r="D254">
        <f t="shared" si="10"/>
        <v>-0.97749591983222195</v>
      </c>
      <c r="E254">
        <v>3.5806570690291577E-2</v>
      </c>
      <c r="F254">
        <v>246</v>
      </c>
      <c r="G254">
        <f t="shared" ca="1" si="11"/>
        <v>-7.4894764051010561E-3</v>
      </c>
    </row>
    <row r="255" spans="2:7" x14ac:dyDescent="0.35">
      <c r="B255" s="269">
        <v>43383</v>
      </c>
      <c r="C255" s="210">
        <v>2493.77</v>
      </c>
      <c r="D255">
        <f t="shared" si="10"/>
        <v>-7.2154630353089944E-2</v>
      </c>
      <c r="E255">
        <v>3.5790829041369029E-2</v>
      </c>
      <c r="F255">
        <v>247</v>
      </c>
      <c r="G255">
        <f t="shared" ca="1" si="11"/>
        <v>-2.230672236761274E-2</v>
      </c>
    </row>
    <row r="256" spans="2:7" x14ac:dyDescent="0.35">
      <c r="B256" s="269">
        <v>43747</v>
      </c>
      <c r="C256" s="210">
        <v>2687.7</v>
      </c>
      <c r="D256">
        <f t="shared" si="10"/>
        <v>11.631356330482186</v>
      </c>
      <c r="E256">
        <v>3.5602820483180996E-2</v>
      </c>
      <c r="F256">
        <v>248</v>
      </c>
      <c r="G256">
        <f t="shared" ca="1" si="11"/>
        <v>1.1398419632429213E-2</v>
      </c>
    </row>
    <row r="257" spans="2:7" x14ac:dyDescent="0.35">
      <c r="B257" s="269">
        <v>41191</v>
      </c>
      <c r="C257" s="210">
        <v>212.78</v>
      </c>
      <c r="D257">
        <f t="shared" si="10"/>
        <v>-0.9334213622368519</v>
      </c>
      <c r="E257">
        <v>3.5526571929141576E-2</v>
      </c>
      <c r="F257">
        <v>249</v>
      </c>
      <c r="G257">
        <f t="shared" ca="1" si="11"/>
        <v>2.1276467720680699E-2</v>
      </c>
    </row>
    <row r="258" spans="2:7" x14ac:dyDescent="0.35">
      <c r="B258" s="269">
        <v>44701</v>
      </c>
      <c r="C258" s="210">
        <v>3195.92</v>
      </c>
      <c r="D258">
        <f t="shared" si="10"/>
        <v>56.264289553843398</v>
      </c>
      <c r="E258">
        <v>3.5474642224187891E-2</v>
      </c>
      <c r="F258">
        <v>250</v>
      </c>
      <c r="G258">
        <f t="shared" ca="1" si="11"/>
        <v>-1.4653923898583924E-2</v>
      </c>
    </row>
    <row r="259" spans="2:7" x14ac:dyDescent="0.35">
      <c r="B259" s="269">
        <v>36910</v>
      </c>
      <c r="C259" s="210">
        <v>55.81</v>
      </c>
      <c r="D259">
        <f t="shared" si="10"/>
        <v>-0.51912803722212653</v>
      </c>
      <c r="E259">
        <v>3.5435992578849794E-2</v>
      </c>
      <c r="F259">
        <v>251</v>
      </c>
      <c r="G259">
        <f t="shared" ca="1" si="11"/>
        <v>-1.1915435358238247E-2</v>
      </c>
    </row>
    <row r="260" spans="2:7" x14ac:dyDescent="0.35">
      <c r="B260" s="269">
        <v>39254</v>
      </c>
      <c r="C260" s="210">
        <v>116.06</v>
      </c>
      <c r="D260">
        <f t="shared" si="10"/>
        <v>-0.96611337391786745</v>
      </c>
      <c r="E260">
        <v>3.5325602140945656E-2</v>
      </c>
      <c r="F260">
        <v>252</v>
      </c>
      <c r="G260">
        <f t="shared" ca="1" si="11"/>
        <v>-2.6794571817493076E-2</v>
      </c>
    </row>
    <row r="261" spans="2:7" x14ac:dyDescent="0.35">
      <c r="B261" s="269">
        <v>44028</v>
      </c>
      <c r="C261" s="210">
        <v>3424.95</v>
      </c>
      <c r="D261">
        <f t="shared" si="10"/>
        <v>1.990047579553887</v>
      </c>
      <c r="E261">
        <v>3.5319260846827849E-2</v>
      </c>
      <c r="F261">
        <v>253</v>
      </c>
      <c r="G261">
        <f t="shared" ca="1" si="11"/>
        <v>3.8921883413331533E-2</v>
      </c>
    </row>
    <row r="262" spans="2:7" x14ac:dyDescent="0.35">
      <c r="B262" s="269">
        <v>42415</v>
      </c>
      <c r="C262" s="210">
        <v>1145.45</v>
      </c>
      <c r="D262">
        <f t="shared" si="10"/>
        <v>10.05966978854881</v>
      </c>
      <c r="E262">
        <v>3.5294649313087449E-2</v>
      </c>
      <c r="F262">
        <v>254</v>
      </c>
      <c r="G262">
        <f t="shared" ca="1" si="11"/>
        <v>1.5718926388944694E-2</v>
      </c>
    </row>
    <row r="263" spans="2:7" x14ac:dyDescent="0.35">
      <c r="B263" s="269">
        <v>39898</v>
      </c>
      <c r="C263" s="210">
        <v>103.57</v>
      </c>
      <c r="D263">
        <f t="shared" si="10"/>
        <v>4.2600304723209748</v>
      </c>
      <c r="E263">
        <v>3.5285885645741567E-2</v>
      </c>
      <c r="F263">
        <v>255</v>
      </c>
      <c r="G263">
        <f t="shared" ca="1" si="11"/>
        <v>-1.1504194482643329E-2</v>
      </c>
    </row>
    <row r="264" spans="2:7" x14ac:dyDescent="0.35">
      <c r="B264" s="269">
        <v>35851</v>
      </c>
      <c r="C264" s="210">
        <v>19.690000000000001</v>
      </c>
      <c r="D264">
        <f t="shared" si="10"/>
        <v>-0.97355023306422361</v>
      </c>
      <c r="E264">
        <v>3.5226077812828695E-2</v>
      </c>
      <c r="F264">
        <v>256</v>
      </c>
      <c r="G264">
        <f t="shared" ca="1" si="11"/>
        <v>2.1013393697069397E-2</v>
      </c>
    </row>
    <row r="265" spans="2:7" x14ac:dyDescent="0.35">
      <c r="B265" s="269">
        <v>41991</v>
      </c>
      <c r="C265" s="210">
        <v>744.43</v>
      </c>
      <c r="D265">
        <f t="shared" ref="D265:D328" si="12">(C265-C266)/C266</f>
        <v>17.183439179286761</v>
      </c>
      <c r="E265">
        <v>3.5167005033790312E-2</v>
      </c>
      <c r="F265">
        <v>257</v>
      </c>
      <c r="G265">
        <f t="shared" ca="1" si="11"/>
        <v>-3.6311951021706038E-3</v>
      </c>
    </row>
    <row r="266" spans="2:7" x14ac:dyDescent="0.35">
      <c r="B266" s="269">
        <v>37959</v>
      </c>
      <c r="C266" s="210">
        <v>40.94</v>
      </c>
      <c r="D266">
        <f t="shared" si="12"/>
        <v>3.2534678436317757E-2</v>
      </c>
      <c r="E266">
        <v>3.5145385587863481E-2</v>
      </c>
      <c r="F266">
        <v>258</v>
      </c>
      <c r="G266">
        <f t="shared" ref="G266:G329" ca="1" si="13">_xlfn.NORM.INV(RAND(),M$11,M$12)</f>
        <v>1.6826512059190779E-2</v>
      </c>
    </row>
    <row r="267" spans="2:7" x14ac:dyDescent="0.35">
      <c r="B267" s="269">
        <v>36140</v>
      </c>
      <c r="C267" s="210">
        <v>39.65</v>
      </c>
      <c r="D267">
        <f t="shared" si="12"/>
        <v>-9.5574817518248284E-2</v>
      </c>
      <c r="E267">
        <v>3.4977812581571295E-2</v>
      </c>
      <c r="F267">
        <v>259</v>
      </c>
      <c r="G267">
        <f t="shared" ca="1" si="13"/>
        <v>1.2549551685315007E-2</v>
      </c>
    </row>
    <row r="268" spans="2:7" x14ac:dyDescent="0.35">
      <c r="B268" s="269">
        <v>37050</v>
      </c>
      <c r="C268" s="210">
        <v>43.84</v>
      </c>
      <c r="D268">
        <f t="shared" si="12"/>
        <v>-0.9412293049131979</v>
      </c>
      <c r="E268">
        <v>3.4938621340887724E-2</v>
      </c>
      <c r="F268">
        <v>260</v>
      </c>
      <c r="G268">
        <f t="shared" ca="1" si="13"/>
        <v>-1.2869686697393147E-2</v>
      </c>
    </row>
    <row r="269" spans="2:7" x14ac:dyDescent="0.35">
      <c r="B269" s="269">
        <v>41975</v>
      </c>
      <c r="C269" s="210">
        <v>745.95</v>
      </c>
      <c r="D269">
        <f t="shared" si="12"/>
        <v>6.4216495871057608</v>
      </c>
      <c r="E269">
        <v>3.4920502788645738E-2</v>
      </c>
      <c r="F269">
        <v>261</v>
      </c>
      <c r="G269">
        <f t="shared" ca="1" si="13"/>
        <v>-2.8420692567412434E-2</v>
      </c>
    </row>
    <row r="270" spans="2:7" x14ac:dyDescent="0.35">
      <c r="B270" s="269">
        <v>38695</v>
      </c>
      <c r="C270" s="210">
        <v>100.51</v>
      </c>
      <c r="D270">
        <f t="shared" si="12"/>
        <v>-0.96794859529959498</v>
      </c>
      <c r="E270">
        <v>3.4905271828665575E-2</v>
      </c>
      <c r="F270">
        <v>262</v>
      </c>
      <c r="G270">
        <f t="shared" ca="1" si="13"/>
        <v>-3.5394148420319717E-2</v>
      </c>
    </row>
    <row r="271" spans="2:7" x14ac:dyDescent="0.35">
      <c r="B271" s="269">
        <v>44685</v>
      </c>
      <c r="C271" s="210">
        <v>3135.9</v>
      </c>
      <c r="D271">
        <f t="shared" si="12"/>
        <v>1.2022697585572426</v>
      </c>
      <c r="E271">
        <v>3.4895847083982447E-2</v>
      </c>
      <c r="F271">
        <v>263</v>
      </c>
      <c r="G271">
        <f t="shared" ca="1" si="13"/>
        <v>5.5521552222744922E-2</v>
      </c>
    </row>
    <row r="272" spans="2:7" x14ac:dyDescent="0.35">
      <c r="B272" s="269">
        <v>42226</v>
      </c>
      <c r="C272" s="210">
        <v>1423.94</v>
      </c>
      <c r="D272">
        <f t="shared" si="12"/>
        <v>9.8963881236608504</v>
      </c>
      <c r="E272">
        <v>3.4764915340455019E-2</v>
      </c>
      <c r="F272">
        <v>264</v>
      </c>
      <c r="G272">
        <f t="shared" ca="1" si="13"/>
        <v>-3.5040505364320549E-3</v>
      </c>
    </row>
    <row r="273" spans="2:7" x14ac:dyDescent="0.35">
      <c r="B273" s="269">
        <v>38782</v>
      </c>
      <c r="C273" s="210">
        <v>130.68</v>
      </c>
      <c r="D273">
        <f t="shared" si="12"/>
        <v>1.8451992161985631</v>
      </c>
      <c r="E273">
        <v>3.4761263758017268E-2</v>
      </c>
      <c r="F273">
        <v>265</v>
      </c>
      <c r="G273">
        <f t="shared" ca="1" si="13"/>
        <v>-6.3716297374680842E-3</v>
      </c>
    </row>
    <row r="274" spans="2:7" x14ac:dyDescent="0.35">
      <c r="B274" s="269">
        <v>38077</v>
      </c>
      <c r="C274" s="210">
        <v>45.93</v>
      </c>
      <c r="D274">
        <f t="shared" si="12"/>
        <v>-0.54037826478534978</v>
      </c>
      <c r="E274">
        <v>3.469249831043026E-2</v>
      </c>
      <c r="F274">
        <v>266</v>
      </c>
      <c r="G274">
        <f t="shared" ca="1" si="13"/>
        <v>-7.4681708111611735E-3</v>
      </c>
    </row>
    <row r="275" spans="2:7" x14ac:dyDescent="0.35">
      <c r="B275" s="269">
        <v>39205</v>
      </c>
      <c r="C275" s="210">
        <v>99.93</v>
      </c>
      <c r="D275">
        <f t="shared" si="12"/>
        <v>10.14046822742475</v>
      </c>
      <c r="E275">
        <v>3.4686270449368485E-2</v>
      </c>
      <c r="F275">
        <v>267</v>
      </c>
      <c r="G275">
        <f t="shared" ca="1" si="13"/>
        <v>1.6010675627278852E-2</v>
      </c>
    </row>
    <row r="276" spans="2:7" x14ac:dyDescent="0.35">
      <c r="B276" s="269">
        <v>35109</v>
      </c>
      <c r="C276" s="210">
        <v>8.9700000000000006</v>
      </c>
      <c r="D276">
        <f t="shared" si="12"/>
        <v>-0.16713091922005563</v>
      </c>
      <c r="E276">
        <v>3.4602076124567553E-2</v>
      </c>
      <c r="F276">
        <v>268</v>
      </c>
      <c r="G276">
        <f t="shared" ca="1" si="13"/>
        <v>-8.2547648984863421E-3</v>
      </c>
    </row>
    <row r="277" spans="2:7" x14ac:dyDescent="0.35">
      <c r="B277" s="269">
        <v>35431</v>
      </c>
      <c r="C277" s="210">
        <v>10.77</v>
      </c>
      <c r="D277">
        <f t="shared" si="12"/>
        <v>-0.96436960333476696</v>
      </c>
      <c r="E277">
        <v>3.4582132564841446E-2</v>
      </c>
      <c r="F277">
        <v>269</v>
      </c>
      <c r="G277">
        <f t="shared" ca="1" si="13"/>
        <v>7.8137036984937056E-3</v>
      </c>
    </row>
    <row r="278" spans="2:7" x14ac:dyDescent="0.35">
      <c r="B278" s="269">
        <v>41425</v>
      </c>
      <c r="C278" s="210">
        <v>302.27</v>
      </c>
      <c r="D278">
        <f t="shared" si="12"/>
        <v>9.9399203764024602</v>
      </c>
      <c r="E278">
        <v>3.4568915357497232E-2</v>
      </c>
      <c r="F278">
        <v>270</v>
      </c>
      <c r="G278">
        <f t="shared" ca="1" si="13"/>
        <v>2.1976376538474802E-3</v>
      </c>
    </row>
    <row r="279" spans="2:7" x14ac:dyDescent="0.35">
      <c r="B279" s="269">
        <v>35934</v>
      </c>
      <c r="C279" s="210">
        <v>27.63</v>
      </c>
      <c r="D279">
        <f t="shared" si="12"/>
        <v>-0.97790766475301028</v>
      </c>
      <c r="E279">
        <v>3.4444028453762564E-2</v>
      </c>
      <c r="F279">
        <v>271</v>
      </c>
      <c r="G279">
        <f t="shared" ca="1" si="13"/>
        <v>2.9778739678524312E-2</v>
      </c>
    </row>
    <row r="280" spans="2:7" x14ac:dyDescent="0.35">
      <c r="B280" s="269">
        <v>42355</v>
      </c>
      <c r="C280" s="210">
        <v>1250.6600000000001</v>
      </c>
      <c r="D280">
        <f t="shared" si="12"/>
        <v>29.114615940284132</v>
      </c>
      <c r="E280">
        <v>3.4381228858066951E-2</v>
      </c>
      <c r="F280">
        <v>272</v>
      </c>
      <c r="G280">
        <f t="shared" ca="1" si="13"/>
        <v>1.2503688570124027E-2</v>
      </c>
    </row>
    <row r="281" spans="2:7" x14ac:dyDescent="0.35">
      <c r="B281" s="269">
        <v>36609</v>
      </c>
      <c r="C281" s="210">
        <v>41.53</v>
      </c>
      <c r="D281">
        <f t="shared" si="12"/>
        <v>-0.52280822704814434</v>
      </c>
      <c r="E281">
        <v>3.4371108343711147E-2</v>
      </c>
      <c r="F281">
        <v>273</v>
      </c>
      <c r="G281">
        <f t="shared" ca="1" si="13"/>
        <v>-5.2252460526722878E-3</v>
      </c>
    </row>
    <row r="282" spans="2:7" x14ac:dyDescent="0.35">
      <c r="B282" s="269">
        <v>38937</v>
      </c>
      <c r="C282" s="210">
        <v>87.03</v>
      </c>
      <c r="D282">
        <f t="shared" si="12"/>
        <v>-0.97430514959876702</v>
      </c>
      <c r="E282">
        <v>3.4347516044687429E-2</v>
      </c>
      <c r="F282">
        <v>274</v>
      </c>
      <c r="G282">
        <f t="shared" ca="1" si="13"/>
        <v>9.1819520179357832E-3</v>
      </c>
    </row>
    <row r="283" spans="2:7" x14ac:dyDescent="0.35">
      <c r="B283" s="269">
        <v>44593</v>
      </c>
      <c r="C283" s="210">
        <v>3387.06</v>
      </c>
      <c r="D283">
        <f t="shared" si="12"/>
        <v>2.8601883105346879E-3</v>
      </c>
      <c r="E283">
        <v>3.4311539988395923E-2</v>
      </c>
      <c r="F283">
        <v>275</v>
      </c>
      <c r="G283">
        <f t="shared" ca="1" si="13"/>
        <v>1.1012696501408265E-2</v>
      </c>
    </row>
    <row r="284" spans="2:7" x14ac:dyDescent="0.35">
      <c r="B284" s="269">
        <v>44743</v>
      </c>
      <c r="C284" s="210">
        <v>3377.4</v>
      </c>
      <c r="D284">
        <f t="shared" si="12"/>
        <v>368.92332968236582</v>
      </c>
      <c r="E284">
        <v>3.4026684954657577E-2</v>
      </c>
      <c r="F284">
        <v>276</v>
      </c>
      <c r="G284">
        <f t="shared" ca="1" si="13"/>
        <v>-3.3937009162173459E-2</v>
      </c>
    </row>
    <row r="285" spans="2:7" x14ac:dyDescent="0.35">
      <c r="B285" s="269">
        <v>35122</v>
      </c>
      <c r="C285" s="210">
        <v>9.1300000000000008</v>
      </c>
      <c r="D285">
        <f t="shared" si="12"/>
        <v>-0.91653716061797241</v>
      </c>
      <c r="E285">
        <v>3.3975084937712424E-2</v>
      </c>
      <c r="F285">
        <v>277</v>
      </c>
      <c r="G285">
        <f t="shared" ca="1" si="13"/>
        <v>7.9945374250511292E-3</v>
      </c>
    </row>
    <row r="286" spans="2:7" x14ac:dyDescent="0.35">
      <c r="B286" s="269">
        <v>39518</v>
      </c>
      <c r="C286" s="210">
        <v>109.39</v>
      </c>
      <c r="D286">
        <f t="shared" si="12"/>
        <v>0.7885873119686071</v>
      </c>
      <c r="E286">
        <v>3.3834231169076627E-2</v>
      </c>
      <c r="F286">
        <v>278</v>
      </c>
      <c r="G286">
        <f t="shared" ca="1" si="13"/>
        <v>2.2754425236787276E-2</v>
      </c>
    </row>
    <row r="287" spans="2:7" x14ac:dyDescent="0.35">
      <c r="B287" s="269">
        <v>36537</v>
      </c>
      <c r="C287" s="210">
        <v>61.16</v>
      </c>
      <c r="D287">
        <f t="shared" si="12"/>
        <v>5.4446786090621702</v>
      </c>
      <c r="E287">
        <v>3.3806626098715348E-2</v>
      </c>
      <c r="F287">
        <v>279</v>
      </c>
      <c r="G287">
        <f t="shared" ca="1" si="13"/>
        <v>1.2276074626309589E-2</v>
      </c>
    </row>
    <row r="288" spans="2:7" x14ac:dyDescent="0.35">
      <c r="B288" s="269">
        <v>35228</v>
      </c>
      <c r="C288" s="210">
        <v>9.49</v>
      </c>
      <c r="D288">
        <f t="shared" si="12"/>
        <v>-0.87039060366020216</v>
      </c>
      <c r="E288">
        <v>3.3769063180827945E-2</v>
      </c>
      <c r="F288">
        <v>280</v>
      </c>
      <c r="G288">
        <f t="shared" ca="1" si="13"/>
        <v>3.2453560052662228E-4</v>
      </c>
    </row>
    <row r="289" spans="2:7" x14ac:dyDescent="0.35">
      <c r="B289" s="269">
        <v>36271</v>
      </c>
      <c r="C289" s="210">
        <v>73.22</v>
      </c>
      <c r="D289">
        <f t="shared" si="12"/>
        <v>3.5030750307503067</v>
      </c>
      <c r="E289">
        <v>3.3742764365381907E-2</v>
      </c>
      <c r="F289">
        <v>281</v>
      </c>
      <c r="G289">
        <f t="shared" ca="1" si="13"/>
        <v>1.3974899261692184E-2</v>
      </c>
    </row>
    <row r="290" spans="2:7" x14ac:dyDescent="0.35">
      <c r="B290" s="269">
        <v>35732</v>
      </c>
      <c r="C290" s="210">
        <v>16.260000000000002</v>
      </c>
      <c r="D290">
        <f t="shared" si="12"/>
        <v>-0.93099936346276257</v>
      </c>
      <c r="E290">
        <v>3.3693579148124674E-2</v>
      </c>
      <c r="F290">
        <v>282</v>
      </c>
      <c r="G290">
        <f t="shared" ca="1" si="13"/>
        <v>4.5276393956597223E-2</v>
      </c>
    </row>
    <row r="291" spans="2:7" x14ac:dyDescent="0.35">
      <c r="B291" s="269">
        <v>41386</v>
      </c>
      <c r="C291" s="210">
        <v>235.65</v>
      </c>
      <c r="D291">
        <f t="shared" si="12"/>
        <v>-0.87406207913807477</v>
      </c>
      <c r="E291">
        <v>3.3688643242531943E-2</v>
      </c>
      <c r="F291">
        <v>283</v>
      </c>
      <c r="G291">
        <f t="shared" ca="1" si="13"/>
        <v>-1.2771126418084549E-2</v>
      </c>
    </row>
    <row r="292" spans="2:7" x14ac:dyDescent="0.35">
      <c r="B292" s="269">
        <v>42963</v>
      </c>
      <c r="C292" s="210">
        <v>1871.16</v>
      </c>
      <c r="D292">
        <f t="shared" si="12"/>
        <v>18.832114467408587</v>
      </c>
      <c r="E292">
        <v>3.3641576348148933E-2</v>
      </c>
      <c r="F292">
        <v>284</v>
      </c>
      <c r="G292">
        <f t="shared" ca="1" si="13"/>
        <v>1.3080712421060405E-2</v>
      </c>
    </row>
    <row r="293" spans="2:7" x14ac:dyDescent="0.35">
      <c r="B293" s="269">
        <v>38684</v>
      </c>
      <c r="C293" s="210">
        <v>94.35</v>
      </c>
      <c r="D293">
        <f t="shared" si="12"/>
        <v>-0.96248777423484599</v>
      </c>
      <c r="E293">
        <v>3.363277826468003E-2</v>
      </c>
      <c r="F293">
        <v>285</v>
      </c>
      <c r="G293">
        <f t="shared" ca="1" si="13"/>
        <v>1.5256988052523273E-2</v>
      </c>
    </row>
    <row r="294" spans="2:7" x14ac:dyDescent="0.35">
      <c r="B294" s="269">
        <v>43385</v>
      </c>
      <c r="C294" s="210">
        <v>2515.1799999999998</v>
      </c>
      <c r="D294">
        <f t="shared" si="12"/>
        <v>34.410108404899333</v>
      </c>
      <c r="E294">
        <v>3.362853679084387E-2</v>
      </c>
      <c r="F294">
        <v>286</v>
      </c>
      <c r="G294">
        <f t="shared" ca="1" si="13"/>
        <v>1.0077292961825399E-2</v>
      </c>
    </row>
    <row r="295" spans="2:7" x14ac:dyDescent="0.35">
      <c r="B295" s="269">
        <v>36411</v>
      </c>
      <c r="C295" s="210">
        <v>71.03</v>
      </c>
      <c r="D295">
        <f t="shared" si="12"/>
        <v>-0.45256262042389211</v>
      </c>
      <c r="E295">
        <v>3.346428051796882E-2</v>
      </c>
      <c r="F295">
        <v>287</v>
      </c>
      <c r="G295">
        <f t="shared" ca="1" si="13"/>
        <v>4.7756235913638943E-2</v>
      </c>
    </row>
    <row r="296" spans="2:7" x14ac:dyDescent="0.35">
      <c r="B296" s="269">
        <v>38833</v>
      </c>
      <c r="C296" s="210">
        <v>129.75</v>
      </c>
      <c r="D296">
        <f t="shared" si="12"/>
        <v>0.44278883576114747</v>
      </c>
      <c r="E296">
        <v>3.337050015928638E-2</v>
      </c>
      <c r="F296">
        <v>288</v>
      </c>
      <c r="G296">
        <f t="shared" ca="1" si="13"/>
        <v>6.8540958803389113E-3</v>
      </c>
    </row>
    <row r="297" spans="2:7" x14ac:dyDescent="0.35">
      <c r="B297" s="269">
        <v>38938</v>
      </c>
      <c r="C297" s="210">
        <v>89.93</v>
      </c>
      <c r="D297">
        <f t="shared" si="12"/>
        <v>-0.93574776371066837</v>
      </c>
      <c r="E297">
        <v>3.3321843042629043E-2</v>
      </c>
      <c r="F297">
        <v>289</v>
      </c>
      <c r="G297">
        <f t="shared" ca="1" si="13"/>
        <v>8.2073505235389903E-3</v>
      </c>
    </row>
    <row r="298" spans="2:7" x14ac:dyDescent="0.35">
      <c r="B298" s="269">
        <v>42767</v>
      </c>
      <c r="C298" s="210">
        <v>1399.64</v>
      </c>
      <c r="D298">
        <f t="shared" si="12"/>
        <v>-0.51026777747841989</v>
      </c>
      <c r="E298">
        <v>3.3318321754730575E-2</v>
      </c>
      <c r="F298">
        <v>290</v>
      </c>
      <c r="G298">
        <f t="shared" ca="1" si="13"/>
        <v>-1.0425514454967741E-2</v>
      </c>
    </row>
    <row r="299" spans="2:7" x14ac:dyDescent="0.35">
      <c r="B299" s="269">
        <v>43312</v>
      </c>
      <c r="C299" s="210">
        <v>2857.97</v>
      </c>
      <c r="D299">
        <f t="shared" si="12"/>
        <v>30.918360509269597</v>
      </c>
      <c r="E299">
        <v>3.3283801714444776E-2</v>
      </c>
      <c r="F299">
        <v>291</v>
      </c>
      <c r="G299">
        <f t="shared" ca="1" si="13"/>
        <v>5.6706008262037417E-4</v>
      </c>
    </row>
    <row r="300" spans="2:7" x14ac:dyDescent="0.35">
      <c r="B300" s="269">
        <v>38596</v>
      </c>
      <c r="C300" s="210">
        <v>89.54</v>
      </c>
      <c r="D300">
        <f t="shared" si="12"/>
        <v>-0.78976779131741448</v>
      </c>
      <c r="E300">
        <v>3.3233325640433992E-2</v>
      </c>
      <c r="F300">
        <v>292</v>
      </c>
      <c r="G300">
        <f t="shared" ca="1" si="13"/>
        <v>1.1094636375178058E-2</v>
      </c>
    </row>
    <row r="301" spans="2:7" x14ac:dyDescent="0.35">
      <c r="B301" s="269">
        <v>41820</v>
      </c>
      <c r="C301" s="210">
        <v>425.91</v>
      </c>
      <c r="D301">
        <f t="shared" si="12"/>
        <v>8.9326026119402986</v>
      </c>
      <c r="E301">
        <v>3.3034999636178425E-2</v>
      </c>
      <c r="F301">
        <v>293</v>
      </c>
      <c r="G301">
        <f t="shared" ca="1" si="13"/>
        <v>3.057980922674907E-2</v>
      </c>
    </row>
    <row r="302" spans="2:7" x14ac:dyDescent="0.35">
      <c r="B302" s="269">
        <v>37089</v>
      </c>
      <c r="C302" s="210">
        <v>42.88</v>
      </c>
      <c r="D302">
        <f t="shared" si="12"/>
        <v>-0.85689971633572504</v>
      </c>
      <c r="E302">
        <v>3.3004095398699217E-2</v>
      </c>
      <c r="F302">
        <v>294</v>
      </c>
      <c r="G302">
        <f t="shared" ca="1" si="13"/>
        <v>-6.6949694000880119E-2</v>
      </c>
    </row>
    <row r="303" spans="2:7" x14ac:dyDescent="0.35">
      <c r="B303" s="269">
        <v>41508</v>
      </c>
      <c r="C303" s="210">
        <v>299.64999999999998</v>
      </c>
      <c r="D303">
        <f t="shared" si="12"/>
        <v>-0.8133998405818762</v>
      </c>
      <c r="E303">
        <v>3.2990899062327612E-2</v>
      </c>
      <c r="F303">
        <v>295</v>
      </c>
      <c r="G303">
        <f t="shared" ca="1" si="13"/>
        <v>-1.4773683318638516E-2</v>
      </c>
    </row>
    <row r="304" spans="2:7" x14ac:dyDescent="0.35">
      <c r="B304" s="269">
        <v>42865</v>
      </c>
      <c r="C304" s="210">
        <v>1605.84</v>
      </c>
      <c r="D304">
        <f t="shared" si="12"/>
        <v>0.21905745171869304</v>
      </c>
      <c r="E304">
        <v>3.2940313772408747E-2</v>
      </c>
      <c r="F304">
        <v>296</v>
      </c>
      <c r="G304">
        <f t="shared" ca="1" si="13"/>
        <v>3.3604779849188372E-3</v>
      </c>
    </row>
    <row r="305" spans="2:7" x14ac:dyDescent="0.35">
      <c r="B305" s="269">
        <v>42215</v>
      </c>
      <c r="C305" s="210">
        <v>1317.28</v>
      </c>
      <c r="D305">
        <f t="shared" si="12"/>
        <v>2.4486477995654106</v>
      </c>
      <c r="E305">
        <v>3.2869150671183095E-2</v>
      </c>
      <c r="F305">
        <v>297</v>
      </c>
      <c r="G305">
        <f t="shared" ca="1" si="13"/>
        <v>1.6973919111230834E-2</v>
      </c>
    </row>
    <row r="306" spans="2:7" x14ac:dyDescent="0.35">
      <c r="B306" s="269">
        <v>41590</v>
      </c>
      <c r="C306" s="210">
        <v>381.97</v>
      </c>
      <c r="D306">
        <f t="shared" si="12"/>
        <v>-0.85399425869509538</v>
      </c>
      <c r="E306">
        <v>3.2853820777675721E-2</v>
      </c>
      <c r="F306">
        <v>298</v>
      </c>
      <c r="G306">
        <f t="shared" ca="1" si="13"/>
        <v>2.420639967905688E-2</v>
      </c>
    </row>
    <row r="307" spans="2:7" x14ac:dyDescent="0.35">
      <c r="B307" s="269">
        <v>43626</v>
      </c>
      <c r="C307" s="210">
        <v>2616.13</v>
      </c>
      <c r="D307">
        <f t="shared" si="12"/>
        <v>54.96</v>
      </c>
      <c r="E307">
        <v>3.2765787780335003E-2</v>
      </c>
      <c r="F307">
        <v>299</v>
      </c>
      <c r="G307">
        <f t="shared" ca="1" si="13"/>
        <v>-1.3956083587425668E-2</v>
      </c>
    </row>
    <row r="308" spans="2:7" x14ac:dyDescent="0.35">
      <c r="B308" s="269">
        <v>36572</v>
      </c>
      <c r="C308" s="210">
        <v>46.75</v>
      </c>
      <c r="D308">
        <f t="shared" si="12"/>
        <v>-0.96947795884257804</v>
      </c>
      <c r="E308">
        <v>3.2692732493925264E-2</v>
      </c>
      <c r="F308">
        <v>300</v>
      </c>
      <c r="G308">
        <f t="shared" ca="1" si="13"/>
        <v>-1.6940681576070003E-2</v>
      </c>
    </row>
    <row r="309" spans="2:7" x14ac:dyDescent="0.35">
      <c r="B309" s="269">
        <v>42627</v>
      </c>
      <c r="C309" s="210">
        <v>1531.68</v>
      </c>
      <c r="D309">
        <f t="shared" si="12"/>
        <v>22.951211884284596</v>
      </c>
      <c r="E309">
        <v>3.2658234675440288E-2</v>
      </c>
      <c r="F309">
        <v>301</v>
      </c>
      <c r="G309">
        <f t="shared" ca="1" si="13"/>
        <v>-1.4460241452913499E-2</v>
      </c>
    </row>
    <row r="310" spans="2:7" x14ac:dyDescent="0.35">
      <c r="B310" s="269">
        <v>36377</v>
      </c>
      <c r="C310" s="210">
        <v>63.95</v>
      </c>
      <c r="D310">
        <f t="shared" si="12"/>
        <v>-0.86967597309965361</v>
      </c>
      <c r="E310">
        <v>3.2617471338608157E-2</v>
      </c>
      <c r="F310">
        <v>302</v>
      </c>
      <c r="G310">
        <f t="shared" ca="1" si="13"/>
        <v>-9.7875700123562174E-3</v>
      </c>
    </row>
    <row r="311" spans="2:7" x14ac:dyDescent="0.35">
      <c r="B311" s="269">
        <v>41851</v>
      </c>
      <c r="C311" s="210">
        <v>490.7</v>
      </c>
      <c r="D311">
        <f t="shared" si="12"/>
        <v>2.8121504039776259</v>
      </c>
      <c r="E311">
        <v>3.2574386599890495E-2</v>
      </c>
      <c r="F311">
        <v>303</v>
      </c>
      <c r="G311">
        <f t="shared" ca="1" si="13"/>
        <v>6.9756366616035449E-3</v>
      </c>
    </row>
    <row r="312" spans="2:7" x14ac:dyDescent="0.35">
      <c r="B312" s="269">
        <v>39993</v>
      </c>
      <c r="C312" s="210">
        <v>128.72</v>
      </c>
      <c r="D312">
        <f t="shared" si="12"/>
        <v>0.13619913496336827</v>
      </c>
      <c r="E312">
        <v>3.2568586555430788E-2</v>
      </c>
      <c r="F312">
        <v>304</v>
      </c>
      <c r="G312">
        <f t="shared" ca="1" si="13"/>
        <v>-6.6436707285233388E-3</v>
      </c>
    </row>
    <row r="313" spans="2:7" x14ac:dyDescent="0.35">
      <c r="B313" s="269">
        <v>39594</v>
      </c>
      <c r="C313" s="210">
        <v>113.29</v>
      </c>
      <c r="D313">
        <f t="shared" si="12"/>
        <v>-0.689709950425899</v>
      </c>
      <c r="E313">
        <v>3.2537367845424783E-2</v>
      </c>
      <c r="F313">
        <v>305</v>
      </c>
      <c r="G313">
        <f t="shared" ca="1" si="13"/>
        <v>1.1697694732300753E-2</v>
      </c>
    </row>
    <row r="314" spans="2:7" x14ac:dyDescent="0.35">
      <c r="B314" s="269">
        <v>41565</v>
      </c>
      <c r="C314" s="210">
        <v>365.11</v>
      </c>
      <c r="D314">
        <f t="shared" si="12"/>
        <v>30.020390824129144</v>
      </c>
      <c r="E314">
        <v>3.2463309108390175E-2</v>
      </c>
      <c r="F314">
        <v>306</v>
      </c>
      <c r="G314">
        <f t="shared" ca="1" si="13"/>
        <v>2.734928957224305E-2</v>
      </c>
    </row>
    <row r="315" spans="2:7" x14ac:dyDescent="0.35">
      <c r="B315" s="269">
        <v>35577</v>
      </c>
      <c r="C315" s="210">
        <v>11.77</v>
      </c>
      <c r="D315">
        <f t="shared" si="12"/>
        <v>-0.99039058162698801</v>
      </c>
      <c r="E315">
        <v>3.245614035087712E-2</v>
      </c>
      <c r="F315">
        <v>307</v>
      </c>
      <c r="G315">
        <f t="shared" ca="1" si="13"/>
        <v>-1.9201940852995224E-2</v>
      </c>
    </row>
    <row r="316" spans="2:7" x14ac:dyDescent="0.35">
      <c r="B316" s="269">
        <v>42478</v>
      </c>
      <c r="C316" s="210">
        <v>1224.8399999999999</v>
      </c>
      <c r="D316">
        <f t="shared" si="12"/>
        <v>-0.64872089021452328</v>
      </c>
      <c r="E316">
        <v>3.2435348460838211E-2</v>
      </c>
      <c r="F316">
        <v>308</v>
      </c>
      <c r="G316">
        <f t="shared" ca="1" si="13"/>
        <v>1.6558585905306417E-2</v>
      </c>
    </row>
    <row r="317" spans="2:7" x14ac:dyDescent="0.35">
      <c r="B317" s="269">
        <v>44746</v>
      </c>
      <c r="C317" s="210">
        <v>3486.8</v>
      </c>
      <c r="D317">
        <f t="shared" si="12"/>
        <v>0.68834313051394069</v>
      </c>
      <c r="E317">
        <v>3.239178065967907E-2</v>
      </c>
      <c r="F317">
        <v>309</v>
      </c>
      <c r="G317">
        <f t="shared" ca="1" si="13"/>
        <v>-3.4203842162370358E-2</v>
      </c>
    </row>
    <row r="318" spans="2:7" x14ac:dyDescent="0.35">
      <c r="B318" s="269">
        <v>43038</v>
      </c>
      <c r="C318" s="210">
        <v>2065.2199999999998</v>
      </c>
      <c r="D318">
        <f t="shared" si="12"/>
        <v>21.57071038251366</v>
      </c>
      <c r="E318">
        <v>3.2310629917323912E-2</v>
      </c>
      <c r="F318">
        <v>310</v>
      </c>
      <c r="G318">
        <f t="shared" ca="1" si="13"/>
        <v>-3.0270612818072105E-5</v>
      </c>
    </row>
    <row r="319" spans="2:7" x14ac:dyDescent="0.35">
      <c r="B319" s="269">
        <v>39752</v>
      </c>
      <c r="C319" s="210">
        <v>91.5</v>
      </c>
      <c r="D319">
        <f t="shared" si="12"/>
        <v>-0.1128563118091914</v>
      </c>
      <c r="E319">
        <v>3.2265342960288802E-2</v>
      </c>
      <c r="F319">
        <v>311</v>
      </c>
      <c r="G319">
        <f t="shared" ca="1" si="13"/>
        <v>8.4288287507856205E-3</v>
      </c>
    </row>
    <row r="320" spans="2:7" x14ac:dyDescent="0.35">
      <c r="B320" s="269">
        <v>39813</v>
      </c>
      <c r="C320" s="210">
        <v>103.14</v>
      </c>
      <c r="D320">
        <f t="shared" si="12"/>
        <v>-0.97750348440795598</v>
      </c>
      <c r="E320">
        <v>3.2225780624499586E-2</v>
      </c>
      <c r="F320">
        <v>312</v>
      </c>
      <c r="G320">
        <f t="shared" ca="1" si="13"/>
        <v>1.2401351163289292E-2</v>
      </c>
    </row>
    <row r="321" spans="2:7" x14ac:dyDescent="0.35">
      <c r="B321" s="269">
        <v>45721</v>
      </c>
      <c r="C321" s="210">
        <v>4584.71</v>
      </c>
      <c r="D321">
        <f t="shared" si="12"/>
        <v>92.527335781313738</v>
      </c>
      <c r="E321">
        <v>3.2118125906115222E-2</v>
      </c>
      <c r="F321">
        <v>313</v>
      </c>
      <c r="G321">
        <f t="shared" ca="1" si="13"/>
        <v>2.1378679083059477E-3</v>
      </c>
    </row>
    <row r="322" spans="2:7" x14ac:dyDescent="0.35">
      <c r="B322" s="269">
        <v>36565</v>
      </c>
      <c r="C322" s="210">
        <v>49.02</v>
      </c>
      <c r="D322">
        <f t="shared" si="12"/>
        <v>-0.98339830189893351</v>
      </c>
      <c r="E322">
        <v>3.2000000000000063E-2</v>
      </c>
      <c r="F322">
        <v>314</v>
      </c>
      <c r="G322">
        <f t="shared" ca="1" si="13"/>
        <v>-8.5513668336830266E-3</v>
      </c>
    </row>
    <row r="323" spans="2:7" x14ac:dyDescent="0.35">
      <c r="B323" s="269">
        <v>43979</v>
      </c>
      <c r="C323" s="210">
        <v>2952.71</v>
      </c>
      <c r="D323">
        <f t="shared" si="12"/>
        <v>12.453820567731354</v>
      </c>
      <c r="E323">
        <v>3.1968656945939616E-2</v>
      </c>
      <c r="F323">
        <v>315</v>
      </c>
      <c r="G323">
        <f t="shared" ca="1" si="13"/>
        <v>1.2766996369394532E-2</v>
      </c>
    </row>
    <row r="324" spans="2:7" x14ac:dyDescent="0.35">
      <c r="B324" s="269">
        <v>41060</v>
      </c>
      <c r="C324" s="210">
        <v>219.47</v>
      </c>
      <c r="D324">
        <f t="shared" si="12"/>
        <v>7.5730468750000002</v>
      </c>
      <c r="E324">
        <v>3.1925898062817343E-2</v>
      </c>
      <c r="F324">
        <v>316</v>
      </c>
      <c r="G324">
        <f t="shared" ca="1" si="13"/>
        <v>4.7655114597242232E-3</v>
      </c>
    </row>
    <row r="325" spans="2:7" x14ac:dyDescent="0.35">
      <c r="B325" s="269">
        <v>35958</v>
      </c>
      <c r="C325" s="210">
        <v>25.6</v>
      </c>
      <c r="D325">
        <f t="shared" si="12"/>
        <v>-0.86732314071002847</v>
      </c>
      <c r="E325">
        <v>3.1841999193873552E-2</v>
      </c>
      <c r="F325">
        <v>317</v>
      </c>
      <c r="G325">
        <f t="shared" ca="1" si="13"/>
        <v>4.5771572819068166E-3</v>
      </c>
    </row>
    <row r="326" spans="2:7" x14ac:dyDescent="0.35">
      <c r="B326" s="269">
        <v>40844</v>
      </c>
      <c r="C326" s="210">
        <v>192.95</v>
      </c>
      <c r="D326">
        <f t="shared" si="12"/>
        <v>3.4072635906806759</v>
      </c>
      <c r="E326">
        <v>3.1818181818181759E-2</v>
      </c>
      <c r="F326">
        <v>318</v>
      </c>
      <c r="G326">
        <f t="shared" ca="1" si="13"/>
        <v>2.6807807534435688E-4</v>
      </c>
    </row>
    <row r="327" spans="2:7" x14ac:dyDescent="0.35">
      <c r="B327" s="269">
        <v>38148</v>
      </c>
      <c r="C327" s="210">
        <v>43.78</v>
      </c>
      <c r="D327">
        <f t="shared" si="12"/>
        <v>-0.98666357981442321</v>
      </c>
      <c r="E327">
        <v>3.1817110534998853E-2</v>
      </c>
      <c r="F327">
        <v>319</v>
      </c>
      <c r="G327">
        <f t="shared" ca="1" si="13"/>
        <v>-2.4297468976086634E-2</v>
      </c>
    </row>
    <row r="328" spans="2:7" x14ac:dyDescent="0.35">
      <c r="B328" s="269">
        <v>44285</v>
      </c>
      <c r="C328" s="210">
        <v>3282.74</v>
      </c>
      <c r="D328">
        <f t="shared" si="12"/>
        <v>69.144017094017087</v>
      </c>
      <c r="E328">
        <v>3.1785793984806326E-2</v>
      </c>
      <c r="F328">
        <v>320</v>
      </c>
      <c r="G328">
        <f t="shared" ca="1" si="13"/>
        <v>-6.0669627806938502E-3</v>
      </c>
    </row>
    <row r="329" spans="2:7" x14ac:dyDescent="0.35">
      <c r="B329" s="269">
        <v>36721</v>
      </c>
      <c r="C329" s="210">
        <v>46.8</v>
      </c>
      <c r="D329">
        <f t="shared" ref="D329:D392" si="14">(C329-C330)/C330</f>
        <v>-0.99140536907328569</v>
      </c>
      <c r="E329">
        <v>3.1746031746031696E-2</v>
      </c>
      <c r="F329">
        <v>321</v>
      </c>
      <c r="G329">
        <f t="shared" ca="1" si="13"/>
        <v>8.2685079100197033E-3</v>
      </c>
    </row>
    <row r="330" spans="2:7" x14ac:dyDescent="0.35">
      <c r="B330" s="269">
        <v>45789</v>
      </c>
      <c r="C330" s="210">
        <v>5445.26</v>
      </c>
      <c r="D330">
        <f t="shared" si="14"/>
        <v>0.82397550730560265</v>
      </c>
      <c r="E330">
        <v>3.1733039270299343E-2</v>
      </c>
      <c r="F330">
        <v>322</v>
      </c>
      <c r="G330">
        <f t="shared" ref="G330:G393" ca="1" si="15">_xlfn.NORM.INV(RAND(),M$11,M$12)</f>
        <v>-1.355604469922355E-2</v>
      </c>
    </row>
    <row r="331" spans="2:7" x14ac:dyDescent="0.35">
      <c r="B331" s="269">
        <v>44630</v>
      </c>
      <c r="C331" s="210">
        <v>2985.38</v>
      </c>
      <c r="D331">
        <f t="shared" si="14"/>
        <v>52.607110791883642</v>
      </c>
      <c r="E331">
        <v>3.1725405898575532E-2</v>
      </c>
      <c r="F331">
        <v>323</v>
      </c>
      <c r="G331">
        <f t="shared" ca="1" si="15"/>
        <v>2.0386418632906911E-2</v>
      </c>
    </row>
    <row r="332" spans="2:7" x14ac:dyDescent="0.35">
      <c r="B332" s="269">
        <v>36934</v>
      </c>
      <c r="C332" s="210">
        <v>55.69</v>
      </c>
      <c r="D332">
        <f t="shared" si="14"/>
        <v>-0.35767012687427918</v>
      </c>
      <c r="E332">
        <v>3.1678399407187863E-2</v>
      </c>
      <c r="F332">
        <v>324</v>
      </c>
      <c r="G332">
        <f t="shared" ca="1" si="15"/>
        <v>-2.6371312848719984E-2</v>
      </c>
    </row>
    <row r="333" spans="2:7" x14ac:dyDescent="0.35">
      <c r="B333" s="269">
        <v>38911</v>
      </c>
      <c r="C333" s="210">
        <v>86.7</v>
      </c>
      <c r="D333">
        <f t="shared" si="14"/>
        <v>6.5853018372703422</v>
      </c>
      <c r="E333">
        <v>3.1651594478819566E-2</v>
      </c>
      <c r="F333">
        <v>325</v>
      </c>
      <c r="G333">
        <f t="shared" ca="1" si="15"/>
        <v>2.1818164478327129E-2</v>
      </c>
    </row>
    <row r="334" spans="2:7" x14ac:dyDescent="0.35">
      <c r="B334" s="269">
        <v>35443</v>
      </c>
      <c r="C334" s="210">
        <v>11.43</v>
      </c>
      <c r="D334">
        <f t="shared" si="14"/>
        <v>-0.91658152094584733</v>
      </c>
      <c r="E334">
        <v>3.1588447653429573E-2</v>
      </c>
      <c r="F334">
        <v>326</v>
      </c>
      <c r="G334">
        <f t="shared" ca="1" si="15"/>
        <v>1.6282075977566802E-2</v>
      </c>
    </row>
    <row r="335" spans="2:7" x14ac:dyDescent="0.35">
      <c r="B335" s="269">
        <v>40016</v>
      </c>
      <c r="C335" s="210">
        <v>137.02000000000001</v>
      </c>
      <c r="D335">
        <f t="shared" si="14"/>
        <v>-0.82192937996283155</v>
      </c>
      <c r="E335">
        <v>3.1544078897839327E-2</v>
      </c>
      <c r="F335">
        <v>327</v>
      </c>
      <c r="G335">
        <f t="shared" ca="1" si="15"/>
        <v>-2.7966520994123622E-3</v>
      </c>
    </row>
    <row r="336" spans="2:7" x14ac:dyDescent="0.35">
      <c r="B336" s="269">
        <v>41976</v>
      </c>
      <c r="C336" s="210">
        <v>769.47</v>
      </c>
      <c r="D336">
        <f t="shared" si="14"/>
        <v>-0.78314037381913282</v>
      </c>
      <c r="E336">
        <v>3.1530263422481372E-2</v>
      </c>
      <c r="F336">
        <v>328</v>
      </c>
      <c r="G336">
        <f t="shared" ca="1" si="15"/>
        <v>-8.2308640644558942E-4</v>
      </c>
    </row>
    <row r="337" spans="2:7" x14ac:dyDescent="0.35">
      <c r="B337" s="269">
        <v>44825</v>
      </c>
      <c r="C337" s="210">
        <v>3548.24</v>
      </c>
      <c r="D337">
        <f t="shared" si="14"/>
        <v>25.223043381863867</v>
      </c>
      <c r="E337">
        <v>3.1516092365029627E-2</v>
      </c>
      <c r="F337">
        <v>329</v>
      </c>
      <c r="G337">
        <f t="shared" ca="1" si="15"/>
        <v>-1.8408745128659757E-2</v>
      </c>
    </row>
    <row r="338" spans="2:7" x14ac:dyDescent="0.35">
      <c r="B338" s="269">
        <v>39953</v>
      </c>
      <c r="C338" s="210">
        <v>135.31</v>
      </c>
      <c r="D338">
        <f t="shared" si="14"/>
        <v>14.289265536723166</v>
      </c>
      <c r="E338">
        <v>3.1483457844183528E-2</v>
      </c>
      <c r="F338">
        <v>330</v>
      </c>
      <c r="G338">
        <f t="shared" ca="1" si="15"/>
        <v>2.5098106370443893E-2</v>
      </c>
    </row>
    <row r="339" spans="2:7" x14ac:dyDescent="0.35">
      <c r="B339" s="269">
        <v>35256</v>
      </c>
      <c r="C339" s="210">
        <v>8.85</v>
      </c>
      <c r="D339">
        <f t="shared" si="14"/>
        <v>-0.98874418131406916</v>
      </c>
      <c r="E339">
        <v>3.1468531468531416E-2</v>
      </c>
      <c r="F339">
        <v>331</v>
      </c>
      <c r="G339">
        <f t="shared" ca="1" si="15"/>
        <v>-5.722463341923674E-3</v>
      </c>
    </row>
    <row r="340" spans="2:7" x14ac:dyDescent="0.35">
      <c r="B340" s="269">
        <v>42004</v>
      </c>
      <c r="C340" s="210">
        <v>786.26</v>
      </c>
      <c r="D340">
        <f t="shared" si="14"/>
        <v>-0.7530225881332987</v>
      </c>
      <c r="E340">
        <v>3.1444725760537369E-2</v>
      </c>
      <c r="F340">
        <v>332</v>
      </c>
      <c r="G340">
        <f t="shared" ca="1" si="15"/>
        <v>1.6732909269030455E-2</v>
      </c>
    </row>
    <row r="341" spans="2:7" x14ac:dyDescent="0.35">
      <c r="B341" s="269">
        <v>44732</v>
      </c>
      <c r="C341" s="210">
        <v>3183.53</v>
      </c>
      <c r="D341">
        <f t="shared" si="14"/>
        <v>205.45460440985732</v>
      </c>
      <c r="E341">
        <v>3.1443586221197022E-2</v>
      </c>
      <c r="F341">
        <v>333</v>
      </c>
      <c r="G341">
        <f t="shared" ca="1" si="15"/>
        <v>8.0542301115665866E-3</v>
      </c>
    </row>
    <row r="342" spans="2:7" x14ac:dyDescent="0.35">
      <c r="B342" s="269">
        <v>35678</v>
      </c>
      <c r="C342" s="210">
        <v>15.42</v>
      </c>
      <c r="D342">
        <f t="shared" si="14"/>
        <v>0.46857142857142858</v>
      </c>
      <c r="E342">
        <v>3.1438127090301048E-2</v>
      </c>
      <c r="F342">
        <v>334</v>
      </c>
      <c r="G342">
        <f t="shared" ca="1" si="15"/>
        <v>-4.2418217410625098E-3</v>
      </c>
    </row>
    <row r="343" spans="2:7" x14ac:dyDescent="0.35">
      <c r="B343" s="269">
        <v>35404</v>
      </c>
      <c r="C343" s="210">
        <v>10.5</v>
      </c>
      <c r="D343">
        <f t="shared" si="14"/>
        <v>-0.92915457796370016</v>
      </c>
      <c r="E343">
        <v>3.1434184675834996E-2</v>
      </c>
      <c r="F343">
        <v>335</v>
      </c>
      <c r="G343">
        <f t="shared" ca="1" si="15"/>
        <v>5.0683905499063668E-3</v>
      </c>
    </row>
    <row r="344" spans="2:7" x14ac:dyDescent="0.35">
      <c r="B344" s="269">
        <v>40632</v>
      </c>
      <c r="C344" s="210">
        <v>148.21</v>
      </c>
      <c r="D344">
        <f t="shared" si="14"/>
        <v>-0.86164502487794403</v>
      </c>
      <c r="E344">
        <v>3.1384829505915236E-2</v>
      </c>
      <c r="F344">
        <v>336</v>
      </c>
      <c r="G344">
        <f t="shared" ca="1" si="15"/>
        <v>-1.413131109299221E-2</v>
      </c>
    </row>
    <row r="345" spans="2:7" x14ac:dyDescent="0.35">
      <c r="B345" s="269">
        <v>42149</v>
      </c>
      <c r="C345" s="210">
        <v>1071.23</v>
      </c>
      <c r="D345">
        <f t="shared" si="14"/>
        <v>-0.29918091773849553</v>
      </c>
      <c r="E345">
        <v>3.1327922671826977E-2</v>
      </c>
      <c r="F345">
        <v>337</v>
      </c>
      <c r="G345">
        <f t="shared" ca="1" si="15"/>
        <v>-2.326837061971183E-2</v>
      </c>
    </row>
    <row r="346" spans="2:7" x14ac:dyDescent="0.35">
      <c r="B346" s="269">
        <v>42886</v>
      </c>
      <c r="C346" s="210">
        <v>1528.54</v>
      </c>
      <c r="D346">
        <f t="shared" si="14"/>
        <v>32.854706533776302</v>
      </c>
      <c r="E346">
        <v>3.1299126269270901E-2</v>
      </c>
      <c r="F346">
        <v>338</v>
      </c>
      <c r="G346">
        <f t="shared" ca="1" si="15"/>
        <v>1.3827634388381095E-3</v>
      </c>
    </row>
    <row r="347" spans="2:7" x14ac:dyDescent="0.35">
      <c r="B347" s="269">
        <v>38149</v>
      </c>
      <c r="C347" s="210">
        <v>45.15</v>
      </c>
      <c r="D347">
        <f t="shared" si="14"/>
        <v>-0.96421494808591579</v>
      </c>
      <c r="E347">
        <v>3.1292827775239777E-2</v>
      </c>
      <c r="F347">
        <v>339</v>
      </c>
      <c r="G347">
        <f t="shared" ca="1" si="15"/>
        <v>-1.3727686273737346E-2</v>
      </c>
    </row>
    <row r="348" spans="2:7" x14ac:dyDescent="0.35">
      <c r="B348" s="269">
        <v>42502</v>
      </c>
      <c r="C348" s="210">
        <v>1261.7</v>
      </c>
      <c r="D348">
        <f t="shared" si="14"/>
        <v>-5.8935690760963909E-3</v>
      </c>
      <c r="E348">
        <v>3.1255619309172353E-2</v>
      </c>
      <c r="F348">
        <v>340</v>
      </c>
      <c r="G348">
        <f t="shared" ca="1" si="15"/>
        <v>-1.4732060947689819E-2</v>
      </c>
    </row>
    <row r="349" spans="2:7" x14ac:dyDescent="0.35">
      <c r="B349" s="269">
        <v>42258</v>
      </c>
      <c r="C349" s="210">
        <v>1269.18</v>
      </c>
      <c r="D349">
        <f t="shared" si="14"/>
        <v>-0.51085297608953695</v>
      </c>
      <c r="E349">
        <v>3.1233241789492546E-2</v>
      </c>
      <c r="F349">
        <v>341</v>
      </c>
      <c r="G349">
        <f t="shared" ca="1" si="15"/>
        <v>-2.874072566113133E-3</v>
      </c>
    </row>
    <row r="350" spans="2:7" x14ac:dyDescent="0.35">
      <c r="B350" s="269">
        <v>43943</v>
      </c>
      <c r="C350" s="210">
        <v>2594.6799999999998</v>
      </c>
      <c r="D350">
        <f t="shared" si="14"/>
        <v>-0.40546399004630856</v>
      </c>
      <c r="E350">
        <v>3.1222676183965768E-2</v>
      </c>
      <c r="F350">
        <v>342</v>
      </c>
      <c r="G350">
        <f t="shared" ca="1" si="15"/>
        <v>1.2564775572603135E-2</v>
      </c>
    </row>
    <row r="351" spans="2:7" x14ac:dyDescent="0.35">
      <c r="B351" s="269">
        <v>45044</v>
      </c>
      <c r="C351" s="210">
        <v>4364.21</v>
      </c>
      <c r="D351">
        <f t="shared" si="14"/>
        <v>2.4379559168754232</v>
      </c>
      <c r="E351">
        <v>3.1182069069807066E-2</v>
      </c>
      <c r="F351">
        <v>343</v>
      </c>
      <c r="G351">
        <f t="shared" ca="1" si="15"/>
        <v>5.9517584710014762E-3</v>
      </c>
    </row>
    <row r="352" spans="2:7" x14ac:dyDescent="0.35">
      <c r="B352" s="269">
        <v>42580</v>
      </c>
      <c r="C352" s="210">
        <v>1269.42</v>
      </c>
      <c r="D352">
        <f t="shared" si="14"/>
        <v>-0.11417685479819119</v>
      </c>
      <c r="E352">
        <v>3.1101508370358907E-2</v>
      </c>
      <c r="F352">
        <v>344</v>
      </c>
      <c r="G352">
        <f t="shared" ca="1" si="15"/>
        <v>-3.3020166570211965E-2</v>
      </c>
    </row>
    <row r="353" spans="2:7" x14ac:dyDescent="0.35">
      <c r="B353" s="269">
        <v>42671</v>
      </c>
      <c r="C353" s="210">
        <v>1433.04</v>
      </c>
      <c r="D353">
        <f t="shared" si="14"/>
        <v>-0.57790685344675241</v>
      </c>
      <c r="E353">
        <v>3.1082714557071352E-2</v>
      </c>
      <c r="F353">
        <v>345</v>
      </c>
      <c r="G353">
        <f t="shared" ca="1" si="15"/>
        <v>2.2929317331283595E-2</v>
      </c>
    </row>
    <row r="354" spans="2:7" x14ac:dyDescent="0.35">
      <c r="B354" s="269">
        <v>44175</v>
      </c>
      <c r="C354" s="210">
        <v>3395.08</v>
      </c>
      <c r="D354">
        <f t="shared" si="14"/>
        <v>26.254395119210081</v>
      </c>
      <c r="E354">
        <v>3.1055447913946026E-2</v>
      </c>
      <c r="F354">
        <v>346</v>
      </c>
      <c r="G354">
        <f t="shared" ca="1" si="15"/>
        <v>3.5043146243468916E-3</v>
      </c>
    </row>
    <row r="355" spans="2:7" x14ac:dyDescent="0.35">
      <c r="B355" s="269">
        <v>39328</v>
      </c>
      <c r="C355" s="210">
        <v>124.57</v>
      </c>
      <c r="D355">
        <f t="shared" si="14"/>
        <v>-0.89797623240157587</v>
      </c>
      <c r="E355">
        <v>3.1037907631186891E-2</v>
      </c>
      <c r="F355">
        <v>347</v>
      </c>
      <c r="G355">
        <f t="shared" ca="1" si="15"/>
        <v>-3.9836375797904899E-3</v>
      </c>
    </row>
    <row r="356" spans="2:7" x14ac:dyDescent="0.35">
      <c r="B356" s="269">
        <v>42430</v>
      </c>
      <c r="C356" s="210">
        <v>1220.99</v>
      </c>
      <c r="D356">
        <f t="shared" si="14"/>
        <v>-0.76447133895571795</v>
      </c>
      <c r="E356">
        <v>3.1006442787540028E-2</v>
      </c>
      <c r="F356">
        <v>348</v>
      </c>
      <c r="G356">
        <f t="shared" ca="1" si="15"/>
        <v>7.3072313682391522E-4</v>
      </c>
    </row>
    <row r="357" spans="2:7" x14ac:dyDescent="0.35">
      <c r="B357" s="269">
        <v>45756</v>
      </c>
      <c r="C357" s="210">
        <v>5184.04</v>
      </c>
      <c r="D357">
        <f t="shared" si="14"/>
        <v>141.53615617266979</v>
      </c>
      <c r="E357">
        <v>3.0911188004613527E-2</v>
      </c>
      <c r="F357">
        <v>349</v>
      </c>
      <c r="G357">
        <f t="shared" ca="1" si="15"/>
        <v>2.0107145877530225E-2</v>
      </c>
    </row>
    <row r="358" spans="2:7" x14ac:dyDescent="0.35">
      <c r="B358" s="269">
        <v>36635</v>
      </c>
      <c r="C358" s="210">
        <v>36.369999999999997</v>
      </c>
      <c r="D358">
        <f t="shared" si="14"/>
        <v>-0.55407062285434039</v>
      </c>
      <c r="E358">
        <v>3.0895691609977217E-2</v>
      </c>
      <c r="F358">
        <v>350</v>
      </c>
      <c r="G358">
        <f t="shared" ca="1" si="15"/>
        <v>1.1676206140257056E-2</v>
      </c>
    </row>
    <row r="359" spans="2:7" x14ac:dyDescent="0.35">
      <c r="B359" s="269">
        <v>38589</v>
      </c>
      <c r="C359" s="210">
        <v>81.56</v>
      </c>
      <c r="D359">
        <f t="shared" si="14"/>
        <v>1.0313823163138234</v>
      </c>
      <c r="E359">
        <v>3.0839231547017159E-2</v>
      </c>
      <c r="F359">
        <v>351</v>
      </c>
      <c r="G359">
        <f t="shared" ca="1" si="15"/>
        <v>2.2736470127948265E-2</v>
      </c>
    </row>
    <row r="360" spans="2:7" x14ac:dyDescent="0.35">
      <c r="B360" s="269">
        <v>37827</v>
      </c>
      <c r="C360" s="210">
        <v>40.15</v>
      </c>
      <c r="D360">
        <f t="shared" si="14"/>
        <v>-0.54571169947952025</v>
      </c>
      <c r="E360">
        <v>3.0808729139922865E-2</v>
      </c>
      <c r="F360">
        <v>352</v>
      </c>
      <c r="G360">
        <f t="shared" ca="1" si="15"/>
        <v>2.0748442172884976E-2</v>
      </c>
    </row>
    <row r="361" spans="2:7" x14ac:dyDescent="0.35">
      <c r="B361" s="269">
        <v>38646</v>
      </c>
      <c r="C361" s="210">
        <v>88.38</v>
      </c>
      <c r="D361">
        <f t="shared" si="14"/>
        <v>-0.96496082971232833</v>
      </c>
      <c r="E361">
        <v>3.0790762771168659E-2</v>
      </c>
      <c r="F361">
        <v>353</v>
      </c>
      <c r="G361">
        <f t="shared" ca="1" si="15"/>
        <v>1.4813638306009989E-2</v>
      </c>
    </row>
    <row r="362" spans="2:7" x14ac:dyDescent="0.35">
      <c r="B362" s="269">
        <v>43368</v>
      </c>
      <c r="C362" s="210">
        <v>2522.3200000000002</v>
      </c>
      <c r="D362">
        <f t="shared" si="14"/>
        <v>17.977654051613875</v>
      </c>
      <c r="E362">
        <v>3.0675247727040621E-2</v>
      </c>
      <c r="F362">
        <v>354</v>
      </c>
      <c r="G362">
        <f t="shared" ca="1" si="15"/>
        <v>-8.8890940434457159E-3</v>
      </c>
    </row>
    <row r="363" spans="2:7" x14ac:dyDescent="0.35">
      <c r="B363" s="269">
        <v>39279</v>
      </c>
      <c r="C363" s="210">
        <v>132.91</v>
      </c>
      <c r="D363">
        <f t="shared" si="14"/>
        <v>-4.600918748205568E-2</v>
      </c>
      <c r="E363">
        <v>3.0629652605458968E-2</v>
      </c>
      <c r="F363">
        <v>355</v>
      </c>
      <c r="G363">
        <f t="shared" ca="1" si="15"/>
        <v>-2.9681834140405294E-4</v>
      </c>
    </row>
    <row r="364" spans="2:7" x14ac:dyDescent="0.35">
      <c r="B364" s="269">
        <v>40240</v>
      </c>
      <c r="C364" s="210">
        <v>139.32</v>
      </c>
      <c r="D364">
        <f t="shared" si="14"/>
        <v>1.2438395876952808</v>
      </c>
      <c r="E364">
        <v>3.0625832223701629E-2</v>
      </c>
      <c r="F364">
        <v>356</v>
      </c>
      <c r="G364">
        <f t="shared" ca="1" si="15"/>
        <v>3.459952409510382E-2</v>
      </c>
    </row>
    <row r="365" spans="2:7" x14ac:dyDescent="0.35">
      <c r="B365" s="269">
        <v>36259</v>
      </c>
      <c r="C365" s="210">
        <v>62.09</v>
      </c>
      <c r="D365">
        <f t="shared" si="14"/>
        <v>0.38254286350478756</v>
      </c>
      <c r="E365">
        <v>3.0539419087136987E-2</v>
      </c>
      <c r="F365">
        <v>357</v>
      </c>
      <c r="G365">
        <f t="shared" ca="1" si="15"/>
        <v>9.7866096173120504E-3</v>
      </c>
    </row>
    <row r="366" spans="2:7" x14ac:dyDescent="0.35">
      <c r="B366" s="269">
        <v>37055</v>
      </c>
      <c r="C366" s="210">
        <v>44.91</v>
      </c>
      <c r="D366">
        <f t="shared" si="14"/>
        <v>-0.92190923317683882</v>
      </c>
      <c r="E366">
        <v>3.0518586507572242E-2</v>
      </c>
      <c r="F366">
        <v>358</v>
      </c>
      <c r="G366">
        <f t="shared" ca="1" si="15"/>
        <v>-2.9875207100374869E-2</v>
      </c>
    </row>
    <row r="367" spans="2:7" x14ac:dyDescent="0.35">
      <c r="B367" s="269">
        <v>41893</v>
      </c>
      <c r="C367" s="210">
        <v>575.1</v>
      </c>
      <c r="D367">
        <f t="shared" si="14"/>
        <v>2.7417046193884196</v>
      </c>
      <c r="E367">
        <v>3.0515885104019157E-2</v>
      </c>
      <c r="F367">
        <v>359</v>
      </c>
      <c r="G367">
        <f t="shared" ca="1" si="15"/>
        <v>1.4020066765080117E-2</v>
      </c>
    </row>
    <row r="368" spans="2:7" x14ac:dyDescent="0.35">
      <c r="B368" s="269">
        <v>40366</v>
      </c>
      <c r="C368" s="210">
        <v>153.69999999999999</v>
      </c>
      <c r="D368">
        <f t="shared" si="14"/>
        <v>-0.36492851830427248</v>
      </c>
      <c r="E368">
        <v>3.0506201810258014E-2</v>
      </c>
      <c r="F368">
        <v>360</v>
      </c>
      <c r="G368">
        <f t="shared" ca="1" si="15"/>
        <v>8.347074125790041E-3</v>
      </c>
    </row>
    <row r="369" spans="2:7" x14ac:dyDescent="0.35">
      <c r="B369" s="269">
        <v>41394</v>
      </c>
      <c r="C369" s="210">
        <v>242.02</v>
      </c>
      <c r="D369">
        <f t="shared" si="14"/>
        <v>-0.35692839112528235</v>
      </c>
      <c r="E369">
        <v>3.0486247125947358E-2</v>
      </c>
      <c r="F369">
        <v>361</v>
      </c>
      <c r="G369">
        <f t="shared" ca="1" si="15"/>
        <v>2.8333376757410045E-2</v>
      </c>
    </row>
    <row r="370" spans="2:7" x14ac:dyDescent="0.35">
      <c r="B370" s="269">
        <v>41703</v>
      </c>
      <c r="C370" s="210">
        <v>376.35</v>
      </c>
      <c r="D370">
        <f t="shared" si="14"/>
        <v>1.0881651223436721</v>
      </c>
      <c r="E370">
        <v>3.0474782322983392E-2</v>
      </c>
      <c r="F370">
        <v>362</v>
      </c>
      <c r="G370">
        <f t="shared" ca="1" si="15"/>
        <v>4.3621373851054947E-3</v>
      </c>
    </row>
    <row r="371" spans="2:7" x14ac:dyDescent="0.35">
      <c r="B371" s="269">
        <v>40697</v>
      </c>
      <c r="C371" s="210">
        <v>180.23</v>
      </c>
      <c r="D371">
        <f t="shared" si="14"/>
        <v>-0.87951332018584749</v>
      </c>
      <c r="E371">
        <v>3.0474556889651137E-2</v>
      </c>
      <c r="F371">
        <v>363</v>
      </c>
      <c r="G371">
        <f t="shared" ca="1" si="15"/>
        <v>-1.2833274553279686E-2</v>
      </c>
    </row>
    <row r="372" spans="2:7" x14ac:dyDescent="0.35">
      <c r="B372" s="269">
        <v>42619</v>
      </c>
      <c r="C372" s="210">
        <v>1495.85</v>
      </c>
      <c r="D372">
        <f t="shared" si="14"/>
        <v>0.31743040081731133</v>
      </c>
      <c r="E372">
        <v>3.0448110770502405E-2</v>
      </c>
      <c r="F372">
        <v>364</v>
      </c>
      <c r="G372">
        <f t="shared" ca="1" si="15"/>
        <v>-8.979598406178943E-3</v>
      </c>
    </row>
    <row r="373" spans="2:7" x14ac:dyDescent="0.35">
      <c r="B373" s="269">
        <v>42152</v>
      </c>
      <c r="C373" s="210">
        <v>1135.43</v>
      </c>
      <c r="D373">
        <f t="shared" si="14"/>
        <v>-0.77752719606244902</v>
      </c>
      <c r="E373">
        <v>3.0447961665517071E-2</v>
      </c>
      <c r="F373">
        <v>365</v>
      </c>
      <c r="G373">
        <f t="shared" ca="1" si="15"/>
        <v>-3.0155624190753579E-2</v>
      </c>
    </row>
    <row r="374" spans="2:7" x14ac:dyDescent="0.35">
      <c r="B374" s="269">
        <v>45447</v>
      </c>
      <c r="C374" s="210">
        <v>5103.68</v>
      </c>
      <c r="D374">
        <f t="shared" si="14"/>
        <v>16.466990656764438</v>
      </c>
      <c r="E374">
        <v>3.0438609951301498E-2</v>
      </c>
      <c r="F374">
        <v>366</v>
      </c>
      <c r="G374">
        <f t="shared" ca="1" si="15"/>
        <v>7.6842465206345334E-3</v>
      </c>
    </row>
    <row r="375" spans="2:7" x14ac:dyDescent="0.35">
      <c r="B375" s="269">
        <v>41472</v>
      </c>
      <c r="C375" s="210">
        <v>292.19</v>
      </c>
      <c r="D375">
        <f t="shared" si="14"/>
        <v>1.7716752039461201</v>
      </c>
      <c r="E375">
        <v>3.0398138025884279E-2</v>
      </c>
      <c r="F375">
        <v>367</v>
      </c>
      <c r="G375">
        <f t="shared" ca="1" si="15"/>
        <v>2.5067926468106086E-2</v>
      </c>
    </row>
    <row r="376" spans="2:7" x14ac:dyDescent="0.35">
      <c r="B376" s="269">
        <v>39840</v>
      </c>
      <c r="C376" s="210">
        <v>105.42</v>
      </c>
      <c r="D376">
        <f t="shared" si="14"/>
        <v>1.545147271849348</v>
      </c>
      <c r="E376">
        <v>3.0397810575701293E-2</v>
      </c>
      <c r="F376">
        <v>368</v>
      </c>
      <c r="G376">
        <f t="shared" ca="1" si="15"/>
        <v>2.7762927437050697E-2</v>
      </c>
    </row>
    <row r="377" spans="2:7" x14ac:dyDescent="0.35">
      <c r="B377" s="269">
        <v>37901</v>
      </c>
      <c r="C377" s="210">
        <v>41.42</v>
      </c>
      <c r="D377">
        <f t="shared" si="14"/>
        <v>-0.99212324403680885</v>
      </c>
      <c r="E377">
        <v>3.034825870646763E-2</v>
      </c>
      <c r="F377">
        <v>369</v>
      </c>
      <c r="G377">
        <f t="shared" ca="1" si="15"/>
        <v>-1.6969072261659106E-2</v>
      </c>
    </row>
    <row r="378" spans="2:7" x14ac:dyDescent="0.35">
      <c r="B378" s="269">
        <v>45448</v>
      </c>
      <c r="C378" s="210">
        <v>5258.51</v>
      </c>
      <c r="D378">
        <f t="shared" si="14"/>
        <v>41.752113821138217</v>
      </c>
      <c r="E378">
        <v>3.0336933350053278E-2</v>
      </c>
      <c r="F378">
        <v>370</v>
      </c>
      <c r="G378">
        <f t="shared" ca="1" si="15"/>
        <v>3.4160019678542736E-2</v>
      </c>
    </row>
    <row r="379" spans="2:7" x14ac:dyDescent="0.35">
      <c r="B379" s="269">
        <v>39231</v>
      </c>
      <c r="C379" s="210">
        <v>123</v>
      </c>
      <c r="D379">
        <f t="shared" si="14"/>
        <v>0.78649237472766897</v>
      </c>
      <c r="E379">
        <v>3.0323337242419205E-2</v>
      </c>
      <c r="F379">
        <v>371</v>
      </c>
      <c r="G379">
        <f t="shared" ca="1" si="15"/>
        <v>-1.4193222975975412E-2</v>
      </c>
    </row>
    <row r="380" spans="2:7" x14ac:dyDescent="0.35">
      <c r="B380" s="269">
        <v>36280</v>
      </c>
      <c r="C380" s="210">
        <v>68.849999999999994</v>
      </c>
      <c r="D380">
        <f t="shared" si="14"/>
        <v>-0.58883248730964466</v>
      </c>
      <c r="E380">
        <v>3.0225946431243395E-2</v>
      </c>
      <c r="F380">
        <v>372</v>
      </c>
      <c r="G380">
        <f t="shared" ca="1" si="15"/>
        <v>-4.9673164377025351E-4</v>
      </c>
    </row>
    <row r="381" spans="2:7" x14ac:dyDescent="0.35">
      <c r="B381" s="269">
        <v>40543</v>
      </c>
      <c r="C381" s="210">
        <v>167.45</v>
      </c>
      <c r="D381">
        <f t="shared" si="14"/>
        <v>-0.86764519902621007</v>
      </c>
      <c r="E381">
        <v>3.0144570901261009E-2</v>
      </c>
      <c r="F381">
        <v>373</v>
      </c>
      <c r="G381">
        <f t="shared" ca="1" si="15"/>
        <v>-7.482837811526478E-3</v>
      </c>
    </row>
    <row r="382" spans="2:7" x14ac:dyDescent="0.35">
      <c r="B382" s="269">
        <v>42327</v>
      </c>
      <c r="C382" s="210">
        <v>1265.1600000000001</v>
      </c>
      <c r="D382">
        <f t="shared" si="14"/>
        <v>-4.6457642447995079E-2</v>
      </c>
      <c r="E382">
        <v>3.0117980409878117E-2</v>
      </c>
      <c r="F382">
        <v>374</v>
      </c>
      <c r="G382">
        <f t="shared" ca="1" si="15"/>
        <v>-7.7190776218068625E-4</v>
      </c>
    </row>
    <row r="383" spans="2:7" x14ac:dyDescent="0.35">
      <c r="B383" s="269">
        <v>42709</v>
      </c>
      <c r="C383" s="210">
        <v>1326.8</v>
      </c>
      <c r="D383">
        <f t="shared" si="14"/>
        <v>128.19182083739045</v>
      </c>
      <c r="E383">
        <v>3.0100230584691336E-2</v>
      </c>
      <c r="F383">
        <v>375</v>
      </c>
      <c r="G383">
        <f t="shared" ca="1" si="15"/>
        <v>-1.8609475437762132E-2</v>
      </c>
    </row>
    <row r="384" spans="2:7" x14ac:dyDescent="0.35">
      <c r="B384" s="269">
        <v>35271</v>
      </c>
      <c r="C384" s="210">
        <v>10.27</v>
      </c>
      <c r="D384">
        <f t="shared" si="14"/>
        <v>-0.89690825135514962</v>
      </c>
      <c r="E384">
        <v>3.0090270812437203E-2</v>
      </c>
      <c r="F384">
        <v>376</v>
      </c>
      <c r="G384">
        <f t="shared" ca="1" si="15"/>
        <v>9.1749363347716911E-3</v>
      </c>
    </row>
    <row r="385" spans="2:7" x14ac:dyDescent="0.35">
      <c r="B385" s="269">
        <v>38887</v>
      </c>
      <c r="C385" s="210">
        <v>99.62</v>
      </c>
      <c r="D385">
        <f t="shared" si="14"/>
        <v>4.2904938927243768</v>
      </c>
      <c r="E385">
        <v>3.0089959673250035E-2</v>
      </c>
      <c r="F385">
        <v>377</v>
      </c>
      <c r="G385">
        <f t="shared" ca="1" si="15"/>
        <v>-4.1646358462774709E-2</v>
      </c>
    </row>
    <row r="386" spans="2:7" x14ac:dyDescent="0.35">
      <c r="B386" s="269">
        <v>35767</v>
      </c>
      <c r="C386" s="210">
        <v>18.829999999999998</v>
      </c>
      <c r="D386">
        <f t="shared" si="14"/>
        <v>-0.84112386095173808</v>
      </c>
      <c r="E386">
        <v>3.0087527352297437E-2</v>
      </c>
      <c r="F386">
        <v>378</v>
      </c>
      <c r="G386">
        <f t="shared" ca="1" si="15"/>
        <v>2.4492023046129914E-2</v>
      </c>
    </row>
    <row r="387" spans="2:7" x14ac:dyDescent="0.35">
      <c r="B387" s="269">
        <v>39918</v>
      </c>
      <c r="C387" s="210">
        <v>118.52</v>
      </c>
      <c r="D387">
        <f t="shared" si="14"/>
        <v>1.6802351876978743</v>
      </c>
      <c r="E387">
        <v>2.9981750238984993E-2</v>
      </c>
      <c r="F387">
        <v>379</v>
      </c>
      <c r="G387">
        <f t="shared" ca="1" si="15"/>
        <v>2.7584234553624489E-2</v>
      </c>
    </row>
    <row r="388" spans="2:7" x14ac:dyDescent="0.35">
      <c r="B388" s="269">
        <v>37229</v>
      </c>
      <c r="C388" s="210">
        <v>44.22</v>
      </c>
      <c r="D388">
        <f t="shared" si="14"/>
        <v>4.0470588235294092E-2</v>
      </c>
      <c r="E388">
        <v>2.9809035863996303E-2</v>
      </c>
      <c r="F388">
        <v>380</v>
      </c>
      <c r="G388">
        <f t="shared" ca="1" si="15"/>
        <v>-1.7639953378937052E-2</v>
      </c>
    </row>
    <row r="389" spans="2:7" x14ac:dyDescent="0.35">
      <c r="B389" s="269">
        <v>36706</v>
      </c>
      <c r="C389" s="210">
        <v>42.5</v>
      </c>
      <c r="D389">
        <f t="shared" si="14"/>
        <v>-5.3873552983081066E-2</v>
      </c>
      <c r="E389">
        <v>2.9803731524109443E-2</v>
      </c>
      <c r="F389">
        <v>381</v>
      </c>
      <c r="G389">
        <f t="shared" ca="1" si="15"/>
        <v>7.596345595460058E-4</v>
      </c>
    </row>
    <row r="390" spans="2:7" x14ac:dyDescent="0.35">
      <c r="B390" s="269">
        <v>36614</v>
      </c>
      <c r="C390" s="210">
        <v>44.92</v>
      </c>
      <c r="D390">
        <f t="shared" si="14"/>
        <v>0.3808791884414387</v>
      </c>
      <c r="E390">
        <v>2.9802842732691525E-2</v>
      </c>
      <c r="F390">
        <v>382</v>
      </c>
      <c r="G390">
        <f t="shared" ca="1" si="15"/>
        <v>-1.2510950120619448E-2</v>
      </c>
    </row>
    <row r="391" spans="2:7" x14ac:dyDescent="0.35">
      <c r="B391" s="269">
        <v>36028</v>
      </c>
      <c r="C391" s="210">
        <v>32.53</v>
      </c>
      <c r="D391">
        <f t="shared" si="14"/>
        <v>0.76793478260869585</v>
      </c>
      <c r="E391">
        <v>2.975625197847424E-2</v>
      </c>
      <c r="F391">
        <v>383</v>
      </c>
      <c r="G391">
        <f t="shared" ca="1" si="15"/>
        <v>4.1475197186880254E-3</v>
      </c>
    </row>
    <row r="392" spans="2:7" x14ac:dyDescent="0.35">
      <c r="B392" s="269">
        <v>35846</v>
      </c>
      <c r="C392" s="210">
        <v>18.399999999999999</v>
      </c>
      <c r="D392">
        <f t="shared" si="14"/>
        <v>-0.9948033608698722</v>
      </c>
      <c r="E392">
        <v>2.9658645775041834E-2</v>
      </c>
      <c r="F392">
        <v>384</v>
      </c>
      <c r="G392">
        <f t="shared" ca="1" si="15"/>
        <v>-2.3919325577340961E-2</v>
      </c>
    </row>
    <row r="393" spans="2:7" x14ac:dyDescent="0.35">
      <c r="B393" s="269">
        <v>44817</v>
      </c>
      <c r="C393" s="210">
        <v>3540.75</v>
      </c>
      <c r="D393">
        <f t="shared" ref="D393:D456" si="16">(C393-C394)/C394</f>
        <v>-0.40823284614806088</v>
      </c>
      <c r="E393">
        <v>2.9649964086204753E-2</v>
      </c>
      <c r="F393">
        <v>385</v>
      </c>
      <c r="G393">
        <f t="shared" ca="1" si="15"/>
        <v>-1.4596923112609319E-2</v>
      </c>
    </row>
    <row r="394" spans="2:7" x14ac:dyDescent="0.35">
      <c r="B394" s="269">
        <v>45904</v>
      </c>
      <c r="C394" s="210">
        <v>5983.35</v>
      </c>
      <c r="D394">
        <f t="shared" si="16"/>
        <v>106.49820337765003</v>
      </c>
      <c r="E394">
        <v>2.9620286273794504E-2</v>
      </c>
      <c r="F394">
        <v>386</v>
      </c>
      <c r="G394">
        <f t="shared" ref="G394:G457" ca="1" si="17">_xlfn.NORM.INV(RAND(),M$11,M$12)</f>
        <v>2.7469682125423826E-2</v>
      </c>
    </row>
    <row r="395" spans="2:7" x14ac:dyDescent="0.35">
      <c r="B395" s="269">
        <v>36922</v>
      </c>
      <c r="C395" s="210">
        <v>55.66</v>
      </c>
      <c r="D395">
        <f t="shared" si="16"/>
        <v>-0.98405239844363335</v>
      </c>
      <c r="E395">
        <v>2.95967443581205E-2</v>
      </c>
      <c r="F395">
        <v>387</v>
      </c>
      <c r="G395">
        <f t="shared" ca="1" si="17"/>
        <v>2.843918865888051E-2</v>
      </c>
    </row>
    <row r="396" spans="2:7" x14ac:dyDescent="0.35">
      <c r="B396" s="269">
        <v>44090</v>
      </c>
      <c r="C396" s="210">
        <v>3490.18</v>
      </c>
      <c r="D396">
        <f t="shared" si="16"/>
        <v>-0.19562757403186448</v>
      </c>
      <c r="E396">
        <v>2.9566807770026113E-2</v>
      </c>
      <c r="F396">
        <v>388</v>
      </c>
      <c r="G396">
        <f t="shared" ca="1" si="17"/>
        <v>-1.6020390434706783E-2</v>
      </c>
    </row>
    <row r="397" spans="2:7" x14ac:dyDescent="0.35">
      <c r="B397" s="269">
        <v>45232</v>
      </c>
      <c r="C397" s="210">
        <v>4339.01</v>
      </c>
      <c r="D397">
        <f t="shared" si="16"/>
        <v>10.752146474905881</v>
      </c>
      <c r="E397">
        <v>2.9553015095646933E-2</v>
      </c>
      <c r="F397">
        <v>389</v>
      </c>
      <c r="G397">
        <f t="shared" ca="1" si="17"/>
        <v>1.7534766141252888E-2</v>
      </c>
    </row>
    <row r="398" spans="2:7" x14ac:dyDescent="0.35">
      <c r="B398" s="269">
        <v>41772</v>
      </c>
      <c r="C398" s="210">
        <v>369.21</v>
      </c>
      <c r="D398">
        <f t="shared" si="16"/>
        <v>32.024150268336314</v>
      </c>
      <c r="E398">
        <v>2.9501157181496207E-2</v>
      </c>
      <c r="F398">
        <v>390</v>
      </c>
      <c r="G398">
        <f t="shared" ca="1" si="17"/>
        <v>2.0708885094642877E-2</v>
      </c>
    </row>
    <row r="399" spans="2:7" x14ac:dyDescent="0.35">
      <c r="B399" s="269">
        <v>35522</v>
      </c>
      <c r="C399" s="210">
        <v>11.18</v>
      </c>
      <c r="D399">
        <f t="shared" si="16"/>
        <v>-0.72658351675226218</v>
      </c>
      <c r="E399">
        <v>2.9465930018416235E-2</v>
      </c>
      <c r="F399">
        <v>391</v>
      </c>
      <c r="G399">
        <f t="shared" ca="1" si="17"/>
        <v>5.3638287064701144E-3</v>
      </c>
    </row>
    <row r="400" spans="2:7" x14ac:dyDescent="0.35">
      <c r="B400" s="269">
        <v>37887</v>
      </c>
      <c r="C400" s="210">
        <v>40.89</v>
      </c>
      <c r="D400">
        <f t="shared" si="16"/>
        <v>-0.23812185578535497</v>
      </c>
      <c r="E400">
        <v>2.9456193353474363E-2</v>
      </c>
      <c r="F400">
        <v>392</v>
      </c>
      <c r="G400">
        <f t="shared" ca="1" si="17"/>
        <v>-7.5584219825883406E-3</v>
      </c>
    </row>
    <row r="401" spans="2:7" x14ac:dyDescent="0.35">
      <c r="B401" s="269">
        <v>36815</v>
      </c>
      <c r="C401" s="210">
        <v>53.67</v>
      </c>
      <c r="D401">
        <f t="shared" si="16"/>
        <v>4.6554267650158057</v>
      </c>
      <c r="E401">
        <v>2.9344073647871137E-2</v>
      </c>
      <c r="F401">
        <v>393</v>
      </c>
      <c r="G401">
        <f t="shared" ca="1" si="17"/>
        <v>3.7198814766872715E-2</v>
      </c>
    </row>
    <row r="402" spans="2:7" x14ac:dyDescent="0.35">
      <c r="B402" s="269">
        <v>35220</v>
      </c>
      <c r="C402" s="210">
        <v>9.49</v>
      </c>
      <c r="D402">
        <f t="shared" si="16"/>
        <v>-0.98569296407411311</v>
      </c>
      <c r="E402">
        <v>2.9284164859002121E-2</v>
      </c>
      <c r="F402">
        <v>394</v>
      </c>
      <c r="G402">
        <f t="shared" ca="1" si="17"/>
        <v>4.658246069365172E-3</v>
      </c>
    </row>
    <row r="403" spans="2:7" x14ac:dyDescent="0.35">
      <c r="B403" s="269">
        <v>41948</v>
      </c>
      <c r="C403" s="210">
        <v>663.31</v>
      </c>
      <c r="D403">
        <f t="shared" si="16"/>
        <v>5.0251612317195011</v>
      </c>
      <c r="E403">
        <v>2.9265264954612302E-2</v>
      </c>
      <c r="F403">
        <v>395</v>
      </c>
      <c r="G403">
        <f t="shared" ca="1" si="17"/>
        <v>1.4169075766765548E-2</v>
      </c>
    </row>
    <row r="404" spans="2:7" x14ac:dyDescent="0.35">
      <c r="B404" s="269">
        <v>39497</v>
      </c>
      <c r="C404" s="210">
        <v>110.09</v>
      </c>
      <c r="D404">
        <f t="shared" si="16"/>
        <v>0.69135043785527728</v>
      </c>
      <c r="E404">
        <v>2.9263275991024774E-2</v>
      </c>
      <c r="F404">
        <v>396</v>
      </c>
      <c r="G404">
        <f t="shared" ca="1" si="17"/>
        <v>2.0530437598252113E-2</v>
      </c>
    </row>
    <row r="405" spans="2:7" x14ac:dyDescent="0.35">
      <c r="B405" s="269">
        <v>36367</v>
      </c>
      <c r="C405" s="210">
        <v>65.09</v>
      </c>
      <c r="D405">
        <f t="shared" si="16"/>
        <v>-0.98034823091809897</v>
      </c>
      <c r="E405">
        <v>2.9253636938646448E-2</v>
      </c>
      <c r="F405">
        <v>397</v>
      </c>
      <c r="G405">
        <f t="shared" ca="1" si="17"/>
        <v>-1.7214672243231161E-2</v>
      </c>
    </row>
    <row r="406" spans="2:7" x14ac:dyDescent="0.35">
      <c r="B406" s="269">
        <v>44538</v>
      </c>
      <c r="C406" s="210">
        <v>3312.17</v>
      </c>
      <c r="D406">
        <f t="shared" si="16"/>
        <v>1.3987152468478647</v>
      </c>
      <c r="E406">
        <v>2.9228335886591801E-2</v>
      </c>
      <c r="F406">
        <v>398</v>
      </c>
      <c r="G406">
        <f t="shared" ca="1" si="17"/>
        <v>1.100756991550499E-2</v>
      </c>
    </row>
    <row r="407" spans="2:7" x14ac:dyDescent="0.35">
      <c r="B407" s="269">
        <v>42282</v>
      </c>
      <c r="C407" s="210">
        <v>1380.81</v>
      </c>
      <c r="D407">
        <f t="shared" si="16"/>
        <v>30.619189374856877</v>
      </c>
      <c r="E407">
        <v>2.9095895719832732E-2</v>
      </c>
      <c r="F407">
        <v>399</v>
      </c>
      <c r="G407">
        <f t="shared" ca="1" si="17"/>
        <v>9.1190915637382407E-4</v>
      </c>
    </row>
    <row r="408" spans="2:7" x14ac:dyDescent="0.35">
      <c r="B408" s="269">
        <v>37963</v>
      </c>
      <c r="C408" s="210">
        <v>43.67</v>
      </c>
      <c r="D408">
        <f t="shared" si="16"/>
        <v>-0.16340996168582378</v>
      </c>
      <c r="E408">
        <v>2.8982092365692838E-2</v>
      </c>
      <c r="F408">
        <v>400</v>
      </c>
      <c r="G408">
        <f t="shared" ca="1" si="17"/>
        <v>3.265487808869607E-2</v>
      </c>
    </row>
    <row r="409" spans="2:7" x14ac:dyDescent="0.35">
      <c r="B409" s="269">
        <v>36185</v>
      </c>
      <c r="C409" s="210">
        <v>52.2</v>
      </c>
      <c r="D409">
        <f t="shared" si="16"/>
        <v>-0.74024681528662417</v>
      </c>
      <c r="E409">
        <v>2.8976936723832173E-2</v>
      </c>
      <c r="F409">
        <v>401</v>
      </c>
      <c r="G409">
        <f t="shared" ca="1" si="17"/>
        <v>-2.2340595636532394E-2</v>
      </c>
    </row>
    <row r="410" spans="2:7" x14ac:dyDescent="0.35">
      <c r="B410" s="269">
        <v>40743</v>
      </c>
      <c r="C410" s="210">
        <v>200.96</v>
      </c>
      <c r="D410">
        <f t="shared" si="16"/>
        <v>-0.83104938375397241</v>
      </c>
      <c r="E410">
        <v>2.8928370283139652E-2</v>
      </c>
      <c r="F410">
        <v>402</v>
      </c>
      <c r="G410">
        <f t="shared" ca="1" si="17"/>
        <v>-7.4073750182801932E-3</v>
      </c>
    </row>
    <row r="411" spans="2:7" x14ac:dyDescent="0.35">
      <c r="B411" s="269">
        <v>42177</v>
      </c>
      <c r="C411" s="210">
        <v>1189.46</v>
      </c>
      <c r="D411">
        <f t="shared" si="16"/>
        <v>30.227618797584668</v>
      </c>
      <c r="E411">
        <v>2.8926835175862056E-2</v>
      </c>
      <c r="F411">
        <v>403</v>
      </c>
      <c r="G411">
        <f t="shared" ca="1" si="17"/>
        <v>8.2591795217036214E-3</v>
      </c>
    </row>
    <row r="412" spans="2:7" x14ac:dyDescent="0.35">
      <c r="B412" s="269">
        <v>37805</v>
      </c>
      <c r="C412" s="210">
        <v>38.090000000000003</v>
      </c>
      <c r="D412">
        <f t="shared" si="16"/>
        <v>-0.46009922041105594</v>
      </c>
      <c r="E412">
        <v>2.8903295515937337E-2</v>
      </c>
      <c r="F412">
        <v>404</v>
      </c>
      <c r="G412">
        <f t="shared" ca="1" si="17"/>
        <v>1.8696885580390316E-2</v>
      </c>
    </row>
    <row r="413" spans="2:7" x14ac:dyDescent="0.35">
      <c r="B413" s="269">
        <v>36424</v>
      </c>
      <c r="C413" s="210">
        <v>70.55</v>
      </c>
      <c r="D413">
        <f t="shared" si="16"/>
        <v>-0.20291492486724672</v>
      </c>
      <c r="E413">
        <v>2.8875601575032873E-2</v>
      </c>
      <c r="F413">
        <v>405</v>
      </c>
      <c r="G413">
        <f t="shared" ca="1" si="17"/>
        <v>-2.9100105122978573E-2</v>
      </c>
    </row>
    <row r="414" spans="2:7" x14ac:dyDescent="0.35">
      <c r="B414" s="269">
        <v>39776</v>
      </c>
      <c r="C414" s="210">
        <v>88.51</v>
      </c>
      <c r="D414">
        <f t="shared" si="16"/>
        <v>-0.98506611504709962</v>
      </c>
      <c r="E414">
        <v>2.8827153318609834E-2</v>
      </c>
      <c r="F414">
        <v>406</v>
      </c>
      <c r="G414">
        <f t="shared" ca="1" si="17"/>
        <v>-2.8818343628559404E-4</v>
      </c>
    </row>
    <row r="415" spans="2:7" x14ac:dyDescent="0.35">
      <c r="B415" s="269">
        <v>45946</v>
      </c>
      <c r="C415" s="210">
        <v>5926.79</v>
      </c>
      <c r="D415">
        <f t="shared" si="16"/>
        <v>1.0117682599811273</v>
      </c>
      <c r="E415">
        <v>2.8681567775282302E-2</v>
      </c>
      <c r="F415">
        <v>407</v>
      </c>
      <c r="G415">
        <f t="shared" ca="1" si="17"/>
        <v>1.1835941859095761E-2</v>
      </c>
    </row>
    <row r="416" spans="2:7" x14ac:dyDescent="0.35">
      <c r="B416" s="269">
        <v>43767</v>
      </c>
      <c r="C416" s="210">
        <v>2946.06</v>
      </c>
      <c r="D416">
        <f t="shared" si="16"/>
        <v>1.1741819308940089</v>
      </c>
      <c r="E416">
        <v>2.8659418012695594E-2</v>
      </c>
      <c r="F416">
        <v>408</v>
      </c>
      <c r="G416">
        <f t="shared" ca="1" si="17"/>
        <v>7.6922642668462281E-3</v>
      </c>
    </row>
    <row r="417" spans="2:7" x14ac:dyDescent="0.35">
      <c r="B417" s="269">
        <v>42216</v>
      </c>
      <c r="C417" s="210">
        <v>1355.02</v>
      </c>
      <c r="D417">
        <f t="shared" si="16"/>
        <v>32.09770395701026</v>
      </c>
      <c r="E417">
        <v>2.8649945341916686E-2</v>
      </c>
      <c r="F417">
        <v>409</v>
      </c>
      <c r="G417">
        <f t="shared" ca="1" si="17"/>
        <v>-8.1128852320985117E-4</v>
      </c>
    </row>
    <row r="418" spans="2:7" x14ac:dyDescent="0.35">
      <c r="B418" s="269">
        <v>37207</v>
      </c>
      <c r="C418" s="210">
        <v>40.94</v>
      </c>
      <c r="D418">
        <f t="shared" si="16"/>
        <v>-0.70296742363781473</v>
      </c>
      <c r="E418">
        <v>2.8643216080402028E-2</v>
      </c>
      <c r="F418">
        <v>410</v>
      </c>
      <c r="G418">
        <f t="shared" ca="1" si="17"/>
        <v>8.1154526315616021E-3</v>
      </c>
    </row>
    <row r="419" spans="2:7" x14ac:dyDescent="0.35">
      <c r="B419" s="269">
        <v>40039</v>
      </c>
      <c r="C419" s="210">
        <v>137.83000000000001</v>
      </c>
      <c r="D419">
        <f t="shared" si="16"/>
        <v>-7.7443105756358724E-2</v>
      </c>
      <c r="E419">
        <v>2.8582089552238898E-2</v>
      </c>
      <c r="F419">
        <v>411</v>
      </c>
      <c r="G419">
        <f t="shared" ca="1" si="17"/>
        <v>-3.6223567497094041E-3</v>
      </c>
    </row>
    <row r="420" spans="2:7" x14ac:dyDescent="0.35">
      <c r="B420" s="269">
        <v>40025</v>
      </c>
      <c r="C420" s="210">
        <v>149.4</v>
      </c>
      <c r="D420">
        <f t="shared" si="16"/>
        <v>6.5075376884422118</v>
      </c>
      <c r="E420">
        <v>2.8571428571428612E-2</v>
      </c>
      <c r="F420">
        <v>412</v>
      </c>
      <c r="G420">
        <f t="shared" ca="1" si="17"/>
        <v>-1.7199246633384388E-2</v>
      </c>
    </row>
    <row r="421" spans="2:7" x14ac:dyDescent="0.35">
      <c r="B421" s="269">
        <v>35772</v>
      </c>
      <c r="C421" s="210">
        <v>19.899999999999999</v>
      </c>
      <c r="D421">
        <f t="shared" si="16"/>
        <v>-0.99275370234831017</v>
      </c>
      <c r="E421">
        <v>2.8423772609818973E-2</v>
      </c>
      <c r="F421">
        <v>413</v>
      </c>
      <c r="G421">
        <f t="shared" ca="1" si="17"/>
        <v>-1.4485577595238082E-2</v>
      </c>
    </row>
    <row r="422" spans="2:7" x14ac:dyDescent="0.35">
      <c r="B422" s="269">
        <v>43447</v>
      </c>
      <c r="C422" s="210">
        <v>2746.23</v>
      </c>
      <c r="D422">
        <f t="shared" si="16"/>
        <v>2.6102777814295295</v>
      </c>
      <c r="E422">
        <v>2.8365687067493484E-2</v>
      </c>
      <c r="F422">
        <v>414</v>
      </c>
      <c r="G422">
        <f t="shared" ca="1" si="17"/>
        <v>4.8191370422353396E-3</v>
      </c>
    </row>
    <row r="423" spans="2:7" x14ac:dyDescent="0.35">
      <c r="B423" s="269">
        <v>42002</v>
      </c>
      <c r="C423" s="210">
        <v>760.67</v>
      </c>
      <c r="D423">
        <f t="shared" si="16"/>
        <v>10.445531146554318</v>
      </c>
      <c r="E423">
        <v>2.8335428749104274E-2</v>
      </c>
      <c r="F423">
        <v>415</v>
      </c>
      <c r="G423">
        <f t="shared" ca="1" si="17"/>
        <v>-4.3173794384714619E-3</v>
      </c>
    </row>
    <row r="424" spans="2:7" x14ac:dyDescent="0.35">
      <c r="B424" s="269">
        <v>36263</v>
      </c>
      <c r="C424" s="210">
        <v>66.459999999999994</v>
      </c>
      <c r="D424">
        <f t="shared" si="16"/>
        <v>1.0102843315184509</v>
      </c>
      <c r="E424">
        <v>2.8315023982670561E-2</v>
      </c>
      <c r="F424">
        <v>416</v>
      </c>
      <c r="G424">
        <f t="shared" ca="1" si="17"/>
        <v>1.9382604077483701E-2</v>
      </c>
    </row>
    <row r="425" spans="2:7" x14ac:dyDescent="0.35">
      <c r="B425" s="269">
        <v>36061</v>
      </c>
      <c r="C425" s="210">
        <v>33.06</v>
      </c>
      <c r="D425">
        <f t="shared" si="16"/>
        <v>-0.98408127889060093</v>
      </c>
      <c r="E425">
        <v>2.8304821150855482E-2</v>
      </c>
      <c r="F425">
        <v>417</v>
      </c>
      <c r="G425">
        <f t="shared" ca="1" si="17"/>
        <v>-1.4107340130614383E-2</v>
      </c>
    </row>
    <row r="426" spans="2:7" x14ac:dyDescent="0.35">
      <c r="B426" s="269">
        <v>43143</v>
      </c>
      <c r="C426" s="210">
        <v>2076.8000000000002</v>
      </c>
      <c r="D426">
        <f t="shared" si="16"/>
        <v>14.787153173698215</v>
      </c>
      <c r="E426">
        <v>2.8302073636885822E-2</v>
      </c>
      <c r="F426">
        <v>418</v>
      </c>
      <c r="G426">
        <f t="shared" ca="1" si="17"/>
        <v>9.3795871375789031E-3</v>
      </c>
    </row>
    <row r="427" spans="2:7" x14ac:dyDescent="0.35">
      <c r="B427" s="269">
        <v>38789</v>
      </c>
      <c r="C427" s="210">
        <v>131.55000000000001</v>
      </c>
      <c r="D427">
        <f t="shared" si="16"/>
        <v>2.9327354260089686</v>
      </c>
      <c r="E427">
        <v>2.8296724771359371E-2</v>
      </c>
      <c r="F427">
        <v>419</v>
      </c>
      <c r="G427">
        <f t="shared" ca="1" si="17"/>
        <v>4.6039964845751387E-3</v>
      </c>
    </row>
    <row r="428" spans="2:7" x14ac:dyDescent="0.35">
      <c r="B428" s="269">
        <v>36031</v>
      </c>
      <c r="C428" s="210">
        <v>33.450000000000003</v>
      </c>
      <c r="D428">
        <f t="shared" si="16"/>
        <v>-0.74500686080195155</v>
      </c>
      <c r="E428">
        <v>2.8281586228097191E-2</v>
      </c>
      <c r="F428">
        <v>420</v>
      </c>
      <c r="G428">
        <f t="shared" ca="1" si="17"/>
        <v>-3.0136844994512364E-2</v>
      </c>
    </row>
    <row r="429" spans="2:7" x14ac:dyDescent="0.35">
      <c r="B429" s="269">
        <v>39952</v>
      </c>
      <c r="C429" s="210">
        <v>131.18</v>
      </c>
      <c r="D429">
        <f t="shared" si="16"/>
        <v>-0.95946092110671255</v>
      </c>
      <c r="E429">
        <v>2.8217588963787496E-2</v>
      </c>
      <c r="F429">
        <v>421</v>
      </c>
      <c r="G429">
        <f t="shared" ca="1" si="17"/>
        <v>-9.023480137245252E-3</v>
      </c>
    </row>
    <row r="430" spans="2:7" x14ac:dyDescent="0.35">
      <c r="B430" s="269">
        <v>44277</v>
      </c>
      <c r="C430" s="210">
        <v>3235.89</v>
      </c>
      <c r="D430">
        <f t="shared" si="16"/>
        <v>13.641373693498032</v>
      </c>
      <c r="E430">
        <v>2.8210008547524472E-2</v>
      </c>
      <c r="F430">
        <v>422</v>
      </c>
      <c r="G430">
        <f t="shared" ca="1" si="17"/>
        <v>1.747632574242651E-2</v>
      </c>
    </row>
    <row r="431" spans="2:7" x14ac:dyDescent="0.35">
      <c r="B431" s="269">
        <v>40970</v>
      </c>
      <c r="C431" s="210">
        <v>221.01</v>
      </c>
      <c r="D431">
        <f t="shared" si="16"/>
        <v>-0.92799546489693396</v>
      </c>
      <c r="E431">
        <v>2.819260293091418E-2</v>
      </c>
      <c r="F431">
        <v>423</v>
      </c>
      <c r="G431">
        <f t="shared" ca="1" si="17"/>
        <v>-4.1769183690729454E-2</v>
      </c>
    </row>
    <row r="432" spans="2:7" x14ac:dyDescent="0.35">
      <c r="B432" s="269">
        <v>44636</v>
      </c>
      <c r="C432" s="210">
        <v>3069.39</v>
      </c>
      <c r="D432">
        <f t="shared" si="16"/>
        <v>2.5510140333422031</v>
      </c>
      <c r="E432">
        <v>2.8174911566084142E-2</v>
      </c>
      <c r="F432">
        <v>424</v>
      </c>
      <c r="G432">
        <f t="shared" ca="1" si="17"/>
        <v>4.9110083004440589E-4</v>
      </c>
    </row>
    <row r="433" spans="2:7" x14ac:dyDescent="0.35">
      <c r="B433" s="269">
        <v>42048</v>
      </c>
      <c r="C433" s="210">
        <v>864.37</v>
      </c>
      <c r="D433">
        <f t="shared" si="16"/>
        <v>0.60980742727306569</v>
      </c>
      <c r="E433">
        <v>2.8155108837873151E-2</v>
      </c>
      <c r="F433">
        <v>425</v>
      </c>
      <c r="G433">
        <f t="shared" ca="1" si="17"/>
        <v>-2.2162182520636686E-2</v>
      </c>
    </row>
    <row r="434" spans="2:7" x14ac:dyDescent="0.35">
      <c r="B434" s="269">
        <v>41877</v>
      </c>
      <c r="C434" s="210">
        <v>536.94000000000005</v>
      </c>
      <c r="D434">
        <f t="shared" si="16"/>
        <v>3.1306254327255942</v>
      </c>
      <c r="E434">
        <v>2.8029867892016277E-2</v>
      </c>
      <c r="F434">
        <v>426</v>
      </c>
      <c r="G434">
        <f t="shared" ca="1" si="17"/>
        <v>-1.7604845007268988E-2</v>
      </c>
    </row>
    <row r="435" spans="2:7" x14ac:dyDescent="0.35">
      <c r="B435" s="269">
        <v>40001</v>
      </c>
      <c r="C435" s="210">
        <v>129.99</v>
      </c>
      <c r="D435">
        <f t="shared" si="16"/>
        <v>-0.9016129154335798</v>
      </c>
      <c r="E435">
        <v>2.7995255041518435E-2</v>
      </c>
      <c r="F435">
        <v>427</v>
      </c>
      <c r="G435">
        <f t="shared" ca="1" si="17"/>
        <v>1.5460603809888821E-3</v>
      </c>
    </row>
    <row r="436" spans="2:7" x14ac:dyDescent="0.35">
      <c r="B436" s="269">
        <v>42262</v>
      </c>
      <c r="C436" s="210">
        <v>1321.21</v>
      </c>
      <c r="D436">
        <f t="shared" si="16"/>
        <v>27.910503282275709</v>
      </c>
      <c r="E436">
        <v>2.7978992413927279E-2</v>
      </c>
      <c r="F436">
        <v>428</v>
      </c>
      <c r="G436">
        <f t="shared" ca="1" si="17"/>
        <v>2.1083156809253427E-2</v>
      </c>
    </row>
    <row r="437" spans="2:7" x14ac:dyDescent="0.35">
      <c r="B437" s="269">
        <v>36732</v>
      </c>
      <c r="C437" s="210">
        <v>45.7</v>
      </c>
      <c r="D437">
        <f t="shared" si="16"/>
        <v>-0.99065590630552536</v>
      </c>
      <c r="E437">
        <v>2.7890238416554251E-2</v>
      </c>
      <c r="F437">
        <v>429</v>
      </c>
      <c r="G437">
        <f t="shared" ca="1" si="17"/>
        <v>3.4607764183859488E-3</v>
      </c>
    </row>
    <row r="438" spans="2:7" x14ac:dyDescent="0.35">
      <c r="B438" s="269">
        <v>45749</v>
      </c>
      <c r="C438" s="210">
        <v>4890.79</v>
      </c>
      <c r="D438">
        <f t="shared" si="16"/>
        <v>40.244644965424186</v>
      </c>
      <c r="E438">
        <v>2.787422028683359E-2</v>
      </c>
      <c r="F438">
        <v>430</v>
      </c>
      <c r="G438">
        <f t="shared" ca="1" si="17"/>
        <v>1.4126900189290633E-2</v>
      </c>
    </row>
    <row r="439" spans="2:7" x14ac:dyDescent="0.35">
      <c r="B439" s="269">
        <v>39386</v>
      </c>
      <c r="C439" s="210">
        <v>118.58</v>
      </c>
      <c r="D439">
        <f t="shared" si="16"/>
        <v>1.6078733230701561</v>
      </c>
      <c r="E439">
        <v>2.7823524313079603E-2</v>
      </c>
      <c r="F439">
        <v>431</v>
      </c>
      <c r="G439">
        <f t="shared" ca="1" si="17"/>
        <v>1.8693614096554861E-3</v>
      </c>
    </row>
    <row r="440" spans="2:7" x14ac:dyDescent="0.35">
      <c r="B440" s="269">
        <v>38083</v>
      </c>
      <c r="C440" s="210">
        <v>45.47</v>
      </c>
      <c r="D440">
        <f t="shared" si="16"/>
        <v>1.9993403693931397</v>
      </c>
      <c r="E440">
        <v>2.7802893309222351E-2</v>
      </c>
      <c r="F440">
        <v>432</v>
      </c>
      <c r="G440">
        <f t="shared" ca="1" si="17"/>
        <v>2.2465893399293748E-2</v>
      </c>
    </row>
    <row r="441" spans="2:7" x14ac:dyDescent="0.35">
      <c r="B441" s="269">
        <v>35712</v>
      </c>
      <c r="C441" s="210">
        <v>15.16</v>
      </c>
      <c r="D441">
        <f t="shared" si="16"/>
        <v>-0.53425499231950835</v>
      </c>
      <c r="E441">
        <v>2.7796610169491535E-2</v>
      </c>
      <c r="F441">
        <v>433</v>
      </c>
      <c r="G441">
        <f t="shared" ca="1" si="17"/>
        <v>3.4912982740903011E-3</v>
      </c>
    </row>
    <row r="442" spans="2:7" x14ac:dyDescent="0.35">
      <c r="B442" s="269">
        <v>36041</v>
      </c>
      <c r="C442" s="210">
        <v>32.549999999999997</v>
      </c>
      <c r="D442">
        <f t="shared" si="16"/>
        <v>-9.3567251461988299E-2</v>
      </c>
      <c r="E442">
        <v>2.7786548784338345E-2</v>
      </c>
      <c r="F442">
        <v>434</v>
      </c>
      <c r="G442">
        <f t="shared" ca="1" si="17"/>
        <v>1.4824166089846099E-2</v>
      </c>
    </row>
    <row r="443" spans="2:7" x14ac:dyDescent="0.35">
      <c r="B443" s="269">
        <v>37158</v>
      </c>
      <c r="C443" s="210">
        <v>35.909999999999997</v>
      </c>
      <c r="D443">
        <f t="shared" si="16"/>
        <v>-3.181450525748198E-2</v>
      </c>
      <c r="E443">
        <v>2.7761877504293042E-2</v>
      </c>
      <c r="F443">
        <v>435</v>
      </c>
      <c r="G443">
        <f t="shared" ca="1" si="17"/>
        <v>2.3684298753734168E-2</v>
      </c>
    </row>
    <row r="444" spans="2:7" x14ac:dyDescent="0.35">
      <c r="B444" s="269">
        <v>37680</v>
      </c>
      <c r="C444" s="210">
        <v>37.090000000000003</v>
      </c>
      <c r="D444">
        <f t="shared" si="16"/>
        <v>0.91679586563307502</v>
      </c>
      <c r="E444">
        <v>2.7708506511499028E-2</v>
      </c>
      <c r="F444">
        <v>436</v>
      </c>
      <c r="G444">
        <f t="shared" ca="1" si="17"/>
        <v>3.0107821649480969E-2</v>
      </c>
    </row>
    <row r="445" spans="2:7" x14ac:dyDescent="0.35">
      <c r="B445" s="269">
        <v>35769</v>
      </c>
      <c r="C445" s="210">
        <v>19.350000000000001</v>
      </c>
      <c r="D445">
        <f t="shared" si="16"/>
        <v>8.1609837898267229E-2</v>
      </c>
      <c r="E445">
        <v>2.7615507169410684E-2</v>
      </c>
      <c r="F445">
        <v>437</v>
      </c>
      <c r="G445">
        <f t="shared" ca="1" si="17"/>
        <v>1.2651150808082743E-2</v>
      </c>
    </row>
    <row r="446" spans="2:7" x14ac:dyDescent="0.35">
      <c r="B446" s="269">
        <v>35843</v>
      </c>
      <c r="C446" s="210">
        <v>17.89</v>
      </c>
      <c r="D446">
        <f t="shared" si="16"/>
        <v>-0.63090571487518055</v>
      </c>
      <c r="E446">
        <v>2.757036186099945E-2</v>
      </c>
      <c r="F446">
        <v>438</v>
      </c>
      <c r="G446">
        <f t="shared" ca="1" si="17"/>
        <v>1.8446418838679369E-3</v>
      </c>
    </row>
    <row r="447" spans="2:7" x14ac:dyDescent="0.35">
      <c r="B447" s="269">
        <v>36978</v>
      </c>
      <c r="C447" s="210">
        <v>48.47</v>
      </c>
      <c r="D447">
        <f t="shared" si="16"/>
        <v>-0.99147270456184788</v>
      </c>
      <c r="E447">
        <v>2.7559889760440898E-2</v>
      </c>
      <c r="F447">
        <v>439</v>
      </c>
      <c r="G447">
        <f t="shared" ca="1" si="17"/>
        <v>3.7056472837161802E-3</v>
      </c>
    </row>
    <row r="448" spans="2:7" x14ac:dyDescent="0.35">
      <c r="B448" s="269">
        <v>45510</v>
      </c>
      <c r="C448" s="210">
        <v>5684.1</v>
      </c>
      <c r="D448">
        <f t="shared" si="16"/>
        <v>3.7257626019504655</v>
      </c>
      <c r="E448">
        <v>2.748343293456686E-2</v>
      </c>
      <c r="F448">
        <v>440</v>
      </c>
      <c r="G448">
        <f t="shared" ca="1" si="17"/>
        <v>6.9293465814499371E-3</v>
      </c>
    </row>
    <row r="449" spans="2:7" x14ac:dyDescent="0.35">
      <c r="B449" s="269">
        <v>42422</v>
      </c>
      <c r="C449" s="210">
        <v>1202.79</v>
      </c>
      <c r="D449">
        <f t="shared" si="16"/>
        <v>29.613133112751338</v>
      </c>
      <c r="E449">
        <v>2.7472386663591274E-2</v>
      </c>
      <c r="F449">
        <v>441</v>
      </c>
      <c r="G449">
        <f t="shared" ca="1" si="17"/>
        <v>-7.1327639689970955E-3</v>
      </c>
    </row>
    <row r="450" spans="2:7" x14ac:dyDescent="0.35">
      <c r="B450" s="269">
        <v>37825</v>
      </c>
      <c r="C450" s="210">
        <v>39.29</v>
      </c>
      <c r="D450">
        <f t="shared" si="16"/>
        <v>-0.98232075522637896</v>
      </c>
      <c r="E450">
        <v>2.7458158995815826E-2</v>
      </c>
      <c r="F450">
        <v>442</v>
      </c>
      <c r="G450">
        <f t="shared" ca="1" si="17"/>
        <v>-2.9446559589075341E-3</v>
      </c>
    </row>
    <row r="451" spans="2:7" x14ac:dyDescent="0.35">
      <c r="B451" s="269">
        <v>43192</v>
      </c>
      <c r="C451" s="210">
        <v>2222.38</v>
      </c>
      <c r="D451">
        <f t="shared" si="16"/>
        <v>1.0155996335900019</v>
      </c>
      <c r="E451">
        <v>2.7452612112806338E-2</v>
      </c>
      <c r="F451">
        <v>443</v>
      </c>
      <c r="G451">
        <f t="shared" ca="1" si="17"/>
        <v>-1.0140664983729374E-3</v>
      </c>
    </row>
    <row r="452" spans="2:7" x14ac:dyDescent="0.35">
      <c r="B452" s="269">
        <v>42159</v>
      </c>
      <c r="C452" s="210">
        <v>1102.5899999999999</v>
      </c>
      <c r="D452">
        <f t="shared" si="16"/>
        <v>6.1185357350377689</v>
      </c>
      <c r="E452">
        <v>2.739496268135173E-2</v>
      </c>
      <c r="F452">
        <v>444</v>
      </c>
      <c r="G452">
        <f t="shared" ca="1" si="17"/>
        <v>-1.0172317439707559E-2</v>
      </c>
    </row>
    <row r="453" spans="2:7" x14ac:dyDescent="0.35">
      <c r="B453" s="269">
        <v>40381</v>
      </c>
      <c r="C453" s="210">
        <v>154.88999999999999</v>
      </c>
      <c r="D453">
        <f t="shared" si="16"/>
        <v>0.42126995779042009</v>
      </c>
      <c r="E453">
        <v>2.7394534359246457E-2</v>
      </c>
      <c r="F453">
        <v>445</v>
      </c>
      <c r="G453">
        <f t="shared" ca="1" si="17"/>
        <v>-1.3171407385598313E-2</v>
      </c>
    </row>
    <row r="454" spans="2:7" x14ac:dyDescent="0.35">
      <c r="B454" s="269">
        <v>39850</v>
      </c>
      <c r="C454" s="210">
        <v>108.98</v>
      </c>
      <c r="D454">
        <f t="shared" si="16"/>
        <v>-6.5191284954537604E-2</v>
      </c>
      <c r="E454">
        <v>2.7337858220211217E-2</v>
      </c>
      <c r="F454">
        <v>446</v>
      </c>
      <c r="G454">
        <f t="shared" ca="1" si="17"/>
        <v>5.1773356763402754E-3</v>
      </c>
    </row>
    <row r="455" spans="2:7" x14ac:dyDescent="0.35">
      <c r="B455" s="269">
        <v>39421</v>
      </c>
      <c r="C455" s="210">
        <v>116.58</v>
      </c>
      <c r="D455">
        <f t="shared" si="16"/>
        <v>8.9897172236503859</v>
      </c>
      <c r="E455">
        <v>2.7317589002467346E-2</v>
      </c>
      <c r="F455">
        <v>447</v>
      </c>
      <c r="G455">
        <f t="shared" ca="1" si="17"/>
        <v>-1.3419468740340218E-2</v>
      </c>
    </row>
    <row r="456" spans="2:7" x14ac:dyDescent="0.35">
      <c r="B456" s="269">
        <v>35604</v>
      </c>
      <c r="C456" s="210">
        <v>11.67</v>
      </c>
      <c r="D456">
        <f t="shared" si="16"/>
        <v>-0.90284715284715289</v>
      </c>
      <c r="E456">
        <v>2.7288732394366241E-2</v>
      </c>
      <c r="F456">
        <v>448</v>
      </c>
      <c r="G456">
        <f t="shared" ca="1" si="17"/>
        <v>-1.2969315873009063E-2</v>
      </c>
    </row>
    <row r="457" spans="2:7" x14ac:dyDescent="0.35">
      <c r="B457" s="269">
        <v>39262</v>
      </c>
      <c r="C457" s="210">
        <v>120.12</v>
      </c>
      <c r="D457">
        <f t="shared" ref="D457:D520" si="18">(C457-C458)/C458</f>
        <v>0.69589157136806445</v>
      </c>
      <c r="E457">
        <v>2.7281279397930364E-2</v>
      </c>
      <c r="F457">
        <v>449</v>
      </c>
      <c r="G457">
        <f t="shared" ca="1" si="17"/>
        <v>2.9768401906130372E-3</v>
      </c>
    </row>
    <row r="458" spans="2:7" x14ac:dyDescent="0.35">
      <c r="B458" s="269">
        <v>36270</v>
      </c>
      <c r="C458" s="210">
        <v>70.83</v>
      </c>
      <c r="D458">
        <f t="shared" si="18"/>
        <v>-0.22640891218872874</v>
      </c>
      <c r="E458">
        <v>2.7266134880348011E-2</v>
      </c>
      <c r="F458">
        <v>450</v>
      </c>
      <c r="G458">
        <f t="shared" ref="G458:G521" ca="1" si="19">_xlfn.NORM.INV(RAND(),M$11,M$12)</f>
        <v>-3.7567538193202616E-3</v>
      </c>
    </row>
    <row r="459" spans="2:7" x14ac:dyDescent="0.35">
      <c r="B459" s="269">
        <v>38601</v>
      </c>
      <c r="C459" s="210">
        <v>91.56</v>
      </c>
      <c r="D459">
        <f t="shared" si="18"/>
        <v>0.37250786988457518</v>
      </c>
      <c r="E459">
        <v>2.7263547627061673E-2</v>
      </c>
      <c r="F459">
        <v>451</v>
      </c>
      <c r="G459">
        <f t="shared" ca="1" si="19"/>
        <v>-3.6789713660379961E-2</v>
      </c>
    </row>
    <row r="460" spans="2:7" x14ac:dyDescent="0.35">
      <c r="B460" s="269">
        <v>38384</v>
      </c>
      <c r="C460" s="210">
        <v>66.709999999999994</v>
      </c>
      <c r="D460">
        <f t="shared" si="18"/>
        <v>-0.9700403294620642</v>
      </c>
      <c r="E460">
        <v>2.7255928549430184E-2</v>
      </c>
      <c r="F460">
        <v>452</v>
      </c>
      <c r="G460">
        <f t="shared" ca="1" si="19"/>
        <v>-4.0133641098518691E-3</v>
      </c>
    </row>
    <row r="461" spans="2:7" x14ac:dyDescent="0.35">
      <c r="B461" s="269">
        <v>43703</v>
      </c>
      <c r="C461" s="210">
        <v>2226.66</v>
      </c>
      <c r="D461">
        <f t="shared" si="18"/>
        <v>119.49025974025973</v>
      </c>
      <c r="E461">
        <v>2.7246724487912877E-2</v>
      </c>
      <c r="F461">
        <v>453</v>
      </c>
      <c r="G461">
        <f t="shared" ca="1" si="19"/>
        <v>-5.3096988552285727E-3</v>
      </c>
    </row>
    <row r="462" spans="2:7" x14ac:dyDescent="0.35">
      <c r="B462" s="269">
        <v>35814</v>
      </c>
      <c r="C462" s="210">
        <v>18.48</v>
      </c>
      <c r="D462">
        <f t="shared" si="18"/>
        <v>-0.6112747160286075</v>
      </c>
      <c r="E462">
        <v>2.7237354085603224E-2</v>
      </c>
      <c r="F462">
        <v>454</v>
      </c>
      <c r="G462">
        <f t="shared" ca="1" si="19"/>
        <v>2.0273596478065144E-2</v>
      </c>
    </row>
    <row r="463" spans="2:7" x14ac:dyDescent="0.35">
      <c r="B463" s="269">
        <v>36804</v>
      </c>
      <c r="C463" s="210">
        <v>47.54</v>
      </c>
      <c r="D463">
        <f t="shared" si="18"/>
        <v>-0.6348974733123417</v>
      </c>
      <c r="E463">
        <v>2.7225583405358644E-2</v>
      </c>
      <c r="F463">
        <v>455</v>
      </c>
      <c r="G463">
        <f t="shared" ca="1" si="19"/>
        <v>4.0924411393908683E-3</v>
      </c>
    </row>
    <row r="464" spans="2:7" x14ac:dyDescent="0.35">
      <c r="B464" s="269">
        <v>39294</v>
      </c>
      <c r="C464" s="210">
        <v>130.21</v>
      </c>
      <c r="D464">
        <f t="shared" si="18"/>
        <v>-0.95106267029972746</v>
      </c>
      <c r="E464">
        <v>2.7216787630167265E-2</v>
      </c>
      <c r="F464">
        <v>456</v>
      </c>
      <c r="G464">
        <f t="shared" ca="1" si="19"/>
        <v>9.9020149687611848E-3</v>
      </c>
    </row>
    <row r="465" spans="2:7" x14ac:dyDescent="0.35">
      <c r="B465" s="269">
        <v>43959</v>
      </c>
      <c r="C465" s="210">
        <v>2660.75</v>
      </c>
      <c r="D465">
        <f t="shared" si="18"/>
        <v>54.455398082534394</v>
      </c>
      <c r="E465">
        <v>2.7201587467040385E-2</v>
      </c>
      <c r="F465">
        <v>457</v>
      </c>
      <c r="G465">
        <f t="shared" ca="1" si="19"/>
        <v>2.3275039933648323E-2</v>
      </c>
    </row>
    <row r="466" spans="2:7" x14ac:dyDescent="0.35">
      <c r="B466" s="269">
        <v>36972</v>
      </c>
      <c r="C466" s="210">
        <v>47.98</v>
      </c>
      <c r="D466">
        <f t="shared" si="18"/>
        <v>2.9685690653432588</v>
      </c>
      <c r="E466">
        <v>2.7189038749732306E-2</v>
      </c>
      <c r="F466">
        <v>458</v>
      </c>
      <c r="G466">
        <f t="shared" ca="1" si="19"/>
        <v>1.2779366250171209E-2</v>
      </c>
    </row>
    <row r="467" spans="2:7" x14ac:dyDescent="0.35">
      <c r="B467" s="269">
        <v>35478</v>
      </c>
      <c r="C467" s="210">
        <v>12.09</v>
      </c>
      <c r="D467">
        <f t="shared" si="18"/>
        <v>-0.98536443642790561</v>
      </c>
      <c r="E467">
        <v>2.718776550552254E-2</v>
      </c>
      <c r="F467">
        <v>459</v>
      </c>
      <c r="G467">
        <f t="shared" ca="1" si="19"/>
        <v>-4.2586770595727734E-2</v>
      </c>
    </row>
    <row r="468" spans="2:7" x14ac:dyDescent="0.35">
      <c r="B468" s="269">
        <v>42045</v>
      </c>
      <c r="C468" s="210">
        <v>826.07</v>
      </c>
      <c r="D468">
        <f t="shared" si="18"/>
        <v>-0.68500787413584696</v>
      </c>
      <c r="E468">
        <v>2.7156410479589211E-2</v>
      </c>
      <c r="F468">
        <v>460</v>
      </c>
      <c r="G468">
        <f t="shared" ca="1" si="19"/>
        <v>-1.0555004658813026E-2</v>
      </c>
    </row>
    <row r="469" spans="2:7" x14ac:dyDescent="0.35">
      <c r="B469" s="269">
        <v>43517</v>
      </c>
      <c r="C469" s="210">
        <v>2622.51</v>
      </c>
      <c r="D469">
        <f t="shared" si="18"/>
        <v>287.50495049504951</v>
      </c>
      <c r="E469">
        <v>2.7134257391617754E-2</v>
      </c>
      <c r="F469">
        <v>461</v>
      </c>
      <c r="G469">
        <f t="shared" ca="1" si="19"/>
        <v>9.4403027624963883E-3</v>
      </c>
    </row>
    <row r="470" spans="2:7" x14ac:dyDescent="0.35">
      <c r="B470" s="269">
        <v>35241</v>
      </c>
      <c r="C470" s="210">
        <v>9.09</v>
      </c>
      <c r="D470">
        <f t="shared" si="18"/>
        <v>-0.79151376146788999</v>
      </c>
      <c r="E470">
        <v>2.7118644067796634E-2</v>
      </c>
      <c r="F470">
        <v>462</v>
      </c>
      <c r="G470">
        <f t="shared" ca="1" si="19"/>
        <v>-3.7419221652967197E-2</v>
      </c>
    </row>
    <row r="471" spans="2:7" x14ac:dyDescent="0.35">
      <c r="B471" s="269">
        <v>38132</v>
      </c>
      <c r="C471" s="210">
        <v>43.6</v>
      </c>
      <c r="D471">
        <f t="shared" si="18"/>
        <v>0.10519645120405573</v>
      </c>
      <c r="E471">
        <v>2.7090694935217867E-2</v>
      </c>
      <c r="F471">
        <v>463</v>
      </c>
      <c r="G471">
        <f t="shared" ca="1" si="19"/>
        <v>2.5808927684367714E-2</v>
      </c>
    </row>
    <row r="472" spans="2:7" x14ac:dyDescent="0.35">
      <c r="B472" s="269">
        <v>36147</v>
      </c>
      <c r="C472" s="210">
        <v>39.450000000000003</v>
      </c>
      <c r="D472">
        <f t="shared" si="18"/>
        <v>-0.66023598311945564</v>
      </c>
      <c r="E472">
        <v>2.7076282218172515E-2</v>
      </c>
      <c r="F472">
        <v>464</v>
      </c>
      <c r="G472">
        <f t="shared" ca="1" si="19"/>
        <v>3.5840667922730642E-2</v>
      </c>
    </row>
    <row r="473" spans="2:7" x14ac:dyDescent="0.35">
      <c r="B473" s="269">
        <v>38775</v>
      </c>
      <c r="C473" s="210">
        <v>116.11</v>
      </c>
      <c r="D473">
        <f t="shared" si="18"/>
        <v>-0.87708545054200537</v>
      </c>
      <c r="E473">
        <v>2.7067669172932352E-2</v>
      </c>
      <c r="F473">
        <v>465</v>
      </c>
      <c r="G473">
        <f t="shared" ca="1" si="19"/>
        <v>3.1264951584368782E-2</v>
      </c>
    </row>
    <row r="474" spans="2:7" x14ac:dyDescent="0.35">
      <c r="B474" s="269">
        <v>42068</v>
      </c>
      <c r="C474" s="210">
        <v>944.64</v>
      </c>
      <c r="D474">
        <f t="shared" si="18"/>
        <v>5.1660574412532645</v>
      </c>
      <c r="E474">
        <v>2.7061701549334044E-2</v>
      </c>
      <c r="F474">
        <v>466</v>
      </c>
      <c r="G474">
        <f t="shared" ca="1" si="19"/>
        <v>2.1893529350805366E-2</v>
      </c>
    </row>
    <row r="475" spans="2:7" x14ac:dyDescent="0.35">
      <c r="B475" s="269">
        <v>40574</v>
      </c>
      <c r="C475" s="210">
        <v>153.19999999999999</v>
      </c>
      <c r="D475">
        <f t="shared" si="18"/>
        <v>-0.8333641515385537</v>
      </c>
      <c r="E475">
        <v>2.7016156063551663E-2</v>
      </c>
      <c r="F475">
        <v>467</v>
      </c>
      <c r="G475">
        <f t="shared" ca="1" si="19"/>
        <v>-2.2995593709898626E-3</v>
      </c>
    </row>
    <row r="476" spans="2:7" x14ac:dyDescent="0.35">
      <c r="B476" s="269">
        <v>42123</v>
      </c>
      <c r="C476" s="210">
        <v>919.37</v>
      </c>
      <c r="D476">
        <f t="shared" si="18"/>
        <v>8.4585390946502059</v>
      </c>
      <c r="E476">
        <v>2.6999553172475377E-2</v>
      </c>
      <c r="F476">
        <v>468</v>
      </c>
      <c r="G476">
        <f t="shared" ca="1" si="19"/>
        <v>-1.2265094822362797E-2</v>
      </c>
    </row>
    <row r="477" spans="2:7" x14ac:dyDescent="0.35">
      <c r="B477" s="269">
        <v>39188</v>
      </c>
      <c r="C477" s="210">
        <v>97.2</v>
      </c>
      <c r="D477">
        <f t="shared" si="18"/>
        <v>-0.74431145600420889</v>
      </c>
      <c r="E477">
        <v>2.6941362916006309E-2</v>
      </c>
      <c r="F477">
        <v>469</v>
      </c>
      <c r="G477">
        <f t="shared" ca="1" si="19"/>
        <v>-3.6442620037420792E-3</v>
      </c>
    </row>
    <row r="478" spans="2:7" x14ac:dyDescent="0.35">
      <c r="B478" s="269">
        <v>41610</v>
      </c>
      <c r="C478" s="210">
        <v>380.15</v>
      </c>
      <c r="D478">
        <f t="shared" si="18"/>
        <v>35.764990328820119</v>
      </c>
      <c r="E478">
        <v>2.6877363587250104E-2</v>
      </c>
      <c r="F478">
        <v>470</v>
      </c>
      <c r="G478">
        <f t="shared" ca="1" si="19"/>
        <v>5.0113788467984009E-3</v>
      </c>
    </row>
    <row r="479" spans="2:7" x14ac:dyDescent="0.35">
      <c r="B479" s="269">
        <v>35354</v>
      </c>
      <c r="C479" s="210">
        <v>10.34</v>
      </c>
      <c r="D479">
        <f t="shared" si="18"/>
        <v>-0.99816716712103426</v>
      </c>
      <c r="E479">
        <v>2.6812313803376321E-2</v>
      </c>
      <c r="F479">
        <v>471</v>
      </c>
      <c r="G479">
        <f t="shared" ca="1" si="19"/>
        <v>2.4487832176415133E-3</v>
      </c>
    </row>
    <row r="480" spans="2:7" x14ac:dyDescent="0.35">
      <c r="B480" s="269">
        <v>46129</v>
      </c>
      <c r="C480" s="210">
        <v>5641.54</v>
      </c>
      <c r="D480">
        <f t="shared" si="18"/>
        <v>120.48018949181741</v>
      </c>
      <c r="E480">
        <v>2.6763175472154864E-2</v>
      </c>
      <c r="F480">
        <v>472</v>
      </c>
      <c r="G480">
        <f t="shared" ca="1" si="19"/>
        <v>3.2515381844982948E-2</v>
      </c>
    </row>
    <row r="481" spans="2:7" x14ac:dyDescent="0.35">
      <c r="B481" s="269">
        <v>38173</v>
      </c>
      <c r="C481" s="210">
        <v>46.44</v>
      </c>
      <c r="D481">
        <f t="shared" si="18"/>
        <v>-0.72108108108108104</v>
      </c>
      <c r="E481">
        <v>2.6752155648905613E-2</v>
      </c>
      <c r="F481">
        <v>473</v>
      </c>
      <c r="G481">
        <f t="shared" ca="1" si="19"/>
        <v>1.8189562876987676E-2</v>
      </c>
    </row>
    <row r="482" spans="2:7" x14ac:dyDescent="0.35">
      <c r="B482" s="269">
        <v>40520</v>
      </c>
      <c r="C482" s="210">
        <v>166.5</v>
      </c>
      <c r="D482">
        <f t="shared" si="18"/>
        <v>2.8938260056127225</v>
      </c>
      <c r="E482">
        <v>2.6700376148486235E-2</v>
      </c>
      <c r="F482">
        <v>474</v>
      </c>
      <c r="G482">
        <f t="shared" ca="1" si="19"/>
        <v>2.5744709399254991E-3</v>
      </c>
    </row>
    <row r="483" spans="2:7" x14ac:dyDescent="0.35">
      <c r="B483" s="269">
        <v>36710</v>
      </c>
      <c r="C483" s="210">
        <v>42.76</v>
      </c>
      <c r="D483">
        <f t="shared" si="18"/>
        <v>0.4588877516206073</v>
      </c>
      <c r="E483">
        <v>2.6650660264105629E-2</v>
      </c>
      <c r="F483">
        <v>475</v>
      </c>
      <c r="G483">
        <f t="shared" ca="1" si="19"/>
        <v>-2.0913673543616847E-2</v>
      </c>
    </row>
    <row r="484" spans="2:7" x14ac:dyDescent="0.35">
      <c r="B484" s="269">
        <v>35986</v>
      </c>
      <c r="C484" s="210">
        <v>29.31</v>
      </c>
      <c r="D484">
        <f t="shared" si="18"/>
        <v>1.6193029490616619</v>
      </c>
      <c r="E484">
        <v>2.6619964973730228E-2</v>
      </c>
      <c r="F484">
        <v>476</v>
      </c>
      <c r="G484">
        <f t="shared" ca="1" si="19"/>
        <v>7.3840230881131131E-3</v>
      </c>
    </row>
    <row r="485" spans="2:7" x14ac:dyDescent="0.35">
      <c r="B485" s="269">
        <v>35529</v>
      </c>
      <c r="C485" s="210">
        <v>11.19</v>
      </c>
      <c r="D485">
        <f t="shared" si="18"/>
        <v>-0.9810464269381256</v>
      </c>
      <c r="E485">
        <v>2.6605504587155885E-2</v>
      </c>
      <c r="F485">
        <v>477</v>
      </c>
      <c r="G485">
        <f t="shared" ca="1" si="19"/>
        <v>-3.7429914342348616E-2</v>
      </c>
    </row>
    <row r="486" spans="2:7" x14ac:dyDescent="0.35">
      <c r="B486" s="269">
        <v>41894</v>
      </c>
      <c r="C486" s="210">
        <v>590.39</v>
      </c>
      <c r="D486">
        <f t="shared" si="18"/>
        <v>0.63533876239543519</v>
      </c>
      <c r="E486">
        <v>2.6586680577290842E-2</v>
      </c>
      <c r="F486">
        <v>478</v>
      </c>
      <c r="G486">
        <f t="shared" ca="1" si="19"/>
        <v>-1.1590132174664976E-2</v>
      </c>
    </row>
    <row r="487" spans="2:7" x14ac:dyDescent="0.35">
      <c r="B487" s="269">
        <v>41738</v>
      </c>
      <c r="C487" s="210">
        <v>361.02</v>
      </c>
      <c r="D487">
        <f t="shared" si="18"/>
        <v>39.564044943820221</v>
      </c>
      <c r="E487">
        <v>2.6558234758871629E-2</v>
      </c>
      <c r="F487">
        <v>479</v>
      </c>
      <c r="G487">
        <f t="shared" ca="1" si="19"/>
        <v>-9.546393847559613E-3</v>
      </c>
    </row>
    <row r="488" spans="2:7" x14ac:dyDescent="0.35">
      <c r="B488" s="269">
        <v>35107</v>
      </c>
      <c r="C488" s="210">
        <v>8.9</v>
      </c>
      <c r="D488">
        <f t="shared" si="18"/>
        <v>-0.83573274270948694</v>
      </c>
      <c r="E488">
        <v>2.6528258362168447E-2</v>
      </c>
      <c r="F488">
        <v>480</v>
      </c>
      <c r="G488">
        <f t="shared" ca="1" si="19"/>
        <v>-3.1693792635049981E-3</v>
      </c>
    </row>
    <row r="489" spans="2:7" x14ac:dyDescent="0.35">
      <c r="B489" s="269">
        <v>36831</v>
      </c>
      <c r="C489" s="210">
        <v>54.18</v>
      </c>
      <c r="D489">
        <f t="shared" si="18"/>
        <v>0.15497761671285448</v>
      </c>
      <c r="E489">
        <v>2.6525198938992016E-2</v>
      </c>
      <c r="F489">
        <v>481</v>
      </c>
      <c r="G489">
        <f t="shared" ca="1" si="19"/>
        <v>1.7570252228944302E-2</v>
      </c>
    </row>
    <row r="490" spans="2:7" x14ac:dyDescent="0.35">
      <c r="B490" s="269">
        <v>36733</v>
      </c>
      <c r="C490" s="210">
        <v>46.91</v>
      </c>
      <c r="D490">
        <f t="shared" si="18"/>
        <v>-0.53815102884710053</v>
      </c>
      <c r="E490">
        <v>2.6477024070021744E-2</v>
      </c>
      <c r="F490">
        <v>482</v>
      </c>
      <c r="G490">
        <f t="shared" ca="1" si="19"/>
        <v>1.6115864396889782E-2</v>
      </c>
    </row>
    <row r="491" spans="2:7" x14ac:dyDescent="0.35">
      <c r="B491" s="269">
        <v>39728</v>
      </c>
      <c r="C491" s="210">
        <v>101.57</v>
      </c>
      <c r="D491">
        <f t="shared" si="18"/>
        <v>-0.93249592928588043</v>
      </c>
      <c r="E491">
        <v>2.6374292643492316E-2</v>
      </c>
      <c r="F491">
        <v>483</v>
      </c>
      <c r="G491">
        <f t="shared" ca="1" si="19"/>
        <v>-2.2140014080212874E-2</v>
      </c>
    </row>
    <row r="492" spans="2:7" x14ac:dyDescent="0.35">
      <c r="B492" s="269">
        <v>42850</v>
      </c>
      <c r="C492" s="210">
        <v>1504.65</v>
      </c>
      <c r="D492">
        <f t="shared" si="18"/>
        <v>1.300336340009173</v>
      </c>
      <c r="E492">
        <v>2.6350254430362551E-2</v>
      </c>
      <c r="F492">
        <v>484</v>
      </c>
      <c r="G492">
        <f t="shared" ca="1" si="19"/>
        <v>-1.153019677275558E-4</v>
      </c>
    </row>
    <row r="493" spans="2:7" x14ac:dyDescent="0.35">
      <c r="B493" s="269">
        <v>41943</v>
      </c>
      <c r="C493" s="210">
        <v>654.1</v>
      </c>
      <c r="D493">
        <f t="shared" si="18"/>
        <v>-0.86054761869229013</v>
      </c>
      <c r="E493">
        <v>2.6345106776921874E-2</v>
      </c>
      <c r="F493">
        <v>485</v>
      </c>
      <c r="G493">
        <f t="shared" ca="1" si="19"/>
        <v>2.0721775585097364E-2</v>
      </c>
    </row>
    <row r="494" spans="2:7" x14ac:dyDescent="0.35">
      <c r="B494" s="269">
        <v>45736</v>
      </c>
      <c r="C494" s="210">
        <v>4690.49</v>
      </c>
      <c r="D494">
        <f t="shared" si="18"/>
        <v>462.02961500493575</v>
      </c>
      <c r="E494">
        <v>2.6342968425198444E-2</v>
      </c>
      <c r="F494">
        <v>486</v>
      </c>
      <c r="G494">
        <f t="shared" ca="1" si="19"/>
        <v>2.0467209386362973E-2</v>
      </c>
    </row>
    <row r="495" spans="2:7" x14ac:dyDescent="0.35">
      <c r="B495" s="269">
        <v>35275</v>
      </c>
      <c r="C495" s="210">
        <v>10.130000000000001</v>
      </c>
      <c r="D495">
        <f t="shared" si="18"/>
        <v>-0.9961911279224539</v>
      </c>
      <c r="E495">
        <v>2.6342451874366929E-2</v>
      </c>
      <c r="F495">
        <v>487</v>
      </c>
      <c r="G495">
        <f t="shared" ca="1" si="19"/>
        <v>5.8660873158707045E-3</v>
      </c>
    </row>
    <row r="496" spans="2:7" x14ac:dyDescent="0.35">
      <c r="B496" s="269">
        <v>43893</v>
      </c>
      <c r="C496" s="210">
        <v>2659.58</v>
      </c>
      <c r="D496">
        <f t="shared" si="18"/>
        <v>14.618863049095605</v>
      </c>
      <c r="E496">
        <v>2.6246739415641537E-2</v>
      </c>
      <c r="F496">
        <v>488</v>
      </c>
      <c r="G496">
        <f t="shared" ca="1" si="19"/>
        <v>-1.3810855325322276E-2</v>
      </c>
    </row>
    <row r="497" spans="2:7" x14ac:dyDescent="0.35">
      <c r="B497" s="269">
        <v>40694</v>
      </c>
      <c r="C497" s="210">
        <v>170.28</v>
      </c>
      <c r="D497">
        <f t="shared" si="18"/>
        <v>0.73048780487804865</v>
      </c>
      <c r="E497">
        <v>2.6215874163803977E-2</v>
      </c>
      <c r="F497">
        <v>489</v>
      </c>
      <c r="G497">
        <f t="shared" ca="1" si="19"/>
        <v>-6.5489770180084768E-4</v>
      </c>
    </row>
    <row r="498" spans="2:7" x14ac:dyDescent="0.35">
      <c r="B498" s="269">
        <v>39160</v>
      </c>
      <c r="C498" s="210">
        <v>98.4</v>
      </c>
      <c r="D498">
        <f t="shared" si="18"/>
        <v>-0.39683707245310768</v>
      </c>
      <c r="E498">
        <v>2.6175826467827772E-2</v>
      </c>
      <c r="F498">
        <v>490</v>
      </c>
      <c r="G498">
        <f t="shared" ca="1" si="19"/>
        <v>-3.7641583262883888E-2</v>
      </c>
    </row>
    <row r="499" spans="2:7" x14ac:dyDescent="0.35">
      <c r="B499" s="269">
        <v>40511</v>
      </c>
      <c r="C499" s="210">
        <v>163.13999999999999</v>
      </c>
      <c r="D499">
        <f t="shared" si="18"/>
        <v>0.27582701180886821</v>
      </c>
      <c r="E499">
        <v>2.6102270583055392E-2</v>
      </c>
      <c r="F499">
        <v>491</v>
      </c>
      <c r="G499">
        <f t="shared" ca="1" si="19"/>
        <v>3.6472158223557254E-2</v>
      </c>
    </row>
    <row r="500" spans="2:7" x14ac:dyDescent="0.35">
      <c r="B500" s="269">
        <v>38785</v>
      </c>
      <c r="C500" s="210">
        <v>127.87</v>
      </c>
      <c r="D500">
        <f t="shared" si="18"/>
        <v>1.6501554404145078</v>
      </c>
      <c r="E500">
        <v>2.5996950974885736E-2</v>
      </c>
      <c r="F500">
        <v>492</v>
      </c>
      <c r="G500">
        <f t="shared" ca="1" si="19"/>
        <v>1.6134830795088755E-2</v>
      </c>
    </row>
    <row r="501" spans="2:7" x14ac:dyDescent="0.35">
      <c r="B501" s="269">
        <v>38268</v>
      </c>
      <c r="C501" s="210">
        <v>48.25</v>
      </c>
      <c r="D501">
        <f t="shared" si="18"/>
        <v>3.354693140794224</v>
      </c>
      <c r="E501">
        <v>2.5940888794386538E-2</v>
      </c>
      <c r="F501">
        <v>493</v>
      </c>
      <c r="G501">
        <f t="shared" ca="1" si="19"/>
        <v>-5.3168497315047624E-3</v>
      </c>
    </row>
    <row r="502" spans="2:7" x14ac:dyDescent="0.35">
      <c r="B502" s="269">
        <v>35440</v>
      </c>
      <c r="C502" s="210">
        <v>11.08</v>
      </c>
      <c r="D502">
        <f t="shared" si="18"/>
        <v>-0.98994445856173097</v>
      </c>
      <c r="E502">
        <v>2.5925925925925866E-2</v>
      </c>
      <c r="F502">
        <v>494</v>
      </c>
      <c r="G502">
        <f t="shared" ca="1" si="19"/>
        <v>1.0733929032631642E-2</v>
      </c>
    </row>
    <row r="503" spans="2:7" x14ac:dyDescent="0.35">
      <c r="B503" s="269">
        <v>42151</v>
      </c>
      <c r="C503" s="210">
        <v>1101.8800000000001</v>
      </c>
      <c r="D503">
        <f t="shared" si="18"/>
        <v>-0.17627534238382866</v>
      </c>
      <c r="E503">
        <v>2.5892167177186006E-2</v>
      </c>
      <c r="F503">
        <v>495</v>
      </c>
      <c r="G503">
        <f t="shared" ca="1" si="19"/>
        <v>9.0856999986835794E-3</v>
      </c>
    </row>
    <row r="504" spans="2:7" x14ac:dyDescent="0.35">
      <c r="B504" s="269">
        <v>42753</v>
      </c>
      <c r="C504" s="210">
        <v>1337.68</v>
      </c>
      <c r="D504">
        <f t="shared" si="18"/>
        <v>38.658464275126008</v>
      </c>
      <c r="E504">
        <v>2.5883291280973671E-2</v>
      </c>
      <c r="F504">
        <v>496</v>
      </c>
      <c r="G504">
        <f t="shared" ca="1" si="19"/>
        <v>1.5120395229696585E-2</v>
      </c>
    </row>
    <row r="505" spans="2:7" x14ac:dyDescent="0.35">
      <c r="B505" s="269">
        <v>36045</v>
      </c>
      <c r="C505" s="210">
        <v>33.729999999999997</v>
      </c>
      <c r="D505">
        <f t="shared" si="18"/>
        <v>-0.63550896909444565</v>
      </c>
      <c r="E505">
        <v>2.5851581508515641E-2</v>
      </c>
      <c r="F505">
        <v>497</v>
      </c>
      <c r="G505">
        <f t="shared" ca="1" si="19"/>
        <v>6.0538453791112012E-3</v>
      </c>
    </row>
    <row r="506" spans="2:7" x14ac:dyDescent="0.35">
      <c r="B506" s="269">
        <v>38883</v>
      </c>
      <c r="C506" s="210">
        <v>92.54</v>
      </c>
      <c r="D506">
        <f t="shared" si="18"/>
        <v>-0.98270248042019481</v>
      </c>
      <c r="E506">
        <v>2.5828622103979744E-2</v>
      </c>
      <c r="F506">
        <v>498</v>
      </c>
      <c r="G506">
        <f t="shared" ca="1" si="19"/>
        <v>1.0571113671162453E-3</v>
      </c>
    </row>
    <row r="507" spans="2:7" x14ac:dyDescent="0.35">
      <c r="B507" s="269">
        <v>45887</v>
      </c>
      <c r="C507" s="210">
        <v>5349.9</v>
      </c>
      <c r="D507">
        <f t="shared" si="18"/>
        <v>15.922565951793509</v>
      </c>
      <c r="E507">
        <v>2.5741807333328086E-2</v>
      </c>
      <c r="F507">
        <v>499</v>
      </c>
      <c r="G507">
        <f t="shared" ca="1" si="19"/>
        <v>-9.5008329544681441E-3</v>
      </c>
    </row>
    <row r="508" spans="2:7" x14ac:dyDescent="0.35">
      <c r="B508" s="269">
        <v>41521</v>
      </c>
      <c r="C508" s="210">
        <v>316.14</v>
      </c>
      <c r="D508">
        <f t="shared" si="18"/>
        <v>3.7697646348823173</v>
      </c>
      <c r="E508">
        <v>2.5695931477515924E-2</v>
      </c>
      <c r="F508">
        <v>500</v>
      </c>
      <c r="G508">
        <f t="shared" ca="1" si="19"/>
        <v>-2.4440266213593678E-3</v>
      </c>
    </row>
    <row r="509" spans="2:7" x14ac:dyDescent="0.35">
      <c r="B509" s="269">
        <v>36301</v>
      </c>
      <c r="C509" s="210">
        <v>66.28</v>
      </c>
      <c r="D509">
        <f t="shared" si="18"/>
        <v>-0.91742764952846056</v>
      </c>
      <c r="E509">
        <v>2.5688641287527028E-2</v>
      </c>
      <c r="F509">
        <v>501</v>
      </c>
      <c r="G509">
        <f t="shared" ca="1" si="19"/>
        <v>1.5186927084481059E-2</v>
      </c>
    </row>
    <row r="510" spans="2:7" x14ac:dyDescent="0.35">
      <c r="B510" s="269">
        <v>42006</v>
      </c>
      <c r="C510" s="210">
        <v>802.69</v>
      </c>
      <c r="D510">
        <f t="shared" si="18"/>
        <v>13.050236303168214</v>
      </c>
      <c r="E510">
        <v>2.5683946894286946E-2</v>
      </c>
      <c r="F510">
        <v>502</v>
      </c>
      <c r="G510">
        <f t="shared" ca="1" si="19"/>
        <v>-3.616982973303997E-2</v>
      </c>
    </row>
    <row r="511" spans="2:7" x14ac:dyDescent="0.35">
      <c r="B511" s="269">
        <v>36222</v>
      </c>
      <c r="C511" s="210">
        <v>57.13</v>
      </c>
      <c r="D511">
        <f t="shared" si="18"/>
        <v>-0.49473777306093564</v>
      </c>
      <c r="E511">
        <v>2.5673249551166958E-2</v>
      </c>
      <c r="F511">
        <v>503</v>
      </c>
      <c r="G511">
        <f t="shared" ca="1" si="19"/>
        <v>-1.5957999395037652E-2</v>
      </c>
    </row>
    <row r="512" spans="2:7" x14ac:dyDescent="0.35">
      <c r="B512" s="269">
        <v>39226</v>
      </c>
      <c r="C512" s="210">
        <v>113.07</v>
      </c>
      <c r="D512">
        <f t="shared" si="18"/>
        <v>2.5792972459639123</v>
      </c>
      <c r="E512">
        <v>2.5671262699564573E-2</v>
      </c>
      <c r="F512">
        <v>504</v>
      </c>
      <c r="G512">
        <f t="shared" ca="1" si="19"/>
        <v>-5.4513914751630598E-3</v>
      </c>
    </row>
    <row r="513" spans="2:7" x14ac:dyDescent="0.35">
      <c r="B513" s="269">
        <v>36027</v>
      </c>
      <c r="C513" s="210">
        <v>31.59</v>
      </c>
      <c r="D513">
        <f t="shared" si="18"/>
        <v>-0.23455294402713842</v>
      </c>
      <c r="E513">
        <v>2.564935064935062E-2</v>
      </c>
      <c r="F513">
        <v>505</v>
      </c>
      <c r="G513">
        <f t="shared" ca="1" si="19"/>
        <v>-4.7790321464399654E-2</v>
      </c>
    </row>
    <row r="514" spans="2:7" x14ac:dyDescent="0.35">
      <c r="B514" s="269">
        <v>36705</v>
      </c>
      <c r="C514" s="210">
        <v>41.27</v>
      </c>
      <c r="D514">
        <f t="shared" si="18"/>
        <v>-0.97023225620311604</v>
      </c>
      <c r="E514">
        <v>2.5596421471172991E-2</v>
      </c>
      <c r="F514">
        <v>506</v>
      </c>
      <c r="G514">
        <f t="shared" ca="1" si="19"/>
        <v>3.8174773315621066E-2</v>
      </c>
    </row>
    <row r="515" spans="2:7" x14ac:dyDescent="0.35">
      <c r="B515" s="269">
        <v>42684</v>
      </c>
      <c r="C515" s="210">
        <v>1386.4</v>
      </c>
      <c r="D515">
        <f t="shared" si="18"/>
        <v>-0.50582079231213417</v>
      </c>
      <c r="E515">
        <v>2.5587915461492479E-2</v>
      </c>
      <c r="F515">
        <v>507</v>
      </c>
      <c r="G515">
        <f t="shared" ca="1" si="19"/>
        <v>7.7823552897017699E-3</v>
      </c>
    </row>
    <row r="516" spans="2:7" x14ac:dyDescent="0.35">
      <c r="B516" s="269">
        <v>43854</v>
      </c>
      <c r="C516" s="210">
        <v>2805.46</v>
      </c>
      <c r="D516">
        <f t="shared" si="18"/>
        <v>-0.10096394190711802</v>
      </c>
      <c r="E516">
        <v>2.5556103891356347E-2</v>
      </c>
      <c r="F516">
        <v>508</v>
      </c>
      <c r="G516">
        <f t="shared" ca="1" si="19"/>
        <v>2.9685093799410943E-2</v>
      </c>
    </row>
    <row r="517" spans="2:7" x14ac:dyDescent="0.35">
      <c r="B517" s="269">
        <v>44698</v>
      </c>
      <c r="C517" s="210">
        <v>3120.52</v>
      </c>
      <c r="D517">
        <f t="shared" si="18"/>
        <v>16.841738136077758</v>
      </c>
      <c r="E517">
        <v>2.5555745441638432E-2</v>
      </c>
      <c r="F517">
        <v>509</v>
      </c>
      <c r="G517">
        <f t="shared" ca="1" si="19"/>
        <v>-2.0993505087640186E-2</v>
      </c>
    </row>
    <row r="518" spans="2:7" x14ac:dyDescent="0.35">
      <c r="B518" s="269">
        <v>40696</v>
      </c>
      <c r="C518" s="210">
        <v>174.9</v>
      </c>
      <c r="D518">
        <f t="shared" si="18"/>
        <v>1.5417817177735795</v>
      </c>
      <c r="E518">
        <v>2.5505716798592752E-2</v>
      </c>
      <c r="F518">
        <v>510</v>
      </c>
      <c r="G518">
        <f t="shared" ca="1" si="19"/>
        <v>9.1807164654464785E-3</v>
      </c>
    </row>
    <row r="519" spans="2:7" x14ac:dyDescent="0.35">
      <c r="B519" s="269">
        <v>36251</v>
      </c>
      <c r="C519" s="210">
        <v>68.81</v>
      </c>
      <c r="D519">
        <f t="shared" si="18"/>
        <v>-0.54952536824877252</v>
      </c>
      <c r="E519">
        <v>2.5331545224258723E-2</v>
      </c>
      <c r="F519">
        <v>511</v>
      </c>
      <c r="G519">
        <f t="shared" ca="1" si="19"/>
        <v>1.4636772473681638E-2</v>
      </c>
    </row>
    <row r="520" spans="2:7" x14ac:dyDescent="0.35">
      <c r="B520" s="269">
        <v>40674</v>
      </c>
      <c r="C520" s="210">
        <v>152.75</v>
      </c>
      <c r="D520">
        <f t="shared" si="18"/>
        <v>-0.88061462949502534</v>
      </c>
      <c r="E520">
        <v>2.530541012216412E-2</v>
      </c>
      <c r="F520">
        <v>512</v>
      </c>
      <c r="G520">
        <f t="shared" ca="1" si="19"/>
        <v>1.9763110788942975E-3</v>
      </c>
    </row>
    <row r="521" spans="2:7" x14ac:dyDescent="0.35">
      <c r="B521" s="269">
        <v>42367</v>
      </c>
      <c r="C521" s="210">
        <v>1279.47</v>
      </c>
      <c r="D521">
        <f t="shared" ref="D521:D584" si="20">(C521-C522)/C522</f>
        <v>4.7871002759057397</v>
      </c>
      <c r="E521">
        <v>2.5290285357117054E-2</v>
      </c>
      <c r="F521">
        <v>513</v>
      </c>
      <c r="G521">
        <f t="shared" ca="1" si="19"/>
        <v>-5.9679838163416718E-3</v>
      </c>
    </row>
    <row r="522" spans="2:7" x14ac:dyDescent="0.35">
      <c r="B522" s="269">
        <v>41092</v>
      </c>
      <c r="C522" s="210">
        <v>221.09</v>
      </c>
      <c r="D522">
        <f t="shared" si="20"/>
        <v>1.3380922165820643</v>
      </c>
      <c r="E522">
        <v>2.5226060746580094E-2</v>
      </c>
      <c r="F522">
        <v>514</v>
      </c>
      <c r="G522">
        <f t="shared" ref="G522:G585" ca="1" si="21">_xlfn.NORM.INV(RAND(),M$11,M$12)</f>
        <v>1.0863662475652559E-2</v>
      </c>
    </row>
    <row r="523" spans="2:7" x14ac:dyDescent="0.35">
      <c r="B523" s="269">
        <v>38635</v>
      </c>
      <c r="C523" s="210">
        <v>94.56</v>
      </c>
      <c r="D523">
        <f t="shared" si="20"/>
        <v>-0.97136861993478008</v>
      </c>
      <c r="E523">
        <v>2.5151777970511789E-2</v>
      </c>
      <c r="F523">
        <v>515</v>
      </c>
      <c r="G523">
        <f t="shared" ca="1" si="21"/>
        <v>1.0288266703105606E-2</v>
      </c>
    </row>
    <row r="524" spans="2:7" x14ac:dyDescent="0.35">
      <c r="B524" s="269">
        <v>44162</v>
      </c>
      <c r="C524" s="210">
        <v>3302.67</v>
      </c>
      <c r="D524">
        <f t="shared" si="20"/>
        <v>26.258748761967649</v>
      </c>
      <c r="E524">
        <v>2.5135875891224797E-2</v>
      </c>
      <c r="F524">
        <v>516</v>
      </c>
      <c r="G524">
        <f t="shared" ca="1" si="21"/>
        <v>-1.8128685795708137E-4</v>
      </c>
    </row>
    <row r="525" spans="2:7" x14ac:dyDescent="0.35">
      <c r="B525" s="269">
        <v>38854</v>
      </c>
      <c r="C525" s="210">
        <v>121.16</v>
      </c>
      <c r="D525">
        <f t="shared" si="20"/>
        <v>1.6978401246938322</v>
      </c>
      <c r="E525">
        <v>2.5129029528724926E-2</v>
      </c>
      <c r="F525">
        <v>517</v>
      </c>
      <c r="G525">
        <f t="shared" ca="1" si="21"/>
        <v>6.7371694135278437E-2</v>
      </c>
    </row>
    <row r="526" spans="2:7" x14ac:dyDescent="0.35">
      <c r="B526" s="269">
        <v>38111</v>
      </c>
      <c r="C526" s="210">
        <v>44.91</v>
      </c>
      <c r="D526">
        <f t="shared" si="20"/>
        <v>7.7495201535508568E-2</v>
      </c>
      <c r="E526">
        <v>2.5108422734535365E-2</v>
      </c>
      <c r="F526">
        <v>518</v>
      </c>
      <c r="G526">
        <f t="shared" ca="1" si="21"/>
        <v>8.5101995971866348E-3</v>
      </c>
    </row>
    <row r="527" spans="2:7" x14ac:dyDescent="0.35">
      <c r="B527" s="269">
        <v>37914</v>
      </c>
      <c r="C527" s="210">
        <v>41.68</v>
      </c>
      <c r="D527">
        <f t="shared" si="20"/>
        <v>-0.96416781292984866</v>
      </c>
      <c r="E527">
        <v>2.5086079685194374E-2</v>
      </c>
      <c r="F527">
        <v>519</v>
      </c>
      <c r="G527">
        <f t="shared" ca="1" si="21"/>
        <v>-1.0133059610001568E-2</v>
      </c>
    </row>
    <row r="528" spans="2:7" x14ac:dyDescent="0.35">
      <c r="B528" s="269">
        <v>42466</v>
      </c>
      <c r="C528" s="210">
        <v>1163.2</v>
      </c>
      <c r="D528">
        <f t="shared" si="20"/>
        <v>-0.64132197766279575</v>
      </c>
      <c r="E528">
        <v>2.4927086729344142E-2</v>
      </c>
      <c r="F528">
        <v>520</v>
      </c>
      <c r="G528">
        <f t="shared" ca="1" si="21"/>
        <v>2.994763491577002E-2</v>
      </c>
    </row>
    <row r="529" spans="2:7" x14ac:dyDescent="0.35">
      <c r="B529" s="269">
        <v>44131</v>
      </c>
      <c r="C529" s="210">
        <v>3243.02</v>
      </c>
      <c r="D529">
        <f t="shared" si="20"/>
        <v>-0.45222957908249439</v>
      </c>
      <c r="E529">
        <v>2.4916408042526074E-2</v>
      </c>
      <c r="F529">
        <v>521</v>
      </c>
      <c r="G529">
        <f t="shared" ca="1" si="21"/>
        <v>-7.8480456256390576E-3</v>
      </c>
    </row>
    <row r="530" spans="2:7" x14ac:dyDescent="0.35">
      <c r="B530" s="269">
        <v>46064</v>
      </c>
      <c r="C530" s="210">
        <v>5920.4</v>
      </c>
      <c r="D530">
        <f t="shared" si="20"/>
        <v>37.878381928027316</v>
      </c>
      <c r="E530">
        <v>2.4772903511687143E-2</v>
      </c>
      <c r="F530">
        <v>522</v>
      </c>
      <c r="G530">
        <f t="shared" ca="1" si="21"/>
        <v>2.1768209412955828E-4</v>
      </c>
    </row>
    <row r="531" spans="2:7" x14ac:dyDescent="0.35">
      <c r="B531" s="269">
        <v>40641</v>
      </c>
      <c r="C531" s="210">
        <v>152.28</v>
      </c>
      <c r="D531">
        <f t="shared" si="20"/>
        <v>-0.87635796755492767</v>
      </c>
      <c r="E531">
        <v>2.4764468371467074E-2</v>
      </c>
      <c r="F531">
        <v>523</v>
      </c>
      <c r="G531">
        <f t="shared" ca="1" si="21"/>
        <v>4.6965029749478499E-3</v>
      </c>
    </row>
    <row r="532" spans="2:7" x14ac:dyDescent="0.35">
      <c r="B532" s="269">
        <v>42348</v>
      </c>
      <c r="C532" s="210">
        <v>1231.6199999999999</v>
      </c>
      <c r="D532">
        <f t="shared" si="20"/>
        <v>1.0024062301851819</v>
      </c>
      <c r="E532">
        <v>2.4659312134977181E-2</v>
      </c>
      <c r="F532">
        <v>524</v>
      </c>
      <c r="G532">
        <f t="shared" ca="1" si="21"/>
        <v>3.7938304015053034E-2</v>
      </c>
    </row>
    <row r="533" spans="2:7" x14ac:dyDescent="0.35">
      <c r="B533" s="269">
        <v>41939</v>
      </c>
      <c r="C533" s="210">
        <v>615.07000000000005</v>
      </c>
      <c r="D533">
        <f t="shared" si="20"/>
        <v>2.4963051386994097</v>
      </c>
      <c r="E533">
        <v>2.4638502032385018E-2</v>
      </c>
      <c r="F533">
        <v>525</v>
      </c>
      <c r="G533">
        <f t="shared" ca="1" si="21"/>
        <v>6.395511807105559E-3</v>
      </c>
    </row>
    <row r="534" spans="2:7" x14ac:dyDescent="0.35">
      <c r="B534" s="269">
        <v>40394</v>
      </c>
      <c r="C534" s="210">
        <v>175.92</v>
      </c>
      <c r="D534">
        <f t="shared" si="20"/>
        <v>-0.96428005799008321</v>
      </c>
      <c r="E534">
        <v>2.4637427922418253E-2</v>
      </c>
      <c r="F534">
        <v>526</v>
      </c>
      <c r="G534">
        <f t="shared" ca="1" si="21"/>
        <v>1.946339451417485E-3</v>
      </c>
    </row>
    <row r="535" spans="2:7" x14ac:dyDescent="0.35">
      <c r="B535" s="269">
        <v>45310</v>
      </c>
      <c r="C535" s="210">
        <v>4924.9799999999996</v>
      </c>
      <c r="D535">
        <f t="shared" si="20"/>
        <v>79.803609515996712</v>
      </c>
      <c r="E535">
        <v>2.4624372219979877E-2</v>
      </c>
      <c r="F535">
        <v>527</v>
      </c>
      <c r="G535">
        <f t="shared" ca="1" si="21"/>
        <v>1.5926813458358974E-2</v>
      </c>
    </row>
    <row r="536" spans="2:7" x14ac:dyDescent="0.35">
      <c r="B536" s="269">
        <v>36321</v>
      </c>
      <c r="C536" s="210">
        <v>60.95</v>
      </c>
      <c r="D536">
        <f t="shared" si="20"/>
        <v>-0.31238718411552346</v>
      </c>
      <c r="E536">
        <v>2.4541939821818806E-2</v>
      </c>
      <c r="F536">
        <v>528</v>
      </c>
      <c r="G536">
        <f t="shared" ca="1" si="21"/>
        <v>1.4637606078014474E-2</v>
      </c>
    </row>
    <row r="537" spans="2:7" x14ac:dyDescent="0.35">
      <c r="B537" s="269">
        <v>39750</v>
      </c>
      <c r="C537" s="210">
        <v>88.64</v>
      </c>
      <c r="D537">
        <f t="shared" si="20"/>
        <v>-7.5221700573813194E-2</v>
      </c>
      <c r="E537">
        <v>2.4503005085529411E-2</v>
      </c>
      <c r="F537">
        <v>529</v>
      </c>
      <c r="G537">
        <f t="shared" ca="1" si="21"/>
        <v>2.2120183079471275E-3</v>
      </c>
    </row>
    <row r="538" spans="2:7" x14ac:dyDescent="0.35">
      <c r="B538" s="269">
        <v>38629</v>
      </c>
      <c r="C538" s="210">
        <v>95.85</v>
      </c>
      <c r="D538">
        <f t="shared" si="20"/>
        <v>1.8957703927492444</v>
      </c>
      <c r="E538">
        <v>2.4476271911073023E-2</v>
      </c>
      <c r="F538">
        <v>530</v>
      </c>
      <c r="G538">
        <f t="shared" ca="1" si="21"/>
        <v>-4.2535769303756375E-2</v>
      </c>
    </row>
    <row r="539" spans="2:7" x14ac:dyDescent="0.35">
      <c r="B539" s="269">
        <v>36104</v>
      </c>
      <c r="C539" s="210">
        <v>33.1</v>
      </c>
      <c r="D539">
        <f t="shared" si="20"/>
        <v>-0.9934176510360736</v>
      </c>
      <c r="E539">
        <v>2.4450634478489604E-2</v>
      </c>
      <c r="F539">
        <v>531</v>
      </c>
      <c r="G539">
        <f t="shared" ca="1" si="21"/>
        <v>8.8130980736089593E-3</v>
      </c>
    </row>
    <row r="540" spans="2:7" x14ac:dyDescent="0.35">
      <c r="B540" s="269">
        <v>45755</v>
      </c>
      <c r="C540" s="210">
        <v>5028.6000000000004</v>
      </c>
      <c r="D540">
        <f t="shared" si="20"/>
        <v>12.139452849416008</v>
      </c>
      <c r="E540">
        <v>2.4426019108929158E-2</v>
      </c>
      <c r="F540">
        <v>532</v>
      </c>
      <c r="G540">
        <f t="shared" ca="1" si="21"/>
        <v>9.6306825396728982E-3</v>
      </c>
    </row>
    <row r="541" spans="2:7" x14ac:dyDescent="0.35">
      <c r="B541" s="269">
        <v>41632</v>
      </c>
      <c r="C541" s="210">
        <v>382.71</v>
      </c>
      <c r="D541">
        <f t="shared" si="20"/>
        <v>4.7593679458239277</v>
      </c>
      <c r="E541">
        <v>2.438436830835106E-2</v>
      </c>
      <c r="F541">
        <v>533</v>
      </c>
      <c r="G541">
        <f t="shared" ca="1" si="21"/>
        <v>-2.1164994361263203E-2</v>
      </c>
    </row>
    <row r="542" spans="2:7" x14ac:dyDescent="0.35">
      <c r="B542" s="269">
        <v>38370</v>
      </c>
      <c r="C542" s="210">
        <v>66.45</v>
      </c>
      <c r="D542">
        <f t="shared" si="20"/>
        <v>-0.98605184222733921</v>
      </c>
      <c r="E542">
        <v>2.4356405117928137E-2</v>
      </c>
      <c r="F542">
        <v>534</v>
      </c>
      <c r="G542">
        <f t="shared" ca="1" si="21"/>
        <v>8.7651009651197095E-3</v>
      </c>
    </row>
    <row r="543" spans="2:7" x14ac:dyDescent="0.35">
      <c r="B543" s="269">
        <v>45261</v>
      </c>
      <c r="C543" s="210">
        <v>4764.07</v>
      </c>
      <c r="D543">
        <f t="shared" si="20"/>
        <v>0.47937323193585746</v>
      </c>
      <c r="E543">
        <v>2.433732970964626E-2</v>
      </c>
      <c r="F543">
        <v>535</v>
      </c>
      <c r="G543">
        <f t="shared" ca="1" si="21"/>
        <v>-2.5073199432933544E-2</v>
      </c>
    </row>
    <row r="544" spans="2:7" x14ac:dyDescent="0.35">
      <c r="B544" s="269">
        <v>44018</v>
      </c>
      <c r="C544" s="210">
        <v>3220.33</v>
      </c>
      <c r="D544">
        <f t="shared" si="20"/>
        <v>7.708301784748512</v>
      </c>
      <c r="E544">
        <v>2.4333376804725446E-2</v>
      </c>
      <c r="F544">
        <v>536</v>
      </c>
      <c r="G544">
        <f t="shared" ca="1" si="21"/>
        <v>1.9416380588590222E-2</v>
      </c>
    </row>
    <row r="545" spans="2:7" x14ac:dyDescent="0.35">
      <c r="B545" s="269">
        <v>41739</v>
      </c>
      <c r="C545" s="210">
        <v>369.8</v>
      </c>
      <c r="D545">
        <f t="shared" si="20"/>
        <v>-0.33735911265611845</v>
      </c>
      <c r="E545">
        <v>2.4319982272450361E-2</v>
      </c>
      <c r="F545">
        <v>537</v>
      </c>
      <c r="G545">
        <f t="shared" ca="1" si="21"/>
        <v>-8.7315650631616558E-4</v>
      </c>
    </row>
    <row r="546" spans="2:7" x14ac:dyDescent="0.35">
      <c r="B546" s="269">
        <v>41892</v>
      </c>
      <c r="C546" s="210">
        <v>558.07000000000005</v>
      </c>
      <c r="D546">
        <f t="shared" si="20"/>
        <v>0.91008659342163811</v>
      </c>
      <c r="E546">
        <v>2.4319958885503468E-2</v>
      </c>
      <c r="F546">
        <v>538</v>
      </c>
      <c r="G546">
        <f t="shared" ca="1" si="21"/>
        <v>4.0061872853809383E-2</v>
      </c>
    </row>
    <row r="547" spans="2:7" x14ac:dyDescent="0.35">
      <c r="B547" s="269">
        <v>41424</v>
      </c>
      <c r="C547" s="210">
        <v>292.17</v>
      </c>
      <c r="D547">
        <f t="shared" si="20"/>
        <v>1.340168201842211</v>
      </c>
      <c r="E547">
        <v>2.4295330248212055E-2</v>
      </c>
      <c r="F547">
        <v>539</v>
      </c>
      <c r="G547">
        <f t="shared" ca="1" si="21"/>
        <v>1.9134544830366199E-2</v>
      </c>
    </row>
    <row r="548" spans="2:7" x14ac:dyDescent="0.35">
      <c r="B548" s="269">
        <v>39932</v>
      </c>
      <c r="C548" s="210">
        <v>124.85</v>
      </c>
      <c r="D548">
        <f t="shared" si="20"/>
        <v>1.9897030651340999</v>
      </c>
      <c r="E548">
        <v>2.4284190663713134E-2</v>
      </c>
      <c r="F548">
        <v>540</v>
      </c>
      <c r="G548">
        <f t="shared" ca="1" si="21"/>
        <v>-3.194181338552872E-2</v>
      </c>
    </row>
    <row r="549" spans="2:7" x14ac:dyDescent="0.35">
      <c r="B549" s="269">
        <v>36676</v>
      </c>
      <c r="C549" s="210">
        <v>41.76</v>
      </c>
      <c r="D549">
        <f t="shared" si="20"/>
        <v>-0.73677907343208326</v>
      </c>
      <c r="E549">
        <v>2.428256070640164E-2</v>
      </c>
      <c r="F549">
        <v>541</v>
      </c>
      <c r="G549">
        <f t="shared" ca="1" si="21"/>
        <v>1.0024167906962858E-2</v>
      </c>
    </row>
    <row r="550" spans="2:7" x14ac:dyDescent="0.35">
      <c r="B550" s="269">
        <v>40382</v>
      </c>
      <c r="C550" s="210">
        <v>158.65</v>
      </c>
      <c r="D550">
        <f t="shared" si="20"/>
        <v>2.8685686417946847</v>
      </c>
      <c r="E550">
        <v>2.4275292142811156E-2</v>
      </c>
      <c r="F550">
        <v>542</v>
      </c>
      <c r="G550">
        <f t="shared" ca="1" si="21"/>
        <v>2.9526516293055624E-2</v>
      </c>
    </row>
    <row r="551" spans="2:7" x14ac:dyDescent="0.35">
      <c r="B551" s="269">
        <v>37883</v>
      </c>
      <c r="C551" s="210">
        <v>41.01</v>
      </c>
      <c r="D551">
        <f t="shared" si="20"/>
        <v>-0.99261678389915187</v>
      </c>
      <c r="E551">
        <v>2.4225774225774196E-2</v>
      </c>
      <c r="F551">
        <v>543</v>
      </c>
      <c r="G551">
        <f t="shared" ca="1" si="21"/>
        <v>5.1558528956044188E-2</v>
      </c>
    </row>
    <row r="552" spans="2:7" x14ac:dyDescent="0.35">
      <c r="B552" s="269">
        <v>46106</v>
      </c>
      <c r="C552" s="210">
        <v>5554.49</v>
      </c>
      <c r="D552">
        <f t="shared" si="20"/>
        <v>0.61296120987553937</v>
      </c>
      <c r="E552">
        <v>2.4212731275745868E-2</v>
      </c>
      <c r="F552">
        <v>544</v>
      </c>
      <c r="G552">
        <f t="shared" ca="1" si="21"/>
        <v>1.7322533432028702E-3</v>
      </c>
    </row>
    <row r="553" spans="2:7" x14ac:dyDescent="0.35">
      <c r="B553" s="269">
        <v>44508</v>
      </c>
      <c r="C553" s="210">
        <v>3443.66</v>
      </c>
      <c r="D553">
        <f t="shared" si="20"/>
        <v>0.6239619340447905</v>
      </c>
      <c r="E553">
        <v>2.4203814078541837E-2</v>
      </c>
      <c r="F553">
        <v>545</v>
      </c>
      <c r="G553">
        <f t="shared" ca="1" si="21"/>
        <v>2.6670189756937612E-3</v>
      </c>
    </row>
    <row r="554" spans="2:7" x14ac:dyDescent="0.35">
      <c r="B554" s="269">
        <v>43049</v>
      </c>
      <c r="C554" s="210">
        <v>2120.5300000000002</v>
      </c>
      <c r="D554">
        <f t="shared" si="20"/>
        <v>0.79585701098417183</v>
      </c>
      <c r="E554">
        <v>2.4183031790037075E-2</v>
      </c>
      <c r="F554">
        <v>546</v>
      </c>
      <c r="G554">
        <f t="shared" ca="1" si="21"/>
        <v>4.4533276800022989E-2</v>
      </c>
    </row>
    <row r="555" spans="2:7" x14ac:dyDescent="0.35">
      <c r="B555" s="269">
        <v>42549</v>
      </c>
      <c r="C555" s="210">
        <v>1180.79</v>
      </c>
      <c r="D555">
        <f t="shared" si="20"/>
        <v>25.28065880258179</v>
      </c>
      <c r="E555">
        <v>2.4164519962183217E-2</v>
      </c>
      <c r="F555">
        <v>547</v>
      </c>
      <c r="G555">
        <f t="shared" ca="1" si="21"/>
        <v>-7.8438156475370245E-3</v>
      </c>
    </row>
    <row r="556" spans="2:7" x14ac:dyDescent="0.35">
      <c r="B556" s="269">
        <v>36719</v>
      </c>
      <c r="C556" s="210">
        <v>44.93</v>
      </c>
      <c r="D556">
        <f t="shared" si="20"/>
        <v>-0.97170833070965301</v>
      </c>
      <c r="E556">
        <v>2.4162297697743387E-2</v>
      </c>
      <c r="F556">
        <v>548</v>
      </c>
      <c r="G556">
        <f t="shared" ca="1" si="21"/>
        <v>-2.6403016435323785E-2</v>
      </c>
    </row>
    <row r="557" spans="2:7" x14ac:dyDescent="0.35">
      <c r="B557" s="269">
        <v>42907</v>
      </c>
      <c r="C557" s="210">
        <v>1588.1</v>
      </c>
      <c r="D557">
        <f t="shared" si="20"/>
        <v>-0.72341763223479472</v>
      </c>
      <c r="E557">
        <v>2.4137953271811431E-2</v>
      </c>
      <c r="F557">
        <v>549</v>
      </c>
      <c r="G557">
        <f t="shared" ca="1" si="21"/>
        <v>-9.3197657500223158E-3</v>
      </c>
    </row>
    <row r="558" spans="2:7" x14ac:dyDescent="0.35">
      <c r="B558" s="269">
        <v>46133</v>
      </c>
      <c r="C558" s="210">
        <v>5741.87</v>
      </c>
      <c r="D558">
        <f t="shared" si="20"/>
        <v>28.439448318293685</v>
      </c>
      <c r="E558">
        <v>2.412144193570822E-2</v>
      </c>
      <c r="F558">
        <v>550</v>
      </c>
      <c r="G558">
        <f t="shared" ca="1" si="21"/>
        <v>9.2870326771125004E-3</v>
      </c>
    </row>
    <row r="559" spans="2:7" x14ac:dyDescent="0.35">
      <c r="B559" s="269">
        <v>40779</v>
      </c>
      <c r="C559" s="210">
        <v>195.04</v>
      </c>
      <c r="D559">
        <f t="shared" si="20"/>
        <v>0.43792391624889421</v>
      </c>
      <c r="E559">
        <v>2.4100813861906031E-2</v>
      </c>
      <c r="F559">
        <v>551</v>
      </c>
      <c r="G559">
        <f t="shared" ca="1" si="21"/>
        <v>4.956632105313237E-2</v>
      </c>
    </row>
    <row r="560" spans="2:7" x14ac:dyDescent="0.35">
      <c r="B560" s="269">
        <v>39960</v>
      </c>
      <c r="C560" s="210">
        <v>135.63999999999999</v>
      </c>
      <c r="D560">
        <f t="shared" si="20"/>
        <v>-0.97646977187960793</v>
      </c>
      <c r="E560">
        <v>2.4084560211400513E-2</v>
      </c>
      <c r="F560">
        <v>552</v>
      </c>
      <c r="G560">
        <f t="shared" ca="1" si="21"/>
        <v>-5.1688181420002869E-3</v>
      </c>
    </row>
    <row r="561" spans="2:7" x14ac:dyDescent="0.35">
      <c r="B561" s="269">
        <v>46052</v>
      </c>
      <c r="C561" s="210">
        <v>5764.5</v>
      </c>
      <c r="D561">
        <f t="shared" si="20"/>
        <v>0.80029231912753984</v>
      </c>
      <c r="E561">
        <v>2.4026291246613669E-2</v>
      </c>
      <c r="F561">
        <v>553</v>
      </c>
      <c r="G561">
        <f t="shared" ca="1" si="21"/>
        <v>-3.8065474157793384E-4</v>
      </c>
    </row>
    <row r="562" spans="2:7" x14ac:dyDescent="0.35">
      <c r="B562" s="269">
        <v>44012</v>
      </c>
      <c r="C562" s="210">
        <v>3201.98</v>
      </c>
      <c r="D562">
        <f t="shared" si="20"/>
        <v>-0.47132646372652781</v>
      </c>
      <c r="E562">
        <v>2.4024100855170965E-2</v>
      </c>
      <c r="F562">
        <v>554</v>
      </c>
      <c r="G562">
        <f t="shared" ca="1" si="21"/>
        <v>-1.2901718188926596E-2</v>
      </c>
    </row>
    <row r="563" spans="2:7" x14ac:dyDescent="0.35">
      <c r="B563" s="269">
        <v>45968</v>
      </c>
      <c r="C563" s="210">
        <v>6056.63</v>
      </c>
      <c r="D563">
        <f t="shared" si="20"/>
        <v>43.576654154706702</v>
      </c>
      <c r="E563">
        <v>2.3945940737008911E-2</v>
      </c>
      <c r="F563">
        <v>555</v>
      </c>
      <c r="G563">
        <f t="shared" ca="1" si="21"/>
        <v>2.0932953672240455E-2</v>
      </c>
    </row>
    <row r="564" spans="2:7" x14ac:dyDescent="0.35">
      <c r="B564" s="269">
        <v>38824</v>
      </c>
      <c r="C564" s="210">
        <v>135.87</v>
      </c>
      <c r="D564">
        <f t="shared" si="20"/>
        <v>-0.90665512479647137</v>
      </c>
      <c r="E564">
        <v>2.3888470233609769E-2</v>
      </c>
      <c r="F564">
        <v>556</v>
      </c>
      <c r="G564">
        <f t="shared" ca="1" si="21"/>
        <v>-4.6817842781656255E-3</v>
      </c>
    </row>
    <row r="565" spans="2:7" x14ac:dyDescent="0.35">
      <c r="B565" s="269">
        <v>42643</v>
      </c>
      <c r="C565" s="210">
        <v>1455.57</v>
      </c>
      <c r="D565">
        <f t="shared" si="20"/>
        <v>3.437848714899844</v>
      </c>
      <c r="E565">
        <v>2.3881205948143702E-2</v>
      </c>
      <c r="F565">
        <v>557</v>
      </c>
      <c r="G565">
        <f t="shared" ca="1" si="21"/>
        <v>4.6158840914750695E-3</v>
      </c>
    </row>
    <row r="566" spans="2:7" x14ac:dyDescent="0.35">
      <c r="B566" s="269">
        <v>41544</v>
      </c>
      <c r="C566" s="210">
        <v>327.99</v>
      </c>
      <c r="D566">
        <f t="shared" si="20"/>
        <v>-0.74602572342287232</v>
      </c>
      <c r="E566">
        <v>2.3880876568645921E-2</v>
      </c>
      <c r="F566">
        <v>558</v>
      </c>
      <c r="G566">
        <f t="shared" ca="1" si="21"/>
        <v>3.0602073269220677E-2</v>
      </c>
    </row>
    <row r="567" spans="2:7" x14ac:dyDescent="0.35">
      <c r="B567" s="269">
        <v>42507</v>
      </c>
      <c r="C567" s="210">
        <v>1291.43</v>
      </c>
      <c r="D567">
        <f t="shared" si="20"/>
        <v>2.223658920146776</v>
      </c>
      <c r="E567">
        <v>2.3879934353965418E-2</v>
      </c>
      <c r="F567">
        <v>559</v>
      </c>
      <c r="G567">
        <f t="shared" ca="1" si="21"/>
        <v>-1.3666300591022511E-2</v>
      </c>
    </row>
    <row r="568" spans="2:7" x14ac:dyDescent="0.35">
      <c r="B568" s="269">
        <v>41806</v>
      </c>
      <c r="C568" s="210">
        <v>400.61</v>
      </c>
      <c r="D568">
        <f t="shared" si="20"/>
        <v>6.6615192097766285E-2</v>
      </c>
      <c r="E568">
        <v>2.3844817010836336E-2</v>
      </c>
      <c r="F568">
        <v>560</v>
      </c>
      <c r="G568">
        <f t="shared" ca="1" si="21"/>
        <v>-1.0390406288739587E-2</v>
      </c>
    </row>
    <row r="569" spans="2:7" x14ac:dyDescent="0.35">
      <c r="B569" s="269">
        <v>41619</v>
      </c>
      <c r="C569" s="210">
        <v>375.59</v>
      </c>
      <c r="D569">
        <f t="shared" si="20"/>
        <v>1.8458099712077587</v>
      </c>
      <c r="E569">
        <v>2.3824451410658174E-2</v>
      </c>
      <c r="F569">
        <v>561</v>
      </c>
      <c r="G569">
        <f t="shared" ca="1" si="21"/>
        <v>-1.401239772714641E-2</v>
      </c>
    </row>
    <row r="570" spans="2:7" x14ac:dyDescent="0.35">
      <c r="B570" s="269">
        <v>38806</v>
      </c>
      <c r="C570" s="210">
        <v>131.97999999999999</v>
      </c>
      <c r="D570">
        <f t="shared" si="20"/>
        <v>0.42742807700627294</v>
      </c>
      <c r="E570">
        <v>2.3815064773873192E-2</v>
      </c>
      <c r="F570">
        <v>562</v>
      </c>
      <c r="G570">
        <f t="shared" ca="1" si="21"/>
        <v>-7.7058162912368488E-3</v>
      </c>
    </row>
    <row r="571" spans="2:7" x14ac:dyDescent="0.35">
      <c r="B571" s="269">
        <v>38643</v>
      </c>
      <c r="C571" s="210">
        <v>92.46</v>
      </c>
      <c r="D571">
        <f t="shared" si="20"/>
        <v>-0.51492576465033324</v>
      </c>
      <c r="E571">
        <v>2.3806887387886076E-2</v>
      </c>
      <c r="F571">
        <v>563</v>
      </c>
      <c r="G571">
        <f t="shared" ca="1" si="21"/>
        <v>1.6176612126348546E-2</v>
      </c>
    </row>
    <row r="572" spans="2:7" x14ac:dyDescent="0.35">
      <c r="B572" s="269">
        <v>40940</v>
      </c>
      <c r="C572" s="210">
        <v>190.61</v>
      </c>
      <c r="D572">
        <f t="shared" si="20"/>
        <v>-0.94128410410589247</v>
      </c>
      <c r="E572">
        <v>2.3794177677516418E-2</v>
      </c>
      <c r="F572">
        <v>564</v>
      </c>
      <c r="G572">
        <f t="shared" ca="1" si="21"/>
        <v>-1.3843819966516586E-3</v>
      </c>
    </row>
    <row r="573" spans="2:7" x14ac:dyDescent="0.35">
      <c r="B573" s="269">
        <v>44410</v>
      </c>
      <c r="C573" s="210">
        <v>3246.31</v>
      </c>
      <c r="D573">
        <f t="shared" si="20"/>
        <v>341.07692307692309</v>
      </c>
      <c r="E573">
        <v>2.3733463679222893E-2</v>
      </c>
      <c r="F573">
        <v>565</v>
      </c>
      <c r="G573">
        <f t="shared" ca="1" si="21"/>
        <v>-5.1178028465554181E-3</v>
      </c>
    </row>
    <row r="574" spans="2:7" x14ac:dyDescent="0.35">
      <c r="B574" s="269">
        <v>35158</v>
      </c>
      <c r="C574" s="210">
        <v>9.49</v>
      </c>
      <c r="D574">
        <f t="shared" si="20"/>
        <v>-0.83466898954703828</v>
      </c>
      <c r="E574">
        <v>2.3732470334412153E-2</v>
      </c>
      <c r="F574">
        <v>566</v>
      </c>
      <c r="G574">
        <f t="shared" ca="1" si="21"/>
        <v>-2.8066602965077098E-2</v>
      </c>
    </row>
    <row r="575" spans="2:7" x14ac:dyDescent="0.35">
      <c r="B575" s="269">
        <v>38323</v>
      </c>
      <c r="C575" s="210">
        <v>57.4</v>
      </c>
      <c r="D575">
        <f t="shared" si="20"/>
        <v>4.5351976856316298</v>
      </c>
      <c r="E575">
        <v>2.372034956304616E-2</v>
      </c>
      <c r="F575">
        <v>567</v>
      </c>
      <c r="G575">
        <f t="shared" ca="1" si="21"/>
        <v>1.5082611757070383E-2</v>
      </c>
    </row>
    <row r="576" spans="2:7" x14ac:dyDescent="0.35">
      <c r="B576" s="269">
        <v>35369</v>
      </c>
      <c r="C576" s="210">
        <v>10.37</v>
      </c>
      <c r="D576">
        <f t="shared" si="20"/>
        <v>-0.94683141919606228</v>
      </c>
      <c r="E576">
        <v>2.3692003948667169E-2</v>
      </c>
      <c r="F576">
        <v>568</v>
      </c>
      <c r="G576">
        <f t="shared" ca="1" si="21"/>
        <v>2.5421616310386916E-3</v>
      </c>
    </row>
    <row r="577" spans="2:7" x14ac:dyDescent="0.35">
      <c r="B577" s="269">
        <v>40942</v>
      </c>
      <c r="C577" s="210">
        <v>195.04</v>
      </c>
      <c r="D577">
        <f t="shared" si="20"/>
        <v>1.9058402860548269</v>
      </c>
      <c r="E577">
        <v>2.367081299532877E-2</v>
      </c>
      <c r="F577">
        <v>569</v>
      </c>
      <c r="G577">
        <f t="shared" ca="1" si="21"/>
        <v>-7.8315176660809782E-3</v>
      </c>
    </row>
    <row r="578" spans="2:7" x14ac:dyDescent="0.35">
      <c r="B578" s="269">
        <v>38518</v>
      </c>
      <c r="C578" s="210">
        <v>67.12</v>
      </c>
      <c r="D578">
        <f t="shared" si="20"/>
        <v>-0.45252854812398036</v>
      </c>
      <c r="E578">
        <v>2.3638859234406156E-2</v>
      </c>
      <c r="F578">
        <v>570</v>
      </c>
      <c r="G578">
        <f t="shared" ca="1" si="21"/>
        <v>1.8907073693101246E-2</v>
      </c>
    </row>
    <row r="579" spans="2:7" x14ac:dyDescent="0.35">
      <c r="B579" s="269">
        <v>39266</v>
      </c>
      <c r="C579" s="210">
        <v>122.6</v>
      </c>
      <c r="D579">
        <f t="shared" si="20"/>
        <v>0.42873790933457628</v>
      </c>
      <c r="E579">
        <v>2.3628621524588781E-2</v>
      </c>
      <c r="F579">
        <v>571</v>
      </c>
      <c r="G579">
        <f t="shared" ca="1" si="21"/>
        <v>-2.6874168585305693E-2</v>
      </c>
    </row>
    <row r="580" spans="2:7" x14ac:dyDescent="0.35">
      <c r="B580" s="269">
        <v>38994</v>
      </c>
      <c r="C580" s="210">
        <v>85.81</v>
      </c>
      <c r="D580">
        <f t="shared" si="20"/>
        <v>-0.88094841699270243</v>
      </c>
      <c r="E580">
        <v>2.3619229392818849E-2</v>
      </c>
      <c r="F580">
        <v>572</v>
      </c>
      <c r="G580">
        <f t="shared" ca="1" si="21"/>
        <v>-1.4549094745774796E-4</v>
      </c>
    </row>
    <row r="581" spans="2:7" x14ac:dyDescent="0.35">
      <c r="B581" s="269">
        <v>41974</v>
      </c>
      <c r="C581" s="210">
        <v>720.78</v>
      </c>
      <c r="D581">
        <f t="shared" si="20"/>
        <v>-0.6639469610786819</v>
      </c>
      <c r="E581">
        <v>2.3602590320381738E-2</v>
      </c>
      <c r="F581">
        <v>573</v>
      </c>
      <c r="G581">
        <f t="shared" ca="1" si="21"/>
        <v>-2.7604659320723587E-3</v>
      </c>
    </row>
    <row r="582" spans="2:7" x14ac:dyDescent="0.35">
      <c r="B582" s="269">
        <v>43699</v>
      </c>
      <c r="C582" s="210">
        <v>2144.84</v>
      </c>
      <c r="D582">
        <f t="shared" si="20"/>
        <v>-0.33421697143903673</v>
      </c>
      <c r="E582">
        <v>2.3589655485084206E-2</v>
      </c>
      <c r="F582">
        <v>574</v>
      </c>
      <c r="G582">
        <f t="shared" ca="1" si="21"/>
        <v>2.7278622189811103E-3</v>
      </c>
    </row>
    <row r="583" spans="2:7" x14ac:dyDescent="0.35">
      <c r="B583" s="269">
        <v>44607</v>
      </c>
      <c r="C583" s="210">
        <v>3221.53</v>
      </c>
      <c r="D583">
        <f t="shared" si="20"/>
        <v>76.889990328820119</v>
      </c>
      <c r="E583">
        <v>2.3513750508336793E-2</v>
      </c>
      <c r="F583">
        <v>575</v>
      </c>
      <c r="G583">
        <f t="shared" ca="1" si="21"/>
        <v>-6.7193532785697913E-3</v>
      </c>
    </row>
    <row r="584" spans="2:7" x14ac:dyDescent="0.35">
      <c r="B584" s="269">
        <v>37924</v>
      </c>
      <c r="C584" s="210">
        <v>41.36</v>
      </c>
      <c r="D584">
        <f t="shared" si="20"/>
        <v>-0.8022093634928984</v>
      </c>
      <c r="E584">
        <v>2.350903241771846E-2</v>
      </c>
      <c r="F584">
        <v>576</v>
      </c>
      <c r="G584">
        <f t="shared" ca="1" si="21"/>
        <v>3.8386583497330958E-3</v>
      </c>
    </row>
    <row r="585" spans="2:7" x14ac:dyDescent="0.35">
      <c r="B585" s="269">
        <v>41152</v>
      </c>
      <c r="C585" s="210">
        <v>209.11</v>
      </c>
      <c r="D585">
        <f t="shared" ref="D585:D648" si="22">(C585-C586)/C586</f>
        <v>0.31029513127388941</v>
      </c>
      <c r="E585">
        <v>2.3493710537908136E-2</v>
      </c>
      <c r="F585">
        <v>577</v>
      </c>
      <c r="G585">
        <f t="shared" ca="1" si="21"/>
        <v>2.410224642164549E-2</v>
      </c>
    </row>
    <row r="586" spans="2:7" x14ac:dyDescent="0.35">
      <c r="B586" s="269">
        <v>40687</v>
      </c>
      <c r="C586" s="210">
        <v>159.59</v>
      </c>
      <c r="D586">
        <f t="shared" si="22"/>
        <v>14.89541832669323</v>
      </c>
      <c r="E586">
        <v>2.3472070801000427E-2</v>
      </c>
      <c r="F586">
        <v>578</v>
      </c>
      <c r="G586">
        <f t="shared" ref="G586:G649" ca="1" si="23">_xlfn.NORM.INV(RAND(),M$11,M$12)</f>
        <v>1.1692828312676994E-2</v>
      </c>
    </row>
    <row r="587" spans="2:7" x14ac:dyDescent="0.35">
      <c r="B587" s="269">
        <v>35346</v>
      </c>
      <c r="C587" s="210">
        <v>10.039999999999999</v>
      </c>
      <c r="D587">
        <f t="shared" si="22"/>
        <v>0</v>
      </c>
      <c r="E587">
        <v>2.3445463812436149E-2</v>
      </c>
      <c r="F587">
        <v>579</v>
      </c>
      <c r="G587">
        <f t="shared" ca="1" si="23"/>
        <v>2.1131653634628378E-2</v>
      </c>
    </row>
    <row r="588" spans="2:7" x14ac:dyDescent="0.35">
      <c r="B588" s="269">
        <v>35306</v>
      </c>
      <c r="C588" s="210">
        <v>10.039999999999999</v>
      </c>
      <c r="D588">
        <f t="shared" si="22"/>
        <v>-0.79501837484687632</v>
      </c>
      <c r="E588">
        <v>2.3445463812436149E-2</v>
      </c>
      <c r="F588">
        <v>580</v>
      </c>
      <c r="G588">
        <f t="shared" ca="1" si="23"/>
        <v>6.8069834926032843E-4</v>
      </c>
    </row>
    <row r="589" spans="2:7" x14ac:dyDescent="0.35">
      <c r="B589" s="269">
        <v>36808</v>
      </c>
      <c r="C589" s="210">
        <v>48.98</v>
      </c>
      <c r="D589">
        <f t="shared" si="22"/>
        <v>-0.98432183451821165</v>
      </c>
      <c r="E589">
        <v>2.3401587964897566E-2</v>
      </c>
      <c r="F589">
        <v>581</v>
      </c>
      <c r="G589">
        <f t="shared" ca="1" si="23"/>
        <v>-1.9844599772289664E-2</v>
      </c>
    </row>
    <row r="590" spans="2:7" x14ac:dyDescent="0.35">
      <c r="B590" s="269">
        <v>44677</v>
      </c>
      <c r="C590" s="210">
        <v>3124.09</v>
      </c>
      <c r="D590">
        <f t="shared" si="22"/>
        <v>322.07032057911067</v>
      </c>
      <c r="E590">
        <v>2.3302052113529644E-2</v>
      </c>
      <c r="F590">
        <v>582</v>
      </c>
      <c r="G590">
        <f t="shared" ca="1" si="23"/>
        <v>2.536766128660296E-2</v>
      </c>
    </row>
    <row r="591" spans="2:7" x14ac:dyDescent="0.35">
      <c r="B591" s="269">
        <v>35297</v>
      </c>
      <c r="C591" s="210">
        <v>9.67</v>
      </c>
      <c r="D591">
        <f t="shared" si="22"/>
        <v>-0.79820534223706174</v>
      </c>
      <c r="E591">
        <v>2.3280423280423349E-2</v>
      </c>
      <c r="F591">
        <v>583</v>
      </c>
      <c r="G591">
        <f t="shared" ca="1" si="23"/>
        <v>2.6596833613302235E-3</v>
      </c>
    </row>
    <row r="592" spans="2:7" x14ac:dyDescent="0.35">
      <c r="B592" s="269">
        <v>36990</v>
      </c>
      <c r="C592" s="210">
        <v>47.92</v>
      </c>
      <c r="D592">
        <f t="shared" si="22"/>
        <v>-0.98026554212104233</v>
      </c>
      <c r="E592">
        <v>2.3275677984198238E-2</v>
      </c>
      <c r="F592">
        <v>584</v>
      </c>
      <c r="G592">
        <f t="shared" ca="1" si="23"/>
        <v>-3.3628881642021005E-2</v>
      </c>
    </row>
    <row r="593" spans="2:7" x14ac:dyDescent="0.35">
      <c r="B593" s="269">
        <v>43602</v>
      </c>
      <c r="C593" s="210">
        <v>2428.2399999999998</v>
      </c>
      <c r="D593">
        <f t="shared" si="22"/>
        <v>202.88245172124263</v>
      </c>
      <c r="E593">
        <v>2.3209560248782186E-2</v>
      </c>
      <c r="F593">
        <v>585</v>
      </c>
      <c r="G593">
        <f t="shared" ca="1" si="23"/>
        <v>2.6819688210537009E-2</v>
      </c>
    </row>
    <row r="594" spans="2:7" x14ac:dyDescent="0.35">
      <c r="B594" s="269">
        <v>35615</v>
      </c>
      <c r="C594" s="210">
        <v>11.91</v>
      </c>
      <c r="D594">
        <f t="shared" si="22"/>
        <v>-0.98991182374914233</v>
      </c>
      <c r="E594">
        <v>2.3195876288659757E-2</v>
      </c>
      <c r="F594">
        <v>586</v>
      </c>
      <c r="G594">
        <f t="shared" ca="1" si="23"/>
        <v>2.8645357843965359E-2</v>
      </c>
    </row>
    <row r="595" spans="2:7" x14ac:dyDescent="0.35">
      <c r="B595" s="269">
        <v>42185</v>
      </c>
      <c r="C595" s="210">
        <v>1180.5899999999999</v>
      </c>
      <c r="D595">
        <f t="shared" si="22"/>
        <v>-0.54202710775604579</v>
      </c>
      <c r="E595">
        <v>2.3183456978437218E-2</v>
      </c>
      <c r="F595">
        <v>587</v>
      </c>
      <c r="G595">
        <f t="shared" ca="1" si="23"/>
        <v>2.2573753471926722E-2</v>
      </c>
    </row>
    <row r="596" spans="2:7" x14ac:dyDescent="0.35">
      <c r="B596" s="269">
        <v>43251</v>
      </c>
      <c r="C596" s="210">
        <v>2577.86</v>
      </c>
      <c r="D596">
        <f t="shared" si="22"/>
        <v>69.937259218492017</v>
      </c>
      <c r="E596">
        <v>2.3159265095197043E-2</v>
      </c>
      <c r="F596">
        <v>588</v>
      </c>
      <c r="G596">
        <f t="shared" ca="1" si="23"/>
        <v>8.0943641120407757E-3</v>
      </c>
    </row>
    <row r="597" spans="2:7" x14ac:dyDescent="0.35">
      <c r="B597" s="269">
        <v>36642</v>
      </c>
      <c r="C597" s="210">
        <v>36.340000000000003</v>
      </c>
      <c r="D597">
        <f t="shared" si="22"/>
        <v>0.6723423838011966</v>
      </c>
      <c r="E597">
        <v>2.3085585585585593E-2</v>
      </c>
      <c r="F597">
        <v>589</v>
      </c>
      <c r="G597">
        <f t="shared" ca="1" si="23"/>
        <v>-3.0012606867380977E-2</v>
      </c>
    </row>
    <row r="598" spans="2:7" x14ac:dyDescent="0.35">
      <c r="B598" s="269">
        <v>35879</v>
      </c>
      <c r="C598" s="210">
        <v>21.73</v>
      </c>
      <c r="D598">
        <f t="shared" si="22"/>
        <v>-0.90664604545259275</v>
      </c>
      <c r="E598">
        <v>2.3069679849340961E-2</v>
      </c>
      <c r="F598">
        <v>590</v>
      </c>
      <c r="G598">
        <f t="shared" ca="1" si="23"/>
        <v>-2.9423306289366184E-2</v>
      </c>
    </row>
    <row r="599" spans="2:7" x14ac:dyDescent="0.35">
      <c r="B599" s="269">
        <v>40980</v>
      </c>
      <c r="C599" s="210">
        <v>232.77</v>
      </c>
      <c r="D599">
        <f t="shared" si="22"/>
        <v>-0.75771548718162229</v>
      </c>
      <c r="E599">
        <v>2.3029930119105212E-2</v>
      </c>
      <c r="F599">
        <v>591</v>
      </c>
      <c r="G599">
        <f t="shared" ca="1" si="23"/>
        <v>1.2188313738362841E-3</v>
      </c>
    </row>
    <row r="600" spans="2:7" x14ac:dyDescent="0.35">
      <c r="B600" s="269">
        <v>42128</v>
      </c>
      <c r="C600" s="210">
        <v>960.73</v>
      </c>
      <c r="D600">
        <f t="shared" si="22"/>
        <v>-0.65632243940131074</v>
      </c>
      <c r="E600">
        <v>2.3000010648153102E-2</v>
      </c>
      <c r="F600">
        <v>592</v>
      </c>
      <c r="G600">
        <f t="shared" ca="1" si="23"/>
        <v>1.0673644161996877E-3</v>
      </c>
    </row>
    <row r="601" spans="2:7" x14ac:dyDescent="0.35">
      <c r="B601" s="269">
        <v>43753</v>
      </c>
      <c r="C601" s="210">
        <v>2795.44</v>
      </c>
      <c r="D601">
        <f t="shared" si="22"/>
        <v>29.172045331894225</v>
      </c>
      <c r="E601">
        <v>2.2977695643423036E-2</v>
      </c>
      <c r="F601">
        <v>593</v>
      </c>
      <c r="G601">
        <f t="shared" ca="1" si="23"/>
        <v>-3.1477698143738964E-2</v>
      </c>
    </row>
    <row r="602" spans="2:7" x14ac:dyDescent="0.35">
      <c r="B602" s="269">
        <v>38999</v>
      </c>
      <c r="C602" s="210">
        <v>92.65</v>
      </c>
      <c r="D602">
        <f t="shared" si="22"/>
        <v>-0.97455467243775296</v>
      </c>
      <c r="E602">
        <v>2.2965661918957853E-2</v>
      </c>
      <c r="F602">
        <v>594</v>
      </c>
      <c r="G602">
        <f t="shared" ca="1" si="23"/>
        <v>-2.129701465618675E-2</v>
      </c>
    </row>
    <row r="603" spans="2:7" x14ac:dyDescent="0.35">
      <c r="B603" s="269">
        <v>44434</v>
      </c>
      <c r="C603" s="210">
        <v>3641.14</v>
      </c>
      <c r="D603">
        <f t="shared" si="22"/>
        <v>33.109039812646365</v>
      </c>
      <c r="E603">
        <v>2.2927184206903626E-2</v>
      </c>
      <c r="F603">
        <v>595</v>
      </c>
      <c r="G603">
        <f t="shared" ca="1" si="23"/>
        <v>1.4352361681305218E-2</v>
      </c>
    </row>
    <row r="604" spans="2:7" x14ac:dyDescent="0.35">
      <c r="B604" s="269">
        <v>39374</v>
      </c>
      <c r="C604" s="210">
        <v>106.75</v>
      </c>
      <c r="D604">
        <f t="shared" si="22"/>
        <v>-0.78387625776931957</v>
      </c>
      <c r="E604">
        <v>2.2901494825603684E-2</v>
      </c>
      <c r="F604">
        <v>596</v>
      </c>
      <c r="G604">
        <f t="shared" ca="1" si="23"/>
        <v>1.5869111087982089E-2</v>
      </c>
    </row>
    <row r="605" spans="2:7" x14ac:dyDescent="0.35">
      <c r="B605" s="269">
        <v>41862</v>
      </c>
      <c r="C605" s="210">
        <v>493.93</v>
      </c>
      <c r="D605">
        <f t="shared" si="22"/>
        <v>-0.16904157063306466</v>
      </c>
      <c r="E605">
        <v>2.2862349603429394E-2</v>
      </c>
      <c r="F605">
        <v>597</v>
      </c>
      <c r="G605">
        <f t="shared" ca="1" si="23"/>
        <v>1.0020419043985603E-2</v>
      </c>
    </row>
    <row r="606" spans="2:7" x14ac:dyDescent="0.35">
      <c r="B606" s="269">
        <v>41933</v>
      </c>
      <c r="C606" s="210">
        <v>594.41</v>
      </c>
      <c r="D606">
        <f t="shared" si="22"/>
        <v>2.1114426298157456</v>
      </c>
      <c r="E606">
        <v>2.2834428881164576E-2</v>
      </c>
      <c r="F606">
        <v>598</v>
      </c>
      <c r="G606">
        <f t="shared" ca="1" si="23"/>
        <v>-2.0472690195691701E-2</v>
      </c>
    </row>
    <row r="607" spans="2:7" x14ac:dyDescent="0.35">
      <c r="B607" s="269">
        <v>40813</v>
      </c>
      <c r="C607" s="210">
        <v>191.04</v>
      </c>
      <c r="D607">
        <f t="shared" si="22"/>
        <v>2.9874765184721355</v>
      </c>
      <c r="E607">
        <v>2.2643327444997537E-2</v>
      </c>
      <c r="F607">
        <v>599</v>
      </c>
      <c r="G607">
        <f t="shared" ca="1" si="23"/>
        <v>-7.3226765865537493E-3</v>
      </c>
    </row>
    <row r="608" spans="2:7" x14ac:dyDescent="0.35">
      <c r="B608" s="269">
        <v>36746</v>
      </c>
      <c r="C608" s="210">
        <v>47.91</v>
      </c>
      <c r="D608">
        <f t="shared" si="22"/>
        <v>-0.98573814265429516</v>
      </c>
      <c r="E608">
        <v>2.2625400213447069E-2</v>
      </c>
      <c r="F608">
        <v>600</v>
      </c>
      <c r="G608">
        <f t="shared" ca="1" si="23"/>
        <v>-1.7393145016550975E-2</v>
      </c>
    </row>
    <row r="609" spans="2:7" x14ac:dyDescent="0.35">
      <c r="B609" s="269">
        <v>44291</v>
      </c>
      <c r="C609" s="210">
        <v>3359.31</v>
      </c>
      <c r="D609">
        <f t="shared" si="22"/>
        <v>74.018088432335858</v>
      </c>
      <c r="E609">
        <v>2.2617891574150374E-2</v>
      </c>
      <c r="F609">
        <v>601</v>
      </c>
      <c r="G609">
        <f t="shared" ca="1" si="23"/>
        <v>-1.1141520178935313E-3</v>
      </c>
    </row>
    <row r="610" spans="2:7" x14ac:dyDescent="0.35">
      <c r="B610" s="269">
        <v>38090</v>
      </c>
      <c r="C610" s="210">
        <v>44.78</v>
      </c>
      <c r="D610">
        <f t="shared" si="22"/>
        <v>0.31861012956419316</v>
      </c>
      <c r="E610">
        <v>2.2607901347339622E-2</v>
      </c>
      <c r="F610">
        <v>602</v>
      </c>
      <c r="G610">
        <f t="shared" ca="1" si="23"/>
        <v>-2.9115092310385234E-2</v>
      </c>
    </row>
    <row r="611" spans="2:7" x14ac:dyDescent="0.35">
      <c r="B611" s="269">
        <v>36109</v>
      </c>
      <c r="C611" s="210">
        <v>33.96</v>
      </c>
      <c r="D611">
        <f t="shared" si="22"/>
        <v>-0.98779203318726427</v>
      </c>
      <c r="E611">
        <v>2.2583559168925023E-2</v>
      </c>
      <c r="F611">
        <v>603</v>
      </c>
      <c r="G611">
        <f t="shared" ca="1" si="23"/>
        <v>-1.2630819926658359E-2</v>
      </c>
    </row>
    <row r="612" spans="2:7" x14ac:dyDescent="0.35">
      <c r="B612" s="269">
        <v>43480</v>
      </c>
      <c r="C612" s="210">
        <v>2781.79</v>
      </c>
      <c r="D612">
        <f t="shared" si="22"/>
        <v>-0.17994516832733914</v>
      </c>
      <c r="E612">
        <v>2.2562775463992601E-2</v>
      </c>
      <c r="F612">
        <v>604</v>
      </c>
      <c r="G612">
        <f t="shared" ca="1" si="23"/>
        <v>-3.8197008658130381E-3</v>
      </c>
    </row>
    <row r="613" spans="2:7" x14ac:dyDescent="0.35">
      <c r="B613" s="269">
        <v>44523</v>
      </c>
      <c r="C613" s="210">
        <v>3392.2</v>
      </c>
      <c r="D613">
        <f t="shared" si="22"/>
        <v>46.205677706651819</v>
      </c>
      <c r="E613">
        <v>2.2489216569859347E-2</v>
      </c>
      <c r="F613">
        <v>605</v>
      </c>
      <c r="G613">
        <f t="shared" ca="1" si="23"/>
        <v>5.8618646270010583E-3</v>
      </c>
    </row>
    <row r="614" spans="2:7" x14ac:dyDescent="0.35">
      <c r="B614" s="269">
        <v>36389</v>
      </c>
      <c r="C614" s="210">
        <v>71.86</v>
      </c>
      <c r="D614">
        <f t="shared" si="22"/>
        <v>-0.97309017375674056</v>
      </c>
      <c r="E614">
        <v>2.2481502561183812E-2</v>
      </c>
      <c r="F614">
        <v>606</v>
      </c>
      <c r="G614">
        <f t="shared" ca="1" si="23"/>
        <v>-1.2890710871799818E-2</v>
      </c>
    </row>
    <row r="615" spans="2:7" x14ac:dyDescent="0.35">
      <c r="B615" s="269">
        <v>43266</v>
      </c>
      <c r="C615" s="210">
        <v>2670.4</v>
      </c>
      <c r="D615">
        <f t="shared" si="22"/>
        <v>-0.52833787850955904</v>
      </c>
      <c r="E615">
        <v>2.2467952154136085E-2</v>
      </c>
      <c r="F615">
        <v>607</v>
      </c>
      <c r="G615">
        <f t="shared" ca="1" si="23"/>
        <v>9.3517754119476892E-3</v>
      </c>
    </row>
    <row r="616" spans="2:7" x14ac:dyDescent="0.35">
      <c r="B616" s="269">
        <v>45533</v>
      </c>
      <c r="C616" s="210">
        <v>5661.68</v>
      </c>
      <c r="D616">
        <f t="shared" si="22"/>
        <v>1.7345034436791824</v>
      </c>
      <c r="E616">
        <v>2.2452978410250377E-2</v>
      </c>
      <c r="F616">
        <v>608</v>
      </c>
      <c r="G616">
        <f t="shared" ca="1" si="23"/>
        <v>5.2777650096803661E-3</v>
      </c>
    </row>
    <row r="617" spans="2:7" x14ac:dyDescent="0.35">
      <c r="B617" s="269">
        <v>43048</v>
      </c>
      <c r="C617" s="210">
        <v>2070.46</v>
      </c>
      <c r="D617">
        <f t="shared" si="22"/>
        <v>-0.59997295104138493</v>
      </c>
      <c r="E617">
        <v>2.2444333608229117E-2</v>
      </c>
      <c r="F617">
        <v>609</v>
      </c>
      <c r="G617">
        <f t="shared" ca="1" si="23"/>
        <v>2.210606958471974E-2</v>
      </c>
    </row>
    <row r="618" spans="2:7" x14ac:dyDescent="0.35">
      <c r="B618" s="269">
        <v>46204</v>
      </c>
      <c r="C618" s="210">
        <v>5175.8</v>
      </c>
      <c r="D618">
        <f t="shared" si="22"/>
        <v>81.918936238385129</v>
      </c>
      <c r="E618">
        <v>2.2442855760056536E-2</v>
      </c>
      <c r="F618">
        <v>610</v>
      </c>
      <c r="G618">
        <f t="shared" ca="1" si="23"/>
        <v>1.5548177500122121E-2</v>
      </c>
    </row>
    <row r="619" spans="2:7" x14ac:dyDescent="0.35">
      <c r="B619" s="269">
        <v>36544</v>
      </c>
      <c r="C619" s="210">
        <v>62.42</v>
      </c>
      <c r="D619">
        <f t="shared" si="22"/>
        <v>-0.82834671653283465</v>
      </c>
      <c r="E619">
        <v>2.2440622440622515E-2</v>
      </c>
      <c r="F619">
        <v>611</v>
      </c>
      <c r="G619">
        <f t="shared" ca="1" si="23"/>
        <v>-3.8582894215706438E-2</v>
      </c>
    </row>
    <row r="620" spans="2:7" x14ac:dyDescent="0.35">
      <c r="B620" s="269">
        <v>41733</v>
      </c>
      <c r="C620" s="210">
        <v>363.64</v>
      </c>
      <c r="D620">
        <f t="shared" si="22"/>
        <v>1.7663750475465958</v>
      </c>
      <c r="E620">
        <v>2.2408412292293334E-2</v>
      </c>
      <c r="F620">
        <v>612</v>
      </c>
      <c r="G620">
        <f t="shared" ca="1" si="23"/>
        <v>-6.0227298077596032E-3</v>
      </c>
    </row>
    <row r="621" spans="2:7" x14ac:dyDescent="0.35">
      <c r="B621" s="269">
        <v>38796</v>
      </c>
      <c r="C621" s="210">
        <v>131.44999999999999</v>
      </c>
      <c r="D621">
        <f t="shared" si="22"/>
        <v>-0.95394328840365938</v>
      </c>
      <c r="E621">
        <v>2.2400248891654317E-2</v>
      </c>
      <c r="F621">
        <v>613</v>
      </c>
      <c r="G621">
        <f t="shared" ca="1" si="23"/>
        <v>-4.1206733199427911E-3</v>
      </c>
    </row>
    <row r="622" spans="2:7" x14ac:dyDescent="0.35">
      <c r="B622" s="269">
        <v>43755</v>
      </c>
      <c r="C622" s="210">
        <v>2854.09</v>
      </c>
      <c r="D622">
        <f t="shared" si="22"/>
        <v>-0.41366523682740031</v>
      </c>
      <c r="E622">
        <v>2.2381349830384624E-2</v>
      </c>
      <c r="F622">
        <v>614</v>
      </c>
      <c r="G622">
        <f t="shared" ca="1" si="23"/>
        <v>-8.5245202777473068E-3</v>
      </c>
    </row>
    <row r="623" spans="2:7" x14ac:dyDescent="0.35">
      <c r="B623" s="269">
        <v>45622</v>
      </c>
      <c r="C623" s="210">
        <v>4867.68</v>
      </c>
      <c r="D623">
        <f t="shared" si="22"/>
        <v>-0.16575318518823193</v>
      </c>
      <c r="E623">
        <v>2.2359815341446106E-2</v>
      </c>
      <c r="F623">
        <v>615</v>
      </c>
      <c r="G623">
        <f t="shared" ca="1" si="23"/>
        <v>1.2103727495320087E-2</v>
      </c>
    </row>
    <row r="624" spans="2:7" x14ac:dyDescent="0.35">
      <c r="B624" s="269">
        <v>46044</v>
      </c>
      <c r="C624" s="210">
        <v>5834.82</v>
      </c>
      <c r="D624">
        <f t="shared" si="22"/>
        <v>53.086206896551722</v>
      </c>
      <c r="E624">
        <v>2.2316446048585601E-2</v>
      </c>
      <c r="F624">
        <v>616</v>
      </c>
      <c r="G624">
        <f t="shared" ca="1" si="23"/>
        <v>6.8431102594433723E-4</v>
      </c>
    </row>
    <row r="625" spans="2:7" x14ac:dyDescent="0.35">
      <c r="B625" s="269">
        <v>39862</v>
      </c>
      <c r="C625" s="210">
        <v>107.88</v>
      </c>
      <c r="D625">
        <f t="shared" si="22"/>
        <v>-0.95847958618141504</v>
      </c>
      <c r="E625">
        <v>2.2268549227707705E-2</v>
      </c>
      <c r="F625">
        <v>617</v>
      </c>
      <c r="G625">
        <f t="shared" ca="1" si="23"/>
        <v>-1.2334979338131481E-2</v>
      </c>
    </row>
    <row r="626" spans="2:7" x14ac:dyDescent="0.35">
      <c r="B626" s="269">
        <v>43420</v>
      </c>
      <c r="C626" s="210">
        <v>2598.2399999999998</v>
      </c>
      <c r="D626">
        <f t="shared" si="22"/>
        <v>29.068742043744937</v>
      </c>
      <c r="E626">
        <v>2.2257019990793339E-2</v>
      </c>
      <c r="F626">
        <v>618</v>
      </c>
      <c r="G626">
        <f t="shared" ca="1" si="23"/>
        <v>5.364191167915886E-3</v>
      </c>
    </row>
    <row r="627" spans="2:7" x14ac:dyDescent="0.35">
      <c r="B627" s="269">
        <v>38593</v>
      </c>
      <c r="C627" s="210">
        <v>86.41</v>
      </c>
      <c r="D627">
        <f t="shared" si="22"/>
        <v>0.91766533510874371</v>
      </c>
      <c r="E627">
        <v>2.2240624630308712E-2</v>
      </c>
      <c r="F627">
        <v>619</v>
      </c>
      <c r="G627">
        <f t="shared" ca="1" si="23"/>
        <v>1.9314577730341106E-2</v>
      </c>
    </row>
    <row r="628" spans="2:7" x14ac:dyDescent="0.35">
      <c r="B628" s="269">
        <v>37966</v>
      </c>
      <c r="C628" s="210">
        <v>45.06</v>
      </c>
      <c r="D628">
        <f t="shared" si="22"/>
        <v>-0.99152395714199715</v>
      </c>
      <c r="E628">
        <v>2.223230490018158E-2</v>
      </c>
      <c r="F628">
        <v>620</v>
      </c>
      <c r="G628">
        <f t="shared" ca="1" si="23"/>
        <v>2.7563473588384586E-2</v>
      </c>
    </row>
    <row r="629" spans="2:7" x14ac:dyDescent="0.35">
      <c r="B629" s="269">
        <v>45478</v>
      </c>
      <c r="C629" s="210">
        <v>5316.16</v>
      </c>
      <c r="D629">
        <f t="shared" si="22"/>
        <v>7.2083118224057732E-2</v>
      </c>
      <c r="E629">
        <v>2.2214616306101328E-2</v>
      </c>
      <c r="F629">
        <v>621</v>
      </c>
      <c r="G629">
        <f t="shared" ca="1" si="23"/>
        <v>-1.4707033750812332E-2</v>
      </c>
    </row>
    <row r="630" spans="2:7" x14ac:dyDescent="0.35">
      <c r="B630" s="269">
        <v>45419</v>
      </c>
      <c r="C630" s="210">
        <v>4958.72</v>
      </c>
      <c r="D630">
        <f t="shared" si="22"/>
        <v>6.7807032684250998</v>
      </c>
      <c r="E630">
        <v>2.2176230741640091E-2</v>
      </c>
      <c r="F630">
        <v>622</v>
      </c>
      <c r="G630">
        <f t="shared" ca="1" si="23"/>
        <v>-3.2974235181227503E-3</v>
      </c>
    </row>
    <row r="631" spans="2:7" x14ac:dyDescent="0.35">
      <c r="B631" s="269">
        <v>41942</v>
      </c>
      <c r="C631" s="210">
        <v>637.30999999999995</v>
      </c>
      <c r="D631">
        <f t="shared" si="22"/>
        <v>1.0749820928566776</v>
      </c>
      <c r="E631">
        <v>2.2132764510593182E-2</v>
      </c>
      <c r="F631">
        <v>623</v>
      </c>
      <c r="G631">
        <f t="shared" ca="1" si="23"/>
        <v>6.6773660509627576E-4</v>
      </c>
    </row>
    <row r="632" spans="2:7" x14ac:dyDescent="0.35">
      <c r="B632" s="269">
        <v>41478</v>
      </c>
      <c r="C632" s="210">
        <v>307.14</v>
      </c>
      <c r="D632">
        <f t="shared" si="22"/>
        <v>1.8896415467118257</v>
      </c>
      <c r="E632">
        <v>2.2130520150420902E-2</v>
      </c>
      <c r="F632">
        <v>624</v>
      </c>
      <c r="G632">
        <f t="shared" ca="1" si="23"/>
        <v>-2.8958903922812517E-3</v>
      </c>
    </row>
    <row r="633" spans="2:7" x14ac:dyDescent="0.35">
      <c r="B633" s="269">
        <v>39654</v>
      </c>
      <c r="C633" s="210">
        <v>106.29</v>
      </c>
      <c r="D633">
        <f t="shared" si="22"/>
        <v>0.96505823627287857</v>
      </c>
      <c r="E633">
        <v>2.2117511299163492E-2</v>
      </c>
      <c r="F633">
        <v>625</v>
      </c>
      <c r="G633">
        <f t="shared" ca="1" si="23"/>
        <v>1.5071569810330481E-3</v>
      </c>
    </row>
    <row r="634" spans="2:7" x14ac:dyDescent="0.35">
      <c r="B634" s="269">
        <v>36887</v>
      </c>
      <c r="C634" s="210">
        <v>54.09</v>
      </c>
      <c r="D634">
        <f t="shared" si="22"/>
        <v>-0.9749638969117973</v>
      </c>
      <c r="E634">
        <v>2.2108843537414997E-2</v>
      </c>
      <c r="F634">
        <v>626</v>
      </c>
      <c r="G634">
        <f t="shared" ca="1" si="23"/>
        <v>1.5574925599161875E-2</v>
      </c>
    </row>
    <row r="635" spans="2:7" x14ac:dyDescent="0.35">
      <c r="B635" s="269">
        <v>43186</v>
      </c>
      <c r="C635" s="210">
        <v>2160.48</v>
      </c>
      <c r="D635">
        <f t="shared" si="22"/>
        <v>-0.112961434712454</v>
      </c>
      <c r="E635">
        <v>2.1986754966887425E-2</v>
      </c>
      <c r="F635">
        <v>627</v>
      </c>
      <c r="G635">
        <f t="shared" ca="1" si="23"/>
        <v>2.7497202443201356E-2</v>
      </c>
    </row>
    <row r="636" spans="2:7" x14ac:dyDescent="0.35">
      <c r="B636" s="269">
        <v>43238</v>
      </c>
      <c r="C636" s="210">
        <v>2435.61</v>
      </c>
      <c r="D636">
        <f t="shared" si="22"/>
        <v>0.71566534942203242</v>
      </c>
      <c r="E636">
        <v>2.1965710833060557E-2</v>
      </c>
      <c r="F636">
        <v>628</v>
      </c>
      <c r="G636">
        <f t="shared" ca="1" si="23"/>
        <v>2.9001266457534761E-3</v>
      </c>
    </row>
    <row r="637" spans="2:7" x14ac:dyDescent="0.35">
      <c r="B637" s="269">
        <v>42296</v>
      </c>
      <c r="C637" s="210">
        <v>1419.63</v>
      </c>
      <c r="D637">
        <f t="shared" si="22"/>
        <v>31.448685714285716</v>
      </c>
      <c r="E637">
        <v>2.1963545266067884E-2</v>
      </c>
      <c r="F637">
        <v>629</v>
      </c>
      <c r="G637">
        <f t="shared" ca="1" si="23"/>
        <v>-1.7802300911782152E-3</v>
      </c>
    </row>
    <row r="638" spans="2:7" x14ac:dyDescent="0.35">
      <c r="B638" s="269">
        <v>38064</v>
      </c>
      <c r="C638" s="210">
        <v>43.75</v>
      </c>
      <c r="D638">
        <f t="shared" si="22"/>
        <v>-0.65707791189841669</v>
      </c>
      <c r="E638">
        <v>2.1957486568558695E-2</v>
      </c>
      <c r="F638">
        <v>630</v>
      </c>
      <c r="G638">
        <f t="shared" ca="1" si="23"/>
        <v>-5.11058703878325E-2</v>
      </c>
    </row>
    <row r="639" spans="2:7" x14ac:dyDescent="0.35">
      <c r="B639" s="269">
        <v>39948</v>
      </c>
      <c r="C639" s="210">
        <v>127.58</v>
      </c>
      <c r="D639">
        <f t="shared" si="22"/>
        <v>0.11209902370990237</v>
      </c>
      <c r="E639">
        <v>2.1948093559756448E-2</v>
      </c>
      <c r="F639">
        <v>631</v>
      </c>
      <c r="G639">
        <f t="shared" ca="1" si="23"/>
        <v>1.2181494591346728E-2</v>
      </c>
    </row>
    <row r="640" spans="2:7" x14ac:dyDescent="0.35">
      <c r="B640" s="269">
        <v>38737</v>
      </c>
      <c r="C640" s="210">
        <v>114.72</v>
      </c>
      <c r="D640">
        <f t="shared" si="22"/>
        <v>-0.87505309589936286</v>
      </c>
      <c r="E640">
        <v>2.1913415285943288E-2</v>
      </c>
      <c r="F640">
        <v>632</v>
      </c>
      <c r="G640">
        <f t="shared" ca="1" si="23"/>
        <v>5.3244377620635941E-3</v>
      </c>
    </row>
    <row r="641" spans="2:7" x14ac:dyDescent="0.35">
      <c r="B641" s="269">
        <v>42087</v>
      </c>
      <c r="C641" s="210">
        <v>918.15</v>
      </c>
      <c r="D641">
        <f t="shared" si="22"/>
        <v>17.533508276140495</v>
      </c>
      <c r="E641">
        <v>2.1903903302280488E-2</v>
      </c>
      <c r="F641">
        <v>633</v>
      </c>
      <c r="G641">
        <f t="shared" ca="1" si="23"/>
        <v>9.9477217190121481E-3</v>
      </c>
    </row>
    <row r="642" spans="2:7" x14ac:dyDescent="0.35">
      <c r="B642" s="269">
        <v>38030</v>
      </c>
      <c r="C642" s="210">
        <v>49.54</v>
      </c>
      <c r="D642">
        <f t="shared" si="22"/>
        <v>-0.96777928091992305</v>
      </c>
      <c r="E642">
        <v>2.1864686468646914E-2</v>
      </c>
      <c r="F642">
        <v>634</v>
      </c>
      <c r="G642">
        <f t="shared" ca="1" si="23"/>
        <v>5.1674344381495221E-3</v>
      </c>
    </row>
    <row r="643" spans="2:7" x14ac:dyDescent="0.35">
      <c r="B643" s="269">
        <v>42851</v>
      </c>
      <c r="C643" s="210">
        <v>1537.52</v>
      </c>
      <c r="D643">
        <f t="shared" si="22"/>
        <v>-0.28792804809144035</v>
      </c>
      <c r="E643">
        <v>2.1845611936330635E-2</v>
      </c>
      <c r="F643">
        <v>635</v>
      </c>
      <c r="G643">
        <f t="shared" ca="1" si="23"/>
        <v>-3.3750778304985022E-3</v>
      </c>
    </row>
    <row r="644" spans="2:7" x14ac:dyDescent="0.35">
      <c r="B644" s="269">
        <v>43154</v>
      </c>
      <c r="C644" s="210">
        <v>2159.2199999999998</v>
      </c>
      <c r="D644">
        <f t="shared" si="22"/>
        <v>91.116894197952206</v>
      </c>
      <c r="E644">
        <v>2.1840260852692826E-2</v>
      </c>
      <c r="F644">
        <v>636</v>
      </c>
      <c r="G644">
        <f t="shared" ca="1" si="23"/>
        <v>-4.7813213292592941E-4</v>
      </c>
    </row>
    <row r="645" spans="2:7" x14ac:dyDescent="0.35">
      <c r="B645" s="269">
        <v>35891</v>
      </c>
      <c r="C645" s="210">
        <v>23.44</v>
      </c>
      <c r="D645">
        <f t="shared" si="22"/>
        <v>-0.97470458101764412</v>
      </c>
      <c r="E645">
        <v>2.1795989537925022E-2</v>
      </c>
      <c r="F645">
        <v>637</v>
      </c>
      <c r="G645">
        <f t="shared" ca="1" si="23"/>
        <v>1.7664131572002473E-4</v>
      </c>
    </row>
    <row r="646" spans="2:7" x14ac:dyDescent="0.35">
      <c r="B646" s="269">
        <v>42066</v>
      </c>
      <c r="C646" s="210">
        <v>926.65</v>
      </c>
      <c r="D646">
        <f t="shared" si="22"/>
        <v>-0.58876965953065641</v>
      </c>
      <c r="E646">
        <v>2.1788750565118142E-2</v>
      </c>
      <c r="F646">
        <v>638</v>
      </c>
      <c r="G646">
        <f t="shared" ca="1" si="23"/>
        <v>3.6927586024010278E-2</v>
      </c>
    </row>
    <row r="647" spans="2:7" x14ac:dyDescent="0.35">
      <c r="B647" s="269">
        <v>43196</v>
      </c>
      <c r="C647" s="210">
        <v>2253.36</v>
      </c>
      <c r="D647">
        <f t="shared" si="22"/>
        <v>0.89663995690525911</v>
      </c>
      <c r="E647">
        <v>2.1783686721201439E-2</v>
      </c>
      <c r="F647">
        <v>639</v>
      </c>
      <c r="G647">
        <f t="shared" ca="1" si="23"/>
        <v>-5.3883189173889127E-3</v>
      </c>
    </row>
    <row r="648" spans="2:7" x14ac:dyDescent="0.35">
      <c r="B648" s="269">
        <v>42522</v>
      </c>
      <c r="C648" s="210">
        <v>1188.08</v>
      </c>
      <c r="D648">
        <f t="shared" si="22"/>
        <v>17.311960542540071</v>
      </c>
      <c r="E648">
        <v>2.1766987452376606E-2</v>
      </c>
      <c r="F648">
        <v>640</v>
      </c>
      <c r="G648">
        <f t="shared" ca="1" si="23"/>
        <v>7.8642349313814645E-3</v>
      </c>
    </row>
    <row r="649" spans="2:7" x14ac:dyDescent="0.35">
      <c r="B649" s="269">
        <v>38342</v>
      </c>
      <c r="C649" s="210">
        <v>64.88</v>
      </c>
      <c r="D649">
        <f t="shared" ref="D649:D712" si="24">(C649-C650)/C650</f>
        <v>-0.97449695559372795</v>
      </c>
      <c r="E649">
        <v>2.1732283464566859E-2</v>
      </c>
      <c r="F649">
        <v>641</v>
      </c>
      <c r="G649">
        <f t="shared" ca="1" si="23"/>
        <v>3.7412280849159129E-3</v>
      </c>
    </row>
    <row r="650" spans="2:7" x14ac:dyDescent="0.35">
      <c r="B650" s="269">
        <v>43371</v>
      </c>
      <c r="C650" s="210">
        <v>2544.0100000000002</v>
      </c>
      <c r="D650">
        <f t="shared" si="24"/>
        <v>5.601131321518463</v>
      </c>
      <c r="E650">
        <v>2.1703072727784038E-2</v>
      </c>
      <c r="F650">
        <v>642</v>
      </c>
      <c r="G650">
        <f t="shared" ref="G650:G713" ca="1" si="25">_xlfn.NORM.INV(RAND(),M$11,M$12)</f>
        <v>3.4459496863423138E-2</v>
      </c>
    </row>
    <row r="651" spans="2:7" x14ac:dyDescent="0.35">
      <c r="B651" s="269">
        <v>41751</v>
      </c>
      <c r="C651" s="210">
        <v>385.39</v>
      </c>
      <c r="D651">
        <f t="shared" si="24"/>
        <v>47.053615960099755</v>
      </c>
      <c r="E651">
        <v>2.165844865065468E-2</v>
      </c>
      <c r="F651">
        <v>643</v>
      </c>
      <c r="G651">
        <f t="shared" ca="1" si="25"/>
        <v>-8.4186041539414187E-4</v>
      </c>
    </row>
    <row r="652" spans="2:7" x14ac:dyDescent="0.35">
      <c r="B652" s="269">
        <v>35100</v>
      </c>
      <c r="C652" s="210">
        <v>8.02</v>
      </c>
      <c r="D652">
        <f t="shared" si="24"/>
        <v>-0.9974827053698101</v>
      </c>
      <c r="E652">
        <v>2.1656050955414004E-2</v>
      </c>
      <c r="F652">
        <v>644</v>
      </c>
      <c r="G652">
        <f t="shared" ca="1" si="25"/>
        <v>-1.1464484500150538E-2</v>
      </c>
    </row>
    <row r="653" spans="2:7" x14ac:dyDescent="0.35">
      <c r="B653" s="269">
        <v>44341</v>
      </c>
      <c r="C653" s="210">
        <v>3185.96</v>
      </c>
      <c r="D653">
        <f t="shared" si="24"/>
        <v>216.47167235494879</v>
      </c>
      <c r="E653">
        <v>2.165185156680904E-2</v>
      </c>
      <c r="F653">
        <v>645</v>
      </c>
      <c r="G653">
        <f t="shared" ca="1" si="25"/>
        <v>1.5657618202919676E-2</v>
      </c>
    </row>
    <row r="654" spans="2:7" x14ac:dyDescent="0.35">
      <c r="B654" s="269">
        <v>35676</v>
      </c>
      <c r="C654" s="210">
        <v>14.65</v>
      </c>
      <c r="D654">
        <f t="shared" si="24"/>
        <v>-0.85986225368280078</v>
      </c>
      <c r="E654">
        <v>2.1617852161785252E-2</v>
      </c>
      <c r="F654">
        <v>646</v>
      </c>
      <c r="G654">
        <f t="shared" ca="1" si="25"/>
        <v>3.7469120292364003E-2</v>
      </c>
    </row>
    <row r="655" spans="2:7" x14ac:dyDescent="0.35">
      <c r="B655" s="269">
        <v>39707</v>
      </c>
      <c r="C655" s="210">
        <v>104.54</v>
      </c>
      <c r="D655">
        <f t="shared" si="24"/>
        <v>0.64629921259842527</v>
      </c>
      <c r="E655">
        <v>2.1596794683866001E-2</v>
      </c>
      <c r="F655">
        <v>647</v>
      </c>
      <c r="G655">
        <f t="shared" ca="1" si="25"/>
        <v>1.3078042025228843E-2</v>
      </c>
    </row>
    <row r="656" spans="2:7" x14ac:dyDescent="0.35">
      <c r="B656" s="269">
        <v>38341</v>
      </c>
      <c r="C656" s="210">
        <v>63.5</v>
      </c>
      <c r="D656">
        <f t="shared" si="24"/>
        <v>-0.56360387602226647</v>
      </c>
      <c r="E656">
        <v>2.1557271557271614E-2</v>
      </c>
      <c r="F656">
        <v>648</v>
      </c>
      <c r="G656">
        <f t="shared" ca="1" si="25"/>
        <v>-8.1697703946256878E-3</v>
      </c>
    </row>
    <row r="657" spans="2:7" x14ac:dyDescent="0.35">
      <c r="B657" s="269">
        <v>40018</v>
      </c>
      <c r="C657" s="210">
        <v>145.51</v>
      </c>
      <c r="D657">
        <f t="shared" si="24"/>
        <v>8.8332086761406164E-2</v>
      </c>
      <c r="E657">
        <v>2.1552934568941261E-2</v>
      </c>
      <c r="F657">
        <v>649</v>
      </c>
      <c r="G657">
        <f t="shared" ca="1" si="25"/>
        <v>1.3007251271161707E-2</v>
      </c>
    </row>
    <row r="658" spans="2:7" x14ac:dyDescent="0.35">
      <c r="B658" s="269">
        <v>40135</v>
      </c>
      <c r="C658" s="210">
        <v>133.69999999999999</v>
      </c>
      <c r="D658">
        <f t="shared" si="24"/>
        <v>-0.97603826708460806</v>
      </c>
      <c r="E658">
        <v>2.1546454767726111E-2</v>
      </c>
      <c r="F658">
        <v>650</v>
      </c>
      <c r="G658">
        <f t="shared" ca="1" si="25"/>
        <v>2.8061562127117697E-2</v>
      </c>
    </row>
    <row r="659" spans="2:7" x14ac:dyDescent="0.35">
      <c r="B659" s="269">
        <v>45868</v>
      </c>
      <c r="C659" s="210">
        <v>5579.73</v>
      </c>
      <c r="D659">
        <f t="shared" si="24"/>
        <v>366.08749999999998</v>
      </c>
      <c r="E659">
        <v>2.1507620486063354E-2</v>
      </c>
      <c r="F659">
        <v>651</v>
      </c>
      <c r="G659">
        <f t="shared" ca="1" si="25"/>
        <v>1.6053835677659885E-2</v>
      </c>
    </row>
    <row r="660" spans="2:7" x14ac:dyDescent="0.35">
      <c r="B660" s="269">
        <v>35702</v>
      </c>
      <c r="C660" s="210">
        <v>15.2</v>
      </c>
      <c r="D660">
        <f t="shared" si="24"/>
        <v>-0.98381480732167004</v>
      </c>
      <c r="E660">
        <v>2.1505376344085919E-2</v>
      </c>
      <c r="F660">
        <v>652</v>
      </c>
      <c r="G660">
        <f t="shared" ca="1" si="25"/>
        <v>1.6066689998985282E-2</v>
      </c>
    </row>
    <row r="661" spans="2:7" x14ac:dyDescent="0.35">
      <c r="B661" s="269">
        <v>42124</v>
      </c>
      <c r="C661" s="210">
        <v>939.13</v>
      </c>
      <c r="D661">
        <f t="shared" si="24"/>
        <v>20.470736168267031</v>
      </c>
      <c r="E661">
        <v>2.149297888771658E-2</v>
      </c>
      <c r="F661">
        <v>653</v>
      </c>
      <c r="G661">
        <f t="shared" ca="1" si="25"/>
        <v>-7.3296660902300347E-3</v>
      </c>
    </row>
    <row r="662" spans="2:7" x14ac:dyDescent="0.35">
      <c r="B662" s="269">
        <v>37074</v>
      </c>
      <c r="C662" s="210">
        <v>43.74</v>
      </c>
      <c r="D662">
        <f t="shared" si="24"/>
        <v>-0.96141768400254035</v>
      </c>
      <c r="E662">
        <v>2.1485287248949127E-2</v>
      </c>
      <c r="F662">
        <v>654</v>
      </c>
      <c r="G662">
        <f t="shared" ca="1" si="25"/>
        <v>1.3438923256681794E-2</v>
      </c>
    </row>
    <row r="663" spans="2:7" x14ac:dyDescent="0.35">
      <c r="B663" s="269">
        <v>42459</v>
      </c>
      <c r="C663" s="210">
        <v>1133.68</v>
      </c>
      <c r="D663">
        <f t="shared" si="24"/>
        <v>10.749196807959375</v>
      </c>
      <c r="E663">
        <v>2.1425353635462628E-2</v>
      </c>
      <c r="F663">
        <v>655</v>
      </c>
      <c r="G663">
        <f t="shared" ca="1" si="25"/>
        <v>1.4342801382854804E-2</v>
      </c>
    </row>
    <row r="664" spans="2:7" x14ac:dyDescent="0.35">
      <c r="B664" s="269">
        <v>39167</v>
      </c>
      <c r="C664" s="210">
        <v>96.49</v>
      </c>
      <c r="D664">
        <f t="shared" si="24"/>
        <v>-0.92367565515222949</v>
      </c>
      <c r="E664">
        <v>2.1382449454853351E-2</v>
      </c>
      <c r="F664">
        <v>656</v>
      </c>
      <c r="G664">
        <f t="shared" ca="1" si="25"/>
        <v>-6.7918605258361579E-3</v>
      </c>
    </row>
    <row r="665" spans="2:7" x14ac:dyDescent="0.35">
      <c r="B665" s="269">
        <v>42243</v>
      </c>
      <c r="C665" s="210">
        <v>1264.21</v>
      </c>
      <c r="D665">
        <f t="shared" si="24"/>
        <v>-0.73369298469199673</v>
      </c>
      <c r="E665">
        <v>2.1377499495051536E-2</v>
      </c>
      <c r="F665">
        <v>657</v>
      </c>
      <c r="G665">
        <f t="shared" ca="1" si="25"/>
        <v>-3.252267145520002E-2</v>
      </c>
    </row>
    <row r="666" spans="2:7" x14ac:dyDescent="0.35">
      <c r="B666" s="269">
        <v>45637</v>
      </c>
      <c r="C666" s="210">
        <v>4747.1899999999996</v>
      </c>
      <c r="D666">
        <f t="shared" si="24"/>
        <v>2.7035051996785793</v>
      </c>
      <c r="E666">
        <v>2.1357940756295189E-2</v>
      </c>
      <c r="F666">
        <v>658</v>
      </c>
      <c r="G666">
        <f t="shared" ca="1" si="25"/>
        <v>5.0414568651839335E-4</v>
      </c>
    </row>
    <row r="667" spans="2:7" x14ac:dyDescent="0.35">
      <c r="B667" s="269">
        <v>42249</v>
      </c>
      <c r="C667" s="210">
        <v>1281.81</v>
      </c>
      <c r="D667">
        <f t="shared" si="24"/>
        <v>-0.56667793516108311</v>
      </c>
      <c r="E667">
        <v>2.1346273366161468E-2</v>
      </c>
      <c r="F667">
        <v>659</v>
      </c>
      <c r="G667">
        <f t="shared" ca="1" si="25"/>
        <v>-1.1845925138054377E-2</v>
      </c>
    </row>
    <row r="668" spans="2:7" x14ac:dyDescent="0.35">
      <c r="B668" s="269">
        <v>43332</v>
      </c>
      <c r="C668" s="210">
        <v>2958.1</v>
      </c>
      <c r="D668">
        <f t="shared" si="24"/>
        <v>1.1640147774241925</v>
      </c>
      <c r="E668">
        <v>2.1341094987035118E-2</v>
      </c>
      <c r="F668">
        <v>660</v>
      </c>
      <c r="G668">
        <f t="shared" ca="1" si="25"/>
        <v>5.0433807115850679E-3</v>
      </c>
    </row>
    <row r="669" spans="2:7" x14ac:dyDescent="0.35">
      <c r="B669" s="269">
        <v>42291</v>
      </c>
      <c r="C669" s="210">
        <v>1366.95</v>
      </c>
      <c r="D669">
        <f t="shared" si="24"/>
        <v>-7.9742830214083779E-2</v>
      </c>
      <c r="E669">
        <v>2.1300917486028505E-2</v>
      </c>
      <c r="F669">
        <v>661</v>
      </c>
      <c r="G669">
        <f t="shared" ca="1" si="25"/>
        <v>3.9141076435940871E-2</v>
      </c>
    </row>
    <row r="670" spans="2:7" x14ac:dyDescent="0.35">
      <c r="B670" s="269">
        <v>42606</v>
      </c>
      <c r="C670" s="210">
        <v>1485.4</v>
      </c>
      <c r="D670">
        <f t="shared" si="24"/>
        <v>-0.71899197309103158</v>
      </c>
      <c r="E670">
        <v>2.1300587175643912E-2</v>
      </c>
      <c r="F670">
        <v>662</v>
      </c>
      <c r="G670">
        <f t="shared" ca="1" si="25"/>
        <v>4.7814904580395251E-2</v>
      </c>
    </row>
    <row r="671" spans="2:7" x14ac:dyDescent="0.35">
      <c r="B671" s="269">
        <v>46205</v>
      </c>
      <c r="C671" s="210">
        <v>5285.97</v>
      </c>
      <c r="D671">
        <f t="shared" si="24"/>
        <v>67.800859039437725</v>
      </c>
      <c r="E671">
        <v>2.1285598361605949E-2</v>
      </c>
      <c r="F671">
        <v>663</v>
      </c>
      <c r="G671">
        <f t="shared" ca="1" si="25"/>
        <v>4.4127926371797105E-3</v>
      </c>
    </row>
    <row r="672" spans="2:7" x14ac:dyDescent="0.35">
      <c r="B672" s="269">
        <v>38568</v>
      </c>
      <c r="C672" s="210">
        <v>76.83</v>
      </c>
      <c r="D672">
        <f t="shared" si="24"/>
        <v>-0.28283394007280871</v>
      </c>
      <c r="E672">
        <v>2.1268111125880555E-2</v>
      </c>
      <c r="F672">
        <v>664</v>
      </c>
      <c r="G672">
        <f t="shared" ca="1" si="25"/>
        <v>3.2616393927192053E-2</v>
      </c>
    </row>
    <row r="673" spans="2:7" x14ac:dyDescent="0.35">
      <c r="B673" s="269">
        <v>39709</v>
      </c>
      <c r="C673" s="210">
        <v>107.13</v>
      </c>
      <c r="D673">
        <f t="shared" si="24"/>
        <v>10.733844468784227</v>
      </c>
      <c r="E673">
        <v>2.1258341277406955E-2</v>
      </c>
      <c r="F673">
        <v>665</v>
      </c>
      <c r="G673">
        <f t="shared" ca="1" si="25"/>
        <v>1.9106679667926122E-2</v>
      </c>
    </row>
    <row r="674" spans="2:7" x14ac:dyDescent="0.35">
      <c r="B674" s="269">
        <v>35125</v>
      </c>
      <c r="C674" s="210">
        <v>9.1300000000000008</v>
      </c>
      <c r="D674">
        <f t="shared" si="24"/>
        <v>-0.78899930667899232</v>
      </c>
      <c r="E674">
        <v>2.1252796420581799E-2</v>
      </c>
      <c r="F674">
        <v>666</v>
      </c>
      <c r="G674">
        <f t="shared" ca="1" si="25"/>
        <v>6.1994407390978173E-3</v>
      </c>
    </row>
    <row r="675" spans="2:7" x14ac:dyDescent="0.35">
      <c r="B675" s="269">
        <v>36679</v>
      </c>
      <c r="C675" s="210">
        <v>43.27</v>
      </c>
      <c r="D675">
        <f t="shared" si="24"/>
        <v>-0.9897452061742058</v>
      </c>
      <c r="E675">
        <v>2.1241444418220574E-2</v>
      </c>
      <c r="F675">
        <v>667</v>
      </c>
      <c r="G675">
        <f t="shared" ca="1" si="25"/>
        <v>1.3492946782616656E-2</v>
      </c>
    </row>
    <row r="676" spans="2:7" x14ac:dyDescent="0.35">
      <c r="B676" s="269">
        <v>45041</v>
      </c>
      <c r="C676" s="210">
        <v>4219.49</v>
      </c>
      <c r="D676">
        <f t="shared" si="24"/>
        <v>0.23165502485500031</v>
      </c>
      <c r="E676">
        <v>2.1235553942034194E-2</v>
      </c>
      <c r="F676">
        <v>668</v>
      </c>
      <c r="G676">
        <f t="shared" ca="1" si="25"/>
        <v>-1.6194955975568692E-2</v>
      </c>
    </row>
    <row r="677" spans="2:7" x14ac:dyDescent="0.35">
      <c r="B677" s="269">
        <v>44510</v>
      </c>
      <c r="C677" s="210">
        <v>3425.87</v>
      </c>
      <c r="D677">
        <f t="shared" si="24"/>
        <v>1.6678944950198973</v>
      </c>
      <c r="E677">
        <v>2.1233276894092965E-2</v>
      </c>
      <c r="F677">
        <v>669</v>
      </c>
      <c r="G677">
        <f t="shared" ca="1" si="25"/>
        <v>-7.923171268261751E-3</v>
      </c>
    </row>
    <row r="678" spans="2:7" x14ac:dyDescent="0.35">
      <c r="B678" s="269">
        <v>42697</v>
      </c>
      <c r="C678" s="210">
        <v>1284.1099999999999</v>
      </c>
      <c r="D678">
        <f t="shared" si="24"/>
        <v>147.1095732410611</v>
      </c>
      <c r="E678">
        <v>2.1226002449459866E-2</v>
      </c>
      <c r="F678">
        <v>670</v>
      </c>
      <c r="G678">
        <f t="shared" ca="1" si="25"/>
        <v>2.0602189900811484E-2</v>
      </c>
    </row>
    <row r="679" spans="2:7" x14ac:dyDescent="0.35">
      <c r="B679" s="269">
        <v>35254</v>
      </c>
      <c r="C679" s="210">
        <v>8.67</v>
      </c>
      <c r="D679">
        <f t="shared" si="24"/>
        <v>-0.82001245588540583</v>
      </c>
      <c r="E679">
        <v>2.1201413427561804E-2</v>
      </c>
      <c r="F679">
        <v>671</v>
      </c>
      <c r="G679">
        <f t="shared" ca="1" si="25"/>
        <v>2.0520719572741916E-2</v>
      </c>
    </row>
    <row r="680" spans="2:7" x14ac:dyDescent="0.35">
      <c r="B680" s="269">
        <v>38286</v>
      </c>
      <c r="C680" s="210">
        <v>48.17</v>
      </c>
      <c r="D680">
        <f t="shared" si="24"/>
        <v>1.6308028399781542</v>
      </c>
      <c r="E680">
        <v>2.1199915200339196E-2</v>
      </c>
      <c r="F680">
        <v>672</v>
      </c>
      <c r="G680">
        <f t="shared" ca="1" si="25"/>
        <v>-1.0714618874232338E-2</v>
      </c>
    </row>
    <row r="681" spans="2:7" x14ac:dyDescent="0.35">
      <c r="B681" s="269">
        <v>35765</v>
      </c>
      <c r="C681" s="210">
        <v>18.309999999999999</v>
      </c>
      <c r="D681">
        <f t="shared" si="24"/>
        <v>-0.99459221586243973</v>
      </c>
      <c r="E681">
        <v>2.1193530395984327E-2</v>
      </c>
      <c r="F681">
        <v>673</v>
      </c>
      <c r="G681">
        <f t="shared" ca="1" si="25"/>
        <v>2.0747637349774029E-2</v>
      </c>
    </row>
    <row r="682" spans="2:7" x14ac:dyDescent="0.35">
      <c r="B682" s="269">
        <v>44424</v>
      </c>
      <c r="C682" s="210">
        <v>3385.86</v>
      </c>
      <c r="D682">
        <f t="shared" si="24"/>
        <v>33.730331316032419</v>
      </c>
      <c r="E682">
        <v>2.1163015842856261E-2</v>
      </c>
      <c r="F682">
        <v>674</v>
      </c>
      <c r="G682">
        <f t="shared" ca="1" si="25"/>
        <v>-1.5870806418466745E-2</v>
      </c>
    </row>
    <row r="683" spans="2:7" x14ac:dyDescent="0.35">
      <c r="B683" s="269">
        <v>39134</v>
      </c>
      <c r="C683" s="210">
        <v>97.49</v>
      </c>
      <c r="D683">
        <f t="shared" si="24"/>
        <v>-0.98237389260531549</v>
      </c>
      <c r="E683">
        <v>2.115847910338322E-2</v>
      </c>
      <c r="F683">
        <v>675</v>
      </c>
      <c r="G683">
        <f t="shared" ca="1" si="25"/>
        <v>1.156138081304736E-2</v>
      </c>
    </row>
    <row r="684" spans="2:7" x14ac:dyDescent="0.35">
      <c r="B684" s="269">
        <v>46237</v>
      </c>
      <c r="C684" s="209">
        <v>5531</v>
      </c>
      <c r="D684">
        <f t="shared" si="24"/>
        <v>519.3198494825964</v>
      </c>
      <c r="E684">
        <v>2.1139111972676081E-2</v>
      </c>
      <c r="F684">
        <v>676</v>
      </c>
      <c r="G684">
        <f t="shared" ca="1" si="25"/>
        <v>2.4631868378582153E-2</v>
      </c>
    </row>
    <row r="685" spans="2:7" x14ac:dyDescent="0.35">
      <c r="B685" s="269">
        <v>35425</v>
      </c>
      <c r="C685" s="210">
        <v>10.63</v>
      </c>
      <c r="D685">
        <f t="shared" si="24"/>
        <v>-0.76846003049444556</v>
      </c>
      <c r="E685">
        <v>2.1133525456292088E-2</v>
      </c>
      <c r="F685">
        <v>677</v>
      </c>
      <c r="G685">
        <f t="shared" ca="1" si="25"/>
        <v>-1.8529174947982181E-2</v>
      </c>
    </row>
    <row r="686" spans="2:7" x14ac:dyDescent="0.35">
      <c r="B686" s="269">
        <v>36788</v>
      </c>
      <c r="C686" s="210">
        <v>45.91</v>
      </c>
      <c r="D686">
        <f t="shared" si="24"/>
        <v>-0.99053249800998922</v>
      </c>
      <c r="E686">
        <v>2.1129893238434068E-2</v>
      </c>
      <c r="F686">
        <v>678</v>
      </c>
      <c r="G686">
        <f t="shared" ca="1" si="25"/>
        <v>-8.0932197537262728E-3</v>
      </c>
    </row>
    <row r="687" spans="2:7" x14ac:dyDescent="0.35">
      <c r="B687" s="269">
        <v>45281</v>
      </c>
      <c r="C687" s="210">
        <v>4849.22</v>
      </c>
      <c r="D687">
        <f t="shared" si="24"/>
        <v>312.25710594315251</v>
      </c>
      <c r="E687">
        <v>2.1120591629254691E-2</v>
      </c>
      <c r="F687">
        <v>679</v>
      </c>
      <c r="G687">
        <f t="shared" ca="1" si="25"/>
        <v>-8.3709113056491449E-3</v>
      </c>
    </row>
    <row r="688" spans="2:7" x14ac:dyDescent="0.35">
      <c r="B688" s="269">
        <v>35713</v>
      </c>
      <c r="C688" s="210">
        <v>15.48</v>
      </c>
      <c r="D688">
        <f t="shared" si="24"/>
        <v>-0.9308063650992312</v>
      </c>
      <c r="E688">
        <v>2.1108179419525086E-2</v>
      </c>
      <c r="F688">
        <v>680</v>
      </c>
      <c r="G688">
        <f t="shared" ca="1" si="25"/>
        <v>-1.2076001779633916E-2</v>
      </c>
    </row>
    <row r="689" spans="2:7" x14ac:dyDescent="0.35">
      <c r="B689" s="269">
        <v>41375</v>
      </c>
      <c r="C689" s="210">
        <v>223.72</v>
      </c>
      <c r="D689">
        <f t="shared" si="24"/>
        <v>-0.26145516968176419</v>
      </c>
      <c r="E689">
        <v>2.1086261980830693E-2</v>
      </c>
      <c r="F689">
        <v>681</v>
      </c>
      <c r="G689">
        <f t="shared" ca="1" si="25"/>
        <v>2.2492949602309728E-2</v>
      </c>
    </row>
    <row r="690" spans="2:7" x14ac:dyDescent="0.35">
      <c r="B690" s="269">
        <v>41519</v>
      </c>
      <c r="C690" s="210">
        <v>302.92</v>
      </c>
      <c r="D690">
        <f t="shared" si="24"/>
        <v>-0.76593492354172943</v>
      </c>
      <c r="E690">
        <v>2.1067179020460444E-2</v>
      </c>
      <c r="F690">
        <v>682</v>
      </c>
      <c r="G690">
        <f t="shared" ca="1" si="25"/>
        <v>1.7848184682498516E-2</v>
      </c>
    </row>
    <row r="691" spans="2:7" x14ac:dyDescent="0.35">
      <c r="B691" s="269">
        <v>42690</v>
      </c>
      <c r="C691" s="210">
        <v>1294.17</v>
      </c>
      <c r="D691">
        <f t="shared" si="24"/>
        <v>-0.77128259325107185</v>
      </c>
      <c r="E691">
        <v>2.1041420118343254E-2</v>
      </c>
      <c r="F691">
        <v>683</v>
      </c>
      <c r="G691">
        <f t="shared" ca="1" si="25"/>
        <v>-1.2290746954586398E-2</v>
      </c>
    </row>
    <row r="692" spans="2:7" x14ac:dyDescent="0.35">
      <c r="B692" s="269">
        <v>45834</v>
      </c>
      <c r="C692" s="210">
        <v>5658.38</v>
      </c>
      <c r="D692">
        <f t="shared" si="24"/>
        <v>-5.7874081955121344E-2</v>
      </c>
      <c r="E692">
        <v>2.1023589510399961E-2</v>
      </c>
      <c r="F692">
        <v>684</v>
      </c>
      <c r="G692">
        <f t="shared" ca="1" si="25"/>
        <v>-6.2212026032262878E-4</v>
      </c>
    </row>
    <row r="693" spans="2:7" x14ac:dyDescent="0.35">
      <c r="B693" s="269">
        <v>46069</v>
      </c>
      <c r="C693" s="210">
        <v>6005.97</v>
      </c>
      <c r="D693">
        <f t="shared" si="24"/>
        <v>99.300100200400806</v>
      </c>
      <c r="E693">
        <v>2.0984168376531952E-2</v>
      </c>
      <c r="F693">
        <v>685</v>
      </c>
      <c r="G693">
        <f t="shared" ca="1" si="25"/>
        <v>6.2309552194146616E-3</v>
      </c>
    </row>
    <row r="694" spans="2:7" x14ac:dyDescent="0.35">
      <c r="B694" s="269">
        <v>36460</v>
      </c>
      <c r="C694" s="210">
        <v>59.88</v>
      </c>
      <c r="D694">
        <f t="shared" si="24"/>
        <v>0.18129808640757555</v>
      </c>
      <c r="E694">
        <v>2.0971867007672701E-2</v>
      </c>
      <c r="F694">
        <v>686</v>
      </c>
      <c r="G694">
        <f t="shared" ca="1" si="25"/>
        <v>2.7668906818814022E-3</v>
      </c>
    </row>
    <row r="695" spans="2:7" x14ac:dyDescent="0.35">
      <c r="B695" s="269">
        <v>38244</v>
      </c>
      <c r="C695" s="210">
        <v>50.69</v>
      </c>
      <c r="D695">
        <f t="shared" si="24"/>
        <v>-0.98982588188067644</v>
      </c>
      <c r="E695">
        <v>2.0946626384692833E-2</v>
      </c>
      <c r="F695">
        <v>687</v>
      </c>
      <c r="G695">
        <f t="shared" ca="1" si="25"/>
        <v>-2.6184641579323521E-2</v>
      </c>
    </row>
    <row r="696" spans="2:7" x14ac:dyDescent="0.35">
      <c r="B696" s="269">
        <v>45322</v>
      </c>
      <c r="C696" s="210">
        <v>4982.25</v>
      </c>
      <c r="D696">
        <f t="shared" si="24"/>
        <v>142.91247833622185</v>
      </c>
      <c r="E696">
        <v>2.0946592541439348E-2</v>
      </c>
      <c r="F696">
        <v>688</v>
      </c>
      <c r="G696">
        <f t="shared" ca="1" si="25"/>
        <v>-1.7727091999845714E-2</v>
      </c>
    </row>
    <row r="697" spans="2:7" x14ac:dyDescent="0.35">
      <c r="B697" s="269">
        <v>36594</v>
      </c>
      <c r="C697" s="210">
        <v>34.619999999999997</v>
      </c>
      <c r="D697">
        <f t="shared" si="24"/>
        <v>-0.73804479418886193</v>
      </c>
      <c r="E697">
        <v>2.093777646711887E-2</v>
      </c>
      <c r="F697">
        <v>689</v>
      </c>
      <c r="G697">
        <f t="shared" ca="1" si="25"/>
        <v>3.3090627272694399E-2</v>
      </c>
    </row>
    <row r="698" spans="2:7" x14ac:dyDescent="0.35">
      <c r="B698" s="269">
        <v>40275</v>
      </c>
      <c r="C698" s="210">
        <v>132.16</v>
      </c>
      <c r="D698">
        <f t="shared" si="24"/>
        <v>-0.95190736636790729</v>
      </c>
      <c r="E698">
        <v>2.0934723831595274E-2</v>
      </c>
      <c r="F698">
        <v>690</v>
      </c>
      <c r="G698">
        <f t="shared" ca="1" si="25"/>
        <v>-3.1053984257407444E-3</v>
      </c>
    </row>
    <row r="699" spans="2:7" x14ac:dyDescent="0.35">
      <c r="B699" s="269">
        <v>43895</v>
      </c>
      <c r="C699" s="210">
        <v>2748.03</v>
      </c>
      <c r="D699">
        <f t="shared" si="24"/>
        <v>79.469399707174233</v>
      </c>
      <c r="E699">
        <v>2.0927295018018495E-2</v>
      </c>
      <c r="F699">
        <v>691</v>
      </c>
      <c r="G699">
        <f t="shared" ca="1" si="25"/>
        <v>1.2145567533567794E-2</v>
      </c>
    </row>
    <row r="700" spans="2:7" x14ac:dyDescent="0.35">
      <c r="B700" s="269">
        <v>36032</v>
      </c>
      <c r="C700" s="210">
        <v>34.15</v>
      </c>
      <c r="D700">
        <f t="shared" si="24"/>
        <v>-0.98820905365139533</v>
      </c>
      <c r="E700">
        <v>2.0926756352765193E-2</v>
      </c>
      <c r="F700">
        <v>692</v>
      </c>
      <c r="G700">
        <f t="shared" ca="1" si="25"/>
        <v>3.5214248779169142E-2</v>
      </c>
    </row>
    <row r="701" spans="2:7" x14ac:dyDescent="0.35">
      <c r="B701" s="269">
        <v>43329</v>
      </c>
      <c r="C701" s="210">
        <v>2896.29</v>
      </c>
      <c r="D701">
        <f t="shared" si="24"/>
        <v>190.30052840158521</v>
      </c>
      <c r="E701">
        <v>2.0906033881098896E-2</v>
      </c>
      <c r="F701">
        <v>693</v>
      </c>
      <c r="G701">
        <f t="shared" ca="1" si="25"/>
        <v>2.5627529447156138E-2</v>
      </c>
    </row>
    <row r="702" spans="2:7" x14ac:dyDescent="0.35">
      <c r="B702" s="269">
        <v>35688</v>
      </c>
      <c r="C702" s="210">
        <v>15.14</v>
      </c>
      <c r="D702">
        <f t="shared" si="24"/>
        <v>-0.84582484725050922</v>
      </c>
      <c r="E702">
        <v>2.0903573836817294E-2</v>
      </c>
      <c r="F702">
        <v>694</v>
      </c>
      <c r="G702">
        <f t="shared" ca="1" si="25"/>
        <v>2.1220541435479384E-2</v>
      </c>
    </row>
    <row r="703" spans="2:7" x14ac:dyDescent="0.35">
      <c r="B703" s="269">
        <v>39003</v>
      </c>
      <c r="C703" s="210">
        <v>98.2</v>
      </c>
      <c r="D703">
        <f t="shared" si="24"/>
        <v>-0.97159830399648306</v>
      </c>
      <c r="E703">
        <v>2.0896143050213173E-2</v>
      </c>
      <c r="F703">
        <v>695</v>
      </c>
      <c r="G703">
        <f t="shared" ca="1" si="25"/>
        <v>4.4627332259733185E-2</v>
      </c>
    </row>
    <row r="704" spans="2:7" x14ac:dyDescent="0.35">
      <c r="B704" s="269">
        <v>44293</v>
      </c>
      <c r="C704" s="210">
        <v>3457.54</v>
      </c>
      <c r="D704">
        <f t="shared" si="24"/>
        <v>0.11833695595921963</v>
      </c>
      <c r="E704">
        <v>2.0893001612150703E-2</v>
      </c>
      <c r="F704">
        <v>696</v>
      </c>
      <c r="G704">
        <f t="shared" ca="1" si="25"/>
        <v>1.879028773375602E-2</v>
      </c>
    </row>
    <row r="705" spans="2:7" x14ac:dyDescent="0.35">
      <c r="B705" s="269">
        <v>44251</v>
      </c>
      <c r="C705" s="210">
        <v>3091.68</v>
      </c>
      <c r="D705">
        <f t="shared" si="24"/>
        <v>62.018344883815729</v>
      </c>
      <c r="E705">
        <v>2.0861812778603214E-2</v>
      </c>
      <c r="F705">
        <v>697</v>
      </c>
      <c r="G705">
        <f t="shared" ca="1" si="25"/>
        <v>1.4939058567214369E-3</v>
      </c>
    </row>
    <row r="706" spans="2:7" x14ac:dyDescent="0.35">
      <c r="B706" s="269">
        <v>36752</v>
      </c>
      <c r="C706" s="210">
        <v>49.06</v>
      </c>
      <c r="D706">
        <f t="shared" si="24"/>
        <v>-0.82568220579874929</v>
      </c>
      <c r="E706">
        <v>2.0807324178110695E-2</v>
      </c>
      <c r="F706">
        <v>698</v>
      </c>
      <c r="G706">
        <f t="shared" ca="1" si="25"/>
        <v>7.1572230261128461E-3</v>
      </c>
    </row>
    <row r="707" spans="2:7" x14ac:dyDescent="0.35">
      <c r="B707" s="269">
        <v>41453</v>
      </c>
      <c r="C707" s="210">
        <v>281.44</v>
      </c>
      <c r="D707">
        <f t="shared" si="24"/>
        <v>-0.81961633861674232</v>
      </c>
      <c r="E707">
        <v>2.0745684027273937E-2</v>
      </c>
      <c r="F707">
        <v>699</v>
      </c>
      <c r="G707">
        <f t="shared" ca="1" si="25"/>
        <v>2.9056757415971243E-2</v>
      </c>
    </row>
    <row r="708" spans="2:7" x14ac:dyDescent="0.35">
      <c r="B708" s="269">
        <v>42887</v>
      </c>
      <c r="C708" s="210">
        <v>1560.23</v>
      </c>
      <c r="D708">
        <f t="shared" si="24"/>
        <v>12.656280087527353</v>
      </c>
      <c r="E708">
        <v>2.0732201970507839E-2</v>
      </c>
      <c r="F708">
        <v>700</v>
      </c>
      <c r="G708">
        <f t="shared" ca="1" si="25"/>
        <v>-5.1567887406446921E-3</v>
      </c>
    </row>
    <row r="709" spans="2:7" x14ac:dyDescent="0.35">
      <c r="B709" s="269">
        <v>38769</v>
      </c>
      <c r="C709" s="210">
        <v>114.25</v>
      </c>
      <c r="D709">
        <f t="shared" si="24"/>
        <v>-0.98076304619057797</v>
      </c>
      <c r="E709">
        <v>2.0727240239435299E-2</v>
      </c>
      <c r="F709">
        <v>701</v>
      </c>
      <c r="G709">
        <f t="shared" ca="1" si="25"/>
        <v>-1.393973901959647E-2</v>
      </c>
    </row>
    <row r="710" spans="2:7" x14ac:dyDescent="0.35">
      <c r="B710" s="269">
        <v>46006</v>
      </c>
      <c r="C710" s="210">
        <v>5939.09</v>
      </c>
      <c r="D710">
        <f t="shared" si="24"/>
        <v>103.50624670068626</v>
      </c>
      <c r="E710">
        <v>2.0709484600221015E-2</v>
      </c>
      <c r="F710">
        <v>702</v>
      </c>
      <c r="G710">
        <f t="shared" ca="1" si="25"/>
        <v>-1.369275132388016E-2</v>
      </c>
    </row>
    <row r="711" spans="2:7" x14ac:dyDescent="0.35">
      <c r="B711" s="269">
        <v>36500</v>
      </c>
      <c r="C711" s="210">
        <v>56.83</v>
      </c>
      <c r="D711">
        <f t="shared" si="24"/>
        <v>-0.24387972325705162</v>
      </c>
      <c r="E711">
        <v>2.0653735632183881E-2</v>
      </c>
      <c r="F711">
        <v>703</v>
      </c>
      <c r="G711">
        <f t="shared" ca="1" si="25"/>
        <v>-7.8564382439902589E-3</v>
      </c>
    </row>
    <row r="712" spans="2:7" x14ac:dyDescent="0.35">
      <c r="B712" s="269">
        <v>38553</v>
      </c>
      <c r="C712" s="210">
        <v>75.16</v>
      </c>
      <c r="D712">
        <f t="shared" si="24"/>
        <v>-0.98663465813105722</v>
      </c>
      <c r="E712">
        <v>2.0640956002172677E-2</v>
      </c>
      <c r="F712">
        <v>704</v>
      </c>
      <c r="G712">
        <f t="shared" ca="1" si="25"/>
        <v>-2.7954200968664238E-2</v>
      </c>
    </row>
    <row r="713" spans="2:7" x14ac:dyDescent="0.35">
      <c r="B713" s="269">
        <v>46244</v>
      </c>
      <c r="C713" s="209">
        <v>5623.5</v>
      </c>
      <c r="D713">
        <f t="shared" ref="D713:D776" si="26">(C713-C714)/C714</f>
        <v>313.86562150055994</v>
      </c>
      <c r="E713">
        <v>2.05989110707804E-2</v>
      </c>
      <c r="F713">
        <v>705</v>
      </c>
      <c r="G713">
        <f t="shared" ca="1" si="25"/>
        <v>-6.0594812756842066E-3</v>
      </c>
    </row>
    <row r="714" spans="2:7" x14ac:dyDescent="0.35">
      <c r="B714" s="269">
        <v>35808</v>
      </c>
      <c r="C714" s="210">
        <v>17.86</v>
      </c>
      <c r="D714">
        <f t="shared" si="26"/>
        <v>-0.54438775510204085</v>
      </c>
      <c r="E714">
        <v>2.0571428571428539E-2</v>
      </c>
      <c r="F714">
        <v>706</v>
      </c>
      <c r="G714">
        <f t="shared" ref="G714:G777" ca="1" si="27">_xlfn.NORM.INV(RAND(),M$11,M$12)</f>
        <v>4.1837319854859917E-2</v>
      </c>
    </row>
    <row r="715" spans="2:7" x14ac:dyDescent="0.35">
      <c r="B715" s="269">
        <v>37755</v>
      </c>
      <c r="C715" s="210">
        <v>39.200000000000003</v>
      </c>
      <c r="D715">
        <f t="shared" si="26"/>
        <v>-0.33671742808798644</v>
      </c>
      <c r="E715">
        <v>2.0567560531111855E-2</v>
      </c>
      <c r="F715">
        <v>707</v>
      </c>
      <c r="G715">
        <f t="shared" ca="1" si="27"/>
        <v>-2.9082882413197963E-2</v>
      </c>
    </row>
    <row r="716" spans="2:7" x14ac:dyDescent="0.35">
      <c r="B716" s="269">
        <v>36242</v>
      </c>
      <c r="C716" s="210">
        <v>59.1</v>
      </c>
      <c r="D716">
        <f t="shared" si="26"/>
        <v>-0.99000843619346768</v>
      </c>
      <c r="E716">
        <v>2.054912795717501E-2</v>
      </c>
      <c r="F716">
        <v>708</v>
      </c>
      <c r="G716">
        <f t="shared" ca="1" si="27"/>
        <v>3.3627471910654308E-2</v>
      </c>
    </row>
    <row r="717" spans="2:7" x14ac:dyDescent="0.35">
      <c r="B717" s="269">
        <v>45967</v>
      </c>
      <c r="C717" s="210">
        <v>5914.99</v>
      </c>
      <c r="D717">
        <f t="shared" si="26"/>
        <v>15.228572212467077</v>
      </c>
      <c r="E717">
        <v>2.053495791041008E-2</v>
      </c>
      <c r="F717">
        <v>709</v>
      </c>
      <c r="G717">
        <f t="shared" ca="1" si="27"/>
        <v>-1.2717010929732908E-3</v>
      </c>
    </row>
    <row r="718" spans="2:7" x14ac:dyDescent="0.35">
      <c r="B718" s="269">
        <v>41555</v>
      </c>
      <c r="C718" s="210">
        <v>364.48</v>
      </c>
      <c r="D718">
        <f t="shared" si="26"/>
        <v>-0.49791302191671366</v>
      </c>
      <c r="E718">
        <v>2.0523589528209551E-2</v>
      </c>
      <c r="F718">
        <v>710</v>
      </c>
      <c r="G718">
        <f t="shared" ca="1" si="27"/>
        <v>2.0006047197689645E-2</v>
      </c>
    </row>
    <row r="719" spans="2:7" x14ac:dyDescent="0.35">
      <c r="B719" s="269">
        <v>41962</v>
      </c>
      <c r="C719" s="210">
        <v>725.93</v>
      </c>
      <c r="D719">
        <f t="shared" si="26"/>
        <v>47.557190635451498</v>
      </c>
      <c r="E719">
        <v>2.0481893837156904E-2</v>
      </c>
      <c r="F719">
        <v>711</v>
      </c>
      <c r="G719">
        <f t="shared" ca="1" si="27"/>
        <v>3.0524309253246597E-2</v>
      </c>
    </row>
    <row r="720" spans="2:7" x14ac:dyDescent="0.35">
      <c r="B720" s="269">
        <v>35677</v>
      </c>
      <c r="C720" s="210">
        <v>14.95</v>
      </c>
      <c r="D720">
        <f t="shared" si="26"/>
        <v>-0.99709052269392306</v>
      </c>
      <c r="E720">
        <v>2.047781569965863E-2</v>
      </c>
      <c r="F720">
        <v>712</v>
      </c>
      <c r="G720">
        <f t="shared" ca="1" si="27"/>
        <v>-1.7243944084722827E-2</v>
      </c>
    </row>
    <row r="721" spans="2:7" x14ac:dyDescent="0.35">
      <c r="B721" s="269">
        <v>45295</v>
      </c>
      <c r="C721" s="210">
        <v>5138.38</v>
      </c>
      <c r="D721">
        <f t="shared" si="26"/>
        <v>3.3312148083212523</v>
      </c>
      <c r="E721">
        <v>2.0461338337950635E-2</v>
      </c>
      <c r="F721">
        <v>713</v>
      </c>
      <c r="G721">
        <f t="shared" ca="1" si="27"/>
        <v>-1.9608103524904148E-3</v>
      </c>
    </row>
    <row r="722" spans="2:7" x14ac:dyDescent="0.35">
      <c r="B722" s="269">
        <v>42473</v>
      </c>
      <c r="C722" s="210">
        <v>1186.3599999999999</v>
      </c>
      <c r="D722">
        <f t="shared" si="26"/>
        <v>30.203577064702785</v>
      </c>
      <c r="E722">
        <v>2.0454506356551785E-2</v>
      </c>
      <c r="F722">
        <v>714</v>
      </c>
      <c r="G722">
        <f t="shared" ca="1" si="27"/>
        <v>-1.6033478346421499E-2</v>
      </c>
    </row>
    <row r="723" spans="2:7" x14ac:dyDescent="0.35">
      <c r="B723" s="269">
        <v>37412</v>
      </c>
      <c r="C723" s="210">
        <v>38.020000000000003</v>
      </c>
      <c r="D723">
        <f t="shared" si="26"/>
        <v>-0.98863938565431109</v>
      </c>
      <c r="E723">
        <v>2.0397208803006044E-2</v>
      </c>
      <c r="F723">
        <v>715</v>
      </c>
      <c r="G723">
        <f t="shared" ca="1" si="27"/>
        <v>-2.0463655952695076E-2</v>
      </c>
    </row>
    <row r="724" spans="2:7" x14ac:dyDescent="0.35">
      <c r="B724" s="269">
        <v>44099</v>
      </c>
      <c r="C724" s="210">
        <v>3346.65</v>
      </c>
      <c r="D724">
        <f t="shared" si="26"/>
        <v>288.75324675324674</v>
      </c>
      <c r="E724">
        <v>2.0385451507566071E-2</v>
      </c>
      <c r="F724">
        <v>716</v>
      </c>
      <c r="G724">
        <f t="shared" ca="1" si="27"/>
        <v>5.9135633220526625E-3</v>
      </c>
    </row>
    <row r="725" spans="2:7" x14ac:dyDescent="0.35">
      <c r="B725" s="269">
        <v>35565</v>
      </c>
      <c r="C725" s="210">
        <v>11.55</v>
      </c>
      <c r="D725">
        <f t="shared" si="26"/>
        <v>-0.91418381751987521</v>
      </c>
      <c r="E725">
        <v>2.0318021201413464E-2</v>
      </c>
      <c r="F725">
        <v>717</v>
      </c>
      <c r="G725">
        <f t="shared" ca="1" si="27"/>
        <v>-1.7816623573426851E-2</v>
      </c>
    </row>
    <row r="726" spans="2:7" x14ac:dyDescent="0.35">
      <c r="B726" s="269">
        <v>40050</v>
      </c>
      <c r="C726" s="210">
        <v>134.59</v>
      </c>
      <c r="D726">
        <f t="shared" si="26"/>
        <v>2.2667475728155337</v>
      </c>
      <c r="E726">
        <v>2.0316882723068811E-2</v>
      </c>
      <c r="F726">
        <v>718</v>
      </c>
      <c r="G726">
        <f t="shared" ca="1" si="27"/>
        <v>-1.3377802418473922E-2</v>
      </c>
    </row>
    <row r="727" spans="2:7" x14ac:dyDescent="0.35">
      <c r="B727" s="269">
        <v>36654</v>
      </c>
      <c r="C727" s="210">
        <v>41.2</v>
      </c>
      <c r="D727">
        <f t="shared" si="26"/>
        <v>-2.4265954865319123E-4</v>
      </c>
      <c r="E727">
        <v>2.0307082714214962E-2</v>
      </c>
      <c r="F727">
        <v>719</v>
      </c>
      <c r="G727">
        <f t="shared" ca="1" si="27"/>
        <v>7.509352193870558E-3</v>
      </c>
    </row>
    <row r="728" spans="2:7" x14ac:dyDescent="0.35">
      <c r="B728" s="269">
        <v>36622</v>
      </c>
      <c r="C728" s="210">
        <v>41.21</v>
      </c>
      <c r="D728">
        <f t="shared" si="26"/>
        <v>-0.78134451106276859</v>
      </c>
      <c r="E728">
        <v>2.0302054964100032E-2</v>
      </c>
      <c r="F728">
        <v>720</v>
      </c>
      <c r="G728">
        <f t="shared" ca="1" si="27"/>
        <v>7.7094469878117274E-3</v>
      </c>
    </row>
    <row r="729" spans="2:7" x14ac:dyDescent="0.35">
      <c r="B729" s="269">
        <v>40718</v>
      </c>
      <c r="C729" s="210">
        <v>188.47</v>
      </c>
      <c r="D729">
        <f t="shared" si="26"/>
        <v>-0.96642976737558328</v>
      </c>
      <c r="E729">
        <v>2.030099610220875E-2</v>
      </c>
      <c r="F729">
        <v>721</v>
      </c>
      <c r="G729">
        <f t="shared" ca="1" si="27"/>
        <v>-2.40417065716506E-3</v>
      </c>
    </row>
    <row r="730" spans="2:7" x14ac:dyDescent="0.35">
      <c r="B730" s="269">
        <v>45595</v>
      </c>
      <c r="C730" s="210">
        <v>5614.2</v>
      </c>
      <c r="D730">
        <f t="shared" si="26"/>
        <v>1.0506920017094579</v>
      </c>
      <c r="E730">
        <v>2.0290592543457057E-2</v>
      </c>
      <c r="F730">
        <v>722</v>
      </c>
      <c r="G730">
        <f t="shared" ca="1" si="27"/>
        <v>2.2419787313868279E-2</v>
      </c>
    </row>
    <row r="731" spans="2:7" x14ac:dyDescent="0.35">
      <c r="B731" s="269">
        <v>43535</v>
      </c>
      <c r="C731" s="210">
        <v>2737.71</v>
      </c>
      <c r="D731">
        <f t="shared" si="26"/>
        <v>59.421761200617965</v>
      </c>
      <c r="E731">
        <v>2.0269665936228205E-2</v>
      </c>
      <c r="F731">
        <v>723</v>
      </c>
      <c r="G731">
        <f t="shared" ca="1" si="27"/>
        <v>-1.5541921077191817E-2</v>
      </c>
    </row>
    <row r="732" spans="2:7" x14ac:dyDescent="0.35">
      <c r="B732" s="269">
        <v>38106</v>
      </c>
      <c r="C732" s="210">
        <v>45.31</v>
      </c>
      <c r="D732">
        <f t="shared" si="26"/>
        <v>-0.98184979109834603</v>
      </c>
      <c r="E732">
        <v>2.026570592208975E-2</v>
      </c>
      <c r="F732">
        <v>724</v>
      </c>
      <c r="G732">
        <f t="shared" ca="1" si="27"/>
        <v>3.3634947659288442E-2</v>
      </c>
    </row>
    <row r="733" spans="2:7" x14ac:dyDescent="0.35">
      <c r="B733" s="269">
        <v>43409</v>
      </c>
      <c r="C733" s="210">
        <v>2496.39</v>
      </c>
      <c r="D733">
        <f t="shared" si="26"/>
        <v>7.3740565563047182</v>
      </c>
      <c r="E733">
        <v>2.0263118100710693E-2</v>
      </c>
      <c r="F733">
        <v>725</v>
      </c>
      <c r="G733">
        <f t="shared" ca="1" si="27"/>
        <v>1.9654932697081126E-3</v>
      </c>
    </row>
    <row r="734" spans="2:7" x14ac:dyDescent="0.35">
      <c r="B734" s="269">
        <v>41473</v>
      </c>
      <c r="C734" s="210">
        <v>298.11</v>
      </c>
      <c r="D734">
        <f t="shared" si="26"/>
        <v>8.1205570868997476E-2</v>
      </c>
      <c r="E734">
        <v>2.026078921249877E-2</v>
      </c>
      <c r="F734">
        <v>726</v>
      </c>
      <c r="G734">
        <f t="shared" ca="1" si="27"/>
        <v>-2.3753788113800578E-2</v>
      </c>
    </row>
    <row r="735" spans="2:7" x14ac:dyDescent="0.35">
      <c r="B735" s="269">
        <v>41452</v>
      </c>
      <c r="C735" s="210">
        <v>275.72000000000003</v>
      </c>
      <c r="D735">
        <f t="shared" si="26"/>
        <v>-0.43967321722519148</v>
      </c>
      <c r="E735">
        <v>2.0240518038853014E-2</v>
      </c>
      <c r="F735">
        <v>727</v>
      </c>
      <c r="G735">
        <f t="shared" ca="1" si="27"/>
        <v>-2.2407687765637969E-2</v>
      </c>
    </row>
    <row r="736" spans="2:7" x14ac:dyDescent="0.35">
      <c r="B736" s="269">
        <v>41857</v>
      </c>
      <c r="C736" s="210">
        <v>492.07</v>
      </c>
      <c r="D736">
        <f t="shared" si="26"/>
        <v>30.462276214833761</v>
      </c>
      <c r="E736">
        <v>2.0235947834380357E-2</v>
      </c>
      <c r="F736">
        <v>728</v>
      </c>
      <c r="G736">
        <f t="shared" ca="1" si="27"/>
        <v>-2.3636020828330835E-2</v>
      </c>
    </row>
    <row r="737" spans="2:7" x14ac:dyDescent="0.35">
      <c r="B737" s="269">
        <v>35635</v>
      </c>
      <c r="C737" s="210">
        <v>15.64</v>
      </c>
      <c r="D737">
        <f t="shared" si="26"/>
        <v>-0.97961949439666407</v>
      </c>
      <c r="E737">
        <v>2.022178734507505E-2</v>
      </c>
      <c r="F737">
        <v>729</v>
      </c>
      <c r="G737">
        <f t="shared" ca="1" si="27"/>
        <v>6.365815644566934E-3</v>
      </c>
    </row>
    <row r="738" spans="2:7" x14ac:dyDescent="0.35">
      <c r="B738" s="269">
        <v>41985</v>
      </c>
      <c r="C738" s="210">
        <v>767.4</v>
      </c>
      <c r="D738">
        <f t="shared" si="26"/>
        <v>7.4006568144499179</v>
      </c>
      <c r="E738">
        <v>2.0220954811949004E-2</v>
      </c>
      <c r="F738">
        <v>730</v>
      </c>
      <c r="G738">
        <f t="shared" ca="1" si="27"/>
        <v>9.4931580224749644E-3</v>
      </c>
    </row>
    <row r="739" spans="2:7" x14ac:dyDescent="0.35">
      <c r="B739" s="269">
        <v>38597</v>
      </c>
      <c r="C739" s="210">
        <v>91.35</v>
      </c>
      <c r="D739">
        <f t="shared" si="26"/>
        <v>7.2223222322232221</v>
      </c>
      <c r="E739">
        <v>2.0214429305338261E-2</v>
      </c>
      <c r="F739">
        <v>731</v>
      </c>
      <c r="G739">
        <f t="shared" ca="1" si="27"/>
        <v>-3.170672238732357E-3</v>
      </c>
    </row>
    <row r="740" spans="2:7" x14ac:dyDescent="0.35">
      <c r="B740" s="269">
        <v>35543</v>
      </c>
      <c r="C740" s="210">
        <v>11.11</v>
      </c>
      <c r="D740">
        <f t="shared" si="26"/>
        <v>-0.946018172100481</v>
      </c>
      <c r="E740">
        <v>2.0202020202020096E-2</v>
      </c>
      <c r="F740">
        <v>732</v>
      </c>
      <c r="G740">
        <f t="shared" ca="1" si="27"/>
        <v>1.1837864306772019E-2</v>
      </c>
    </row>
    <row r="741" spans="2:7" x14ac:dyDescent="0.35">
      <c r="B741" s="269">
        <v>41319</v>
      </c>
      <c r="C741" s="210">
        <v>205.81</v>
      </c>
      <c r="D741">
        <f t="shared" si="26"/>
        <v>-0.95839280299201446</v>
      </c>
      <c r="E741">
        <v>2.0174482006543041E-2</v>
      </c>
      <c r="F741">
        <v>733</v>
      </c>
      <c r="G741">
        <f t="shared" ca="1" si="27"/>
        <v>-9.9012092565635163E-3</v>
      </c>
    </row>
    <row r="742" spans="2:7" x14ac:dyDescent="0.35">
      <c r="B742" s="269">
        <v>45282</v>
      </c>
      <c r="C742" s="210">
        <v>4946.5</v>
      </c>
      <c r="D742">
        <f t="shared" si="26"/>
        <v>3.5616931651166757E-2</v>
      </c>
      <c r="E742">
        <v>2.0060958257204199E-2</v>
      </c>
      <c r="F742">
        <v>734</v>
      </c>
      <c r="G742">
        <f t="shared" ca="1" si="27"/>
        <v>-3.7241625484202663E-3</v>
      </c>
    </row>
    <row r="743" spans="2:7" x14ac:dyDescent="0.35">
      <c r="B743" s="269">
        <v>45133</v>
      </c>
      <c r="C743" s="210">
        <v>4776.38</v>
      </c>
      <c r="D743">
        <f t="shared" si="26"/>
        <v>2.4709541457742898</v>
      </c>
      <c r="E743">
        <v>2.0057832848545436E-2</v>
      </c>
      <c r="F743">
        <v>735</v>
      </c>
      <c r="G743">
        <f t="shared" ca="1" si="27"/>
        <v>-2.2256425659465178E-3</v>
      </c>
    </row>
    <row r="744" spans="2:7" x14ac:dyDescent="0.35">
      <c r="B744" s="269">
        <v>42223</v>
      </c>
      <c r="C744" s="210">
        <v>1376.1</v>
      </c>
      <c r="D744">
        <f t="shared" si="26"/>
        <v>8.9042752267165675</v>
      </c>
      <c r="E744">
        <v>2.0051147103517256E-2</v>
      </c>
      <c r="F744">
        <v>736</v>
      </c>
      <c r="G744">
        <f t="shared" ca="1" si="27"/>
        <v>-9.8333974160142216E-4</v>
      </c>
    </row>
    <row r="745" spans="2:7" x14ac:dyDescent="0.35">
      <c r="B745" s="269">
        <v>40603</v>
      </c>
      <c r="C745" s="210">
        <v>138.94</v>
      </c>
      <c r="D745">
        <f t="shared" si="26"/>
        <v>-0.97418877823044336</v>
      </c>
      <c r="E745">
        <v>2.0042581308273914E-2</v>
      </c>
      <c r="F745">
        <v>737</v>
      </c>
      <c r="G745">
        <f t="shared" ca="1" si="27"/>
        <v>-8.6358294194727458E-3</v>
      </c>
    </row>
    <row r="746" spans="2:7" x14ac:dyDescent="0.35">
      <c r="B746" s="269">
        <v>45770</v>
      </c>
      <c r="C746" s="210">
        <v>5382.93</v>
      </c>
      <c r="D746">
        <f t="shared" si="26"/>
        <v>0.59309659032054729</v>
      </c>
      <c r="E746">
        <v>2.0015917230401931E-2</v>
      </c>
      <c r="F746">
        <v>738</v>
      </c>
      <c r="G746">
        <f t="shared" ca="1" si="27"/>
        <v>3.2834764347941019E-2</v>
      </c>
    </row>
    <row r="747" spans="2:7" x14ac:dyDescent="0.35">
      <c r="B747" s="269">
        <v>44712</v>
      </c>
      <c r="C747" s="210">
        <v>3378.91</v>
      </c>
      <c r="D747">
        <f t="shared" si="26"/>
        <v>-3.3511914807197882E-2</v>
      </c>
      <c r="E747">
        <v>2.0008271373500735E-2</v>
      </c>
      <c r="F747">
        <v>739</v>
      </c>
      <c r="G747">
        <f t="shared" ca="1" si="27"/>
        <v>-1.7114469378381767E-2</v>
      </c>
    </row>
    <row r="748" spans="2:7" x14ac:dyDescent="0.35">
      <c r="B748" s="269">
        <v>44050</v>
      </c>
      <c r="C748" s="210">
        <v>3496.07</v>
      </c>
      <c r="D748">
        <f t="shared" si="26"/>
        <v>22.291605596269157</v>
      </c>
      <c r="E748">
        <v>1.9999883297544634E-2</v>
      </c>
      <c r="F748">
        <v>740</v>
      </c>
      <c r="G748">
        <f t="shared" ca="1" si="27"/>
        <v>-2.5386931409338721E-3</v>
      </c>
    </row>
    <row r="749" spans="2:7" x14ac:dyDescent="0.35">
      <c r="B749" s="269">
        <v>40669</v>
      </c>
      <c r="C749" s="210">
        <v>150.1</v>
      </c>
      <c r="D749">
        <f t="shared" si="26"/>
        <v>-0.47032253511186395</v>
      </c>
      <c r="E749">
        <v>1.99782549605871E-2</v>
      </c>
      <c r="F749">
        <v>741</v>
      </c>
      <c r="G749">
        <f t="shared" ca="1" si="27"/>
        <v>-2.1665098664343064E-2</v>
      </c>
    </row>
    <row r="750" spans="2:7" x14ac:dyDescent="0.35">
      <c r="B750" s="269">
        <v>41422</v>
      </c>
      <c r="C750" s="210">
        <v>283.38</v>
      </c>
      <c r="D750">
        <f t="shared" si="26"/>
        <v>9.8657975460122707</v>
      </c>
      <c r="E750">
        <v>1.9976244466040426E-2</v>
      </c>
      <c r="F750">
        <v>742</v>
      </c>
      <c r="G750">
        <f t="shared" ca="1" si="27"/>
        <v>-1.237379948285793E-2</v>
      </c>
    </row>
    <row r="751" spans="2:7" x14ac:dyDescent="0.35">
      <c r="B751" s="269">
        <v>35914</v>
      </c>
      <c r="C751" s="210">
        <v>26.08</v>
      </c>
      <c r="D751">
        <f t="shared" si="26"/>
        <v>-0.84834564168168858</v>
      </c>
      <c r="E751">
        <v>1.9945248337895894E-2</v>
      </c>
      <c r="F751">
        <v>743</v>
      </c>
      <c r="G751">
        <f t="shared" ca="1" si="27"/>
        <v>-2.0491564501565598E-2</v>
      </c>
    </row>
    <row r="752" spans="2:7" x14ac:dyDescent="0.35">
      <c r="B752" s="269">
        <v>40428</v>
      </c>
      <c r="C752" s="210">
        <v>171.97</v>
      </c>
      <c r="D752">
        <f t="shared" si="26"/>
        <v>3.3569799847985813</v>
      </c>
      <c r="E752">
        <v>1.9927643674752298E-2</v>
      </c>
      <c r="F752">
        <v>744</v>
      </c>
      <c r="G752">
        <f t="shared" ca="1" si="27"/>
        <v>-4.4689993910326581E-3</v>
      </c>
    </row>
    <row r="753" spans="2:7" x14ac:dyDescent="0.35">
      <c r="B753" s="269">
        <v>37956</v>
      </c>
      <c r="C753" s="210">
        <v>39.47</v>
      </c>
      <c r="D753">
        <f t="shared" si="26"/>
        <v>1.3090349075975309E-2</v>
      </c>
      <c r="E753">
        <v>1.9896640826873282E-2</v>
      </c>
      <c r="F753">
        <v>745</v>
      </c>
      <c r="G753">
        <f t="shared" ca="1" si="27"/>
        <v>-1.1261403660401076E-2</v>
      </c>
    </row>
    <row r="754" spans="2:7" x14ac:dyDescent="0.35">
      <c r="B754" s="269">
        <v>37781</v>
      </c>
      <c r="C754" s="210">
        <v>38.96</v>
      </c>
      <c r="D754">
        <f t="shared" si="26"/>
        <v>3.9765145449693146E-2</v>
      </c>
      <c r="E754">
        <v>1.989528795811513E-2</v>
      </c>
      <c r="F754">
        <v>746</v>
      </c>
      <c r="G754">
        <f t="shared" ca="1" si="27"/>
        <v>1.0281621513871899E-2</v>
      </c>
    </row>
    <row r="755" spans="2:7" x14ac:dyDescent="0.35">
      <c r="B755" s="269">
        <v>37746</v>
      </c>
      <c r="C755" s="210">
        <v>37.47</v>
      </c>
      <c r="D755">
        <f t="shared" si="26"/>
        <v>-0.98379128960254714</v>
      </c>
      <c r="E755">
        <v>1.9869352204681459E-2</v>
      </c>
      <c r="F755">
        <v>747</v>
      </c>
      <c r="G755">
        <f t="shared" ca="1" si="27"/>
        <v>-7.06419810975143E-3</v>
      </c>
    </row>
    <row r="756" spans="2:7" x14ac:dyDescent="0.35">
      <c r="B756" s="269">
        <v>43206</v>
      </c>
      <c r="C756" s="210">
        <v>2311.7199999999998</v>
      </c>
      <c r="D756">
        <f t="shared" si="26"/>
        <v>-7.0568179990672386E-2</v>
      </c>
      <c r="E756">
        <v>1.9861472625402561E-2</v>
      </c>
      <c r="F756">
        <v>748</v>
      </c>
      <c r="G756">
        <f t="shared" ca="1" si="27"/>
        <v>-2.4534191905316496E-2</v>
      </c>
    </row>
    <row r="757" spans="2:7" x14ac:dyDescent="0.35">
      <c r="B757" s="269">
        <v>43243</v>
      </c>
      <c r="C757" s="210">
        <v>2487.2399999999998</v>
      </c>
      <c r="D757">
        <f t="shared" si="26"/>
        <v>-0.47693763603671807</v>
      </c>
      <c r="E757">
        <v>1.9858045522201336E-2</v>
      </c>
      <c r="F757">
        <v>749</v>
      </c>
      <c r="G757">
        <f t="shared" ca="1" si="27"/>
        <v>3.2392871499693034E-2</v>
      </c>
    </row>
    <row r="758" spans="2:7" x14ac:dyDescent="0.35">
      <c r="B758" s="269">
        <v>45377</v>
      </c>
      <c r="C758" s="210">
        <v>4755.1499999999996</v>
      </c>
      <c r="D758">
        <f t="shared" si="26"/>
        <v>86.993153219837154</v>
      </c>
      <c r="E758">
        <v>1.9825380519054282E-2</v>
      </c>
      <c r="F758">
        <v>750</v>
      </c>
      <c r="G758">
        <f t="shared" ca="1" si="27"/>
        <v>-4.8682677223709173E-3</v>
      </c>
    </row>
    <row r="759" spans="2:7" x14ac:dyDescent="0.35">
      <c r="B759" s="269">
        <v>36235</v>
      </c>
      <c r="C759" s="210">
        <v>54.04</v>
      </c>
      <c r="D759">
        <f t="shared" si="26"/>
        <v>-0.98509931948779605</v>
      </c>
      <c r="E759">
        <v>1.9815059445178283E-2</v>
      </c>
      <c r="F759">
        <v>751</v>
      </c>
      <c r="G759">
        <f t="shared" ca="1" si="27"/>
        <v>-3.5241129483791156E-2</v>
      </c>
    </row>
    <row r="760" spans="2:7" x14ac:dyDescent="0.35">
      <c r="B760" s="269">
        <v>44757</v>
      </c>
      <c r="C760" s="210">
        <v>3626.68</v>
      </c>
      <c r="D760">
        <f t="shared" si="26"/>
        <v>0.33656170764785653</v>
      </c>
      <c r="E760">
        <v>1.9804569420035105E-2</v>
      </c>
      <c r="F760">
        <v>752</v>
      </c>
      <c r="G760">
        <f t="shared" ca="1" si="27"/>
        <v>8.4578871921977736E-5</v>
      </c>
    </row>
    <row r="761" spans="2:7" x14ac:dyDescent="0.35">
      <c r="B761" s="269">
        <v>43962</v>
      </c>
      <c r="C761" s="210">
        <v>2713.44</v>
      </c>
      <c r="D761">
        <f t="shared" si="26"/>
        <v>4.0413490590635148E-2</v>
      </c>
      <c r="E761">
        <v>1.9802687212252205E-2</v>
      </c>
      <c r="F761">
        <v>753</v>
      </c>
      <c r="G761">
        <f t="shared" ca="1" si="27"/>
        <v>4.883108039549576E-2</v>
      </c>
    </row>
    <row r="762" spans="2:7" x14ac:dyDescent="0.35">
      <c r="B762" s="269">
        <v>43258</v>
      </c>
      <c r="C762" s="210">
        <v>2608.04</v>
      </c>
      <c r="D762">
        <f t="shared" si="26"/>
        <v>11.907894085622369</v>
      </c>
      <c r="E762">
        <v>1.9797373123589927E-2</v>
      </c>
      <c r="F762">
        <v>754</v>
      </c>
      <c r="G762">
        <f t="shared" ca="1" si="27"/>
        <v>-7.1780454241873676E-3</v>
      </c>
    </row>
    <row r="763" spans="2:7" x14ac:dyDescent="0.35">
      <c r="B763" s="269">
        <v>41299</v>
      </c>
      <c r="C763" s="210">
        <v>202.05</v>
      </c>
      <c r="D763">
        <f t="shared" si="26"/>
        <v>-0.92433944459423023</v>
      </c>
      <c r="E763">
        <v>1.9784989653258044E-2</v>
      </c>
      <c r="F763">
        <v>755</v>
      </c>
      <c r="G763">
        <f t="shared" ca="1" si="27"/>
        <v>-1.0211040211557243E-2</v>
      </c>
    </row>
    <row r="764" spans="2:7" x14ac:dyDescent="0.35">
      <c r="B764" s="269">
        <v>43446</v>
      </c>
      <c r="C764" s="210">
        <v>2670.48</v>
      </c>
      <c r="D764">
        <f t="shared" si="26"/>
        <v>15.131931859369338</v>
      </c>
      <c r="E764">
        <v>1.9784852616022617E-2</v>
      </c>
      <c r="F764">
        <v>756</v>
      </c>
      <c r="G764">
        <f t="shared" ca="1" si="27"/>
        <v>-2.3632001185333977E-2</v>
      </c>
    </row>
    <row r="765" spans="2:7" x14ac:dyDescent="0.35">
      <c r="B765" s="269">
        <v>40410</v>
      </c>
      <c r="C765" s="210">
        <v>165.54</v>
      </c>
      <c r="D765">
        <f t="shared" si="26"/>
        <v>-0.96546364544845731</v>
      </c>
      <c r="E765">
        <v>1.9774533357974369E-2</v>
      </c>
      <c r="F765">
        <v>757</v>
      </c>
      <c r="G765">
        <f t="shared" ca="1" si="27"/>
        <v>-2.6761445226723369E-3</v>
      </c>
    </row>
    <row r="766" spans="2:7" x14ac:dyDescent="0.35">
      <c r="B766" s="269">
        <v>45744</v>
      </c>
      <c r="C766" s="210">
        <v>4793.21</v>
      </c>
      <c r="D766">
        <f t="shared" si="26"/>
        <v>2.3199722943722945</v>
      </c>
      <c r="E766">
        <v>1.9766823394251398E-2</v>
      </c>
      <c r="F766">
        <v>758</v>
      </c>
      <c r="G766">
        <f t="shared" ca="1" si="27"/>
        <v>2.8404396249373503E-3</v>
      </c>
    </row>
    <row r="767" spans="2:7" x14ac:dyDescent="0.35">
      <c r="B767" s="269">
        <v>42599</v>
      </c>
      <c r="C767" s="210">
        <v>1443.75</v>
      </c>
      <c r="D767">
        <f t="shared" si="26"/>
        <v>126.09066901408453</v>
      </c>
      <c r="E767">
        <v>1.9755894277359496E-2</v>
      </c>
      <c r="F767">
        <v>759</v>
      </c>
      <c r="G767">
        <f t="shared" ca="1" si="27"/>
        <v>-1.208852584555843E-3</v>
      </c>
    </row>
    <row r="768" spans="2:7" x14ac:dyDescent="0.35">
      <c r="B768" s="269">
        <v>35556</v>
      </c>
      <c r="C768" s="210">
        <v>11.36</v>
      </c>
      <c r="D768">
        <f t="shared" si="26"/>
        <v>-0.99583684538424888</v>
      </c>
      <c r="E768">
        <v>1.9748653500897564E-2</v>
      </c>
      <c r="F768">
        <v>760</v>
      </c>
      <c r="G768">
        <f t="shared" ca="1" si="27"/>
        <v>2.1361644071196763E-2</v>
      </c>
    </row>
    <row r="769" spans="2:7" x14ac:dyDescent="0.35">
      <c r="B769" s="269">
        <v>43844</v>
      </c>
      <c r="C769" s="210">
        <v>2728.7</v>
      </c>
      <c r="D769">
        <f t="shared" si="26"/>
        <v>-0.13397422266513906</v>
      </c>
      <c r="E769">
        <v>1.972024679270384E-2</v>
      </c>
      <c r="F769">
        <v>761</v>
      </c>
      <c r="G769">
        <f t="shared" ca="1" si="27"/>
        <v>-7.2349422621185789E-3</v>
      </c>
    </row>
    <row r="770" spans="2:7" x14ac:dyDescent="0.35">
      <c r="B770" s="269">
        <v>44139</v>
      </c>
      <c r="C770" s="210">
        <v>3150.83</v>
      </c>
      <c r="D770">
        <f t="shared" si="26"/>
        <v>7.3472328926802115</v>
      </c>
      <c r="E770">
        <v>1.9699284133127902E-2</v>
      </c>
      <c r="F770">
        <v>762</v>
      </c>
      <c r="G770">
        <f t="shared" ca="1" si="27"/>
        <v>-5.0324120671003843E-3</v>
      </c>
    </row>
    <row r="771" spans="2:7" x14ac:dyDescent="0.35">
      <c r="B771" s="269">
        <v>41628</v>
      </c>
      <c r="C771" s="210">
        <v>377.47</v>
      </c>
      <c r="D771">
        <f t="shared" si="26"/>
        <v>-0.85609994129173439</v>
      </c>
      <c r="E771">
        <v>1.9693122264844185E-2</v>
      </c>
      <c r="F771">
        <v>763</v>
      </c>
      <c r="G771">
        <f t="shared" ca="1" si="27"/>
        <v>-1.8813283401459047E-2</v>
      </c>
    </row>
    <row r="772" spans="2:7" x14ac:dyDescent="0.35">
      <c r="B772" s="269">
        <v>43425</v>
      </c>
      <c r="C772" s="210">
        <v>2623.14</v>
      </c>
      <c r="D772">
        <f t="shared" si="26"/>
        <v>240.0974264705882</v>
      </c>
      <c r="E772">
        <v>1.968909500134115E-2</v>
      </c>
      <c r="F772">
        <v>764</v>
      </c>
      <c r="G772">
        <f t="shared" ca="1" si="27"/>
        <v>2.4452012523301078E-2</v>
      </c>
    </row>
    <row r="773" spans="2:7" x14ac:dyDescent="0.35">
      <c r="B773" s="269">
        <v>35438</v>
      </c>
      <c r="C773" s="210">
        <v>10.88</v>
      </c>
      <c r="D773">
        <f t="shared" si="26"/>
        <v>-0.99771657872976294</v>
      </c>
      <c r="E773">
        <v>1.9681349578256874E-2</v>
      </c>
      <c r="F773">
        <v>765</v>
      </c>
      <c r="G773">
        <f t="shared" ca="1" si="27"/>
        <v>-5.3209271970954611E-3</v>
      </c>
    </row>
    <row r="774" spans="2:7" x14ac:dyDescent="0.35">
      <c r="B774" s="269">
        <v>45331</v>
      </c>
      <c r="C774" s="210">
        <v>4764.78</v>
      </c>
      <c r="D774">
        <f t="shared" si="26"/>
        <v>40.407664899626319</v>
      </c>
      <c r="E774">
        <v>1.9679765109719621E-2</v>
      </c>
      <c r="F774">
        <v>766</v>
      </c>
      <c r="G774">
        <f t="shared" ca="1" si="27"/>
        <v>-1.6126314714961572E-3</v>
      </c>
    </row>
    <row r="775" spans="2:7" x14ac:dyDescent="0.35">
      <c r="B775" s="269">
        <v>39916</v>
      </c>
      <c r="C775" s="210">
        <v>115.07</v>
      </c>
      <c r="D775">
        <f t="shared" si="26"/>
        <v>-0.18753089034809012</v>
      </c>
      <c r="E775">
        <v>1.9672131147540975E-2</v>
      </c>
      <c r="F775">
        <v>767</v>
      </c>
      <c r="G775">
        <f t="shared" ca="1" si="27"/>
        <v>-1.0370525128033428E-2</v>
      </c>
    </row>
    <row r="776" spans="2:7" x14ac:dyDescent="0.35">
      <c r="B776" s="269">
        <v>38814</v>
      </c>
      <c r="C776" s="210">
        <v>141.63</v>
      </c>
      <c r="D776">
        <f t="shared" si="26"/>
        <v>0.31236100815418821</v>
      </c>
      <c r="E776">
        <v>1.9654427645788262E-2</v>
      </c>
      <c r="F776">
        <v>768</v>
      </c>
      <c r="G776">
        <f t="shared" ca="1" si="27"/>
        <v>-9.3597653903506935E-3</v>
      </c>
    </row>
    <row r="777" spans="2:7" x14ac:dyDescent="0.35">
      <c r="B777" s="269">
        <v>39583</v>
      </c>
      <c r="C777" s="210">
        <v>107.92</v>
      </c>
      <c r="D777">
        <f t="shared" ref="D777:D840" si="28">(C777-C778)/C778</f>
        <v>1.0366106812606151</v>
      </c>
      <c r="E777">
        <v>1.9652305366591065E-2</v>
      </c>
      <c r="F777">
        <v>769</v>
      </c>
      <c r="G777">
        <f t="shared" ca="1" si="27"/>
        <v>-1.9503899054078545E-2</v>
      </c>
    </row>
    <row r="778" spans="2:7" x14ac:dyDescent="0.35">
      <c r="B778" s="269">
        <v>36823</v>
      </c>
      <c r="C778" s="210">
        <v>52.99</v>
      </c>
      <c r="D778">
        <f t="shared" si="28"/>
        <v>-0.99038294010889294</v>
      </c>
      <c r="E778">
        <v>1.9626707715990056E-2</v>
      </c>
      <c r="F778">
        <v>770</v>
      </c>
      <c r="G778">
        <f t="shared" ref="G778:G841" ca="1" si="29">_xlfn.NORM.INV(RAND(),M$11,M$12)</f>
        <v>-5.6078043576522152E-5</v>
      </c>
    </row>
    <row r="779" spans="2:7" x14ac:dyDescent="0.35">
      <c r="B779" s="269">
        <v>46241</v>
      </c>
      <c r="C779" s="209">
        <v>5510</v>
      </c>
      <c r="D779">
        <f t="shared" si="28"/>
        <v>169.95873409866587</v>
      </c>
      <c r="E779">
        <v>1.9615099925980754E-2</v>
      </c>
      <c r="F779">
        <v>771</v>
      </c>
      <c r="G779">
        <f t="shared" ca="1" si="29"/>
        <v>-1.9882567572492699E-2</v>
      </c>
    </row>
    <row r="780" spans="2:7" x14ac:dyDescent="0.35">
      <c r="B780" s="269">
        <v>36075</v>
      </c>
      <c r="C780" s="210">
        <v>32.229999999999997</v>
      </c>
      <c r="D780">
        <f t="shared" si="28"/>
        <v>-3.1017369727063014E-4</v>
      </c>
      <c r="E780">
        <v>1.9614046187915134E-2</v>
      </c>
      <c r="F780">
        <v>772</v>
      </c>
      <c r="G780">
        <f t="shared" ca="1" si="29"/>
        <v>1.5720071840726366E-2</v>
      </c>
    </row>
    <row r="781" spans="2:7" x14ac:dyDescent="0.35">
      <c r="B781" s="269">
        <v>36091</v>
      </c>
      <c r="C781" s="210">
        <v>32.24</v>
      </c>
      <c r="D781">
        <f t="shared" si="28"/>
        <v>-0.7103844771828961</v>
      </c>
      <c r="E781">
        <v>1.9607843137254933E-2</v>
      </c>
      <c r="F781">
        <v>773</v>
      </c>
      <c r="G781">
        <f t="shared" ca="1" si="29"/>
        <v>-9.2431924353209034E-3</v>
      </c>
    </row>
    <row r="782" spans="2:7" x14ac:dyDescent="0.35">
      <c r="B782" s="269">
        <v>39905</v>
      </c>
      <c r="C782" s="210">
        <v>111.32</v>
      </c>
      <c r="D782">
        <f t="shared" si="28"/>
        <v>1.8521650012810655</v>
      </c>
      <c r="E782">
        <v>1.9600659461439698E-2</v>
      </c>
      <c r="F782">
        <v>774</v>
      </c>
      <c r="G782">
        <f t="shared" ca="1" si="29"/>
        <v>5.5214013798628118E-3</v>
      </c>
    </row>
    <row r="783" spans="2:7" x14ac:dyDescent="0.35">
      <c r="B783" s="269">
        <v>37785</v>
      </c>
      <c r="C783" s="210">
        <v>39.03</v>
      </c>
      <c r="D783">
        <f t="shared" si="28"/>
        <v>-0.95357440228381118</v>
      </c>
      <c r="E783">
        <v>1.9592476489028211E-2</v>
      </c>
      <c r="F783">
        <v>775</v>
      </c>
      <c r="G783">
        <f t="shared" ca="1" si="29"/>
        <v>1.4144764069177957E-2</v>
      </c>
    </row>
    <row r="784" spans="2:7" x14ac:dyDescent="0.35">
      <c r="B784" s="269">
        <v>42047</v>
      </c>
      <c r="C784" s="210">
        <v>840.7</v>
      </c>
      <c r="D784">
        <f t="shared" si="28"/>
        <v>5.5327531276711479</v>
      </c>
      <c r="E784">
        <v>1.9586441089079004E-2</v>
      </c>
      <c r="F784">
        <v>776</v>
      </c>
      <c r="G784">
        <f t="shared" ca="1" si="29"/>
        <v>2.6113507612201357E-3</v>
      </c>
    </row>
    <row r="785" spans="2:7" x14ac:dyDescent="0.35">
      <c r="B785" s="269">
        <v>40007</v>
      </c>
      <c r="C785" s="210">
        <v>128.69</v>
      </c>
      <c r="D785">
        <f t="shared" si="28"/>
        <v>-0.96111861405941734</v>
      </c>
      <c r="E785">
        <v>1.9569006496593242E-2</v>
      </c>
      <c r="F785">
        <v>777</v>
      </c>
      <c r="G785">
        <f t="shared" ca="1" si="29"/>
        <v>2.3451888063129894E-2</v>
      </c>
    </row>
    <row r="786" spans="2:7" x14ac:dyDescent="0.35">
      <c r="B786" s="269">
        <v>44411</v>
      </c>
      <c r="C786" s="210">
        <v>3309.81</v>
      </c>
      <c r="D786">
        <f t="shared" si="28"/>
        <v>1.11044443027482</v>
      </c>
      <c r="E786">
        <v>1.956067042272611E-2</v>
      </c>
      <c r="F786">
        <v>778</v>
      </c>
      <c r="G786">
        <f t="shared" ca="1" si="29"/>
        <v>-1.5357707340309208E-2</v>
      </c>
    </row>
    <row r="787" spans="2:7" x14ac:dyDescent="0.35">
      <c r="B787" s="269">
        <v>42853</v>
      </c>
      <c r="C787" s="210">
        <v>1568.3</v>
      </c>
      <c r="D787">
        <f t="shared" si="28"/>
        <v>26.581779810059796</v>
      </c>
      <c r="E787">
        <v>1.9548442040527057E-2</v>
      </c>
      <c r="F787">
        <v>779</v>
      </c>
      <c r="G787">
        <f t="shared" ca="1" si="29"/>
        <v>3.4055838250136812E-2</v>
      </c>
    </row>
    <row r="788" spans="2:7" x14ac:dyDescent="0.35">
      <c r="B788" s="269">
        <v>36847</v>
      </c>
      <c r="C788" s="210">
        <v>56.86</v>
      </c>
      <c r="D788">
        <f t="shared" si="28"/>
        <v>-0.84826003415883855</v>
      </c>
      <c r="E788">
        <v>1.9544558006096401E-2</v>
      </c>
      <c r="F788">
        <v>780</v>
      </c>
      <c r="G788">
        <f t="shared" ca="1" si="29"/>
        <v>-1.713909129043965E-2</v>
      </c>
    </row>
    <row r="789" spans="2:7" x14ac:dyDescent="0.35">
      <c r="B789" s="269">
        <v>41676</v>
      </c>
      <c r="C789" s="210">
        <v>374.72</v>
      </c>
      <c r="D789">
        <f t="shared" si="28"/>
        <v>-0.31577986341890946</v>
      </c>
      <c r="E789">
        <v>1.9535288676062489E-2</v>
      </c>
      <c r="F789">
        <v>781</v>
      </c>
      <c r="G789">
        <f t="shared" ca="1" si="29"/>
        <v>-3.3201534075576388E-3</v>
      </c>
    </row>
    <row r="790" spans="2:7" x14ac:dyDescent="0.35">
      <c r="B790" s="269">
        <v>41885</v>
      </c>
      <c r="C790" s="210">
        <v>547.66</v>
      </c>
      <c r="D790">
        <f t="shared" si="28"/>
        <v>3.5197656185524466</v>
      </c>
      <c r="E790">
        <v>1.9528268518346166E-2</v>
      </c>
      <c r="F790">
        <v>782</v>
      </c>
      <c r="G790">
        <f t="shared" ca="1" si="29"/>
        <v>1.0315066610358007E-2</v>
      </c>
    </row>
    <row r="791" spans="2:7" x14ac:dyDescent="0.35">
      <c r="B791" s="269">
        <v>39927</v>
      </c>
      <c r="C791" s="210">
        <v>121.17</v>
      </c>
      <c r="D791">
        <f t="shared" si="28"/>
        <v>-0.43277782979121804</v>
      </c>
      <c r="E791">
        <v>1.9520403870424967E-2</v>
      </c>
      <c r="F791">
        <v>783</v>
      </c>
      <c r="G791">
        <f t="shared" ca="1" si="29"/>
        <v>1.4409045689590295E-2</v>
      </c>
    </row>
    <row r="792" spans="2:7" x14ac:dyDescent="0.35">
      <c r="B792" s="269">
        <v>40968</v>
      </c>
      <c r="C792" s="210">
        <v>213.62</v>
      </c>
      <c r="D792">
        <f t="shared" si="28"/>
        <v>-0.96260645048356752</v>
      </c>
      <c r="E792">
        <v>1.9519877821791647E-2</v>
      </c>
      <c r="F792">
        <v>784</v>
      </c>
      <c r="G792">
        <f t="shared" ca="1" si="29"/>
        <v>-2.1014973814875628E-3</v>
      </c>
    </row>
    <row r="793" spans="2:7" x14ac:dyDescent="0.35">
      <c r="B793" s="269">
        <v>45845</v>
      </c>
      <c r="C793" s="210">
        <v>5712.75</v>
      </c>
      <c r="D793">
        <f t="shared" si="28"/>
        <v>94.72302278820375</v>
      </c>
      <c r="E793">
        <v>1.9493104334418285E-2</v>
      </c>
      <c r="F793">
        <v>785</v>
      </c>
      <c r="G793">
        <f t="shared" ca="1" si="29"/>
        <v>-2.865685606104001E-3</v>
      </c>
    </row>
    <row r="794" spans="2:7" x14ac:dyDescent="0.35">
      <c r="B794" s="269">
        <v>36346</v>
      </c>
      <c r="C794" s="210">
        <v>59.68</v>
      </c>
      <c r="D794">
        <f t="shared" si="28"/>
        <v>-0.64080650015046636</v>
      </c>
      <c r="E794">
        <v>1.9473864024598574E-2</v>
      </c>
      <c r="F794">
        <v>786</v>
      </c>
      <c r="G794">
        <f t="shared" ca="1" si="29"/>
        <v>1.9185272808339635E-2</v>
      </c>
    </row>
    <row r="795" spans="2:7" x14ac:dyDescent="0.35">
      <c r="B795" s="269">
        <v>40513</v>
      </c>
      <c r="C795" s="210">
        <v>166.15</v>
      </c>
      <c r="D795">
        <f t="shared" si="28"/>
        <v>2.9465558194774348</v>
      </c>
      <c r="E795">
        <v>1.9450239293164903E-2</v>
      </c>
      <c r="F795">
        <v>787</v>
      </c>
      <c r="G795">
        <f t="shared" ca="1" si="29"/>
        <v>1.3541378015680129E-2</v>
      </c>
    </row>
    <row r="796" spans="2:7" x14ac:dyDescent="0.35">
      <c r="B796" s="269">
        <v>37267</v>
      </c>
      <c r="C796" s="210">
        <v>42.1</v>
      </c>
      <c r="D796">
        <f t="shared" si="28"/>
        <v>-0.95514691781551642</v>
      </c>
      <c r="E796">
        <v>1.9370460048426255E-2</v>
      </c>
      <c r="F796">
        <v>788</v>
      </c>
      <c r="G796">
        <f t="shared" ca="1" si="29"/>
        <v>1.7543928699977836E-2</v>
      </c>
    </row>
    <row r="797" spans="2:7" x14ac:dyDescent="0.35">
      <c r="B797" s="269">
        <v>42075</v>
      </c>
      <c r="C797" s="210">
        <v>938.62</v>
      </c>
      <c r="D797">
        <f t="shared" si="28"/>
        <v>-0.23598121331998403</v>
      </c>
      <c r="E797">
        <v>1.9330596642123273E-2</v>
      </c>
      <c r="F797">
        <v>789</v>
      </c>
      <c r="G797">
        <f t="shared" ca="1" si="29"/>
        <v>5.6422819452082284E-3</v>
      </c>
    </row>
    <row r="798" spans="2:7" x14ac:dyDescent="0.35">
      <c r="B798" s="269">
        <v>42562</v>
      </c>
      <c r="C798" s="210">
        <v>1228.53</v>
      </c>
      <c r="D798">
        <f t="shared" si="28"/>
        <v>8.1921436588103234</v>
      </c>
      <c r="E798">
        <v>1.9323952075935052E-2</v>
      </c>
      <c r="F798">
        <v>790</v>
      </c>
      <c r="G798">
        <f t="shared" ca="1" si="29"/>
        <v>3.7090280719755217E-2</v>
      </c>
    </row>
    <row r="799" spans="2:7" x14ac:dyDescent="0.35">
      <c r="B799" s="269">
        <v>40126</v>
      </c>
      <c r="C799" s="210">
        <v>133.65</v>
      </c>
      <c r="D799">
        <f t="shared" si="28"/>
        <v>-9.7020471589757351E-2</v>
      </c>
      <c r="E799">
        <v>1.9295302013422826E-2</v>
      </c>
      <c r="F799">
        <v>791</v>
      </c>
      <c r="G799">
        <f t="shared" ca="1" si="29"/>
        <v>-6.617532022773741E-3</v>
      </c>
    </row>
    <row r="800" spans="2:7" x14ac:dyDescent="0.35">
      <c r="B800" s="269">
        <v>40347</v>
      </c>
      <c r="C800" s="210">
        <v>148.01</v>
      </c>
      <c r="D800">
        <f t="shared" si="28"/>
        <v>2.5863823600678453</v>
      </c>
      <c r="E800">
        <v>1.9282418566214328E-2</v>
      </c>
      <c r="F800">
        <v>792</v>
      </c>
      <c r="G800">
        <f t="shared" ca="1" si="29"/>
        <v>9.1071772564622986E-3</v>
      </c>
    </row>
    <row r="801" spans="2:7" x14ac:dyDescent="0.35">
      <c r="B801" s="269">
        <v>37314</v>
      </c>
      <c r="C801" s="210">
        <v>41.27</v>
      </c>
      <c r="D801">
        <f t="shared" si="28"/>
        <v>0.5597127739984884</v>
      </c>
      <c r="E801">
        <v>1.9264015806371972E-2</v>
      </c>
      <c r="F801">
        <v>793</v>
      </c>
      <c r="G801">
        <f t="shared" ca="1" si="29"/>
        <v>5.6411736492074688E-4</v>
      </c>
    </row>
    <row r="802" spans="2:7" x14ac:dyDescent="0.35">
      <c r="B802" s="269">
        <v>35909</v>
      </c>
      <c r="C802" s="210">
        <v>26.46</v>
      </c>
      <c r="D802">
        <f t="shared" si="28"/>
        <v>-0.83059094692361857</v>
      </c>
      <c r="E802">
        <v>1.9260400616332819E-2</v>
      </c>
      <c r="F802">
        <v>794</v>
      </c>
      <c r="G802">
        <f t="shared" ca="1" si="29"/>
        <v>3.34682512821248E-2</v>
      </c>
    </row>
    <row r="803" spans="2:7" x14ac:dyDescent="0.35">
      <c r="B803" s="269">
        <v>40646</v>
      </c>
      <c r="C803" s="210">
        <v>156.19</v>
      </c>
      <c r="D803">
        <f t="shared" si="28"/>
        <v>-0.27923396400553757</v>
      </c>
      <c r="E803">
        <v>1.9250848342469255E-2</v>
      </c>
      <c r="F803">
        <v>795</v>
      </c>
      <c r="G803">
        <f t="shared" ca="1" si="29"/>
        <v>-2.5959903988513836E-2</v>
      </c>
    </row>
    <row r="804" spans="2:7" x14ac:dyDescent="0.35">
      <c r="B804" s="269">
        <v>41340</v>
      </c>
      <c r="C804" s="210">
        <v>216.7</v>
      </c>
      <c r="D804">
        <f t="shared" si="28"/>
        <v>21.714884696016775</v>
      </c>
      <c r="E804">
        <v>1.9237100794882531E-2</v>
      </c>
      <c r="F804">
        <v>796</v>
      </c>
      <c r="G804">
        <f t="shared" ca="1" si="29"/>
        <v>2.5025074476872043E-2</v>
      </c>
    </row>
    <row r="805" spans="2:7" x14ac:dyDescent="0.35">
      <c r="B805" s="269">
        <v>35214</v>
      </c>
      <c r="C805" s="210">
        <v>9.5399999999999991</v>
      </c>
      <c r="D805">
        <f t="shared" si="28"/>
        <v>-0.97464856102681297</v>
      </c>
      <c r="E805">
        <v>1.9230769230769201E-2</v>
      </c>
      <c r="F805">
        <v>797</v>
      </c>
      <c r="G805">
        <f t="shared" ca="1" si="29"/>
        <v>6.3890239777330462E-3</v>
      </c>
    </row>
    <row r="806" spans="2:7" x14ac:dyDescent="0.35">
      <c r="B806" s="269">
        <v>41773</v>
      </c>
      <c r="C806" s="210">
        <v>376.31</v>
      </c>
      <c r="D806">
        <f t="shared" si="28"/>
        <v>-0.92931592481352698</v>
      </c>
      <c r="E806">
        <v>1.9230248368137436E-2</v>
      </c>
      <c r="F806">
        <v>798</v>
      </c>
      <c r="G806">
        <f t="shared" ca="1" si="29"/>
        <v>-4.5351249129339929E-3</v>
      </c>
    </row>
    <row r="807" spans="2:7" x14ac:dyDescent="0.35">
      <c r="B807" s="269">
        <v>46220</v>
      </c>
      <c r="C807" s="210">
        <v>5323.83</v>
      </c>
      <c r="D807">
        <f t="shared" si="28"/>
        <v>17.560277506623901</v>
      </c>
      <c r="E807">
        <v>1.9205476777109588E-2</v>
      </c>
      <c r="F807">
        <v>799</v>
      </c>
      <c r="G807">
        <f t="shared" ca="1" si="29"/>
        <v>-2.8810626778779786E-2</v>
      </c>
    </row>
    <row r="808" spans="2:7" x14ac:dyDescent="0.35">
      <c r="B808" s="269">
        <v>41456</v>
      </c>
      <c r="C808" s="210">
        <v>286.83999999999997</v>
      </c>
      <c r="D808">
        <f t="shared" si="28"/>
        <v>6.1017578608566474</v>
      </c>
      <c r="E808">
        <v>1.9187038089823683E-2</v>
      </c>
      <c r="F808">
        <v>800</v>
      </c>
      <c r="G808">
        <f t="shared" ca="1" si="29"/>
        <v>1.9906018199337297E-3</v>
      </c>
    </row>
    <row r="809" spans="2:7" x14ac:dyDescent="0.35">
      <c r="B809" s="269">
        <v>36621</v>
      </c>
      <c r="C809" s="210">
        <v>40.39</v>
      </c>
      <c r="D809">
        <f t="shared" si="28"/>
        <v>-0.98669994698419083</v>
      </c>
      <c r="E809">
        <v>1.9177390865505878E-2</v>
      </c>
      <c r="F809">
        <v>801</v>
      </c>
      <c r="G809">
        <f t="shared" ca="1" si="29"/>
        <v>2.1495263651198873E-2</v>
      </c>
    </row>
    <row r="810" spans="2:7" x14ac:dyDescent="0.35">
      <c r="B810" s="269">
        <v>44694</v>
      </c>
      <c r="C810" s="210">
        <v>3036.83</v>
      </c>
      <c r="D810">
        <f t="shared" si="28"/>
        <v>43.25575633925969</v>
      </c>
      <c r="E810">
        <v>1.9162810053259829E-2</v>
      </c>
      <c r="F810">
        <v>802</v>
      </c>
      <c r="G810">
        <f t="shared" ca="1" si="29"/>
        <v>1.3974265073646783E-3</v>
      </c>
    </row>
    <row r="811" spans="2:7" x14ac:dyDescent="0.35">
      <c r="B811" s="269">
        <v>38349</v>
      </c>
      <c r="C811" s="210">
        <v>68.62</v>
      </c>
      <c r="D811">
        <f t="shared" si="28"/>
        <v>6.1628392484342385</v>
      </c>
      <c r="E811">
        <v>1.9159364324966677E-2</v>
      </c>
      <c r="F811">
        <v>803</v>
      </c>
      <c r="G811">
        <f t="shared" ca="1" si="29"/>
        <v>9.2148193828576822E-3</v>
      </c>
    </row>
    <row r="812" spans="2:7" x14ac:dyDescent="0.35">
      <c r="B812" s="269">
        <v>35163</v>
      </c>
      <c r="C812" s="210">
        <v>9.58</v>
      </c>
      <c r="D812">
        <f t="shared" si="28"/>
        <v>-0.48577563070316693</v>
      </c>
      <c r="E812">
        <v>1.9148936170212735E-2</v>
      </c>
      <c r="F812">
        <v>804</v>
      </c>
      <c r="G812">
        <f t="shared" ca="1" si="29"/>
        <v>1.0969520936636798E-2</v>
      </c>
    </row>
    <row r="813" spans="2:7" x14ac:dyDescent="0.35">
      <c r="B813" s="269">
        <v>35800</v>
      </c>
      <c r="C813" s="210">
        <v>18.63</v>
      </c>
      <c r="D813">
        <f t="shared" si="28"/>
        <v>-0.99595343957636007</v>
      </c>
      <c r="E813">
        <v>1.9146608315098349E-2</v>
      </c>
      <c r="F813">
        <v>805</v>
      </c>
      <c r="G813">
        <f t="shared" ca="1" si="29"/>
        <v>-1.6239711450262668E-2</v>
      </c>
    </row>
    <row r="814" spans="2:7" x14ac:dyDescent="0.35">
      <c r="B814" s="269">
        <v>45259</v>
      </c>
      <c r="C814" s="210">
        <v>4603.91</v>
      </c>
      <c r="D814">
        <f t="shared" si="28"/>
        <v>3.7694084740495182</v>
      </c>
      <c r="E814">
        <v>1.9136860093946557E-2</v>
      </c>
      <c r="F814">
        <v>806</v>
      </c>
      <c r="G814">
        <f t="shared" ca="1" si="29"/>
        <v>5.2619612002209101E-3</v>
      </c>
    </row>
    <row r="815" spans="2:7" x14ac:dyDescent="0.35">
      <c r="B815" s="269">
        <v>42101</v>
      </c>
      <c r="C815" s="210">
        <v>965.3</v>
      </c>
      <c r="D815">
        <f t="shared" si="28"/>
        <v>5.6581597461718856</v>
      </c>
      <c r="E815">
        <v>1.91304715048882E-2</v>
      </c>
      <c r="F815">
        <v>807</v>
      </c>
      <c r="G815">
        <f t="shared" ca="1" si="29"/>
        <v>-1.7891029903045183E-2</v>
      </c>
    </row>
    <row r="816" spans="2:7" x14ac:dyDescent="0.35">
      <c r="B816" s="269">
        <v>40345</v>
      </c>
      <c r="C816" s="210">
        <v>144.97999999999999</v>
      </c>
      <c r="D816">
        <f t="shared" si="28"/>
        <v>-0.87425082181919112</v>
      </c>
      <c r="E816">
        <v>1.9119921270912409E-2</v>
      </c>
      <c r="F816">
        <v>808</v>
      </c>
      <c r="G816">
        <f t="shared" ca="1" si="29"/>
        <v>-1.3411709143008125E-2</v>
      </c>
    </row>
    <row r="817" spans="2:7" x14ac:dyDescent="0.35">
      <c r="B817" s="269">
        <v>42548</v>
      </c>
      <c r="C817" s="210">
        <v>1152.93</v>
      </c>
      <c r="D817">
        <f t="shared" si="28"/>
        <v>-0.5453548852671054</v>
      </c>
      <c r="E817">
        <v>1.9119596923892965E-2</v>
      </c>
      <c r="F817">
        <v>809</v>
      </c>
      <c r="G817">
        <f t="shared" ca="1" si="29"/>
        <v>1.8146575089608898E-2</v>
      </c>
    </row>
    <row r="818" spans="2:7" x14ac:dyDescent="0.35">
      <c r="B818" s="269">
        <v>43245</v>
      </c>
      <c r="C818" s="210">
        <v>2535.89</v>
      </c>
      <c r="D818">
        <f t="shared" si="28"/>
        <v>1.2580785909548275</v>
      </c>
      <c r="E818">
        <v>1.9113220513356326E-2</v>
      </c>
      <c r="F818">
        <v>810</v>
      </c>
      <c r="G818">
        <f t="shared" ca="1" si="29"/>
        <v>2.0776799132565273E-2</v>
      </c>
    </row>
    <row r="819" spans="2:7" x14ac:dyDescent="0.35">
      <c r="B819" s="269">
        <v>42543</v>
      </c>
      <c r="C819" s="210">
        <v>1123.03</v>
      </c>
      <c r="D819">
        <f t="shared" si="28"/>
        <v>58.894933333333334</v>
      </c>
      <c r="E819">
        <v>1.9046495589996743E-2</v>
      </c>
      <c r="F819">
        <v>811</v>
      </c>
      <c r="G819">
        <f t="shared" ca="1" si="29"/>
        <v>1.0751239052989893E-2</v>
      </c>
    </row>
    <row r="820" spans="2:7" x14ac:dyDescent="0.35">
      <c r="B820" s="269">
        <v>35849</v>
      </c>
      <c r="C820" s="210">
        <v>18.75</v>
      </c>
      <c r="D820">
        <f t="shared" si="28"/>
        <v>-0.60732984293193715</v>
      </c>
      <c r="E820">
        <v>1.902173913043486E-2</v>
      </c>
      <c r="F820">
        <v>812</v>
      </c>
      <c r="G820">
        <f t="shared" ca="1" si="29"/>
        <v>1.3591059763424849E-3</v>
      </c>
    </row>
    <row r="821" spans="2:7" x14ac:dyDescent="0.35">
      <c r="B821" s="269">
        <v>36965</v>
      </c>
      <c r="C821" s="210">
        <v>47.75</v>
      </c>
      <c r="D821">
        <f t="shared" si="28"/>
        <v>-0.75627807268272762</v>
      </c>
      <c r="E821">
        <v>1.8992744344857034E-2</v>
      </c>
      <c r="F821">
        <v>813</v>
      </c>
      <c r="G821">
        <f t="shared" ca="1" si="29"/>
        <v>1.5695425354970284E-3</v>
      </c>
    </row>
    <row r="822" spans="2:7" x14ac:dyDescent="0.35">
      <c r="B822" s="269">
        <v>41228</v>
      </c>
      <c r="C822" s="210">
        <v>195.92</v>
      </c>
      <c r="D822">
        <f t="shared" si="28"/>
        <v>3.0106448311156599</v>
      </c>
      <c r="E822">
        <v>1.8983720809278501E-2</v>
      </c>
      <c r="F822">
        <v>814</v>
      </c>
      <c r="G822">
        <f t="shared" ca="1" si="29"/>
        <v>1.3157578715337279E-2</v>
      </c>
    </row>
    <row r="823" spans="2:7" x14ac:dyDescent="0.35">
      <c r="B823" s="269">
        <v>37007</v>
      </c>
      <c r="C823" s="210">
        <v>48.85</v>
      </c>
      <c r="D823">
        <f t="shared" si="28"/>
        <v>-0.98268381388556081</v>
      </c>
      <c r="E823">
        <v>1.8982060909470248E-2</v>
      </c>
      <c r="F823">
        <v>815</v>
      </c>
      <c r="G823">
        <f t="shared" ca="1" si="29"/>
        <v>-6.2715364488291009E-3</v>
      </c>
    </row>
    <row r="824" spans="2:7" x14ac:dyDescent="0.35">
      <c r="B824" s="269">
        <v>43453</v>
      </c>
      <c r="C824" s="210">
        <v>2821.06</v>
      </c>
      <c r="D824">
        <f t="shared" si="28"/>
        <v>87.684690348946873</v>
      </c>
      <c r="E824">
        <v>1.8981329307100107E-2</v>
      </c>
      <c r="F824">
        <v>816</v>
      </c>
      <c r="G824">
        <f t="shared" ca="1" si="29"/>
        <v>-2.0697747712218519E-2</v>
      </c>
    </row>
    <row r="825" spans="2:7" x14ac:dyDescent="0.35">
      <c r="B825" s="269">
        <v>36021</v>
      </c>
      <c r="C825" s="210">
        <v>31.81</v>
      </c>
      <c r="D825">
        <f t="shared" si="28"/>
        <v>-0.89315105303819153</v>
      </c>
      <c r="E825">
        <v>1.8898142216527861E-2</v>
      </c>
      <c r="F825">
        <v>817</v>
      </c>
      <c r="G825">
        <f t="shared" ca="1" si="29"/>
        <v>-1.1550729216178317E-2</v>
      </c>
    </row>
    <row r="826" spans="2:7" x14ac:dyDescent="0.35">
      <c r="B826" s="269">
        <v>41515</v>
      </c>
      <c r="C826" s="210">
        <v>297.70999999999998</v>
      </c>
      <c r="D826">
        <f t="shared" si="28"/>
        <v>5.5661667401852659</v>
      </c>
      <c r="E826">
        <v>1.8891816968410902E-2</v>
      </c>
      <c r="F826">
        <v>818</v>
      </c>
      <c r="G826">
        <f t="shared" ca="1" si="29"/>
        <v>1.2543787184338261E-2</v>
      </c>
    </row>
    <row r="827" spans="2:7" x14ac:dyDescent="0.35">
      <c r="B827" s="269">
        <v>37032</v>
      </c>
      <c r="C827" s="210">
        <v>45.34</v>
      </c>
      <c r="D827">
        <f t="shared" si="28"/>
        <v>-0.63681512335789814</v>
      </c>
      <c r="E827">
        <v>1.8876404494382101E-2</v>
      </c>
      <c r="F827">
        <v>819</v>
      </c>
      <c r="G827">
        <f t="shared" ca="1" si="29"/>
        <v>1.7098452788194343E-2</v>
      </c>
    </row>
    <row r="828" spans="2:7" x14ac:dyDescent="0.35">
      <c r="B828" s="269">
        <v>39947</v>
      </c>
      <c r="C828" s="210">
        <v>124.84</v>
      </c>
      <c r="D828">
        <f t="shared" si="28"/>
        <v>-0.96299348443437893</v>
      </c>
      <c r="E828">
        <v>1.8852525912021564E-2</v>
      </c>
      <c r="F828">
        <v>820</v>
      </c>
      <c r="G828">
        <f t="shared" ca="1" si="29"/>
        <v>2.4277593903756216E-2</v>
      </c>
    </row>
    <row r="829" spans="2:7" x14ac:dyDescent="0.35">
      <c r="B829" s="269">
        <v>44025</v>
      </c>
      <c r="C829" s="210">
        <v>3373.46</v>
      </c>
      <c r="D829">
        <f t="shared" si="28"/>
        <v>2.6034309641308298</v>
      </c>
      <c r="E829">
        <v>1.8824389256839786E-2</v>
      </c>
      <c r="F829">
        <v>821</v>
      </c>
      <c r="G829">
        <f t="shared" ca="1" si="29"/>
        <v>-1.8092683221801624E-2</v>
      </c>
    </row>
    <row r="830" spans="2:7" x14ac:dyDescent="0.35">
      <c r="B830" s="269">
        <v>42080</v>
      </c>
      <c r="C830" s="210">
        <v>936.18</v>
      </c>
      <c r="D830">
        <f t="shared" si="28"/>
        <v>94.821903787103381</v>
      </c>
      <c r="E830">
        <v>1.8805093046033273E-2</v>
      </c>
      <c r="F830">
        <v>822</v>
      </c>
      <c r="G830">
        <f t="shared" ca="1" si="29"/>
        <v>-7.9248613117873807E-3</v>
      </c>
    </row>
    <row r="831" spans="2:7" x14ac:dyDescent="0.35">
      <c r="B831" s="269">
        <v>35165</v>
      </c>
      <c r="C831" s="210">
        <v>9.77</v>
      </c>
      <c r="D831">
        <f t="shared" si="28"/>
        <v>-0.99722626783975377</v>
      </c>
      <c r="E831">
        <v>1.8769551616266915E-2</v>
      </c>
      <c r="F831">
        <v>823</v>
      </c>
      <c r="G831">
        <f t="shared" ca="1" si="29"/>
        <v>1.7219202067858885E-2</v>
      </c>
    </row>
    <row r="832" spans="2:7" x14ac:dyDescent="0.35">
      <c r="B832" s="269">
        <v>44294</v>
      </c>
      <c r="C832" s="210">
        <v>3522.33</v>
      </c>
      <c r="D832">
        <f t="shared" si="28"/>
        <v>85.268185157972084</v>
      </c>
      <c r="E832">
        <v>1.8738756456902875E-2</v>
      </c>
      <c r="F832">
        <v>824</v>
      </c>
      <c r="G832">
        <f t="shared" ca="1" si="29"/>
        <v>3.1315541883780778E-3</v>
      </c>
    </row>
    <row r="833" spans="2:7" x14ac:dyDescent="0.35">
      <c r="B833" s="269">
        <v>37099</v>
      </c>
      <c r="C833" s="210">
        <v>40.83</v>
      </c>
      <c r="D833">
        <f t="shared" si="28"/>
        <v>1.3402829486224848E-2</v>
      </c>
      <c r="E833">
        <v>1.8712574850299403E-2</v>
      </c>
      <c r="F833">
        <v>825</v>
      </c>
      <c r="G833">
        <f t="shared" ca="1" si="29"/>
        <v>-9.8995040587306743E-4</v>
      </c>
    </row>
    <row r="834" spans="2:7" x14ac:dyDescent="0.35">
      <c r="B834" s="269">
        <v>37295</v>
      </c>
      <c r="C834" s="210">
        <v>40.29</v>
      </c>
      <c r="D834">
        <f t="shared" si="28"/>
        <v>-0.98517572778382834</v>
      </c>
      <c r="E834">
        <v>1.8710493046776286E-2</v>
      </c>
      <c r="F834">
        <v>826</v>
      </c>
      <c r="G834">
        <f t="shared" ca="1" si="29"/>
        <v>-4.7228692130403703E-3</v>
      </c>
    </row>
    <row r="835" spans="2:7" x14ac:dyDescent="0.35">
      <c r="B835" s="269">
        <v>43734</v>
      </c>
      <c r="C835" s="210">
        <v>2717.84</v>
      </c>
      <c r="D835">
        <f t="shared" si="28"/>
        <v>292.50323974082073</v>
      </c>
      <c r="E835">
        <v>1.8707387375231102E-2</v>
      </c>
      <c r="F835">
        <v>827</v>
      </c>
      <c r="G835">
        <f t="shared" ca="1" si="29"/>
        <v>-1.3539720938918233E-2</v>
      </c>
    </row>
    <row r="836" spans="2:7" x14ac:dyDescent="0.35">
      <c r="B836" s="269">
        <v>35242</v>
      </c>
      <c r="C836" s="210">
        <v>9.26</v>
      </c>
      <c r="D836">
        <f t="shared" si="28"/>
        <v>-0.98978927984650844</v>
      </c>
      <c r="E836">
        <v>1.8701870187018695E-2</v>
      </c>
      <c r="F836">
        <v>828</v>
      </c>
      <c r="G836">
        <f t="shared" ca="1" si="29"/>
        <v>1.257360299592118E-2</v>
      </c>
    </row>
    <row r="837" spans="2:7" x14ac:dyDescent="0.35">
      <c r="B837" s="269">
        <v>42065</v>
      </c>
      <c r="C837" s="210">
        <v>906.89</v>
      </c>
      <c r="D837">
        <f t="shared" si="28"/>
        <v>6.1084025709358833</v>
      </c>
      <c r="E837">
        <v>1.869137882617241E-2</v>
      </c>
      <c r="F837">
        <v>829</v>
      </c>
      <c r="G837">
        <f t="shared" ca="1" si="29"/>
        <v>8.4394588487798454E-3</v>
      </c>
    </row>
    <row r="838" spans="2:7" x14ac:dyDescent="0.35">
      <c r="B838" s="269">
        <v>40210</v>
      </c>
      <c r="C838" s="210">
        <v>127.58</v>
      </c>
      <c r="D838">
        <f t="shared" si="28"/>
        <v>-0.34284536932110843</v>
      </c>
      <c r="E838">
        <v>1.8684126477163873E-2</v>
      </c>
      <c r="F838">
        <v>830</v>
      </c>
      <c r="G838">
        <f t="shared" ca="1" si="29"/>
        <v>-1.2051459608861387E-2</v>
      </c>
    </row>
    <row r="839" spans="2:7" x14ac:dyDescent="0.35">
      <c r="B839" s="269">
        <v>41135</v>
      </c>
      <c r="C839" s="210">
        <v>194.14</v>
      </c>
      <c r="D839">
        <f t="shared" si="28"/>
        <v>-0.83441511365090193</v>
      </c>
      <c r="E839">
        <v>1.8679819498373249E-2</v>
      </c>
      <c r="F839">
        <v>831</v>
      </c>
      <c r="G839">
        <f t="shared" ca="1" si="29"/>
        <v>1.6249316678434551E-2</v>
      </c>
    </row>
    <row r="840" spans="2:7" x14ac:dyDescent="0.35">
      <c r="B840" s="269">
        <v>42181</v>
      </c>
      <c r="C840" s="210">
        <v>1172.45</v>
      </c>
      <c r="D840">
        <f t="shared" si="28"/>
        <v>-0.53912585447155426</v>
      </c>
      <c r="E840">
        <v>1.867136998679364E-2</v>
      </c>
      <c r="F840">
        <v>832</v>
      </c>
      <c r="G840">
        <f t="shared" ca="1" si="29"/>
        <v>-2.0767916647532671E-2</v>
      </c>
    </row>
    <row r="841" spans="2:7" x14ac:dyDescent="0.35">
      <c r="B841" s="269">
        <v>43514</v>
      </c>
      <c r="C841" s="210">
        <v>2543.9699999999998</v>
      </c>
      <c r="D841">
        <f t="shared" ref="D841:D904" si="30">(C841-C842)/C842</f>
        <v>1.0663699203171066</v>
      </c>
      <c r="E841">
        <v>1.8667787855126391E-2</v>
      </c>
      <c r="F841">
        <v>833</v>
      </c>
      <c r="G841">
        <f t="shared" ca="1" si="29"/>
        <v>2.9743867065841402E-2</v>
      </c>
    </row>
    <row r="842" spans="2:7" x14ac:dyDescent="0.35">
      <c r="B842" s="269">
        <v>42579</v>
      </c>
      <c r="C842" s="210">
        <v>1231.1300000000001</v>
      </c>
      <c r="D842">
        <f t="shared" si="30"/>
        <v>0.57065945421838926</v>
      </c>
      <c r="E842">
        <v>1.86666887313107E-2</v>
      </c>
      <c r="F842">
        <v>834</v>
      </c>
      <c r="G842">
        <f t="shared" ref="G842:G905" ca="1" si="31">_xlfn.NORM.INV(RAND(),M$11,M$12)</f>
        <v>3.4982673381561274E-2</v>
      </c>
    </row>
    <row r="843" spans="2:7" x14ac:dyDescent="0.35">
      <c r="B843" s="269">
        <v>41977</v>
      </c>
      <c r="C843" s="210">
        <v>783.83</v>
      </c>
      <c r="D843">
        <f t="shared" si="30"/>
        <v>-0.8409577878598502</v>
      </c>
      <c r="E843">
        <v>1.8662196057026282E-2</v>
      </c>
      <c r="F843">
        <v>835</v>
      </c>
      <c r="G843">
        <f t="shared" ca="1" si="31"/>
        <v>1.9536378833747291E-3</v>
      </c>
    </row>
    <row r="844" spans="2:7" x14ac:dyDescent="0.35">
      <c r="B844" s="269">
        <v>45315</v>
      </c>
      <c r="C844" s="210">
        <v>4928.4399999999996</v>
      </c>
      <c r="D844">
        <f t="shared" si="30"/>
        <v>2.3195748521547017</v>
      </c>
      <c r="E844">
        <v>1.8651564631474472E-2</v>
      </c>
      <c r="F844">
        <v>836</v>
      </c>
      <c r="G844">
        <f t="shared" ca="1" si="31"/>
        <v>6.1167055831688666E-3</v>
      </c>
    </row>
    <row r="845" spans="2:7" x14ac:dyDescent="0.35">
      <c r="B845" s="269">
        <v>42844</v>
      </c>
      <c r="C845" s="210">
        <v>1484.66</v>
      </c>
      <c r="D845">
        <f t="shared" si="30"/>
        <v>15.758776385596569</v>
      </c>
      <c r="E845">
        <v>1.862765950147861E-2</v>
      </c>
      <c r="F845">
        <v>837</v>
      </c>
      <c r="G845">
        <f t="shared" ca="1" si="31"/>
        <v>-7.8080051917092221E-3</v>
      </c>
    </row>
    <row r="846" spans="2:7" x14ac:dyDescent="0.35">
      <c r="B846" s="269">
        <v>39056</v>
      </c>
      <c r="C846" s="210">
        <v>88.59</v>
      </c>
      <c r="D846">
        <f t="shared" si="30"/>
        <v>-0.25410457186158114</v>
      </c>
      <c r="E846">
        <v>1.8627112797516436E-2</v>
      </c>
      <c r="F846">
        <v>838</v>
      </c>
      <c r="G846">
        <f t="shared" ca="1" si="31"/>
        <v>2.057584624118914E-2</v>
      </c>
    </row>
    <row r="847" spans="2:7" x14ac:dyDescent="0.35">
      <c r="B847" s="269">
        <v>39401</v>
      </c>
      <c r="C847" s="210">
        <v>118.77</v>
      </c>
      <c r="D847">
        <f t="shared" si="30"/>
        <v>2.1445591739475773</v>
      </c>
      <c r="E847">
        <v>1.8610634648370514E-2</v>
      </c>
      <c r="F847">
        <v>839</v>
      </c>
      <c r="G847">
        <f t="shared" ca="1" si="31"/>
        <v>1.032435965531571E-2</v>
      </c>
    </row>
    <row r="848" spans="2:7" x14ac:dyDescent="0.35">
      <c r="B848" s="269">
        <v>37497</v>
      </c>
      <c r="C848" s="210">
        <v>37.770000000000003</v>
      </c>
      <c r="D848">
        <f t="shared" si="30"/>
        <v>-0.8165168812241923</v>
      </c>
      <c r="E848">
        <v>1.8608414239482333E-2</v>
      </c>
      <c r="F848">
        <v>840</v>
      </c>
      <c r="G848">
        <f t="shared" ca="1" si="31"/>
        <v>1.2194825463690809E-2</v>
      </c>
    </row>
    <row r="849" spans="2:7" x14ac:dyDescent="0.35">
      <c r="B849" s="269">
        <v>41242</v>
      </c>
      <c r="C849" s="210">
        <v>205.85</v>
      </c>
      <c r="D849">
        <f t="shared" si="30"/>
        <v>-0.92456612236521951</v>
      </c>
      <c r="E849">
        <v>1.8555170707570512E-2</v>
      </c>
      <c r="F849">
        <v>841</v>
      </c>
      <c r="G849">
        <f t="shared" ca="1" si="31"/>
        <v>-5.0434849776489982E-3</v>
      </c>
    </row>
    <row r="850" spans="2:7" x14ac:dyDescent="0.35">
      <c r="B850" s="269">
        <v>43542</v>
      </c>
      <c r="C850" s="210">
        <v>2728.88</v>
      </c>
      <c r="D850">
        <f t="shared" si="30"/>
        <v>-0.38418766290182454</v>
      </c>
      <c r="E850">
        <v>1.8520039115278056E-2</v>
      </c>
      <c r="F850">
        <v>842</v>
      </c>
      <c r="G850">
        <f t="shared" ca="1" si="31"/>
        <v>2.6360696360198489E-2</v>
      </c>
    </row>
    <row r="851" spans="2:7" x14ac:dyDescent="0.35">
      <c r="B851" s="269">
        <v>45236</v>
      </c>
      <c r="C851" s="210">
        <v>4431.3500000000004</v>
      </c>
      <c r="D851">
        <f t="shared" si="30"/>
        <v>0.65600370712238387</v>
      </c>
      <c r="E851">
        <v>1.8516177521783493E-2</v>
      </c>
      <c r="F851">
        <v>843</v>
      </c>
      <c r="G851">
        <f t="shared" ca="1" si="31"/>
        <v>1.2954716856242013E-2</v>
      </c>
    </row>
    <row r="852" spans="2:7" x14ac:dyDescent="0.35">
      <c r="B852" s="269">
        <v>43843</v>
      </c>
      <c r="C852" s="210">
        <v>2675.93</v>
      </c>
      <c r="D852">
        <f t="shared" si="30"/>
        <v>47.57378834634234</v>
      </c>
      <c r="E852">
        <v>1.851337309547095E-2</v>
      </c>
      <c r="F852">
        <v>844</v>
      </c>
      <c r="G852">
        <f t="shared" ca="1" si="31"/>
        <v>2.2816909912856155E-2</v>
      </c>
    </row>
    <row r="853" spans="2:7" x14ac:dyDescent="0.35">
      <c r="B853" s="269">
        <v>36888</v>
      </c>
      <c r="C853" s="210">
        <v>55.09</v>
      </c>
      <c r="D853">
        <f t="shared" si="30"/>
        <v>-0.71038797182210067</v>
      </c>
      <c r="E853">
        <v>1.8487705675725642E-2</v>
      </c>
      <c r="F853">
        <v>845</v>
      </c>
      <c r="G853">
        <f t="shared" ca="1" si="31"/>
        <v>2.3969444455350004E-2</v>
      </c>
    </row>
    <row r="854" spans="2:7" x14ac:dyDescent="0.35">
      <c r="B854" s="269">
        <v>40809</v>
      </c>
      <c r="C854" s="210">
        <v>190.22</v>
      </c>
      <c r="D854">
        <f t="shared" si="30"/>
        <v>-0.95319585548832853</v>
      </c>
      <c r="E854">
        <v>1.8471917331477156E-2</v>
      </c>
      <c r="F854">
        <v>846</v>
      </c>
      <c r="G854">
        <f t="shared" ca="1" si="31"/>
        <v>2.3072870393379595E-2</v>
      </c>
    </row>
    <row r="855" spans="2:7" x14ac:dyDescent="0.35">
      <c r="B855" s="269">
        <v>44931</v>
      </c>
      <c r="C855" s="210">
        <v>4064.17</v>
      </c>
      <c r="D855">
        <f t="shared" si="30"/>
        <v>0.66261122133813344</v>
      </c>
      <c r="E855">
        <v>1.8463897917298452E-2</v>
      </c>
      <c r="F855">
        <v>847</v>
      </c>
      <c r="G855">
        <f t="shared" ca="1" si="31"/>
        <v>-2.7213100499965974E-3</v>
      </c>
    </row>
    <row r="856" spans="2:7" x14ac:dyDescent="0.35">
      <c r="B856" s="269">
        <v>43663</v>
      </c>
      <c r="C856" s="210">
        <v>2444.4499999999998</v>
      </c>
      <c r="D856">
        <f t="shared" si="30"/>
        <v>11.67539538501426</v>
      </c>
      <c r="E856">
        <v>1.8435963669694192E-2</v>
      </c>
      <c r="F856">
        <v>848</v>
      </c>
      <c r="G856">
        <f t="shared" ca="1" si="31"/>
        <v>3.5383857596900513E-2</v>
      </c>
    </row>
    <row r="857" spans="2:7" x14ac:dyDescent="0.35">
      <c r="B857" s="269">
        <v>40816</v>
      </c>
      <c r="C857" s="210">
        <v>192.85</v>
      </c>
      <c r="D857">
        <f t="shared" si="30"/>
        <v>-0.93506843319136046</v>
      </c>
      <c r="E857">
        <v>1.8430502746091995E-2</v>
      </c>
      <c r="F857">
        <v>849</v>
      </c>
      <c r="G857">
        <f t="shared" ca="1" si="31"/>
        <v>6.6731177338965721E-3</v>
      </c>
    </row>
    <row r="858" spans="2:7" x14ac:dyDescent="0.35">
      <c r="B858" s="269">
        <v>44651</v>
      </c>
      <c r="C858" s="210">
        <v>2970.05</v>
      </c>
      <c r="D858">
        <f t="shared" si="30"/>
        <v>1.4000985882486041</v>
      </c>
      <c r="E858">
        <v>1.842390409831569E-2</v>
      </c>
      <c r="F858">
        <v>850</v>
      </c>
      <c r="G858">
        <f t="shared" ca="1" si="31"/>
        <v>4.9741081336241886E-3</v>
      </c>
    </row>
    <row r="859" spans="2:7" x14ac:dyDescent="0.35">
      <c r="B859" s="269">
        <v>42353</v>
      </c>
      <c r="C859" s="210">
        <v>1237.47</v>
      </c>
      <c r="D859">
        <f t="shared" si="30"/>
        <v>-0.70986551500998785</v>
      </c>
      <c r="E859">
        <v>1.8410007406797893E-2</v>
      </c>
      <c r="F859">
        <v>851</v>
      </c>
      <c r="G859">
        <f t="shared" ca="1" si="31"/>
        <v>-3.4932307843988297E-3</v>
      </c>
    </row>
    <row r="860" spans="2:7" x14ac:dyDescent="0.35">
      <c r="B860" s="269">
        <v>44914</v>
      </c>
      <c r="C860" s="210">
        <v>4265.16</v>
      </c>
      <c r="D860">
        <f t="shared" si="30"/>
        <v>8.3770693635264362</v>
      </c>
      <c r="E860">
        <v>1.8404615002578732E-2</v>
      </c>
      <c r="F860">
        <v>852</v>
      </c>
      <c r="G860">
        <f t="shared" ca="1" si="31"/>
        <v>-3.611504274864054E-3</v>
      </c>
    </row>
    <row r="861" spans="2:7" x14ac:dyDescent="0.35">
      <c r="B861" s="269">
        <v>41844</v>
      </c>
      <c r="C861" s="210">
        <v>454.85</v>
      </c>
      <c r="D861">
        <f t="shared" si="30"/>
        <v>-0.63894776113479224</v>
      </c>
      <c r="E861">
        <v>1.8404495891453838E-2</v>
      </c>
      <c r="F861">
        <v>853</v>
      </c>
      <c r="G861">
        <f t="shared" ca="1" si="31"/>
        <v>1.956335172604478E-2</v>
      </c>
    </row>
    <row r="862" spans="2:7" x14ac:dyDescent="0.35">
      <c r="B862" s="269">
        <v>42212</v>
      </c>
      <c r="C862" s="210">
        <v>1259.79</v>
      </c>
      <c r="D862">
        <f t="shared" si="30"/>
        <v>8.3615751174112782E-2</v>
      </c>
      <c r="E862">
        <v>1.8374209820057247E-2</v>
      </c>
      <c r="F862">
        <v>854</v>
      </c>
      <c r="G862">
        <f t="shared" ca="1" si="31"/>
        <v>8.8532519717444153E-3</v>
      </c>
    </row>
    <row r="863" spans="2:7" x14ac:dyDescent="0.35">
      <c r="B863" s="269">
        <v>42472</v>
      </c>
      <c r="C863" s="210">
        <v>1162.58</v>
      </c>
      <c r="D863">
        <f t="shared" si="30"/>
        <v>25.500569865511743</v>
      </c>
      <c r="E863">
        <v>1.8368794947486469E-2</v>
      </c>
      <c r="F863">
        <v>855</v>
      </c>
      <c r="G863">
        <f t="shared" ca="1" si="31"/>
        <v>-3.7323257962924516E-2</v>
      </c>
    </row>
    <row r="864" spans="2:7" x14ac:dyDescent="0.35">
      <c r="B864" s="269">
        <v>36718</v>
      </c>
      <c r="C864" s="210">
        <v>43.87</v>
      </c>
      <c r="D864">
        <f t="shared" si="30"/>
        <v>-0.99017119198101899</v>
      </c>
      <c r="E864">
        <v>1.8337975858867206E-2</v>
      </c>
      <c r="F864">
        <v>856</v>
      </c>
      <c r="G864">
        <f t="shared" ca="1" si="31"/>
        <v>-8.3713459840893747E-3</v>
      </c>
    </row>
    <row r="865" spans="2:7" x14ac:dyDescent="0.35">
      <c r="B865" s="269">
        <v>45077</v>
      </c>
      <c r="C865" s="210">
        <v>4463.41</v>
      </c>
      <c r="D865">
        <f t="shared" si="30"/>
        <v>87.174832082180956</v>
      </c>
      <c r="E865">
        <v>1.832497165241866E-2</v>
      </c>
      <c r="F865">
        <v>857</v>
      </c>
      <c r="G865">
        <f t="shared" ca="1" si="31"/>
        <v>-2.0322658220646951E-3</v>
      </c>
    </row>
    <row r="866" spans="2:7" x14ac:dyDescent="0.35">
      <c r="B866" s="269">
        <v>38294</v>
      </c>
      <c r="C866" s="210">
        <v>50.62</v>
      </c>
      <c r="D866">
        <f t="shared" si="30"/>
        <v>-0.871483700619478</v>
      </c>
      <c r="E866">
        <v>1.8306175819754508E-2</v>
      </c>
      <c r="F866">
        <v>858</v>
      </c>
      <c r="G866">
        <f t="shared" ca="1" si="31"/>
        <v>3.9679021277813711E-3</v>
      </c>
    </row>
    <row r="867" spans="2:7" x14ac:dyDescent="0.35">
      <c r="B867" s="269">
        <v>41813</v>
      </c>
      <c r="C867" s="210">
        <v>393.88</v>
      </c>
      <c r="D867">
        <f t="shared" si="30"/>
        <v>-0.66481721015726047</v>
      </c>
      <c r="E867">
        <v>1.8304033092037188E-2</v>
      </c>
      <c r="F867">
        <v>859</v>
      </c>
      <c r="G867">
        <f t="shared" ca="1" si="31"/>
        <v>-7.6354856409974253E-3</v>
      </c>
    </row>
    <row r="868" spans="2:7" x14ac:dyDescent="0.35">
      <c r="B868" s="269">
        <v>42450</v>
      </c>
      <c r="C868" s="210">
        <v>1175.1199999999999</v>
      </c>
      <c r="D868">
        <f t="shared" si="30"/>
        <v>-0.64022459938890353</v>
      </c>
      <c r="E868">
        <v>1.8301559792027636E-2</v>
      </c>
      <c r="F868">
        <v>860</v>
      </c>
      <c r="G868">
        <f t="shared" ca="1" si="31"/>
        <v>-7.3955795492536133E-3</v>
      </c>
    </row>
    <row r="869" spans="2:7" x14ac:dyDescent="0.35">
      <c r="B869" s="269">
        <v>44742</v>
      </c>
      <c r="C869" s="210">
        <v>3266.26</v>
      </c>
      <c r="D869">
        <f t="shared" si="30"/>
        <v>81.564711830131444</v>
      </c>
      <c r="E869">
        <v>1.8284641836133472E-2</v>
      </c>
      <c r="F869">
        <v>861</v>
      </c>
      <c r="G869">
        <f t="shared" ca="1" si="31"/>
        <v>4.5558770646090697E-3</v>
      </c>
    </row>
    <row r="870" spans="2:7" x14ac:dyDescent="0.35">
      <c r="B870" s="269">
        <v>37945</v>
      </c>
      <c r="C870" s="210">
        <v>39.56</v>
      </c>
      <c r="D870">
        <f t="shared" si="30"/>
        <v>-0.96871540189162686</v>
      </c>
      <c r="E870">
        <v>1.8275418275418297E-2</v>
      </c>
      <c r="F870">
        <v>862</v>
      </c>
      <c r="G870">
        <f t="shared" ca="1" si="31"/>
        <v>-3.3851995654846284E-2</v>
      </c>
    </row>
    <row r="871" spans="2:7" x14ac:dyDescent="0.35">
      <c r="B871" s="269">
        <v>42359</v>
      </c>
      <c r="C871" s="210">
        <v>1264.52</v>
      </c>
      <c r="D871">
        <f t="shared" si="30"/>
        <v>-0.72242880285183708</v>
      </c>
      <c r="E871">
        <v>1.8238624010564787E-2</v>
      </c>
      <c r="F871">
        <v>863</v>
      </c>
      <c r="G871">
        <f t="shared" ca="1" si="31"/>
        <v>1.5370759258710219E-2</v>
      </c>
    </row>
    <row r="872" spans="2:7" x14ac:dyDescent="0.35">
      <c r="B872" s="269">
        <v>45404</v>
      </c>
      <c r="C872" s="210">
        <v>4555.66</v>
      </c>
      <c r="D872">
        <f t="shared" si="30"/>
        <v>2.9466521125174348</v>
      </c>
      <c r="E872">
        <v>1.8208882501637227E-2</v>
      </c>
      <c r="F872">
        <v>864</v>
      </c>
      <c r="G872">
        <f t="shared" ca="1" si="31"/>
        <v>-2.6805814517757848E-2</v>
      </c>
    </row>
    <row r="873" spans="2:7" x14ac:dyDescent="0.35">
      <c r="B873" s="269">
        <v>42460</v>
      </c>
      <c r="C873" s="210">
        <v>1154.31</v>
      </c>
      <c r="D873">
        <f t="shared" si="30"/>
        <v>-0.63084052372028177</v>
      </c>
      <c r="E873">
        <v>1.8197374920612411E-2</v>
      </c>
      <c r="F873">
        <v>865</v>
      </c>
      <c r="G873">
        <f t="shared" ca="1" si="31"/>
        <v>-1.9571826237726993E-3</v>
      </c>
    </row>
    <row r="874" spans="2:7" x14ac:dyDescent="0.35">
      <c r="B874" s="269">
        <v>44011</v>
      </c>
      <c r="C874" s="210">
        <v>3126.86</v>
      </c>
      <c r="D874">
        <f t="shared" si="30"/>
        <v>-0.22397134993336323</v>
      </c>
      <c r="E874">
        <v>1.8186199328559628E-2</v>
      </c>
      <c r="F874">
        <v>866</v>
      </c>
      <c r="G874">
        <f t="shared" ca="1" si="31"/>
        <v>1.2690408886939453E-2</v>
      </c>
    </row>
    <row r="875" spans="2:7" x14ac:dyDescent="0.35">
      <c r="B875" s="269">
        <v>45014</v>
      </c>
      <c r="C875" s="210">
        <v>4029.31</v>
      </c>
      <c r="D875">
        <f t="shared" si="30"/>
        <v>36.569324009324006</v>
      </c>
      <c r="E875">
        <v>1.8142721054400297E-2</v>
      </c>
      <c r="F875">
        <v>867</v>
      </c>
      <c r="G875">
        <f t="shared" ca="1" si="31"/>
        <v>6.1746309785296223E-3</v>
      </c>
    </row>
    <row r="876" spans="2:7" x14ac:dyDescent="0.35">
      <c r="B876" s="269">
        <v>39671</v>
      </c>
      <c r="C876" s="210">
        <v>107.25</v>
      </c>
      <c r="D876">
        <f t="shared" si="30"/>
        <v>0.78215353938185439</v>
      </c>
      <c r="E876">
        <v>1.8131763812416903E-2</v>
      </c>
      <c r="F876">
        <v>868</v>
      </c>
      <c r="G876">
        <f t="shared" ca="1" si="31"/>
        <v>-5.7029734404166138E-3</v>
      </c>
    </row>
    <row r="877" spans="2:7" x14ac:dyDescent="0.35">
      <c r="B877" s="269">
        <v>36353</v>
      </c>
      <c r="C877" s="210">
        <v>60.18</v>
      </c>
      <c r="D877">
        <f t="shared" si="30"/>
        <v>-0.55089552238805961</v>
      </c>
      <c r="E877">
        <v>1.8101844019624433E-2</v>
      </c>
      <c r="F877">
        <v>869</v>
      </c>
      <c r="G877">
        <f t="shared" ca="1" si="31"/>
        <v>-1.042920226230851E-2</v>
      </c>
    </row>
    <row r="878" spans="2:7" x14ac:dyDescent="0.35">
      <c r="B878" s="269">
        <v>40038</v>
      </c>
      <c r="C878" s="210">
        <v>134</v>
      </c>
      <c r="D878">
        <f t="shared" si="30"/>
        <v>-0.88229817210818029</v>
      </c>
      <c r="E878">
        <v>1.808235830420905E-2</v>
      </c>
      <c r="F878">
        <v>870</v>
      </c>
      <c r="G878">
        <f t="shared" ca="1" si="31"/>
        <v>-2.061242080110676E-2</v>
      </c>
    </row>
    <row r="879" spans="2:7" x14ac:dyDescent="0.35">
      <c r="B879" s="269">
        <v>42396</v>
      </c>
      <c r="C879" s="210">
        <v>1138.47</v>
      </c>
      <c r="D879">
        <f t="shared" si="30"/>
        <v>9.8024480500996294</v>
      </c>
      <c r="E879">
        <v>1.8072720118755957E-2</v>
      </c>
      <c r="F879">
        <v>871</v>
      </c>
      <c r="G879">
        <f t="shared" ca="1" si="31"/>
        <v>2.0475843615540119E-2</v>
      </c>
    </row>
    <row r="880" spans="2:7" x14ac:dyDescent="0.35">
      <c r="B880" s="269">
        <v>38720</v>
      </c>
      <c r="C880" s="210">
        <v>105.39</v>
      </c>
      <c r="D880">
        <f t="shared" si="30"/>
        <v>-0.96757290634634441</v>
      </c>
      <c r="E880">
        <v>1.8064142194745021E-2</v>
      </c>
      <c r="F880">
        <v>872</v>
      </c>
      <c r="G880">
        <f t="shared" ca="1" si="31"/>
        <v>-1.0658888489563072E-2</v>
      </c>
    </row>
    <row r="881" spans="2:7" x14ac:dyDescent="0.35">
      <c r="B881" s="269">
        <v>44231</v>
      </c>
      <c r="C881" s="210">
        <v>3250.06</v>
      </c>
      <c r="D881">
        <f t="shared" si="30"/>
        <v>0.53807493362737613</v>
      </c>
      <c r="E881">
        <v>1.8058457403654322E-2</v>
      </c>
      <c r="F881">
        <v>873</v>
      </c>
      <c r="G881">
        <f t="shared" ca="1" si="31"/>
        <v>2.8644541040938085E-2</v>
      </c>
    </row>
    <row r="882" spans="2:7" x14ac:dyDescent="0.35">
      <c r="B882" s="269">
        <v>43153</v>
      </c>
      <c r="C882" s="210">
        <v>2113.0700000000002</v>
      </c>
      <c r="D882">
        <f t="shared" si="30"/>
        <v>-0.24907870375306052</v>
      </c>
      <c r="E882">
        <v>1.8052611293120184E-2</v>
      </c>
      <c r="F882">
        <v>874</v>
      </c>
      <c r="G882">
        <f t="shared" ca="1" si="31"/>
        <v>1.5329693482158169E-2</v>
      </c>
    </row>
    <row r="883" spans="2:7" x14ac:dyDescent="0.35">
      <c r="B883" s="269">
        <v>43973</v>
      </c>
      <c r="C883" s="210">
        <v>2813.97</v>
      </c>
      <c r="D883">
        <f t="shared" si="30"/>
        <v>88.021512179689964</v>
      </c>
      <c r="E883">
        <v>1.8049405227055611E-2</v>
      </c>
      <c r="F883">
        <v>875</v>
      </c>
      <c r="G883">
        <f t="shared" ca="1" si="31"/>
        <v>7.6982586028181109E-3</v>
      </c>
    </row>
    <row r="884" spans="2:7" x14ac:dyDescent="0.35">
      <c r="B884" s="269">
        <v>36074</v>
      </c>
      <c r="C884" s="210">
        <v>31.61</v>
      </c>
      <c r="D884">
        <f t="shared" si="30"/>
        <v>-0.66500635862653668</v>
      </c>
      <c r="E884">
        <v>1.8035426731078864E-2</v>
      </c>
      <c r="F884">
        <v>876</v>
      </c>
      <c r="G884">
        <f t="shared" ca="1" si="31"/>
        <v>1.766640873230238E-3</v>
      </c>
    </row>
    <row r="885" spans="2:7" x14ac:dyDescent="0.35">
      <c r="B885" s="269">
        <v>38673</v>
      </c>
      <c r="C885" s="210">
        <v>94.36</v>
      </c>
      <c r="D885">
        <f t="shared" si="30"/>
        <v>-0.98263251085007941</v>
      </c>
      <c r="E885">
        <v>1.8017046067536971E-2</v>
      </c>
      <c r="F885">
        <v>877</v>
      </c>
      <c r="G885">
        <f t="shared" ca="1" si="31"/>
        <v>1.8485004657681598E-3</v>
      </c>
    </row>
    <row r="886" spans="2:7" x14ac:dyDescent="0.35">
      <c r="B886" s="269">
        <v>45482</v>
      </c>
      <c r="C886" s="210">
        <v>5433.14</v>
      </c>
      <c r="D886">
        <f t="shared" si="30"/>
        <v>-5.1574645767981271E-2</v>
      </c>
      <c r="E886">
        <v>1.8011958006449325E-2</v>
      </c>
      <c r="F886">
        <v>878</v>
      </c>
      <c r="G886">
        <f t="shared" ca="1" si="31"/>
        <v>6.6237552452140542E-3</v>
      </c>
    </row>
    <row r="887" spans="2:7" x14ac:dyDescent="0.35">
      <c r="B887" s="269">
        <v>45898</v>
      </c>
      <c r="C887" s="210">
        <v>5728.59</v>
      </c>
      <c r="D887">
        <f t="shared" si="30"/>
        <v>0.77281631516239357</v>
      </c>
      <c r="E887">
        <v>1.8003369300976742E-2</v>
      </c>
      <c r="F887">
        <v>879</v>
      </c>
      <c r="G887">
        <f t="shared" ca="1" si="31"/>
        <v>1.0412907026823034E-2</v>
      </c>
    </row>
    <row r="888" spans="2:7" x14ac:dyDescent="0.35">
      <c r="B888" s="269">
        <v>44330</v>
      </c>
      <c r="C888" s="210">
        <v>3231.35</v>
      </c>
      <c r="D888">
        <f t="shared" si="30"/>
        <v>17.303783845020959</v>
      </c>
      <c r="E888">
        <v>1.7998122373370503E-2</v>
      </c>
      <c r="F888">
        <v>880</v>
      </c>
      <c r="G888">
        <f t="shared" ca="1" si="31"/>
        <v>-2.8991727590752032E-2</v>
      </c>
    </row>
    <row r="889" spans="2:7" x14ac:dyDescent="0.35">
      <c r="B889" s="269">
        <v>40441</v>
      </c>
      <c r="C889" s="210">
        <v>176.54</v>
      </c>
      <c r="D889">
        <f t="shared" si="30"/>
        <v>-0.94377026519132889</v>
      </c>
      <c r="E889">
        <v>1.7991004497751151E-2</v>
      </c>
      <c r="F889">
        <v>881</v>
      </c>
      <c r="G889">
        <f t="shared" ca="1" si="31"/>
        <v>-6.9595560530346318E-3</v>
      </c>
    </row>
    <row r="890" spans="2:7" x14ac:dyDescent="0.35">
      <c r="B890" s="269">
        <v>44126</v>
      </c>
      <c r="C890" s="210">
        <v>3139.62</v>
      </c>
      <c r="D890">
        <f t="shared" si="30"/>
        <v>48.520820189274446</v>
      </c>
      <c r="E890">
        <v>1.798550654151056E-2</v>
      </c>
      <c r="F890">
        <v>882</v>
      </c>
      <c r="G890">
        <f t="shared" ca="1" si="31"/>
        <v>-2.9464169153200969E-3</v>
      </c>
    </row>
    <row r="891" spans="2:7" x14ac:dyDescent="0.35">
      <c r="B891" s="269">
        <v>38468</v>
      </c>
      <c r="C891" s="210">
        <v>63.4</v>
      </c>
      <c r="D891">
        <f t="shared" si="30"/>
        <v>-0.93306446504360319</v>
      </c>
      <c r="E891">
        <v>1.79833012202954E-2</v>
      </c>
      <c r="F891">
        <v>883</v>
      </c>
      <c r="G891">
        <f t="shared" ca="1" si="31"/>
        <v>-1.720102459009511E-2</v>
      </c>
    </row>
    <row r="892" spans="2:7" x14ac:dyDescent="0.35">
      <c r="B892" s="269">
        <v>42100</v>
      </c>
      <c r="C892" s="210">
        <v>947.18</v>
      </c>
      <c r="D892">
        <f t="shared" si="30"/>
        <v>-0.76956724827512379</v>
      </c>
      <c r="E892">
        <v>1.7980547047127631E-2</v>
      </c>
      <c r="F892">
        <v>884</v>
      </c>
      <c r="G892">
        <f t="shared" ca="1" si="31"/>
        <v>1.4991635845825441E-2</v>
      </c>
    </row>
    <row r="893" spans="2:7" x14ac:dyDescent="0.35">
      <c r="B893" s="269">
        <v>44895</v>
      </c>
      <c r="C893" s="210">
        <v>4110.4399999999996</v>
      </c>
      <c r="D893">
        <f t="shared" si="30"/>
        <v>18.333239264380786</v>
      </c>
      <c r="E893">
        <v>1.79572206551376E-2</v>
      </c>
      <c r="F893">
        <v>885</v>
      </c>
      <c r="G893">
        <f t="shared" ca="1" si="31"/>
        <v>2.1472917335183927E-2</v>
      </c>
    </row>
    <row r="894" spans="2:7" x14ac:dyDescent="0.35">
      <c r="B894" s="269">
        <v>41339</v>
      </c>
      <c r="C894" s="210">
        <v>212.61</v>
      </c>
      <c r="D894">
        <f t="shared" si="30"/>
        <v>-0.95715917860719479</v>
      </c>
      <c r="E894">
        <v>1.7954610744039069E-2</v>
      </c>
      <c r="F894">
        <v>886</v>
      </c>
      <c r="G894">
        <f t="shared" ca="1" si="31"/>
        <v>-2.5750795166381204E-3</v>
      </c>
    </row>
    <row r="895" spans="2:7" x14ac:dyDescent="0.35">
      <c r="B895" s="269">
        <v>45433</v>
      </c>
      <c r="C895" s="210">
        <v>4962.79</v>
      </c>
      <c r="D895">
        <f t="shared" si="30"/>
        <v>484.59589041095887</v>
      </c>
      <c r="E895">
        <v>1.7947650293623559E-2</v>
      </c>
      <c r="F895">
        <v>887</v>
      </c>
      <c r="G895">
        <f t="shared" ca="1" si="31"/>
        <v>2.8930346468742187E-2</v>
      </c>
    </row>
    <row r="896" spans="2:7" x14ac:dyDescent="0.35">
      <c r="B896" s="269">
        <v>35363</v>
      </c>
      <c r="C896" s="210">
        <v>10.220000000000001</v>
      </c>
      <c r="D896">
        <f t="shared" si="30"/>
        <v>-0.80019550342130985</v>
      </c>
      <c r="E896">
        <v>1.7928286852589792E-2</v>
      </c>
      <c r="F896">
        <v>888</v>
      </c>
      <c r="G896">
        <f t="shared" ca="1" si="31"/>
        <v>-1.8551727187919951E-2</v>
      </c>
    </row>
    <row r="897" spans="2:7" x14ac:dyDescent="0.35">
      <c r="B897" s="269">
        <v>36517</v>
      </c>
      <c r="C897" s="210">
        <v>51.15</v>
      </c>
      <c r="D897">
        <f t="shared" si="30"/>
        <v>-0.74796747967479671</v>
      </c>
      <c r="E897">
        <v>1.7910447761194003E-2</v>
      </c>
      <c r="F897">
        <v>889</v>
      </c>
      <c r="G897">
        <f t="shared" ca="1" si="31"/>
        <v>-9.5462101901744676E-3</v>
      </c>
    </row>
    <row r="898" spans="2:7" x14ac:dyDescent="0.35">
      <c r="B898" s="269">
        <v>41187</v>
      </c>
      <c r="C898" s="210">
        <v>202.95</v>
      </c>
      <c r="D898">
        <f t="shared" si="30"/>
        <v>2.1295296838858908</v>
      </c>
      <c r="E898">
        <v>1.7905507071922927E-2</v>
      </c>
      <c r="F898">
        <v>890</v>
      </c>
      <c r="G898">
        <f t="shared" ca="1" si="31"/>
        <v>-3.3857119468374962E-2</v>
      </c>
    </row>
    <row r="899" spans="2:7" x14ac:dyDescent="0.35">
      <c r="B899" s="269">
        <v>36293</v>
      </c>
      <c r="C899" s="210">
        <v>64.849999999999994</v>
      </c>
      <c r="D899">
        <f t="shared" si="30"/>
        <v>-0.94627753431693362</v>
      </c>
      <c r="E899">
        <v>1.7893580285669338E-2</v>
      </c>
      <c r="F899">
        <v>891</v>
      </c>
      <c r="G899">
        <f t="shared" ca="1" si="31"/>
        <v>-4.1786657627996765E-3</v>
      </c>
    </row>
    <row r="900" spans="2:7" x14ac:dyDescent="0.35">
      <c r="B900" s="269">
        <v>42571</v>
      </c>
      <c r="C900" s="210">
        <v>1207.1300000000001</v>
      </c>
      <c r="D900">
        <f t="shared" si="30"/>
        <v>4.0608632234967267E-4</v>
      </c>
      <c r="E900">
        <v>1.789343204796319E-2</v>
      </c>
      <c r="F900">
        <v>892</v>
      </c>
      <c r="G900">
        <f t="shared" ca="1" si="31"/>
        <v>-2.7175088592714242E-2</v>
      </c>
    </row>
    <row r="901" spans="2:7" x14ac:dyDescent="0.35">
      <c r="B901" s="269">
        <v>42552</v>
      </c>
      <c r="C901" s="210">
        <v>1206.6400000000001</v>
      </c>
      <c r="D901">
        <f t="shared" si="30"/>
        <v>7.721647994217566</v>
      </c>
      <c r="E901">
        <v>1.7892241633837541E-2</v>
      </c>
      <c r="F901">
        <v>893</v>
      </c>
      <c r="G901">
        <f t="shared" ca="1" si="31"/>
        <v>1.4269031579132261E-2</v>
      </c>
    </row>
    <row r="902" spans="2:7" x14ac:dyDescent="0.35">
      <c r="B902" s="269">
        <v>40109</v>
      </c>
      <c r="C902" s="210">
        <v>138.35</v>
      </c>
      <c r="D902">
        <f t="shared" si="30"/>
        <v>2.7371690977849803</v>
      </c>
      <c r="E902">
        <v>1.7878163625662205E-2</v>
      </c>
      <c r="F902">
        <v>894</v>
      </c>
      <c r="G902">
        <f t="shared" ca="1" si="31"/>
        <v>-1.5200841664445562E-2</v>
      </c>
    </row>
    <row r="903" spans="2:7" x14ac:dyDescent="0.35">
      <c r="B903" s="269">
        <v>37484</v>
      </c>
      <c r="C903" s="210">
        <v>37.020000000000003</v>
      </c>
      <c r="D903">
        <f t="shared" si="30"/>
        <v>-0.97282457093359564</v>
      </c>
      <c r="E903">
        <v>1.7871872422326251E-2</v>
      </c>
      <c r="F903">
        <v>895</v>
      </c>
      <c r="G903">
        <f t="shared" ca="1" si="31"/>
        <v>-1.711259334620735E-2</v>
      </c>
    </row>
    <row r="904" spans="2:7" x14ac:dyDescent="0.35">
      <c r="B904" s="269">
        <v>42759</v>
      </c>
      <c r="C904" s="210">
        <v>1362.26</v>
      </c>
      <c r="D904">
        <f t="shared" si="30"/>
        <v>0.89592495685575912</v>
      </c>
      <c r="E904">
        <v>1.7865281876938081E-2</v>
      </c>
      <c r="F904">
        <v>896</v>
      </c>
      <c r="G904">
        <f t="shared" ca="1" si="31"/>
        <v>-1.478243018014702E-2</v>
      </c>
    </row>
    <row r="905" spans="2:7" x14ac:dyDescent="0.35">
      <c r="B905" s="269">
        <v>41970</v>
      </c>
      <c r="C905" s="210">
        <v>718.52</v>
      </c>
      <c r="D905">
        <f t="shared" ref="D905:D968" si="32">(C905-C906)/C906</f>
        <v>-0.74887810879199224</v>
      </c>
      <c r="E905">
        <v>1.7863467014208632E-2</v>
      </c>
      <c r="F905">
        <v>897</v>
      </c>
      <c r="G905">
        <f t="shared" ca="1" si="31"/>
        <v>-5.2539409464491399E-3</v>
      </c>
    </row>
    <row r="906" spans="2:7" x14ac:dyDescent="0.35">
      <c r="B906" s="269">
        <v>43978</v>
      </c>
      <c r="C906" s="210">
        <v>2861.24</v>
      </c>
      <c r="D906">
        <f t="shared" si="32"/>
        <v>277.60175267770205</v>
      </c>
      <c r="E906">
        <v>1.7843675740284823E-2</v>
      </c>
      <c r="F906">
        <v>898</v>
      </c>
      <c r="G906">
        <f t="shared" ref="G906:G969" ca="1" si="33">_xlfn.NORM.INV(RAND(),M$11,M$12)</f>
        <v>-3.5385765131503377E-2</v>
      </c>
    </row>
    <row r="907" spans="2:7" x14ac:dyDescent="0.35">
      <c r="B907" s="269">
        <v>35278</v>
      </c>
      <c r="C907" s="210">
        <v>10.27</v>
      </c>
      <c r="D907">
        <f t="shared" si="32"/>
        <v>-0.77780181739506715</v>
      </c>
      <c r="E907">
        <v>1.783944499504457E-2</v>
      </c>
      <c r="F907">
        <v>899</v>
      </c>
      <c r="G907">
        <f t="shared" ca="1" si="33"/>
        <v>1.8896800747711731E-2</v>
      </c>
    </row>
    <row r="908" spans="2:7" x14ac:dyDescent="0.35">
      <c r="B908" s="269">
        <v>37971</v>
      </c>
      <c r="C908" s="210">
        <v>46.22</v>
      </c>
      <c r="D908">
        <f t="shared" si="32"/>
        <v>-0.69360291680477293</v>
      </c>
      <c r="E908">
        <v>1.7837480731116545E-2</v>
      </c>
      <c r="F908">
        <v>900</v>
      </c>
      <c r="G908">
        <f t="shared" ca="1" si="33"/>
        <v>1.862168188305937E-2</v>
      </c>
    </row>
    <row r="909" spans="2:7" x14ac:dyDescent="0.35">
      <c r="B909" s="269">
        <v>40633</v>
      </c>
      <c r="C909" s="210">
        <v>150.85</v>
      </c>
      <c r="D909">
        <f t="shared" si="32"/>
        <v>-0.87898211807366178</v>
      </c>
      <c r="E909">
        <v>1.7812563254841009E-2</v>
      </c>
      <c r="F909">
        <v>901</v>
      </c>
      <c r="G909">
        <f t="shared" ca="1" si="33"/>
        <v>-2.429464142946916E-2</v>
      </c>
    </row>
    <row r="910" spans="2:7" x14ac:dyDescent="0.35">
      <c r="B910" s="269">
        <v>42586</v>
      </c>
      <c r="C910" s="210">
        <v>1246.51</v>
      </c>
      <c r="D910">
        <f t="shared" si="32"/>
        <v>24.653632434657336</v>
      </c>
      <c r="E910">
        <v>1.7808442883971539E-2</v>
      </c>
      <c r="F910">
        <v>902</v>
      </c>
      <c r="G910">
        <f t="shared" ca="1" si="33"/>
        <v>5.9424609074576916E-3</v>
      </c>
    </row>
    <row r="911" spans="2:7" x14ac:dyDescent="0.35">
      <c r="B911" s="269">
        <v>38026</v>
      </c>
      <c r="C911" s="210">
        <v>48.59</v>
      </c>
      <c r="D911">
        <f t="shared" si="32"/>
        <v>-0.7564899268317129</v>
      </c>
      <c r="E911">
        <v>1.7804775869292026E-2</v>
      </c>
      <c r="F911">
        <v>903</v>
      </c>
      <c r="G911">
        <f t="shared" ca="1" si="33"/>
        <v>-1.6509242458701109E-2</v>
      </c>
    </row>
    <row r="912" spans="2:7" x14ac:dyDescent="0.35">
      <c r="B912" s="269">
        <v>40863</v>
      </c>
      <c r="C912" s="210">
        <v>199.54</v>
      </c>
      <c r="D912">
        <f t="shared" si="32"/>
        <v>-0.95971387442535638</v>
      </c>
      <c r="E912">
        <v>1.7801581229278145E-2</v>
      </c>
      <c r="F912">
        <v>904</v>
      </c>
      <c r="G912">
        <f t="shared" ca="1" si="33"/>
        <v>-8.0910958028864426E-3</v>
      </c>
    </row>
    <row r="913" spans="2:7" x14ac:dyDescent="0.35">
      <c r="B913" s="269">
        <v>45681</v>
      </c>
      <c r="C913" s="210">
        <v>4953.07</v>
      </c>
      <c r="D913">
        <f t="shared" si="32"/>
        <v>57.319439538443412</v>
      </c>
      <c r="E913">
        <v>1.7745047475604601E-2</v>
      </c>
      <c r="F913">
        <v>905</v>
      </c>
      <c r="G913">
        <f t="shared" ca="1" si="33"/>
        <v>4.4833509782750532E-2</v>
      </c>
    </row>
    <row r="914" spans="2:7" x14ac:dyDescent="0.35">
      <c r="B914" s="269">
        <v>38989</v>
      </c>
      <c r="C914" s="210">
        <v>84.93</v>
      </c>
      <c r="D914">
        <f t="shared" si="32"/>
        <v>-0.76805855203867057</v>
      </c>
      <c r="E914">
        <v>1.7735170760934737E-2</v>
      </c>
      <c r="F914">
        <v>906</v>
      </c>
      <c r="G914">
        <f t="shared" ca="1" si="33"/>
        <v>1.6047052315953075E-2</v>
      </c>
    </row>
    <row r="915" spans="2:7" x14ac:dyDescent="0.35">
      <c r="B915" s="269">
        <v>41561</v>
      </c>
      <c r="C915" s="210">
        <v>366.17</v>
      </c>
      <c r="D915">
        <f t="shared" si="32"/>
        <v>-0.89347162016699155</v>
      </c>
      <c r="E915">
        <v>1.7732566219183399E-2</v>
      </c>
      <c r="F915">
        <v>907</v>
      </c>
      <c r="G915">
        <f t="shared" ca="1" si="33"/>
        <v>2.7374512036724395E-2</v>
      </c>
    </row>
    <row r="916" spans="2:7" x14ac:dyDescent="0.35">
      <c r="B916" s="269">
        <v>44060</v>
      </c>
      <c r="C916" s="210">
        <v>3437.3</v>
      </c>
      <c r="D916">
        <f t="shared" si="32"/>
        <v>21.301304093946669</v>
      </c>
      <c r="E916">
        <v>1.7705403404885325E-2</v>
      </c>
      <c r="F916">
        <v>908</v>
      </c>
      <c r="G916">
        <f t="shared" ca="1" si="33"/>
        <v>1.3493563764769045E-2</v>
      </c>
    </row>
    <row r="917" spans="2:7" x14ac:dyDescent="0.35">
      <c r="B917" s="269">
        <v>40653</v>
      </c>
      <c r="C917" s="210">
        <v>154.13</v>
      </c>
      <c r="D917">
        <f t="shared" si="32"/>
        <v>-0.8957475159459698</v>
      </c>
      <c r="E917">
        <v>1.769560911191817E-2</v>
      </c>
      <c r="F917">
        <v>909</v>
      </c>
      <c r="G917">
        <f t="shared" ca="1" si="33"/>
        <v>-4.8150620614425899E-3</v>
      </c>
    </row>
    <row r="918" spans="2:7" x14ac:dyDescent="0.35">
      <c r="B918" s="269">
        <v>42835</v>
      </c>
      <c r="C918" s="210">
        <v>1478.43</v>
      </c>
      <c r="D918">
        <f t="shared" si="32"/>
        <v>57.366758784050539</v>
      </c>
      <c r="E918">
        <v>1.7690830367652656E-2</v>
      </c>
      <c r="F918">
        <v>910</v>
      </c>
      <c r="G918">
        <f t="shared" ca="1" si="33"/>
        <v>-7.2979486245179455E-3</v>
      </c>
    </row>
    <row r="919" spans="2:7" x14ac:dyDescent="0.35">
      <c r="B919" s="269">
        <v>35902</v>
      </c>
      <c r="C919" s="210">
        <v>25.33</v>
      </c>
      <c r="D919">
        <f t="shared" si="32"/>
        <v>-0.99203862195555081</v>
      </c>
      <c r="E919">
        <v>1.7677782241864112E-2</v>
      </c>
      <c r="F919">
        <v>911</v>
      </c>
      <c r="G919">
        <f t="shared" ca="1" si="33"/>
        <v>2.0732477126857527E-2</v>
      </c>
    </row>
    <row r="920" spans="2:7" x14ac:dyDescent="0.35">
      <c r="B920" s="269">
        <v>44281</v>
      </c>
      <c r="C920" s="210">
        <v>3181.61</v>
      </c>
      <c r="D920">
        <f t="shared" si="32"/>
        <v>118.87980406932932</v>
      </c>
      <c r="E920">
        <v>1.7643013641670365E-2</v>
      </c>
      <c r="F920">
        <v>912</v>
      </c>
      <c r="G920">
        <f t="shared" ca="1" si="33"/>
        <v>-8.3279545272351985E-3</v>
      </c>
    </row>
    <row r="921" spans="2:7" x14ac:dyDescent="0.35">
      <c r="B921" s="269">
        <v>35915</v>
      </c>
      <c r="C921" s="210">
        <v>26.54</v>
      </c>
      <c r="D921">
        <f t="shared" si="32"/>
        <v>-0.97921268230023339</v>
      </c>
      <c r="E921">
        <v>1.7638036809815984E-2</v>
      </c>
      <c r="F921">
        <v>913</v>
      </c>
      <c r="G921">
        <f t="shared" ca="1" si="33"/>
        <v>1.446944631864897E-2</v>
      </c>
    </row>
    <row r="922" spans="2:7" x14ac:dyDescent="0.35">
      <c r="B922" s="269">
        <v>42339</v>
      </c>
      <c r="C922" s="210">
        <v>1276.74</v>
      </c>
      <c r="D922">
        <f t="shared" si="32"/>
        <v>-0.6626753679093238</v>
      </c>
      <c r="E922">
        <v>1.7622725425025625E-2</v>
      </c>
      <c r="F922">
        <v>914</v>
      </c>
      <c r="G922">
        <f t="shared" ca="1" si="33"/>
        <v>-3.0436764222862334E-2</v>
      </c>
    </row>
    <row r="923" spans="2:7" x14ac:dyDescent="0.35">
      <c r="B923" s="269">
        <v>44441</v>
      </c>
      <c r="C923" s="210">
        <v>3784.9</v>
      </c>
      <c r="D923">
        <f t="shared" si="32"/>
        <v>24.390085194874892</v>
      </c>
      <c r="E923">
        <v>1.761857518880891E-2</v>
      </c>
      <c r="F923">
        <v>915</v>
      </c>
      <c r="G923">
        <f t="shared" ca="1" si="33"/>
        <v>-2.3178971773440991E-2</v>
      </c>
    </row>
    <row r="924" spans="2:7" x14ac:dyDescent="0.35">
      <c r="B924" s="269">
        <v>40592</v>
      </c>
      <c r="C924" s="210">
        <v>149.07</v>
      </c>
      <c r="D924">
        <f t="shared" si="32"/>
        <v>-0.93844381403069754</v>
      </c>
      <c r="E924">
        <v>1.7612123694450022E-2</v>
      </c>
      <c r="F924">
        <v>916</v>
      </c>
      <c r="G924">
        <f t="shared" ca="1" si="33"/>
        <v>1.067383216174147E-3</v>
      </c>
    </row>
    <row r="925" spans="2:7" x14ac:dyDescent="0.35">
      <c r="B925" s="269">
        <v>43381</v>
      </c>
      <c r="C925" s="210">
        <v>2421.69</v>
      </c>
      <c r="D925">
        <f t="shared" si="32"/>
        <v>10.819464102689249</v>
      </c>
      <c r="E925">
        <v>1.7585215812827713E-2</v>
      </c>
      <c r="F925">
        <v>917</v>
      </c>
      <c r="G925">
        <f t="shared" ca="1" si="33"/>
        <v>6.1526060631504629E-3</v>
      </c>
    </row>
    <row r="926" spans="2:7" x14ac:dyDescent="0.35">
      <c r="B926" s="269">
        <v>41207</v>
      </c>
      <c r="C926" s="210">
        <v>204.89</v>
      </c>
      <c r="D926">
        <f t="shared" si="32"/>
        <v>3.7627873999797314E-2</v>
      </c>
      <c r="E926">
        <v>1.7530790623758306E-2</v>
      </c>
      <c r="F926">
        <v>918</v>
      </c>
      <c r="G926">
        <f t="shared" ca="1" si="33"/>
        <v>-1.0652397854481287E-2</v>
      </c>
    </row>
    <row r="927" spans="2:7" x14ac:dyDescent="0.35">
      <c r="B927" s="269">
        <v>40725</v>
      </c>
      <c r="C927" s="210">
        <v>197.46</v>
      </c>
      <c r="D927">
        <f t="shared" si="32"/>
        <v>-0.35935370839011099</v>
      </c>
      <c r="E927">
        <v>1.752035452952698E-2</v>
      </c>
      <c r="F927">
        <v>919</v>
      </c>
      <c r="G927">
        <f t="shared" ca="1" si="33"/>
        <v>1.1503544779393529E-3</v>
      </c>
    </row>
    <row r="928" spans="2:7" x14ac:dyDescent="0.35">
      <c r="B928" s="269">
        <v>41520</v>
      </c>
      <c r="C928" s="210">
        <v>308.22000000000003</v>
      </c>
      <c r="D928">
        <f t="shared" si="32"/>
        <v>5.7048074831411792</v>
      </c>
      <c r="E928">
        <v>1.7496368678198902E-2</v>
      </c>
      <c r="F928">
        <v>920</v>
      </c>
      <c r="G928">
        <f t="shared" ca="1" si="33"/>
        <v>1.3785922195542704E-2</v>
      </c>
    </row>
    <row r="929" spans="2:7" x14ac:dyDescent="0.35">
      <c r="B929" s="269">
        <v>38189</v>
      </c>
      <c r="C929" s="210">
        <v>45.97</v>
      </c>
      <c r="D929">
        <f t="shared" si="32"/>
        <v>0.23376274825550192</v>
      </c>
      <c r="E929">
        <v>1.7485613103142963E-2</v>
      </c>
      <c r="F929">
        <v>921</v>
      </c>
      <c r="G929">
        <f t="shared" ca="1" si="33"/>
        <v>-2.1773124537073276E-2</v>
      </c>
    </row>
    <row r="930" spans="2:7" x14ac:dyDescent="0.35">
      <c r="B930" s="269">
        <v>37195</v>
      </c>
      <c r="C930" s="210">
        <v>37.26</v>
      </c>
      <c r="D930">
        <f t="shared" si="32"/>
        <v>-0.98650410744555994</v>
      </c>
      <c r="E930">
        <v>1.74767886400874E-2</v>
      </c>
      <c r="F930">
        <v>922</v>
      </c>
      <c r="G930">
        <f t="shared" ca="1" si="33"/>
        <v>1.4358475803016553E-2</v>
      </c>
    </row>
    <row r="931" spans="2:7" x14ac:dyDescent="0.35">
      <c r="B931" s="269">
        <v>43963</v>
      </c>
      <c r="C931" s="210">
        <v>2760.84</v>
      </c>
      <c r="D931">
        <f t="shared" si="32"/>
        <v>-0.48766597077244256</v>
      </c>
      <c r="E931">
        <v>1.7468600742968368E-2</v>
      </c>
      <c r="F931">
        <v>923</v>
      </c>
      <c r="G931">
        <f t="shared" ca="1" si="33"/>
        <v>1.4083881085764775E-2</v>
      </c>
    </row>
    <row r="932" spans="2:7" x14ac:dyDescent="0.35">
      <c r="B932" s="269">
        <v>46231</v>
      </c>
      <c r="C932" s="210">
        <v>5388.75</v>
      </c>
      <c r="D932">
        <f t="shared" si="32"/>
        <v>0.29593333653984905</v>
      </c>
      <c r="E932">
        <v>1.7457503271157741E-2</v>
      </c>
      <c r="F932">
        <v>924</v>
      </c>
      <c r="G932">
        <f t="shared" ca="1" si="33"/>
        <v>2.2534379694298032E-2</v>
      </c>
    </row>
    <row r="933" spans="2:7" x14ac:dyDescent="0.35">
      <c r="B933" s="269">
        <v>45033</v>
      </c>
      <c r="C933" s="210">
        <v>4158.2</v>
      </c>
      <c r="D933">
        <f t="shared" si="32"/>
        <v>100.81684622918705</v>
      </c>
      <c r="E933">
        <v>1.744847549114362E-2</v>
      </c>
      <c r="F933">
        <v>925</v>
      </c>
      <c r="G933">
        <f t="shared" ca="1" si="33"/>
        <v>4.3466972929169243E-3</v>
      </c>
    </row>
    <row r="934" spans="2:7" x14ac:dyDescent="0.35">
      <c r="B934" s="269">
        <v>37209</v>
      </c>
      <c r="C934" s="210">
        <v>40.840000000000003</v>
      </c>
      <c r="D934">
        <f t="shared" si="32"/>
        <v>-0.64847650197968665</v>
      </c>
      <c r="E934">
        <v>1.7438963627304505E-2</v>
      </c>
      <c r="F934">
        <v>926</v>
      </c>
      <c r="G934">
        <f t="shared" ca="1" si="33"/>
        <v>9.8257642138753383E-3</v>
      </c>
    </row>
    <row r="935" spans="2:7" x14ac:dyDescent="0.35">
      <c r="B935" s="269">
        <v>39429</v>
      </c>
      <c r="C935" s="210">
        <v>116.18</v>
      </c>
      <c r="D935">
        <f t="shared" si="32"/>
        <v>-0.97905912040374909</v>
      </c>
      <c r="E935">
        <v>1.7427095192223567E-2</v>
      </c>
      <c r="F935">
        <v>927</v>
      </c>
      <c r="G935">
        <f t="shared" ca="1" si="33"/>
        <v>-5.0039751178248319E-2</v>
      </c>
    </row>
    <row r="936" spans="2:7" x14ac:dyDescent="0.35">
      <c r="B936" s="269">
        <v>46254</v>
      </c>
      <c r="C936" s="209">
        <v>5548</v>
      </c>
      <c r="D936">
        <f t="shared" si="32"/>
        <v>3.0362594031457797</v>
      </c>
      <c r="E936">
        <v>1.7421602787456445E-2</v>
      </c>
      <c r="F936">
        <v>928</v>
      </c>
      <c r="G936">
        <f t="shared" ca="1" si="33"/>
        <v>-3.0901212607340476E-3</v>
      </c>
    </row>
    <row r="937" spans="2:7" x14ac:dyDescent="0.35">
      <c r="B937" s="269">
        <v>42808</v>
      </c>
      <c r="C937" s="210">
        <v>1374.54</v>
      </c>
      <c r="D937">
        <f t="shared" si="32"/>
        <v>2.8586828364493848</v>
      </c>
      <c r="E937">
        <v>1.7371416728962991E-2</v>
      </c>
      <c r="F937">
        <v>929</v>
      </c>
      <c r="G937">
        <f t="shared" ca="1" si="33"/>
        <v>-4.7038952733764704E-3</v>
      </c>
    </row>
    <row r="938" spans="2:7" x14ac:dyDescent="0.35">
      <c r="B938" s="269">
        <v>41729</v>
      </c>
      <c r="C938" s="210">
        <v>356.22</v>
      </c>
      <c r="D938">
        <f t="shared" si="32"/>
        <v>1.0085706230617426</v>
      </c>
      <c r="E938">
        <v>1.7364482778317362E-2</v>
      </c>
      <c r="F938">
        <v>930</v>
      </c>
      <c r="G938">
        <f t="shared" ca="1" si="33"/>
        <v>7.8386290183195435E-4</v>
      </c>
    </row>
    <row r="939" spans="2:7" x14ac:dyDescent="0.35">
      <c r="B939" s="269">
        <v>40451</v>
      </c>
      <c r="C939" s="210">
        <v>177.35</v>
      </c>
      <c r="D939">
        <f t="shared" si="32"/>
        <v>3.7932432432432432</v>
      </c>
      <c r="E939">
        <v>1.7323466987896413E-2</v>
      </c>
      <c r="F939">
        <v>931</v>
      </c>
      <c r="G939">
        <f t="shared" ca="1" si="33"/>
        <v>4.25184560131305E-2</v>
      </c>
    </row>
    <row r="940" spans="2:7" x14ac:dyDescent="0.35">
      <c r="B940" s="269">
        <v>36636</v>
      </c>
      <c r="C940" s="210">
        <v>37</v>
      </c>
      <c r="D940">
        <f t="shared" si="32"/>
        <v>-0.31557528671846102</v>
      </c>
      <c r="E940">
        <v>1.7321968655485361E-2</v>
      </c>
      <c r="F940">
        <v>932</v>
      </c>
      <c r="G940">
        <f t="shared" ca="1" si="33"/>
        <v>-1.3029731241269578E-2</v>
      </c>
    </row>
    <row r="941" spans="2:7" x14ac:dyDescent="0.35">
      <c r="B941" s="269">
        <v>36921</v>
      </c>
      <c r="C941" s="210">
        <v>54.06</v>
      </c>
      <c r="D941">
        <f t="shared" si="32"/>
        <v>-0.97965856797221584</v>
      </c>
      <c r="E941">
        <v>1.7312758750470489E-2</v>
      </c>
      <c r="F941">
        <v>933</v>
      </c>
      <c r="G941">
        <f t="shared" ca="1" si="33"/>
        <v>-4.5735189689445205E-2</v>
      </c>
    </row>
    <row r="942" spans="2:7" x14ac:dyDescent="0.35">
      <c r="B942" s="269">
        <v>43559</v>
      </c>
      <c r="C942" s="210">
        <v>2657.63</v>
      </c>
      <c r="D942">
        <f t="shared" si="32"/>
        <v>-7.8805707160828128E-3</v>
      </c>
      <c r="E942">
        <v>1.729021688370351E-2</v>
      </c>
      <c r="F942">
        <v>934</v>
      </c>
      <c r="G942">
        <f t="shared" ca="1" si="33"/>
        <v>1.4356883875552909E-3</v>
      </c>
    </row>
    <row r="943" spans="2:7" x14ac:dyDescent="0.35">
      <c r="B943" s="269">
        <v>43901</v>
      </c>
      <c r="C943" s="210">
        <v>2678.74</v>
      </c>
      <c r="D943">
        <f t="shared" si="32"/>
        <v>12.466418660768147</v>
      </c>
      <c r="E943">
        <v>1.7286819939085981E-2</v>
      </c>
      <c r="F943">
        <v>935</v>
      </c>
      <c r="G943">
        <f t="shared" ca="1" si="33"/>
        <v>4.7163704071906815E-3</v>
      </c>
    </row>
    <row r="944" spans="2:7" x14ac:dyDescent="0.35">
      <c r="B944" s="269">
        <v>40858</v>
      </c>
      <c r="C944" s="210">
        <v>198.92</v>
      </c>
      <c r="D944">
        <f t="shared" si="32"/>
        <v>-0.92491828276804378</v>
      </c>
      <c r="E944">
        <v>1.7285465889332084E-2</v>
      </c>
      <c r="F944">
        <v>936</v>
      </c>
      <c r="G944">
        <f t="shared" ca="1" si="33"/>
        <v>-9.0168737413322576E-3</v>
      </c>
    </row>
    <row r="945" spans="2:7" x14ac:dyDescent="0.35">
      <c r="B945" s="269">
        <v>43433</v>
      </c>
      <c r="C945" s="210">
        <v>2649.38</v>
      </c>
      <c r="D945">
        <f t="shared" si="32"/>
        <v>-0.47520194597078663</v>
      </c>
      <c r="E945">
        <v>1.7270772538780531E-2</v>
      </c>
      <c r="F945">
        <v>937</v>
      </c>
      <c r="G945">
        <f t="shared" ca="1" si="33"/>
        <v>-1.0273458657216988E-2</v>
      </c>
    </row>
    <row r="946" spans="2:7" x14ac:dyDescent="0.35">
      <c r="B946" s="269">
        <v>45434</v>
      </c>
      <c r="C946" s="210">
        <v>5048.38</v>
      </c>
      <c r="D946">
        <f t="shared" si="32"/>
        <v>44.986336308981599</v>
      </c>
      <c r="E946">
        <v>1.7246347316731143E-2</v>
      </c>
      <c r="F946">
        <v>938</v>
      </c>
      <c r="G946">
        <f t="shared" ca="1" si="33"/>
        <v>-3.1594616223054581E-2</v>
      </c>
    </row>
    <row r="947" spans="2:7" x14ac:dyDescent="0.35">
      <c r="B947" s="269">
        <v>39584</v>
      </c>
      <c r="C947" s="210">
        <v>109.78</v>
      </c>
      <c r="D947">
        <f t="shared" si="32"/>
        <v>8.2876480541455173</v>
      </c>
      <c r="E947">
        <v>1.7234988880652329E-2</v>
      </c>
      <c r="F947">
        <v>939</v>
      </c>
      <c r="G947">
        <f t="shared" ca="1" si="33"/>
        <v>-5.870853826108159E-3</v>
      </c>
    </row>
    <row r="948" spans="2:7" x14ac:dyDescent="0.35">
      <c r="B948" s="269">
        <v>35613</v>
      </c>
      <c r="C948" s="210">
        <v>11.82</v>
      </c>
      <c r="D948">
        <f t="shared" si="32"/>
        <v>-0.91307545227239306</v>
      </c>
      <c r="E948">
        <v>1.7211703958692003E-2</v>
      </c>
      <c r="F948">
        <v>940</v>
      </c>
      <c r="G948">
        <f t="shared" ca="1" si="33"/>
        <v>-7.7465063648806927E-3</v>
      </c>
    </row>
    <row r="949" spans="2:7" x14ac:dyDescent="0.35">
      <c r="B949" s="269">
        <v>40326</v>
      </c>
      <c r="C949" s="210">
        <v>135.97999999999999</v>
      </c>
      <c r="D949">
        <f t="shared" si="32"/>
        <v>-1.3493905977945543E-2</v>
      </c>
      <c r="E949">
        <v>1.7205266307600112E-2</v>
      </c>
      <c r="F949">
        <v>941</v>
      </c>
      <c r="G949">
        <f t="shared" ca="1" si="33"/>
        <v>4.2462040520827233E-4</v>
      </c>
    </row>
    <row r="950" spans="2:7" x14ac:dyDescent="0.35">
      <c r="B950" s="269">
        <v>40338</v>
      </c>
      <c r="C950" s="210">
        <v>137.84</v>
      </c>
      <c r="D950">
        <f t="shared" si="32"/>
        <v>2.6974248927038627</v>
      </c>
      <c r="E950">
        <v>1.7194303003468473E-2</v>
      </c>
      <c r="F950">
        <v>942</v>
      </c>
      <c r="G950">
        <f t="shared" ca="1" si="33"/>
        <v>-2.3731997243993403E-2</v>
      </c>
    </row>
    <row r="951" spans="2:7" x14ac:dyDescent="0.35">
      <c r="B951" s="269">
        <v>37610</v>
      </c>
      <c r="C951" s="210">
        <v>37.28</v>
      </c>
      <c r="D951">
        <f t="shared" si="32"/>
        <v>-0.98804706787649488</v>
      </c>
      <c r="E951">
        <v>1.7189631650750412E-2</v>
      </c>
      <c r="F951">
        <v>943</v>
      </c>
      <c r="G951">
        <f t="shared" ca="1" si="33"/>
        <v>-5.705223247165464E-3</v>
      </c>
    </row>
    <row r="952" spans="2:7" x14ac:dyDescent="0.35">
      <c r="B952" s="269">
        <v>43985</v>
      </c>
      <c r="C952" s="210">
        <v>3118.9</v>
      </c>
      <c r="D952">
        <f t="shared" si="32"/>
        <v>-0.22759928973508697</v>
      </c>
      <c r="E952">
        <v>1.7180763285087271E-2</v>
      </c>
      <c r="F952">
        <v>944</v>
      </c>
      <c r="G952">
        <f t="shared" ca="1" si="33"/>
        <v>-2.0787469159162589E-2</v>
      </c>
    </row>
    <row r="953" spans="2:7" x14ac:dyDescent="0.35">
      <c r="B953" s="269">
        <v>44894</v>
      </c>
      <c r="C953" s="210">
        <v>4037.93</v>
      </c>
      <c r="D953">
        <f t="shared" si="32"/>
        <v>-0.17326686048892348</v>
      </c>
      <c r="E953">
        <v>1.7159511412384948E-2</v>
      </c>
      <c r="F953">
        <v>945</v>
      </c>
      <c r="G953">
        <f t="shared" ca="1" si="33"/>
        <v>1.3535191899450077E-2</v>
      </c>
    </row>
    <row r="954" spans="2:7" x14ac:dyDescent="0.35">
      <c r="B954" s="269">
        <v>45112</v>
      </c>
      <c r="C954" s="210">
        <v>4884.2</v>
      </c>
      <c r="D954">
        <f t="shared" si="32"/>
        <v>-0.10247764095797954</v>
      </c>
      <c r="E954">
        <v>1.7153876751155265E-2</v>
      </c>
      <c r="F954">
        <v>946</v>
      </c>
      <c r="G954">
        <f t="shared" ca="1" si="33"/>
        <v>1.0454498609325909E-2</v>
      </c>
    </row>
    <row r="955" spans="2:7" x14ac:dyDescent="0.35">
      <c r="B955" s="269">
        <v>45810</v>
      </c>
      <c r="C955" s="210">
        <v>5441.87</v>
      </c>
      <c r="D955">
        <f t="shared" si="32"/>
        <v>46.773417610394169</v>
      </c>
      <c r="E955">
        <v>1.7149148056492192E-2</v>
      </c>
      <c r="F955">
        <v>947</v>
      </c>
      <c r="G955">
        <f t="shared" ca="1" si="33"/>
        <v>-1.3767719552158336E-2</v>
      </c>
    </row>
    <row r="956" spans="2:7" x14ac:dyDescent="0.35">
      <c r="B956" s="269">
        <v>39605</v>
      </c>
      <c r="C956" s="210">
        <v>113.91</v>
      </c>
      <c r="D956">
        <f t="shared" si="32"/>
        <v>3.1980431237543044E-2</v>
      </c>
      <c r="E956">
        <v>1.7144387891776067E-2</v>
      </c>
      <c r="F956">
        <v>948</v>
      </c>
      <c r="G956">
        <f t="shared" ca="1" si="33"/>
        <v>1.6857888077381672E-2</v>
      </c>
    </row>
    <row r="957" spans="2:7" x14ac:dyDescent="0.35">
      <c r="B957" s="269">
        <v>39363</v>
      </c>
      <c r="C957" s="210">
        <v>110.38</v>
      </c>
      <c r="D957">
        <f t="shared" si="32"/>
        <v>-0.44702169229998501</v>
      </c>
      <c r="E957">
        <v>1.7139697751566527E-2</v>
      </c>
      <c r="F957">
        <v>949</v>
      </c>
      <c r="G957">
        <f t="shared" ca="1" si="33"/>
        <v>6.7261625180920536E-3</v>
      </c>
    </row>
    <row r="958" spans="2:7" x14ac:dyDescent="0.35">
      <c r="B958" s="269">
        <v>41178</v>
      </c>
      <c r="C958" s="210">
        <v>199.61</v>
      </c>
      <c r="D958">
        <f t="shared" si="32"/>
        <v>-0.45402078774617066</v>
      </c>
      <c r="E958">
        <v>1.7121019108280323E-2</v>
      </c>
      <c r="F958">
        <v>950</v>
      </c>
      <c r="G958">
        <f t="shared" ca="1" si="33"/>
        <v>1.8213552317032113E-2</v>
      </c>
    </row>
    <row r="959" spans="2:7" x14ac:dyDescent="0.35">
      <c r="B959" s="269">
        <v>41667</v>
      </c>
      <c r="C959" s="210">
        <v>365.6</v>
      </c>
      <c r="D959">
        <f t="shared" si="32"/>
        <v>-0.73681179451739232</v>
      </c>
      <c r="E959">
        <v>1.7109472805675433E-2</v>
      </c>
      <c r="F959">
        <v>951</v>
      </c>
      <c r="G959">
        <f t="shared" ca="1" si="33"/>
        <v>-5.2457712825613816E-4</v>
      </c>
    </row>
    <row r="960" spans="2:7" x14ac:dyDescent="0.35">
      <c r="B960" s="269">
        <v>42293</v>
      </c>
      <c r="C960" s="210">
        <v>1389.12</v>
      </c>
      <c r="D960">
        <f t="shared" si="32"/>
        <v>-0.76959707020462464</v>
      </c>
      <c r="E960">
        <v>1.7096582879987048E-2</v>
      </c>
      <c r="F960">
        <v>952</v>
      </c>
      <c r="G960">
        <f t="shared" ca="1" si="33"/>
        <v>-2.2720663543723957E-2</v>
      </c>
    </row>
    <row r="961" spans="2:7" x14ac:dyDescent="0.35">
      <c r="B961" s="269">
        <v>46028</v>
      </c>
      <c r="C961" s="210">
        <v>6029.09</v>
      </c>
      <c r="D961">
        <f t="shared" si="32"/>
        <v>0.10740715570143622</v>
      </c>
      <c r="E961">
        <v>1.7090715242468579E-2</v>
      </c>
      <c r="F961">
        <v>953</v>
      </c>
      <c r="G961">
        <f t="shared" ca="1" si="33"/>
        <v>3.2721978379684262E-2</v>
      </c>
    </row>
    <row r="962" spans="2:7" x14ac:dyDescent="0.35">
      <c r="B962" s="269">
        <v>46118</v>
      </c>
      <c r="C962" s="210">
        <v>5444.33</v>
      </c>
      <c r="D962">
        <f t="shared" si="32"/>
        <v>40.747795414462082</v>
      </c>
      <c r="E962">
        <v>1.7089961422419749E-2</v>
      </c>
      <c r="F962">
        <v>954</v>
      </c>
      <c r="G962">
        <f t="shared" ca="1" si="33"/>
        <v>2.0384109941191837E-2</v>
      </c>
    </row>
    <row r="963" spans="2:7" x14ac:dyDescent="0.35">
      <c r="B963" s="269">
        <v>38799</v>
      </c>
      <c r="C963" s="210">
        <v>130.41</v>
      </c>
      <c r="D963">
        <f t="shared" si="32"/>
        <v>-0.93524568999761659</v>
      </c>
      <c r="E963">
        <v>1.7080018717828716E-2</v>
      </c>
      <c r="F963">
        <v>955</v>
      </c>
      <c r="G963">
        <f t="shared" ca="1" si="33"/>
        <v>-2.3551143121228614E-2</v>
      </c>
    </row>
    <row r="964" spans="2:7" x14ac:dyDescent="0.35">
      <c r="B964" s="269">
        <v>43139</v>
      </c>
      <c r="C964" s="210">
        <v>2013.92</v>
      </c>
      <c r="D964">
        <f t="shared" si="32"/>
        <v>9.8170587603394566</v>
      </c>
      <c r="E964">
        <v>1.7043991172475091E-2</v>
      </c>
      <c r="F964">
        <v>956</v>
      </c>
      <c r="G964">
        <f t="shared" ca="1" si="33"/>
        <v>-7.5691128627229263E-3</v>
      </c>
    </row>
    <row r="965" spans="2:7" x14ac:dyDescent="0.35">
      <c r="B965" s="269">
        <v>40939</v>
      </c>
      <c r="C965" s="210">
        <v>186.18</v>
      </c>
      <c r="D965">
        <f t="shared" si="32"/>
        <v>-0.85414349059116612</v>
      </c>
      <c r="E965">
        <v>1.7043592264831226E-2</v>
      </c>
      <c r="F965">
        <v>957</v>
      </c>
      <c r="G965">
        <f t="shared" ca="1" si="33"/>
        <v>-2.1601523722132424E-2</v>
      </c>
    </row>
    <row r="966" spans="2:7" x14ac:dyDescent="0.35">
      <c r="B966" s="269">
        <v>42276</v>
      </c>
      <c r="C966" s="210">
        <v>1276.46</v>
      </c>
      <c r="D966">
        <f t="shared" si="32"/>
        <v>20.804919713016741</v>
      </c>
      <c r="E966">
        <v>1.7034770691908174E-2</v>
      </c>
      <c r="F966">
        <v>958</v>
      </c>
      <c r="G966">
        <f t="shared" ca="1" si="33"/>
        <v>9.3358354430569356E-3</v>
      </c>
    </row>
    <row r="967" spans="2:7" x14ac:dyDescent="0.35">
      <c r="B967" s="269">
        <v>36343</v>
      </c>
      <c r="C967" s="210">
        <v>58.54</v>
      </c>
      <c r="D967">
        <f t="shared" si="32"/>
        <v>-0.99064623132921303</v>
      </c>
      <c r="E967">
        <v>1.7025712300208422E-2</v>
      </c>
      <c r="F967">
        <v>959</v>
      </c>
      <c r="G967">
        <f t="shared" ca="1" si="33"/>
        <v>-1.4191944841334097E-3</v>
      </c>
    </row>
    <row r="968" spans="2:7" x14ac:dyDescent="0.35">
      <c r="B968" s="269">
        <v>45566</v>
      </c>
      <c r="C968" s="210">
        <v>6258.44</v>
      </c>
      <c r="D968">
        <f t="shared" si="32"/>
        <v>43.575783475783474</v>
      </c>
      <c r="E968">
        <v>1.7023959646910353E-2</v>
      </c>
      <c r="F968">
        <v>960</v>
      </c>
      <c r="G968">
        <f t="shared" ca="1" si="33"/>
        <v>-1.9499833988740587E-2</v>
      </c>
    </row>
    <row r="969" spans="2:7" x14ac:dyDescent="0.35">
      <c r="B969" s="269">
        <v>40340</v>
      </c>
      <c r="C969" s="210">
        <v>140.4</v>
      </c>
      <c r="D969">
        <f t="shared" ref="D969:D1032" si="34">(C969-C970)/C970</f>
        <v>5.3579468707789402E-2</v>
      </c>
      <c r="E969">
        <v>1.7022817819630526E-2</v>
      </c>
      <c r="F969">
        <v>961</v>
      </c>
      <c r="G969">
        <f t="shared" ca="1" si="33"/>
        <v>-9.6629748119401084E-3</v>
      </c>
    </row>
    <row r="970" spans="2:7" x14ac:dyDescent="0.35">
      <c r="B970" s="269">
        <v>40154</v>
      </c>
      <c r="C970" s="210">
        <v>133.26</v>
      </c>
      <c r="D970">
        <f t="shared" si="34"/>
        <v>3.7423487544483982</v>
      </c>
      <c r="E970">
        <v>1.7019003281691137E-2</v>
      </c>
      <c r="F970">
        <v>962</v>
      </c>
      <c r="G970">
        <f t="shared" ref="G970:G1033" ca="1" si="35">_xlfn.NORM.INV(RAND(),M$11,M$12)</f>
        <v>2.2637702586629335E-2</v>
      </c>
    </row>
    <row r="971" spans="2:7" x14ac:dyDescent="0.35">
      <c r="B971" s="269">
        <v>35935</v>
      </c>
      <c r="C971" s="210">
        <v>28.1</v>
      </c>
      <c r="D971">
        <f t="shared" si="34"/>
        <v>-0.9917850429311903</v>
      </c>
      <c r="E971">
        <v>1.7010495837857489E-2</v>
      </c>
      <c r="F971">
        <v>963</v>
      </c>
      <c r="G971">
        <f t="shared" ca="1" si="35"/>
        <v>1.8839388911610341E-2</v>
      </c>
    </row>
    <row r="972" spans="2:7" x14ac:dyDescent="0.35">
      <c r="B972" s="269">
        <v>44495</v>
      </c>
      <c r="C972" s="210">
        <v>3420.59</v>
      </c>
      <c r="D972">
        <f t="shared" si="34"/>
        <v>3.9284489590087173</v>
      </c>
      <c r="E972">
        <v>1.7006651027683461E-2</v>
      </c>
      <c r="F972">
        <v>964</v>
      </c>
      <c r="G972">
        <f t="shared" ca="1" si="35"/>
        <v>-2.0833009839485847E-3</v>
      </c>
    </row>
    <row r="973" spans="2:7" x14ac:dyDescent="0.35">
      <c r="B973" s="269">
        <v>41957</v>
      </c>
      <c r="C973" s="210">
        <v>694.05</v>
      </c>
      <c r="D973">
        <f t="shared" si="34"/>
        <v>56.98245614035087</v>
      </c>
      <c r="E973">
        <v>1.699758224045704E-2</v>
      </c>
      <c r="F973">
        <v>965</v>
      </c>
      <c r="G973">
        <f t="shared" ca="1" si="35"/>
        <v>-4.3600366709533817E-3</v>
      </c>
    </row>
    <row r="974" spans="2:7" x14ac:dyDescent="0.35">
      <c r="B974" s="269">
        <v>35578</v>
      </c>
      <c r="C974" s="210">
        <v>11.97</v>
      </c>
      <c r="D974">
        <f t="shared" si="34"/>
        <v>-0.99014895893342114</v>
      </c>
      <c r="E974">
        <v>1.6992353440951662E-2</v>
      </c>
      <c r="F974">
        <v>966</v>
      </c>
      <c r="G974">
        <f t="shared" ca="1" si="35"/>
        <v>2.0508649708632209E-2</v>
      </c>
    </row>
    <row r="975" spans="2:7" x14ac:dyDescent="0.35">
      <c r="B975" s="269">
        <v>42352</v>
      </c>
      <c r="C975" s="210">
        <v>1215.0999999999999</v>
      </c>
      <c r="D975">
        <f t="shared" si="34"/>
        <v>-0.62830066319164035</v>
      </c>
      <c r="E975">
        <v>1.6973267939940723E-2</v>
      </c>
      <c r="F975">
        <v>967</v>
      </c>
      <c r="G975">
        <f t="shared" ca="1" si="35"/>
        <v>8.8360956176462609E-3</v>
      </c>
    </row>
    <row r="976" spans="2:7" x14ac:dyDescent="0.35">
      <c r="B976" s="269">
        <v>44736</v>
      </c>
      <c r="C976" s="210">
        <v>3269.04</v>
      </c>
      <c r="D976">
        <f t="shared" si="34"/>
        <v>0.28035468798345625</v>
      </c>
      <c r="E976">
        <v>1.6970032571263307E-2</v>
      </c>
      <c r="F976">
        <v>968</v>
      </c>
      <c r="G976">
        <f t="shared" ca="1" si="35"/>
        <v>1.6259534406764049E-2</v>
      </c>
    </row>
    <row r="977" spans="2:7" x14ac:dyDescent="0.35">
      <c r="B977" s="269">
        <v>43516</v>
      </c>
      <c r="C977" s="210">
        <v>2553.23</v>
      </c>
      <c r="D977">
        <f t="shared" si="34"/>
        <v>2.5838516304260459E-2</v>
      </c>
      <c r="E977">
        <v>1.6967852690360549E-2</v>
      </c>
      <c r="F977">
        <v>969</v>
      </c>
      <c r="G977">
        <f t="shared" ca="1" si="35"/>
        <v>-7.7687948296535575E-3</v>
      </c>
    </row>
    <row r="978" spans="2:7" x14ac:dyDescent="0.35">
      <c r="B978" s="269">
        <v>43606</v>
      </c>
      <c r="C978" s="210">
        <v>2488.92</v>
      </c>
      <c r="D978">
        <f t="shared" si="34"/>
        <v>4.4154601937348707E-2</v>
      </c>
      <c r="E978">
        <v>1.6956631881736687E-2</v>
      </c>
      <c r="F978">
        <v>970</v>
      </c>
      <c r="G978">
        <f t="shared" ca="1" si="35"/>
        <v>-5.495359227097955E-3</v>
      </c>
    </row>
    <row r="979" spans="2:7" x14ac:dyDescent="0.35">
      <c r="B979" s="269">
        <v>43231</v>
      </c>
      <c r="C979" s="210">
        <v>2383.67</v>
      </c>
      <c r="D979">
        <f t="shared" si="34"/>
        <v>21.432429888951624</v>
      </c>
      <c r="E979">
        <v>1.6941415382515077E-2</v>
      </c>
      <c r="F979">
        <v>971</v>
      </c>
      <c r="G979">
        <f t="shared" ca="1" si="35"/>
        <v>-7.0517036004278727E-3</v>
      </c>
    </row>
    <row r="980" spans="2:7" x14ac:dyDescent="0.35">
      <c r="B980" s="269">
        <v>39492</v>
      </c>
      <c r="C980" s="210">
        <v>106.26</v>
      </c>
      <c r="D980">
        <f t="shared" si="34"/>
        <v>-0.96930551784300922</v>
      </c>
      <c r="E980">
        <v>1.6939420040195333E-2</v>
      </c>
      <c r="F980">
        <v>972</v>
      </c>
      <c r="G980">
        <f t="shared" ca="1" si="35"/>
        <v>1.4362524645684539E-2</v>
      </c>
    </row>
    <row r="981" spans="2:7" x14ac:dyDescent="0.35">
      <c r="B981" s="269">
        <v>44568</v>
      </c>
      <c r="C981" s="210">
        <v>3461.86</v>
      </c>
      <c r="D981">
        <f t="shared" si="34"/>
        <v>-0.26865305881010826</v>
      </c>
      <c r="E981">
        <v>1.6937900240879007E-2</v>
      </c>
      <c r="F981">
        <v>973</v>
      </c>
      <c r="G981">
        <f t="shared" ca="1" si="35"/>
        <v>3.4066312238093865E-2</v>
      </c>
    </row>
    <row r="982" spans="2:7" x14ac:dyDescent="0.35">
      <c r="B982" s="269">
        <v>45365</v>
      </c>
      <c r="C982" s="210">
        <v>4733.54</v>
      </c>
      <c r="D982">
        <f t="shared" si="34"/>
        <v>40.460453709380744</v>
      </c>
      <c r="E982">
        <v>1.6935534114907249E-2</v>
      </c>
      <c r="F982">
        <v>974</v>
      </c>
      <c r="G982">
        <f t="shared" ca="1" si="35"/>
        <v>-6.6054427617557691E-3</v>
      </c>
    </row>
    <row r="983" spans="2:7" x14ac:dyDescent="0.35">
      <c r="B983" s="269">
        <v>38735</v>
      </c>
      <c r="C983" s="210">
        <v>114.17</v>
      </c>
      <c r="D983">
        <f t="shared" si="34"/>
        <v>1.064930367155001</v>
      </c>
      <c r="E983">
        <v>1.6923488019951954E-2</v>
      </c>
      <c r="F983">
        <v>975</v>
      </c>
      <c r="G983">
        <f t="shared" ca="1" si="35"/>
        <v>8.1984162896066321E-3</v>
      </c>
    </row>
    <row r="984" spans="2:7" x14ac:dyDescent="0.35">
      <c r="B984" s="269">
        <v>36202</v>
      </c>
      <c r="C984" s="210">
        <v>55.29</v>
      </c>
      <c r="D984">
        <f t="shared" si="34"/>
        <v>-0.42917613049762543</v>
      </c>
      <c r="E984">
        <v>1.692109619275339E-2</v>
      </c>
      <c r="F984">
        <v>976</v>
      </c>
      <c r="G984">
        <f t="shared" ca="1" si="35"/>
        <v>4.9497434626806433E-3</v>
      </c>
    </row>
    <row r="985" spans="2:7" x14ac:dyDescent="0.35">
      <c r="B985" s="269">
        <v>39196</v>
      </c>
      <c r="C985" s="210">
        <v>96.86</v>
      </c>
      <c r="D985">
        <f t="shared" si="34"/>
        <v>-0.94118647155261403</v>
      </c>
      <c r="E985">
        <v>1.6902887139107606E-2</v>
      </c>
      <c r="F985">
        <v>977</v>
      </c>
      <c r="G985">
        <f t="shared" ca="1" si="35"/>
        <v>1.6076742561205979E-2</v>
      </c>
    </row>
    <row r="986" spans="2:7" x14ac:dyDescent="0.35">
      <c r="B986" s="269">
        <v>42935</v>
      </c>
      <c r="C986" s="210">
        <v>1646.9</v>
      </c>
      <c r="D986">
        <f t="shared" si="34"/>
        <v>40.441872169099142</v>
      </c>
      <c r="E986">
        <v>1.6899964804603877E-2</v>
      </c>
      <c r="F986">
        <v>978</v>
      </c>
      <c r="G986">
        <f t="shared" ca="1" si="35"/>
        <v>9.9982327770547393E-3</v>
      </c>
    </row>
    <row r="987" spans="2:7" x14ac:dyDescent="0.35">
      <c r="B987" s="269">
        <v>37203</v>
      </c>
      <c r="C987" s="210">
        <v>39.74</v>
      </c>
      <c r="D987">
        <f t="shared" si="34"/>
        <v>-0.98723102084357528</v>
      </c>
      <c r="E987">
        <v>1.6888433981576349E-2</v>
      </c>
      <c r="F987">
        <v>979</v>
      </c>
      <c r="G987">
        <f t="shared" ca="1" si="35"/>
        <v>-6.3956342799454087E-3</v>
      </c>
    </row>
    <row r="988" spans="2:7" x14ac:dyDescent="0.35">
      <c r="B988" s="269">
        <v>44672</v>
      </c>
      <c r="C988" s="210">
        <v>3112.23</v>
      </c>
      <c r="D988">
        <f t="shared" si="34"/>
        <v>11.96006496210544</v>
      </c>
      <c r="E988">
        <v>1.6855951696377276E-2</v>
      </c>
      <c r="F988">
        <v>980</v>
      </c>
      <c r="G988">
        <f t="shared" ca="1" si="35"/>
        <v>-2.0958228143767733E-3</v>
      </c>
    </row>
    <row r="989" spans="2:7" x14ac:dyDescent="0.35">
      <c r="B989" s="269">
        <v>41417</v>
      </c>
      <c r="C989" s="210">
        <v>240.14</v>
      </c>
      <c r="D989">
        <f t="shared" si="34"/>
        <v>4.3542920847268674</v>
      </c>
      <c r="E989">
        <v>1.680992505398653E-2</v>
      </c>
      <c r="F989">
        <v>981</v>
      </c>
      <c r="G989">
        <f t="shared" ca="1" si="35"/>
        <v>-1.8022644750143525E-2</v>
      </c>
    </row>
    <row r="990" spans="2:7" x14ac:dyDescent="0.35">
      <c r="B990" s="269">
        <v>36783</v>
      </c>
      <c r="C990" s="210">
        <v>44.85</v>
      </c>
      <c r="D990">
        <f t="shared" si="34"/>
        <v>-0.98918716925636163</v>
      </c>
      <c r="E990">
        <v>1.6776241215144004E-2</v>
      </c>
      <c r="F990">
        <v>982</v>
      </c>
      <c r="G990">
        <f t="shared" ca="1" si="35"/>
        <v>2.0890930423313515E-2</v>
      </c>
    </row>
    <row r="991" spans="2:7" x14ac:dyDescent="0.35">
      <c r="B991" s="269">
        <v>45037</v>
      </c>
      <c r="C991" s="210">
        <v>4147.8500000000004</v>
      </c>
      <c r="D991">
        <f t="shared" si="34"/>
        <v>0.37246500054596182</v>
      </c>
      <c r="E991">
        <v>1.6774443425781188E-2</v>
      </c>
      <c r="F991">
        <v>983</v>
      </c>
      <c r="G991">
        <f t="shared" ca="1" si="35"/>
        <v>2.4484435376770967E-2</v>
      </c>
    </row>
    <row r="992" spans="2:7" x14ac:dyDescent="0.35">
      <c r="B992" s="269">
        <v>43999</v>
      </c>
      <c r="C992" s="210">
        <v>3022.19</v>
      </c>
      <c r="D992">
        <f t="shared" si="34"/>
        <v>1.1262364744121909</v>
      </c>
      <c r="E992">
        <v>1.6767877268827745E-2</v>
      </c>
      <c r="F992">
        <v>984</v>
      </c>
      <c r="G992">
        <f t="shared" ca="1" si="35"/>
        <v>-6.5406982112037673E-3</v>
      </c>
    </row>
    <row r="993" spans="2:7" x14ac:dyDescent="0.35">
      <c r="B993" s="269">
        <v>42772</v>
      </c>
      <c r="C993" s="210">
        <v>1421.38</v>
      </c>
      <c r="D993">
        <f t="shared" si="34"/>
        <v>5.2976517501107674</v>
      </c>
      <c r="E993">
        <v>1.6760256089273624E-2</v>
      </c>
      <c r="F993">
        <v>985</v>
      </c>
      <c r="G993">
        <f t="shared" ca="1" si="35"/>
        <v>-1.6268242381565948E-2</v>
      </c>
    </row>
    <row r="994" spans="2:7" x14ac:dyDescent="0.35">
      <c r="B994" s="269">
        <v>41381</v>
      </c>
      <c r="C994" s="210">
        <v>225.7</v>
      </c>
      <c r="D994">
        <f t="shared" si="34"/>
        <v>-0.9463149507034716</v>
      </c>
      <c r="E994">
        <v>1.6758266510496438E-2</v>
      </c>
      <c r="F994">
        <v>986</v>
      </c>
      <c r="G994">
        <f t="shared" ca="1" si="35"/>
        <v>2.0392214986412416E-2</v>
      </c>
    </row>
    <row r="995" spans="2:7" x14ac:dyDescent="0.35">
      <c r="B995" s="269">
        <v>44985</v>
      </c>
      <c r="C995" s="210">
        <v>4204.1499999999996</v>
      </c>
      <c r="D995">
        <f t="shared" si="34"/>
        <v>-0.2912092173232807</v>
      </c>
      <c r="E995">
        <v>1.6750143292808106E-2</v>
      </c>
      <c r="F995">
        <v>987</v>
      </c>
      <c r="G995">
        <f t="shared" ca="1" si="35"/>
        <v>5.6221415197552308E-3</v>
      </c>
    </row>
    <row r="996" spans="2:7" x14ac:dyDescent="0.35">
      <c r="B996" s="269">
        <v>45547</v>
      </c>
      <c r="C996" s="210">
        <v>5931.44</v>
      </c>
      <c r="D996">
        <f t="shared" si="34"/>
        <v>0.97575705087421827</v>
      </c>
      <c r="E996">
        <v>1.6742175300020253E-2</v>
      </c>
      <c r="F996">
        <v>988</v>
      </c>
      <c r="G996">
        <f t="shared" ca="1" si="35"/>
        <v>-2.4997397010296015E-2</v>
      </c>
    </row>
    <row r="997" spans="2:7" x14ac:dyDescent="0.35">
      <c r="B997" s="269">
        <v>43980</v>
      </c>
      <c r="C997" s="210">
        <v>3002.11</v>
      </c>
      <c r="D997">
        <f t="shared" si="34"/>
        <v>21.438971522535319</v>
      </c>
      <c r="E997">
        <v>1.6730393435183302E-2</v>
      </c>
      <c r="F997">
        <v>989</v>
      </c>
      <c r="G997">
        <f t="shared" ca="1" si="35"/>
        <v>-8.0436598907564338E-3</v>
      </c>
    </row>
    <row r="998" spans="2:7" x14ac:dyDescent="0.35">
      <c r="B998" s="269">
        <v>40235</v>
      </c>
      <c r="C998" s="210">
        <v>133.79</v>
      </c>
      <c r="D998">
        <f t="shared" si="34"/>
        <v>-0.57611760605772588</v>
      </c>
      <c r="E998">
        <v>1.6718595637966325E-2</v>
      </c>
      <c r="F998">
        <v>990</v>
      </c>
      <c r="G998">
        <f t="shared" ca="1" si="35"/>
        <v>2.1948284721644628E-2</v>
      </c>
    </row>
    <row r="999" spans="2:7" x14ac:dyDescent="0.35">
      <c r="B999" s="269">
        <v>41499</v>
      </c>
      <c r="C999" s="210">
        <v>315.63</v>
      </c>
      <c r="D999">
        <f t="shared" si="34"/>
        <v>-0.90539378044211316</v>
      </c>
      <c r="E999">
        <v>1.6718206416698873E-2</v>
      </c>
      <c r="F999">
        <v>991</v>
      </c>
      <c r="G999">
        <f t="shared" ca="1" si="35"/>
        <v>3.6134086580441004E-2</v>
      </c>
    </row>
    <row r="1000" spans="2:7" x14ac:dyDescent="0.35">
      <c r="B1000" s="269">
        <v>44355</v>
      </c>
      <c r="C1000" s="210">
        <v>3336.25</v>
      </c>
      <c r="D1000">
        <f t="shared" si="34"/>
        <v>0.34390735146022156</v>
      </c>
      <c r="E1000">
        <v>1.669683616439023E-2</v>
      </c>
      <c r="F1000">
        <v>992</v>
      </c>
      <c r="G1000">
        <f t="shared" ca="1" si="35"/>
        <v>2.4313141786130303E-2</v>
      </c>
    </row>
    <row r="1001" spans="2:7" x14ac:dyDescent="0.35">
      <c r="B1001" s="269">
        <v>43650</v>
      </c>
      <c r="C1001" s="210">
        <v>2482.5</v>
      </c>
      <c r="D1001">
        <f t="shared" si="34"/>
        <v>-0.12600645681433309</v>
      </c>
      <c r="E1001">
        <v>1.6693013998214479E-2</v>
      </c>
      <c r="F1001">
        <v>993</v>
      </c>
      <c r="G1001">
        <f t="shared" ca="1" si="35"/>
        <v>2.0328399504077027E-2</v>
      </c>
    </row>
    <row r="1002" spans="2:7" x14ac:dyDescent="0.35">
      <c r="B1002" s="269">
        <v>43497</v>
      </c>
      <c r="C1002" s="210">
        <v>2840.41</v>
      </c>
      <c r="D1002">
        <f t="shared" si="34"/>
        <v>58.672478991596634</v>
      </c>
      <c r="E1002">
        <v>1.6668814248489427E-2</v>
      </c>
      <c r="F1002">
        <v>994</v>
      </c>
      <c r="G1002">
        <f t="shared" ca="1" si="35"/>
        <v>-2.2191362815716102E-2</v>
      </c>
    </row>
    <row r="1003" spans="2:7" x14ac:dyDescent="0.35">
      <c r="B1003" s="269">
        <v>36998</v>
      </c>
      <c r="C1003" s="210">
        <v>47.6</v>
      </c>
      <c r="D1003">
        <f t="shared" si="34"/>
        <v>0.23508043591074215</v>
      </c>
      <c r="E1003">
        <v>1.6659547202050429E-2</v>
      </c>
      <c r="F1003">
        <v>995</v>
      </c>
      <c r="G1003">
        <f t="shared" ca="1" si="35"/>
        <v>1.4544438181587126E-3</v>
      </c>
    </row>
    <row r="1004" spans="2:7" x14ac:dyDescent="0.35">
      <c r="B1004" s="269">
        <v>37330</v>
      </c>
      <c r="C1004" s="210">
        <v>38.54</v>
      </c>
      <c r="D1004">
        <f t="shared" si="34"/>
        <v>4.7265973254086173</v>
      </c>
      <c r="E1004">
        <v>1.6618306515431353E-2</v>
      </c>
      <c r="F1004">
        <v>996</v>
      </c>
      <c r="G1004">
        <f t="shared" ca="1" si="35"/>
        <v>-2.1408778710118936E-2</v>
      </c>
    </row>
    <row r="1005" spans="2:7" x14ac:dyDescent="0.35">
      <c r="B1005" s="269">
        <v>35095</v>
      </c>
      <c r="C1005" s="210">
        <v>6.73</v>
      </c>
      <c r="D1005">
        <f t="shared" si="34"/>
        <v>-0.99779479466687637</v>
      </c>
      <c r="E1005">
        <v>1.6616314199395819E-2</v>
      </c>
      <c r="F1005">
        <v>997</v>
      </c>
      <c r="G1005">
        <f t="shared" ca="1" si="35"/>
        <v>-1.0970370066530354E-2</v>
      </c>
    </row>
    <row r="1006" spans="2:7" x14ac:dyDescent="0.35">
      <c r="B1006" s="269">
        <v>43983</v>
      </c>
      <c r="C1006" s="210">
        <v>3051.87</v>
      </c>
      <c r="D1006">
        <f t="shared" si="34"/>
        <v>47.30436847103514</v>
      </c>
      <c r="E1006">
        <v>1.6575008910399605E-2</v>
      </c>
      <c r="F1006">
        <v>998</v>
      </c>
      <c r="G1006">
        <f t="shared" ca="1" si="35"/>
        <v>-2.2537309995754574E-2</v>
      </c>
    </row>
    <row r="1007" spans="2:7" x14ac:dyDescent="0.35">
      <c r="B1007" s="269">
        <v>38449</v>
      </c>
      <c r="C1007" s="210">
        <v>63.18</v>
      </c>
      <c r="D1007">
        <f t="shared" si="34"/>
        <v>-0.96854196645073909</v>
      </c>
      <c r="E1007">
        <v>1.6572807723250219E-2</v>
      </c>
      <c r="F1007">
        <v>999</v>
      </c>
      <c r="G1007">
        <f t="shared" ca="1" si="35"/>
        <v>5.9855555119533634E-3</v>
      </c>
    </row>
    <row r="1008" spans="2:7" x14ac:dyDescent="0.35">
      <c r="B1008" s="269">
        <v>43025</v>
      </c>
      <c r="C1008" s="210">
        <v>2008.39</v>
      </c>
      <c r="D1008">
        <f t="shared" si="34"/>
        <v>4.033432746046465</v>
      </c>
      <c r="E1008">
        <v>1.6561470286029563E-2</v>
      </c>
      <c r="F1008">
        <v>1000</v>
      </c>
      <c r="G1008">
        <f t="shared" ca="1" si="35"/>
        <v>-1.2741303432354472E-2</v>
      </c>
    </row>
    <row r="1009" spans="2:7" x14ac:dyDescent="0.35">
      <c r="B1009" s="269">
        <v>41577</v>
      </c>
      <c r="C1009" s="210">
        <v>399.01</v>
      </c>
      <c r="D1009">
        <f t="shared" si="34"/>
        <v>1.9655146785581565</v>
      </c>
      <c r="E1009">
        <v>1.6560087641079208E-2</v>
      </c>
      <c r="F1009">
        <v>1001</v>
      </c>
      <c r="G1009">
        <f t="shared" ca="1" si="35"/>
        <v>2.3101318057479291E-2</v>
      </c>
    </row>
    <row r="1010" spans="2:7" x14ac:dyDescent="0.35">
      <c r="B1010" s="269">
        <v>40316</v>
      </c>
      <c r="C1010" s="210">
        <v>134.55000000000001</v>
      </c>
      <c r="D1010">
        <f t="shared" si="34"/>
        <v>1.7007226013649142</v>
      </c>
      <c r="E1010">
        <v>1.6545784224841324E-2</v>
      </c>
      <c r="F1010">
        <v>1002</v>
      </c>
      <c r="G1010">
        <f t="shared" ca="1" si="35"/>
        <v>7.4441883756325537E-3</v>
      </c>
    </row>
    <row r="1011" spans="2:7" x14ac:dyDescent="0.35">
      <c r="B1011" s="269">
        <v>38229</v>
      </c>
      <c r="C1011" s="210">
        <v>49.82</v>
      </c>
      <c r="D1011">
        <f t="shared" si="34"/>
        <v>-0.73181891586370251</v>
      </c>
      <c r="E1011">
        <v>1.6527239338910475E-2</v>
      </c>
      <c r="F1011">
        <v>1003</v>
      </c>
      <c r="G1011">
        <f t="shared" ca="1" si="35"/>
        <v>-1.0290794404388567E-2</v>
      </c>
    </row>
    <row r="1012" spans="2:7" x14ac:dyDescent="0.35">
      <c r="B1012" s="269">
        <v>40835</v>
      </c>
      <c r="C1012" s="210">
        <v>185.77</v>
      </c>
      <c r="D1012">
        <f t="shared" si="34"/>
        <v>14.891360136869121</v>
      </c>
      <c r="E1012">
        <v>1.6525307797537674E-2</v>
      </c>
      <c r="F1012">
        <v>1004</v>
      </c>
      <c r="G1012">
        <f t="shared" ca="1" si="35"/>
        <v>3.233193723356096E-3</v>
      </c>
    </row>
    <row r="1013" spans="2:7" x14ac:dyDescent="0.35">
      <c r="B1013" s="269">
        <v>35445</v>
      </c>
      <c r="C1013" s="210">
        <v>11.69</v>
      </c>
      <c r="D1013">
        <f t="shared" si="34"/>
        <v>-0.79125000000000001</v>
      </c>
      <c r="E1013">
        <v>1.652173913043474E-2</v>
      </c>
      <c r="F1013">
        <v>1005</v>
      </c>
      <c r="G1013">
        <f t="shared" ca="1" si="35"/>
        <v>-1.1208771305784074E-2</v>
      </c>
    </row>
    <row r="1014" spans="2:7" x14ac:dyDescent="0.35">
      <c r="B1014" s="269">
        <v>36889</v>
      </c>
      <c r="C1014" s="210">
        <v>56</v>
      </c>
      <c r="D1014">
        <f t="shared" si="34"/>
        <v>-0.97842070379333201</v>
      </c>
      <c r="E1014">
        <v>1.6518424396442122E-2</v>
      </c>
      <c r="F1014">
        <v>1006</v>
      </c>
      <c r="G1014">
        <f t="shared" ca="1" si="35"/>
        <v>-1.1289717371969363E-2</v>
      </c>
    </row>
    <row r="1015" spans="2:7" x14ac:dyDescent="0.35">
      <c r="B1015" s="269">
        <v>43619</v>
      </c>
      <c r="C1015" s="210">
        <v>2595.08</v>
      </c>
      <c r="D1015">
        <f t="shared" si="34"/>
        <v>0.40604445022376812</v>
      </c>
      <c r="E1015">
        <v>1.6514422700280407E-2</v>
      </c>
      <c r="F1015">
        <v>1007</v>
      </c>
      <c r="G1015">
        <f t="shared" ca="1" si="35"/>
        <v>5.1338273942400396E-3</v>
      </c>
    </row>
    <row r="1016" spans="2:7" x14ac:dyDescent="0.35">
      <c r="B1016" s="269">
        <v>42977</v>
      </c>
      <c r="C1016" s="210">
        <v>1845.66</v>
      </c>
      <c r="D1016">
        <f t="shared" si="34"/>
        <v>148.56726094003244</v>
      </c>
      <c r="E1016">
        <v>1.647813012876297E-2</v>
      </c>
      <c r="F1016">
        <v>1008</v>
      </c>
      <c r="G1016">
        <f t="shared" ca="1" si="35"/>
        <v>1.8660602301645474E-2</v>
      </c>
    </row>
    <row r="1017" spans="2:7" x14ac:dyDescent="0.35">
      <c r="B1017" s="269">
        <v>35501</v>
      </c>
      <c r="C1017" s="210">
        <v>12.34</v>
      </c>
      <c r="D1017">
        <f t="shared" si="34"/>
        <v>-0.88167609550292447</v>
      </c>
      <c r="E1017">
        <v>1.6474464579901094E-2</v>
      </c>
      <c r="F1017">
        <v>1009</v>
      </c>
      <c r="G1017">
        <f t="shared" ca="1" si="35"/>
        <v>8.852927594539187E-3</v>
      </c>
    </row>
    <row r="1018" spans="2:7" x14ac:dyDescent="0.35">
      <c r="B1018" s="269">
        <v>39633</v>
      </c>
      <c r="C1018" s="210">
        <v>104.29</v>
      </c>
      <c r="D1018">
        <f t="shared" si="34"/>
        <v>-0.96832575062716775</v>
      </c>
      <c r="E1018">
        <v>1.6471734892787641E-2</v>
      </c>
      <c r="F1018">
        <v>1010</v>
      </c>
      <c r="G1018">
        <f t="shared" ca="1" si="35"/>
        <v>6.1391373811063902E-4</v>
      </c>
    </row>
    <row r="1019" spans="2:7" x14ac:dyDescent="0.35">
      <c r="B1019" s="269">
        <v>44553</v>
      </c>
      <c r="C1019" s="210">
        <v>3292.58</v>
      </c>
      <c r="D1019">
        <f t="shared" si="34"/>
        <v>13.924213579911159</v>
      </c>
      <c r="E1019">
        <v>1.6469963540717981E-2</v>
      </c>
      <c r="F1019">
        <v>1011</v>
      </c>
      <c r="G1019">
        <f t="shared" ca="1" si="35"/>
        <v>2.3082202779200818E-2</v>
      </c>
    </row>
    <row r="1020" spans="2:7" x14ac:dyDescent="0.35">
      <c r="B1020" s="269">
        <v>41057</v>
      </c>
      <c r="C1020" s="210">
        <v>220.62</v>
      </c>
      <c r="D1020">
        <f t="shared" si="34"/>
        <v>-0.96174162155038168</v>
      </c>
      <c r="E1020">
        <v>1.6447823082239084E-2</v>
      </c>
      <c r="F1020">
        <v>1012</v>
      </c>
      <c r="G1020">
        <f t="shared" ca="1" si="35"/>
        <v>3.9417246366534688E-2</v>
      </c>
    </row>
    <row r="1021" spans="2:7" x14ac:dyDescent="0.35">
      <c r="B1021" s="269">
        <v>45544</v>
      </c>
      <c r="C1021" s="210">
        <v>5766.58</v>
      </c>
      <c r="D1021">
        <f t="shared" si="34"/>
        <v>0.67239349206809551</v>
      </c>
      <c r="E1021">
        <v>1.6411473049121553E-2</v>
      </c>
      <c r="F1021">
        <v>1013</v>
      </c>
      <c r="G1021">
        <f t="shared" ca="1" si="35"/>
        <v>1.622935528119384E-2</v>
      </c>
    </row>
    <row r="1022" spans="2:7" x14ac:dyDescent="0.35">
      <c r="B1022" s="269">
        <v>44104</v>
      </c>
      <c r="C1022" s="210">
        <v>3448.1</v>
      </c>
      <c r="D1022">
        <f t="shared" si="34"/>
        <v>0.46484557542801297</v>
      </c>
      <c r="E1022">
        <v>1.6404073752008162E-2</v>
      </c>
      <c r="F1022">
        <v>1014</v>
      </c>
      <c r="G1022">
        <f t="shared" ca="1" si="35"/>
        <v>-9.9146377833080838E-3</v>
      </c>
    </row>
    <row r="1023" spans="2:7" x14ac:dyDescent="0.35">
      <c r="B1023" s="269">
        <v>43713</v>
      </c>
      <c r="C1023" s="210">
        <v>2353.9</v>
      </c>
      <c r="D1023">
        <f t="shared" si="34"/>
        <v>-1.1585184065437895E-2</v>
      </c>
      <c r="E1023">
        <v>1.6390752782887309E-2</v>
      </c>
      <c r="F1023">
        <v>1015</v>
      </c>
      <c r="G1023">
        <f t="shared" ca="1" si="35"/>
        <v>1.8073750893548929E-2</v>
      </c>
    </row>
    <row r="1024" spans="2:7" x14ac:dyDescent="0.35">
      <c r="B1024" s="269">
        <v>43227</v>
      </c>
      <c r="C1024" s="210">
        <v>2381.4899999999998</v>
      </c>
      <c r="D1024">
        <f t="shared" si="34"/>
        <v>19.855503984587088</v>
      </c>
      <c r="E1024">
        <v>1.6379939482141108E-2</v>
      </c>
      <c r="F1024">
        <v>1016</v>
      </c>
      <c r="G1024">
        <f t="shared" ca="1" si="35"/>
        <v>-5.8155842998508919E-3</v>
      </c>
    </row>
    <row r="1025" spans="2:7" x14ac:dyDescent="0.35">
      <c r="B1025" s="269">
        <v>39428</v>
      </c>
      <c r="C1025" s="210">
        <v>114.19</v>
      </c>
      <c r="D1025">
        <f t="shared" si="34"/>
        <v>-0.96696015485528608</v>
      </c>
      <c r="E1025">
        <v>1.637739207832669E-2</v>
      </c>
      <c r="F1025">
        <v>1017</v>
      </c>
      <c r="G1025">
        <f t="shared" ca="1" si="35"/>
        <v>-1.2706639494525461E-2</v>
      </c>
    </row>
    <row r="1026" spans="2:7" x14ac:dyDescent="0.35">
      <c r="B1026" s="269">
        <v>44811</v>
      </c>
      <c r="C1026" s="210">
        <v>3456.13</v>
      </c>
      <c r="D1026">
        <f t="shared" si="34"/>
        <v>-0.44231591550500299</v>
      </c>
      <c r="E1026">
        <v>1.637729235040173E-2</v>
      </c>
      <c r="F1026">
        <v>1018</v>
      </c>
      <c r="G1026">
        <f t="shared" ca="1" si="35"/>
        <v>5.3967146627431472E-3</v>
      </c>
    </row>
    <row r="1027" spans="2:7" x14ac:dyDescent="0.35">
      <c r="B1027" s="269">
        <v>45911</v>
      </c>
      <c r="C1027" s="210">
        <v>6197.29</v>
      </c>
      <c r="D1027">
        <f t="shared" si="34"/>
        <v>29.576721926189062</v>
      </c>
      <c r="E1027">
        <v>1.6374058007855768E-2</v>
      </c>
      <c r="F1027">
        <v>1019</v>
      </c>
      <c r="G1027">
        <f t="shared" ca="1" si="35"/>
        <v>-3.969109603683559E-3</v>
      </c>
    </row>
    <row r="1028" spans="2:7" x14ac:dyDescent="0.35">
      <c r="B1028" s="269">
        <v>40949</v>
      </c>
      <c r="C1028" s="210">
        <v>202.68</v>
      </c>
      <c r="D1028">
        <f t="shared" si="34"/>
        <v>0.8300677200902935</v>
      </c>
      <c r="E1028">
        <v>1.634740748169702E-2</v>
      </c>
      <c r="F1028">
        <v>1020</v>
      </c>
      <c r="G1028">
        <f t="shared" ca="1" si="35"/>
        <v>-9.3415641406263943E-5</v>
      </c>
    </row>
    <row r="1029" spans="2:7" x14ac:dyDescent="0.35">
      <c r="B1029" s="269">
        <v>39680</v>
      </c>
      <c r="C1029" s="210">
        <v>110.75</v>
      </c>
      <c r="D1029">
        <f t="shared" si="34"/>
        <v>-0.96428709627489428</v>
      </c>
      <c r="E1029">
        <v>1.6334771037900351E-2</v>
      </c>
      <c r="F1029">
        <v>1021</v>
      </c>
      <c r="G1029">
        <f t="shared" ca="1" si="35"/>
        <v>4.3737479039596414E-3</v>
      </c>
    </row>
    <row r="1030" spans="2:7" x14ac:dyDescent="0.35">
      <c r="B1030" s="269">
        <v>44659</v>
      </c>
      <c r="C1030" s="210">
        <v>3101.12</v>
      </c>
      <c r="D1030">
        <f t="shared" si="34"/>
        <v>13.153902327704245</v>
      </c>
      <c r="E1030">
        <v>1.6334128627985531E-2</v>
      </c>
      <c r="F1030">
        <v>1022</v>
      </c>
      <c r="G1030">
        <f t="shared" ca="1" si="35"/>
        <v>-4.6495292404810035E-3</v>
      </c>
    </row>
    <row r="1031" spans="2:7" x14ac:dyDescent="0.35">
      <c r="B1031" s="269">
        <v>41361</v>
      </c>
      <c r="C1031" s="210">
        <v>219.1</v>
      </c>
      <c r="D1031">
        <f t="shared" si="34"/>
        <v>1.5100240577385724</v>
      </c>
      <c r="E1031">
        <v>1.6328045273216355E-2</v>
      </c>
      <c r="F1031">
        <v>1023</v>
      </c>
      <c r="G1031">
        <f t="shared" ca="1" si="35"/>
        <v>9.948153653040082E-4</v>
      </c>
    </row>
    <row r="1032" spans="2:7" x14ac:dyDescent="0.35">
      <c r="B1032" s="269">
        <v>38652</v>
      </c>
      <c r="C1032" s="210">
        <v>87.29</v>
      </c>
      <c r="D1032">
        <f t="shared" si="34"/>
        <v>0.57250945775535955</v>
      </c>
      <c r="E1032">
        <v>1.6299918500407563E-2</v>
      </c>
      <c r="F1032">
        <v>1024</v>
      </c>
      <c r="G1032">
        <f t="shared" ca="1" si="35"/>
        <v>9.9692554923186774E-4</v>
      </c>
    </row>
    <row r="1033" spans="2:7" x14ac:dyDescent="0.35">
      <c r="B1033" s="269">
        <v>38321</v>
      </c>
      <c r="C1033" s="210">
        <v>55.51</v>
      </c>
      <c r="D1033">
        <f t="shared" ref="D1033:D1096" si="36">(C1033-C1034)/C1034</f>
        <v>-0.58614776709162753</v>
      </c>
      <c r="E1033">
        <v>1.6294397656536078E-2</v>
      </c>
      <c r="F1033">
        <v>1025</v>
      </c>
      <c r="G1033">
        <f t="shared" ca="1" si="35"/>
        <v>2.5871706387160895E-2</v>
      </c>
    </row>
    <row r="1034" spans="2:7" x14ac:dyDescent="0.35">
      <c r="B1034" s="269">
        <v>38807</v>
      </c>
      <c r="C1034" s="210">
        <v>134.13</v>
      </c>
      <c r="D1034">
        <f t="shared" si="36"/>
        <v>-0.39095491077509875</v>
      </c>
      <c r="E1034">
        <v>1.6290347022276146E-2</v>
      </c>
      <c r="F1034">
        <v>1026</v>
      </c>
      <c r="G1034">
        <f t="shared" ref="G1034:G1097" ca="1" si="37">_xlfn.NORM.INV(RAND(),M$11,M$12)</f>
        <v>1.4503521062609865E-2</v>
      </c>
    </row>
    <row r="1035" spans="2:7" x14ac:dyDescent="0.35">
      <c r="B1035" s="269">
        <v>41341</v>
      </c>
      <c r="C1035" s="210">
        <v>220.23</v>
      </c>
      <c r="D1035">
        <f t="shared" si="36"/>
        <v>-0.91999723915460008</v>
      </c>
      <c r="E1035">
        <v>1.6289801568989393E-2</v>
      </c>
      <c r="F1035">
        <v>1027</v>
      </c>
      <c r="G1035">
        <f t="shared" ca="1" si="37"/>
        <v>1.3757299865675258E-2</v>
      </c>
    </row>
    <row r="1036" spans="2:7" x14ac:dyDescent="0.35">
      <c r="B1036" s="269">
        <v>43320</v>
      </c>
      <c r="C1036" s="210">
        <v>2752.78</v>
      </c>
      <c r="D1036">
        <f t="shared" si="36"/>
        <v>43.564999190545571</v>
      </c>
      <c r="E1036">
        <v>1.6288496895143854E-2</v>
      </c>
      <c r="F1036">
        <v>1028</v>
      </c>
      <c r="G1036">
        <f t="shared" ca="1" si="37"/>
        <v>-1.049814386109048E-2</v>
      </c>
    </row>
    <row r="1037" spans="2:7" x14ac:dyDescent="0.35">
      <c r="B1037" s="269">
        <v>36369</v>
      </c>
      <c r="C1037" s="210">
        <v>61.77</v>
      </c>
      <c r="D1037">
        <f t="shared" si="36"/>
        <v>-0.689769474160012</v>
      </c>
      <c r="E1037">
        <v>1.6288252714708819E-2</v>
      </c>
      <c r="F1037">
        <v>1029</v>
      </c>
      <c r="G1037">
        <f t="shared" ca="1" si="37"/>
        <v>-2.8017932598952168E-3</v>
      </c>
    </row>
    <row r="1038" spans="2:7" x14ac:dyDescent="0.35">
      <c r="B1038" s="269">
        <v>41229</v>
      </c>
      <c r="C1038" s="210">
        <v>199.11</v>
      </c>
      <c r="D1038">
        <f t="shared" si="36"/>
        <v>-0.91620972187738026</v>
      </c>
      <c r="E1038">
        <v>1.6282155982033617E-2</v>
      </c>
      <c r="F1038">
        <v>1030</v>
      </c>
      <c r="G1038">
        <f t="shared" ca="1" si="37"/>
        <v>5.7926726892606473E-3</v>
      </c>
    </row>
    <row r="1039" spans="2:7" x14ac:dyDescent="0.35">
      <c r="B1039" s="269">
        <v>43217</v>
      </c>
      <c r="C1039" s="210">
        <v>2376.29</v>
      </c>
      <c r="D1039">
        <f t="shared" si="36"/>
        <v>4.3204889953652907</v>
      </c>
      <c r="E1039">
        <v>1.6255538258891047E-2</v>
      </c>
      <c r="F1039">
        <v>1031</v>
      </c>
      <c r="G1039">
        <f t="shared" ca="1" si="37"/>
        <v>1.2341665931497757E-3</v>
      </c>
    </row>
    <row r="1040" spans="2:7" x14ac:dyDescent="0.35">
      <c r="B1040" s="269">
        <v>41843</v>
      </c>
      <c r="C1040" s="210">
        <v>446.63</v>
      </c>
      <c r="D1040">
        <f t="shared" si="36"/>
        <v>1.285838579251753</v>
      </c>
      <c r="E1040">
        <v>1.6246103438075921E-2</v>
      </c>
      <c r="F1040">
        <v>1032</v>
      </c>
      <c r="G1040">
        <f t="shared" ca="1" si="37"/>
        <v>-2.592987082283945E-3</v>
      </c>
    </row>
    <row r="1041" spans="2:7" x14ac:dyDescent="0.35">
      <c r="B1041" s="269">
        <v>40752</v>
      </c>
      <c r="C1041" s="210">
        <v>195.39</v>
      </c>
      <c r="D1041">
        <f t="shared" si="36"/>
        <v>-0.94319777430861418</v>
      </c>
      <c r="E1041">
        <v>1.6227180527383242E-2</v>
      </c>
      <c r="F1041">
        <v>1033</v>
      </c>
      <c r="G1041">
        <f t="shared" ca="1" si="37"/>
        <v>2.2336563970656799E-3</v>
      </c>
    </row>
    <row r="1042" spans="2:7" x14ac:dyDescent="0.35">
      <c r="B1042" s="269">
        <v>44824</v>
      </c>
      <c r="C1042" s="210">
        <v>3439.83</v>
      </c>
      <c r="D1042">
        <f t="shared" si="36"/>
        <v>-0.37930157149121146</v>
      </c>
      <c r="E1042">
        <v>1.6215944743481384E-2</v>
      </c>
      <c r="F1042">
        <v>1034</v>
      </c>
      <c r="G1042">
        <f t="shared" ca="1" si="37"/>
        <v>1.1763520955025249E-2</v>
      </c>
    </row>
    <row r="1043" spans="2:7" x14ac:dyDescent="0.35">
      <c r="B1043" s="269">
        <v>45833</v>
      </c>
      <c r="C1043" s="210">
        <v>5541.87</v>
      </c>
      <c r="D1043">
        <f t="shared" si="36"/>
        <v>115.23049496644295</v>
      </c>
      <c r="E1043">
        <v>1.6200545702591985E-2</v>
      </c>
      <c r="F1043">
        <v>1035</v>
      </c>
      <c r="G1043">
        <f t="shared" ca="1" si="37"/>
        <v>-1.603729652205883E-2</v>
      </c>
    </row>
    <row r="1044" spans="2:7" x14ac:dyDescent="0.35">
      <c r="B1044" s="269">
        <v>38281</v>
      </c>
      <c r="C1044" s="210">
        <v>47.68</v>
      </c>
      <c r="D1044">
        <f t="shared" si="36"/>
        <v>-0.59417822793429231</v>
      </c>
      <c r="E1044">
        <v>1.6197783461210528E-2</v>
      </c>
      <c r="F1044">
        <v>1036</v>
      </c>
      <c r="G1044">
        <f t="shared" ca="1" si="37"/>
        <v>4.7739122172843667E-3</v>
      </c>
    </row>
    <row r="1045" spans="2:7" x14ac:dyDescent="0.35">
      <c r="B1045" s="269">
        <v>39381</v>
      </c>
      <c r="C1045" s="210">
        <v>117.49</v>
      </c>
      <c r="D1045">
        <f t="shared" si="36"/>
        <v>-0.36907958328858342</v>
      </c>
      <c r="E1045">
        <v>1.6173672375021538E-2</v>
      </c>
      <c r="F1045">
        <v>1037</v>
      </c>
      <c r="G1045">
        <f t="shared" ca="1" si="37"/>
        <v>-4.667592418317176E-6</v>
      </c>
    </row>
    <row r="1046" spans="2:7" x14ac:dyDescent="0.35">
      <c r="B1046" s="269">
        <v>40892</v>
      </c>
      <c r="C1046" s="210">
        <v>186.22</v>
      </c>
      <c r="D1046">
        <f t="shared" si="36"/>
        <v>-0.84275545272615193</v>
      </c>
      <c r="E1046">
        <v>1.615191531157922E-2</v>
      </c>
      <c r="F1046">
        <v>1038</v>
      </c>
      <c r="G1046">
        <f t="shared" ca="1" si="37"/>
        <v>-1.197768029990612E-2</v>
      </c>
    </row>
    <row r="1047" spans="2:7" x14ac:dyDescent="0.35">
      <c r="B1047" s="269">
        <v>42429</v>
      </c>
      <c r="C1047" s="210">
        <v>1184.27</v>
      </c>
      <c r="D1047">
        <f t="shared" si="36"/>
        <v>22.193693693693692</v>
      </c>
      <c r="E1047">
        <v>1.6139550048907679E-2</v>
      </c>
      <c r="F1047">
        <v>1039</v>
      </c>
      <c r="G1047">
        <f t="shared" ca="1" si="37"/>
        <v>1.0023031916033409E-2</v>
      </c>
    </row>
    <row r="1048" spans="2:7" x14ac:dyDescent="0.35">
      <c r="B1048" s="269">
        <v>38300</v>
      </c>
      <c r="C1048" s="210">
        <v>51.06</v>
      </c>
      <c r="D1048">
        <f t="shared" si="36"/>
        <v>-0.23597186892114314</v>
      </c>
      <c r="E1048">
        <v>1.6119402985074673E-2</v>
      </c>
      <c r="F1048">
        <v>1040</v>
      </c>
      <c r="G1048">
        <f t="shared" ca="1" si="37"/>
        <v>-7.7588691613746227E-3</v>
      </c>
    </row>
    <row r="1049" spans="2:7" x14ac:dyDescent="0.35">
      <c r="B1049" s="269">
        <v>36279</v>
      </c>
      <c r="C1049" s="210">
        <v>66.83</v>
      </c>
      <c r="D1049">
        <f t="shared" si="36"/>
        <v>-0.94874724870200089</v>
      </c>
      <c r="E1049">
        <v>1.6116770564087005E-2</v>
      </c>
      <c r="F1049">
        <v>1041</v>
      </c>
      <c r="G1049">
        <f t="shared" ca="1" si="37"/>
        <v>2.1234917211008921E-2</v>
      </c>
    </row>
    <row r="1050" spans="2:7" x14ac:dyDescent="0.35">
      <c r="B1050" s="269">
        <v>42752</v>
      </c>
      <c r="C1050" s="210">
        <v>1303.93</v>
      </c>
      <c r="D1050">
        <f t="shared" si="36"/>
        <v>5.0275042758748212</v>
      </c>
      <c r="E1050">
        <v>1.6115332164426312E-2</v>
      </c>
      <c r="F1050">
        <v>1042</v>
      </c>
      <c r="G1050">
        <f t="shared" ca="1" si="37"/>
        <v>3.7125235109563802E-3</v>
      </c>
    </row>
    <row r="1051" spans="2:7" x14ac:dyDescent="0.35">
      <c r="B1051" s="269">
        <v>40954</v>
      </c>
      <c r="C1051" s="210">
        <v>216.33</v>
      </c>
      <c r="D1051">
        <f t="shared" si="36"/>
        <v>2.3955423010516403</v>
      </c>
      <c r="E1051">
        <v>1.6110850164396461E-2</v>
      </c>
      <c r="F1051">
        <v>1043</v>
      </c>
      <c r="G1051">
        <f t="shared" ca="1" si="37"/>
        <v>4.5362722389889034E-3</v>
      </c>
    </row>
    <row r="1052" spans="2:7" x14ac:dyDescent="0.35">
      <c r="B1052" s="269">
        <v>36292</v>
      </c>
      <c r="C1052" s="210">
        <v>63.71</v>
      </c>
      <c r="D1052">
        <f t="shared" si="36"/>
        <v>-0.56312144277583487</v>
      </c>
      <c r="E1052">
        <v>1.610845295055818E-2</v>
      </c>
      <c r="F1052">
        <v>1044</v>
      </c>
      <c r="G1052">
        <f t="shared" ca="1" si="37"/>
        <v>-1.6740309976890748E-3</v>
      </c>
    </row>
    <row r="1053" spans="2:7" x14ac:dyDescent="0.35">
      <c r="B1053" s="269">
        <v>40630</v>
      </c>
      <c r="C1053" s="210">
        <v>145.83000000000001</v>
      </c>
      <c r="D1053">
        <f t="shared" si="36"/>
        <v>-0.94538549979963826</v>
      </c>
      <c r="E1053">
        <v>1.6095317725752522E-2</v>
      </c>
      <c r="F1053">
        <v>1045</v>
      </c>
      <c r="G1053">
        <f t="shared" ca="1" si="37"/>
        <v>-1.0165642375542374E-2</v>
      </c>
    </row>
    <row r="1054" spans="2:7" x14ac:dyDescent="0.35">
      <c r="B1054" s="269">
        <v>43357</v>
      </c>
      <c r="C1054" s="210">
        <v>2670.17</v>
      </c>
      <c r="D1054">
        <f t="shared" si="36"/>
        <v>53.851479046836488</v>
      </c>
      <c r="E1054">
        <v>1.6092820067887408E-2</v>
      </c>
      <c r="F1054">
        <v>1046</v>
      </c>
      <c r="G1054">
        <f t="shared" ca="1" si="37"/>
        <v>6.9740274896911312E-3</v>
      </c>
    </row>
    <row r="1055" spans="2:7" x14ac:dyDescent="0.35">
      <c r="B1055" s="269">
        <v>36747</v>
      </c>
      <c r="C1055" s="210">
        <v>48.68</v>
      </c>
      <c r="D1055">
        <f t="shared" si="36"/>
        <v>-0.38410931174089075</v>
      </c>
      <c r="E1055">
        <v>1.6071801294093156E-2</v>
      </c>
      <c r="F1055">
        <v>1047</v>
      </c>
      <c r="G1055">
        <f t="shared" ca="1" si="37"/>
        <v>-6.0132855685956516E-3</v>
      </c>
    </row>
    <row r="1056" spans="2:7" x14ac:dyDescent="0.35">
      <c r="B1056" s="269">
        <v>38572</v>
      </c>
      <c r="C1056" s="210">
        <v>79.040000000000006</v>
      </c>
      <c r="D1056">
        <f t="shared" si="36"/>
        <v>-0.9805429942224706</v>
      </c>
      <c r="E1056">
        <v>1.6068903458028024E-2</v>
      </c>
      <c r="F1056">
        <v>1048</v>
      </c>
      <c r="G1056">
        <f t="shared" ca="1" si="37"/>
        <v>-1.3357897958724688E-3</v>
      </c>
    </row>
    <row r="1057" spans="2:7" x14ac:dyDescent="0.35">
      <c r="B1057" s="269">
        <v>45001</v>
      </c>
      <c r="C1057" s="210">
        <v>4062.29</v>
      </c>
      <c r="D1057">
        <f t="shared" si="36"/>
        <v>-0.26529575070309175</v>
      </c>
      <c r="E1057">
        <v>1.6050043520454631E-2</v>
      </c>
      <c r="F1057">
        <v>1049</v>
      </c>
      <c r="G1057">
        <f t="shared" ca="1" si="37"/>
        <v>1.7248979347676838E-3</v>
      </c>
    </row>
    <row r="1058" spans="2:7" x14ac:dyDescent="0.35">
      <c r="B1058" s="269">
        <v>45602</v>
      </c>
      <c r="C1058" s="210">
        <v>5529.15</v>
      </c>
      <c r="D1058">
        <f t="shared" si="36"/>
        <v>1.29259787539287</v>
      </c>
      <c r="E1058">
        <v>1.6021800968768533E-2</v>
      </c>
      <c r="F1058">
        <v>1050</v>
      </c>
      <c r="G1058">
        <f t="shared" ca="1" si="37"/>
        <v>1.6488097461565362E-2</v>
      </c>
    </row>
    <row r="1059" spans="2:7" x14ac:dyDescent="0.35">
      <c r="B1059" s="269">
        <v>43236</v>
      </c>
      <c r="C1059" s="210">
        <v>2411.7399999999998</v>
      </c>
      <c r="D1059">
        <f t="shared" si="36"/>
        <v>0.68043255596819907</v>
      </c>
      <c r="E1059">
        <v>1.6021333692826732E-2</v>
      </c>
      <c r="F1059">
        <v>1051</v>
      </c>
      <c r="G1059">
        <f t="shared" ca="1" si="37"/>
        <v>-1.342395850028728E-2</v>
      </c>
    </row>
    <row r="1060" spans="2:7" x14ac:dyDescent="0.35">
      <c r="B1060" s="269">
        <v>42662</v>
      </c>
      <c r="C1060" s="210">
        <v>1435.19</v>
      </c>
      <c r="D1060">
        <f t="shared" si="36"/>
        <v>-0.601895668865428</v>
      </c>
      <c r="E1060">
        <v>1.6020558418757512E-2</v>
      </c>
      <c r="F1060">
        <v>1052</v>
      </c>
      <c r="G1060">
        <f t="shared" ca="1" si="37"/>
        <v>-5.235412236764167E-2</v>
      </c>
    </row>
    <row r="1061" spans="2:7" x14ac:dyDescent="0.35">
      <c r="B1061" s="269">
        <v>44826</v>
      </c>
      <c r="C1061" s="210">
        <v>3605.06</v>
      </c>
      <c r="D1061">
        <f t="shared" si="36"/>
        <v>100.32265317594154</v>
      </c>
      <c r="E1061">
        <v>1.6013572926295901E-2</v>
      </c>
      <c r="F1061">
        <v>1053</v>
      </c>
      <c r="G1061">
        <f t="shared" ca="1" si="37"/>
        <v>4.5017453309452006E-3</v>
      </c>
    </row>
    <row r="1062" spans="2:7" x14ac:dyDescent="0.35">
      <c r="B1062" s="269">
        <v>36671</v>
      </c>
      <c r="C1062" s="210">
        <v>35.58</v>
      </c>
      <c r="D1062">
        <f t="shared" si="36"/>
        <v>-0.12515367592820267</v>
      </c>
      <c r="E1062">
        <v>1.5990862364363083E-2</v>
      </c>
      <c r="F1062">
        <v>1054</v>
      </c>
      <c r="G1062">
        <f t="shared" ca="1" si="37"/>
        <v>1.9327413324364669E-2</v>
      </c>
    </row>
    <row r="1063" spans="2:7" x14ac:dyDescent="0.35">
      <c r="B1063" s="269">
        <v>37859</v>
      </c>
      <c r="C1063" s="210">
        <v>40.67</v>
      </c>
      <c r="D1063">
        <f t="shared" si="36"/>
        <v>-0.68186795994993743</v>
      </c>
      <c r="E1063">
        <v>1.5988008993255073E-2</v>
      </c>
      <c r="F1063">
        <v>1055</v>
      </c>
      <c r="G1063">
        <f t="shared" ca="1" si="37"/>
        <v>1.8754603568999872E-3</v>
      </c>
    </row>
    <row r="1064" spans="2:7" x14ac:dyDescent="0.35">
      <c r="B1064" s="269">
        <v>40268</v>
      </c>
      <c r="C1064" s="210">
        <v>127.84</v>
      </c>
      <c r="D1064">
        <f t="shared" si="36"/>
        <v>-0.97688743290322699</v>
      </c>
      <c r="E1064">
        <v>1.5973933084320154E-2</v>
      </c>
      <c r="F1064">
        <v>1056</v>
      </c>
      <c r="G1064">
        <f t="shared" ca="1" si="37"/>
        <v>-3.4830369960840941E-2</v>
      </c>
    </row>
    <row r="1065" spans="2:7" x14ac:dyDescent="0.35">
      <c r="B1065" s="269">
        <v>45817</v>
      </c>
      <c r="C1065" s="210">
        <v>5531.19</v>
      </c>
      <c r="D1065">
        <f t="shared" si="36"/>
        <v>1.1856104760286557</v>
      </c>
      <c r="E1065">
        <v>1.5961677280232983E-2</v>
      </c>
      <c r="F1065">
        <v>1057</v>
      </c>
      <c r="G1065">
        <f t="shared" ca="1" si="37"/>
        <v>-7.7015913740593753E-3</v>
      </c>
    </row>
    <row r="1066" spans="2:7" x14ac:dyDescent="0.35">
      <c r="B1066" s="269">
        <v>43612</v>
      </c>
      <c r="C1066" s="210">
        <v>2530.73</v>
      </c>
      <c r="D1066">
        <f t="shared" si="36"/>
        <v>6.8360478077780531</v>
      </c>
      <c r="E1066">
        <v>1.59575749303487E-2</v>
      </c>
      <c r="F1066">
        <v>1058</v>
      </c>
      <c r="G1066">
        <f t="shared" ca="1" si="37"/>
        <v>-2.3238162156847793E-3</v>
      </c>
    </row>
    <row r="1067" spans="2:7" x14ac:dyDescent="0.35">
      <c r="B1067" s="269">
        <v>41536</v>
      </c>
      <c r="C1067" s="210">
        <v>322.95999999999998</v>
      </c>
      <c r="D1067">
        <f t="shared" si="36"/>
        <v>-0.776753188400788</v>
      </c>
      <c r="E1067">
        <v>1.594891314605679E-2</v>
      </c>
      <c r="F1067">
        <v>1059</v>
      </c>
      <c r="G1067">
        <f t="shared" ca="1" si="37"/>
        <v>5.0547123862165694E-3</v>
      </c>
    </row>
    <row r="1068" spans="2:7" x14ac:dyDescent="0.35">
      <c r="B1068" s="269">
        <v>42227</v>
      </c>
      <c r="C1068" s="210">
        <v>1446.65</v>
      </c>
      <c r="D1068">
        <f t="shared" si="36"/>
        <v>34.439735423811861</v>
      </c>
      <c r="E1068">
        <v>1.5948705703892042E-2</v>
      </c>
      <c r="F1068">
        <v>1060</v>
      </c>
      <c r="G1068">
        <f t="shared" ca="1" si="37"/>
        <v>2.1761042632101307E-2</v>
      </c>
    </row>
    <row r="1069" spans="2:7" x14ac:dyDescent="0.35">
      <c r="B1069" s="269">
        <v>37288</v>
      </c>
      <c r="C1069" s="210">
        <v>40.82</v>
      </c>
      <c r="D1069">
        <f t="shared" si="36"/>
        <v>-0.78013573198319508</v>
      </c>
      <c r="E1069">
        <v>1.5928322548531621E-2</v>
      </c>
      <c r="F1069">
        <v>1061</v>
      </c>
      <c r="G1069">
        <f t="shared" ca="1" si="37"/>
        <v>-1.7519134113400635E-2</v>
      </c>
    </row>
    <row r="1070" spans="2:7" x14ac:dyDescent="0.35">
      <c r="B1070" s="269">
        <v>40927</v>
      </c>
      <c r="C1070" s="210">
        <v>185.66</v>
      </c>
      <c r="D1070">
        <f t="shared" si="36"/>
        <v>-0.93367438072034359</v>
      </c>
      <c r="E1070">
        <v>1.5923392612859077E-2</v>
      </c>
      <c r="F1070">
        <v>1062</v>
      </c>
      <c r="G1070">
        <f t="shared" ca="1" si="37"/>
        <v>2.2623151838080349E-2</v>
      </c>
    </row>
    <row r="1071" spans="2:7" x14ac:dyDescent="0.35">
      <c r="B1071" s="269">
        <v>43488</v>
      </c>
      <c r="C1071" s="210">
        <v>2799.22</v>
      </c>
      <c r="D1071">
        <f t="shared" si="36"/>
        <v>39.574286128424411</v>
      </c>
      <c r="E1071">
        <v>1.5918065153010738E-2</v>
      </c>
      <c r="F1071">
        <v>1063</v>
      </c>
      <c r="G1071">
        <f t="shared" ca="1" si="37"/>
        <v>2.8294701823332238E-3</v>
      </c>
    </row>
    <row r="1072" spans="2:7" x14ac:dyDescent="0.35">
      <c r="B1072" s="269">
        <v>38355</v>
      </c>
      <c r="C1072" s="210">
        <v>68.989999999999995</v>
      </c>
      <c r="D1072">
        <f t="shared" si="36"/>
        <v>0.33262507243577344</v>
      </c>
      <c r="E1072">
        <v>1.5903401560889388E-2</v>
      </c>
      <c r="F1072">
        <v>1064</v>
      </c>
      <c r="G1072">
        <f t="shared" ca="1" si="37"/>
        <v>-4.5982126804793586E-4</v>
      </c>
    </row>
    <row r="1073" spans="2:7" x14ac:dyDescent="0.35">
      <c r="B1073" s="269">
        <v>36199</v>
      </c>
      <c r="C1073" s="210">
        <v>51.77</v>
      </c>
      <c r="D1073">
        <f t="shared" si="36"/>
        <v>1.8857302118171682</v>
      </c>
      <c r="E1073">
        <v>1.5894819466248083E-2</v>
      </c>
      <c r="F1073">
        <v>1065</v>
      </c>
      <c r="G1073">
        <f t="shared" ca="1" si="37"/>
        <v>-4.9082510841412779E-3</v>
      </c>
    </row>
    <row r="1074" spans="2:7" x14ac:dyDescent="0.35">
      <c r="B1074" s="269">
        <v>35828</v>
      </c>
      <c r="C1074" s="210">
        <v>17.940000000000001</v>
      </c>
      <c r="D1074">
        <f t="shared" si="36"/>
        <v>-0.96674698795180714</v>
      </c>
      <c r="E1074">
        <v>1.5855039637599159E-2</v>
      </c>
      <c r="F1074">
        <v>1066</v>
      </c>
      <c r="G1074">
        <f t="shared" ca="1" si="37"/>
        <v>-3.4514474264207414E-3</v>
      </c>
    </row>
    <row r="1075" spans="2:7" x14ac:dyDescent="0.35">
      <c r="B1075" s="269">
        <v>41883</v>
      </c>
      <c r="C1075" s="210">
        <v>539.5</v>
      </c>
      <c r="D1075">
        <f t="shared" si="36"/>
        <v>-0.88662989230365119</v>
      </c>
      <c r="E1075">
        <v>1.5854485199969796E-2</v>
      </c>
      <c r="F1075">
        <v>1067</v>
      </c>
      <c r="G1075">
        <f t="shared" ca="1" si="37"/>
        <v>-1.4142396598272771E-2</v>
      </c>
    </row>
    <row r="1076" spans="2:7" x14ac:dyDescent="0.35">
      <c r="B1076" s="269">
        <v>45351</v>
      </c>
      <c r="C1076" s="210">
        <v>4758.75</v>
      </c>
      <c r="D1076">
        <f t="shared" si="36"/>
        <v>39.253341228218574</v>
      </c>
      <c r="E1076">
        <v>1.5837133049848778E-2</v>
      </c>
      <c r="F1076">
        <v>1068</v>
      </c>
      <c r="G1076">
        <f t="shared" ca="1" si="37"/>
        <v>-3.7336303851355397E-3</v>
      </c>
    </row>
    <row r="1077" spans="2:7" x14ac:dyDescent="0.35">
      <c r="B1077" s="269">
        <v>39345</v>
      </c>
      <c r="C1077" s="210">
        <v>118.22</v>
      </c>
      <c r="D1077">
        <f t="shared" si="36"/>
        <v>-0.9044347080982329</v>
      </c>
      <c r="E1077">
        <v>1.5810276679841927E-2</v>
      </c>
      <c r="F1077">
        <v>1069</v>
      </c>
      <c r="G1077">
        <f t="shared" ca="1" si="37"/>
        <v>-2.3874460428922276E-2</v>
      </c>
    </row>
    <row r="1078" spans="2:7" x14ac:dyDescent="0.35">
      <c r="B1078" s="269">
        <v>42209</v>
      </c>
      <c r="C1078" s="210">
        <v>1237.06</v>
      </c>
      <c r="D1078">
        <f t="shared" si="36"/>
        <v>35.224304538799409</v>
      </c>
      <c r="E1078">
        <v>1.5807063499232228E-2</v>
      </c>
      <c r="F1078">
        <v>1070</v>
      </c>
      <c r="G1078">
        <f t="shared" ca="1" si="37"/>
        <v>8.9323591723349041E-3</v>
      </c>
    </row>
    <row r="1079" spans="2:7" x14ac:dyDescent="0.35">
      <c r="B1079" s="269">
        <v>36126</v>
      </c>
      <c r="C1079" s="210">
        <v>34.15</v>
      </c>
      <c r="D1079">
        <f t="shared" si="36"/>
        <v>-0.99022495484587481</v>
      </c>
      <c r="E1079">
        <v>1.5764425936942331E-2</v>
      </c>
      <c r="F1079">
        <v>1071</v>
      </c>
      <c r="G1079">
        <f t="shared" ca="1" si="37"/>
        <v>-3.0113764086932095E-2</v>
      </c>
    </row>
    <row r="1080" spans="2:7" x14ac:dyDescent="0.35">
      <c r="B1080" s="269">
        <v>44802</v>
      </c>
      <c r="C1080" s="210">
        <v>3493.59</v>
      </c>
      <c r="D1080">
        <f t="shared" si="36"/>
        <v>70.065703824247365</v>
      </c>
      <c r="E1080">
        <v>1.5752701771524852E-2</v>
      </c>
      <c r="F1080">
        <v>1072</v>
      </c>
      <c r="G1080">
        <f t="shared" ca="1" si="37"/>
        <v>-2.1103031884063844E-2</v>
      </c>
    </row>
    <row r="1081" spans="2:7" x14ac:dyDescent="0.35">
      <c r="B1081" s="269">
        <v>37984</v>
      </c>
      <c r="C1081" s="210">
        <v>49.16</v>
      </c>
      <c r="D1081">
        <f t="shared" si="36"/>
        <v>0.18657977311127194</v>
      </c>
      <c r="E1081">
        <v>1.5702479338842935E-2</v>
      </c>
      <c r="F1081">
        <v>1073</v>
      </c>
      <c r="G1081">
        <f t="shared" ca="1" si="37"/>
        <v>-5.7444268630667066E-4</v>
      </c>
    </row>
    <row r="1082" spans="2:7" x14ac:dyDescent="0.35">
      <c r="B1082" s="269">
        <v>37865</v>
      </c>
      <c r="C1082" s="210">
        <v>41.43</v>
      </c>
      <c r="D1082">
        <f t="shared" si="36"/>
        <v>-0.56168006771053747</v>
      </c>
      <c r="E1082">
        <v>1.5690120127482242E-2</v>
      </c>
      <c r="F1082">
        <v>1074</v>
      </c>
      <c r="G1082">
        <f t="shared" ca="1" si="37"/>
        <v>-5.4041540322683993E-3</v>
      </c>
    </row>
    <row r="1083" spans="2:7" x14ac:dyDescent="0.35">
      <c r="B1083" s="269">
        <v>38664</v>
      </c>
      <c r="C1083" s="210">
        <v>94.52</v>
      </c>
      <c r="D1083">
        <f t="shared" si="36"/>
        <v>-0.52815495207667729</v>
      </c>
      <c r="E1083">
        <v>1.5688802922845409E-2</v>
      </c>
      <c r="F1083">
        <v>1075</v>
      </c>
      <c r="G1083">
        <f t="shared" ca="1" si="37"/>
        <v>-1.7887869818061473E-2</v>
      </c>
    </row>
    <row r="1084" spans="2:7" x14ac:dyDescent="0.35">
      <c r="B1084" s="269">
        <v>41219</v>
      </c>
      <c r="C1084" s="210">
        <v>200.32</v>
      </c>
      <c r="D1084">
        <f t="shared" si="36"/>
        <v>9.1602637458449154E-2</v>
      </c>
      <c r="E1084">
        <v>1.5666987780763593E-2</v>
      </c>
      <c r="F1084">
        <v>1076</v>
      </c>
      <c r="G1084">
        <f t="shared" ca="1" si="37"/>
        <v>2.5530547602879445E-2</v>
      </c>
    </row>
    <row r="1085" spans="2:7" x14ac:dyDescent="0.35">
      <c r="B1085" s="269">
        <v>40904</v>
      </c>
      <c r="C1085" s="210">
        <v>183.51</v>
      </c>
      <c r="D1085">
        <f t="shared" si="36"/>
        <v>0.635707282288974</v>
      </c>
      <c r="E1085">
        <v>1.566305069736542E-2</v>
      </c>
      <c r="F1085">
        <v>1077</v>
      </c>
      <c r="G1085">
        <f t="shared" ca="1" si="37"/>
        <v>-3.2579136428382491E-3</v>
      </c>
    </row>
    <row r="1086" spans="2:7" x14ac:dyDescent="0.35">
      <c r="B1086" s="269">
        <v>39471</v>
      </c>
      <c r="C1086" s="210">
        <v>112.19</v>
      </c>
      <c r="D1086">
        <f t="shared" si="36"/>
        <v>-0.96449222842204207</v>
      </c>
      <c r="E1086">
        <v>1.5661778019192506E-2</v>
      </c>
      <c r="F1086">
        <v>1078</v>
      </c>
      <c r="G1086">
        <f t="shared" ca="1" si="37"/>
        <v>-9.8068624745061331E-4</v>
      </c>
    </row>
    <row r="1087" spans="2:7" x14ac:dyDescent="0.35">
      <c r="B1087" s="269">
        <v>44265</v>
      </c>
      <c r="C1087" s="210">
        <v>3159.59</v>
      </c>
      <c r="D1087">
        <f t="shared" si="36"/>
        <v>27.609109018471571</v>
      </c>
      <c r="E1087">
        <v>1.5641624851732542E-2</v>
      </c>
      <c r="F1087">
        <v>1079</v>
      </c>
      <c r="G1087">
        <f t="shared" ca="1" si="37"/>
        <v>2.7972613677822852E-3</v>
      </c>
    </row>
    <row r="1088" spans="2:7" x14ac:dyDescent="0.35">
      <c r="B1088" s="269">
        <v>38863</v>
      </c>
      <c r="C1088" s="210">
        <v>110.44</v>
      </c>
      <c r="D1088">
        <f t="shared" si="36"/>
        <v>0.75134792261338401</v>
      </c>
      <c r="E1088">
        <v>1.5633621482435193E-2</v>
      </c>
      <c r="F1088">
        <v>1080</v>
      </c>
      <c r="G1088">
        <f t="shared" ca="1" si="37"/>
        <v>-1.7520319557845505E-2</v>
      </c>
    </row>
    <row r="1089" spans="2:7" x14ac:dyDescent="0.35">
      <c r="B1089" s="269">
        <v>38497</v>
      </c>
      <c r="C1089" s="210">
        <v>63.06</v>
      </c>
      <c r="D1089">
        <f t="shared" si="36"/>
        <v>0.1545221530574882</v>
      </c>
      <c r="E1089">
        <v>1.562248349170557E-2</v>
      </c>
      <c r="F1089">
        <v>1081</v>
      </c>
      <c r="G1089">
        <f t="shared" ca="1" si="37"/>
        <v>-3.3241535223861425E-2</v>
      </c>
    </row>
    <row r="1090" spans="2:7" x14ac:dyDescent="0.35">
      <c r="B1090" s="269">
        <v>38320</v>
      </c>
      <c r="C1090" s="210">
        <v>54.62</v>
      </c>
      <c r="D1090">
        <f t="shared" si="36"/>
        <v>-0.80974607266014142</v>
      </c>
      <c r="E1090">
        <v>1.5619189289698705E-2</v>
      </c>
      <c r="F1090">
        <v>1082</v>
      </c>
      <c r="G1090">
        <f t="shared" ca="1" si="37"/>
        <v>2.225932366780867E-2</v>
      </c>
    </row>
    <row r="1091" spans="2:7" x14ac:dyDescent="0.35">
      <c r="B1091" s="269">
        <v>41459</v>
      </c>
      <c r="C1091" s="210">
        <v>287.08999999999997</v>
      </c>
      <c r="D1091">
        <f t="shared" si="36"/>
        <v>0.55402186857204694</v>
      </c>
      <c r="E1091">
        <v>1.556475290954748E-2</v>
      </c>
      <c r="F1091">
        <v>1083</v>
      </c>
      <c r="G1091">
        <f t="shared" ca="1" si="37"/>
        <v>-1.2398775348304652E-2</v>
      </c>
    </row>
    <row r="1092" spans="2:7" x14ac:dyDescent="0.35">
      <c r="B1092" s="269">
        <v>40917</v>
      </c>
      <c r="C1092" s="210">
        <v>184.74</v>
      </c>
      <c r="D1092">
        <f t="shared" si="36"/>
        <v>3.5603554677857328</v>
      </c>
      <c r="E1092">
        <v>1.5557143642460627E-2</v>
      </c>
      <c r="F1092">
        <v>1084</v>
      </c>
      <c r="G1092">
        <f t="shared" ca="1" si="37"/>
        <v>-2.4015852413289858E-2</v>
      </c>
    </row>
    <row r="1093" spans="2:7" x14ac:dyDescent="0.35">
      <c r="B1093" s="269">
        <v>37224</v>
      </c>
      <c r="C1093" s="210">
        <v>40.51</v>
      </c>
      <c r="D1093">
        <f t="shared" si="36"/>
        <v>-0.97239372504122878</v>
      </c>
      <c r="E1093">
        <v>1.5542742541990409E-2</v>
      </c>
      <c r="F1093">
        <v>1085</v>
      </c>
      <c r="G1093">
        <f t="shared" ca="1" si="37"/>
        <v>-6.2090769650321046E-3</v>
      </c>
    </row>
    <row r="1094" spans="2:7" x14ac:dyDescent="0.35">
      <c r="B1094" s="269">
        <v>42823</v>
      </c>
      <c r="C1094" s="210">
        <v>1467.42</v>
      </c>
      <c r="D1094">
        <f t="shared" si="36"/>
        <v>43.820403176542456</v>
      </c>
      <c r="E1094">
        <v>1.5522598772309886E-2</v>
      </c>
      <c r="F1094">
        <v>1086</v>
      </c>
      <c r="G1094">
        <f t="shared" ca="1" si="37"/>
        <v>-1.3351338447483085E-3</v>
      </c>
    </row>
    <row r="1095" spans="2:7" x14ac:dyDescent="0.35">
      <c r="B1095" s="269">
        <v>36094</v>
      </c>
      <c r="C1095" s="210">
        <v>32.74</v>
      </c>
      <c r="D1095">
        <f t="shared" si="36"/>
        <v>-9.1312794893144575E-2</v>
      </c>
      <c r="E1095">
        <v>1.5508684863523572E-2</v>
      </c>
      <c r="F1095">
        <v>1087</v>
      </c>
      <c r="G1095">
        <f t="shared" ca="1" si="37"/>
        <v>2.8470763443163821E-2</v>
      </c>
    </row>
    <row r="1096" spans="2:7" x14ac:dyDescent="0.35">
      <c r="B1096" s="269">
        <v>36599</v>
      </c>
      <c r="C1096" s="210">
        <v>36.03</v>
      </c>
      <c r="D1096">
        <f t="shared" si="36"/>
        <v>-0.23616705533177867</v>
      </c>
      <c r="E1096">
        <v>1.5501691093573966E-2</v>
      </c>
      <c r="F1096">
        <v>1088</v>
      </c>
      <c r="G1096">
        <f t="shared" ca="1" si="37"/>
        <v>-2.1396448340791598E-2</v>
      </c>
    </row>
    <row r="1097" spans="2:7" x14ac:dyDescent="0.35">
      <c r="B1097" s="269">
        <v>36977</v>
      </c>
      <c r="C1097" s="210">
        <v>47.17</v>
      </c>
      <c r="D1097">
        <f t="shared" ref="D1097:D1160" si="38">(C1097-C1098)/C1098</f>
        <v>-0.86792664146717058</v>
      </c>
      <c r="E1097">
        <v>1.5500538213132376E-2</v>
      </c>
      <c r="F1097">
        <v>1089</v>
      </c>
      <c r="G1097">
        <f t="shared" ca="1" si="37"/>
        <v>2.5209742040929576E-2</v>
      </c>
    </row>
    <row r="1098" spans="2:7" x14ac:dyDescent="0.35">
      <c r="B1098" s="269">
        <v>41554</v>
      </c>
      <c r="C1098" s="210">
        <v>357.15</v>
      </c>
      <c r="D1098">
        <f t="shared" si="38"/>
        <v>-0.82720666498945283</v>
      </c>
      <c r="E1098">
        <v>1.5496161501279467E-2</v>
      </c>
      <c r="F1098">
        <v>1090</v>
      </c>
      <c r="G1098">
        <f t="shared" ref="G1098:G1161" ca="1" si="39">_xlfn.NORM.INV(RAND(),M$11,M$12)</f>
        <v>-3.6255405308426816E-2</v>
      </c>
    </row>
    <row r="1099" spans="2:7" x14ac:dyDescent="0.35">
      <c r="B1099" s="269">
        <v>43117</v>
      </c>
      <c r="C1099" s="210">
        <v>2066.92</v>
      </c>
      <c r="D1099">
        <f t="shared" si="38"/>
        <v>-0.49425602352889358</v>
      </c>
      <c r="E1099">
        <v>1.5490888724028306E-2</v>
      </c>
      <c r="F1099">
        <v>1091</v>
      </c>
      <c r="G1099">
        <f t="shared" ca="1" si="39"/>
        <v>1.8509739264730905E-2</v>
      </c>
    </row>
    <row r="1100" spans="2:7" x14ac:dyDescent="0.35">
      <c r="B1100" s="269">
        <v>45029</v>
      </c>
      <c r="C1100" s="210">
        <v>4086.89</v>
      </c>
      <c r="D1100">
        <f t="shared" si="38"/>
        <v>158.33294346978556</v>
      </c>
      <c r="E1100">
        <v>1.5454606441738324E-2</v>
      </c>
      <c r="F1100">
        <v>1092</v>
      </c>
      <c r="G1100">
        <f t="shared" ca="1" si="39"/>
        <v>1.228976463395964E-2</v>
      </c>
    </row>
    <row r="1101" spans="2:7" x14ac:dyDescent="0.35">
      <c r="B1101" s="269">
        <v>35972</v>
      </c>
      <c r="C1101" s="210">
        <v>25.65</v>
      </c>
      <c r="D1101">
        <f t="shared" si="38"/>
        <v>-0.7467667094481194</v>
      </c>
      <c r="E1101">
        <v>1.5439429928740974E-2</v>
      </c>
      <c r="F1101">
        <v>1093</v>
      </c>
      <c r="G1101">
        <f t="shared" ca="1" si="39"/>
        <v>1.5832551080805272E-3</v>
      </c>
    </row>
    <row r="1102" spans="2:7" x14ac:dyDescent="0.35">
      <c r="B1102" s="269">
        <v>39535</v>
      </c>
      <c r="C1102" s="210">
        <v>101.29</v>
      </c>
      <c r="D1102">
        <f t="shared" si="38"/>
        <v>2.017277330950253</v>
      </c>
      <c r="E1102">
        <v>1.5438596491228133E-2</v>
      </c>
      <c r="F1102">
        <v>1094</v>
      </c>
      <c r="G1102">
        <f t="shared" ca="1" si="39"/>
        <v>2.3960377279761174E-2</v>
      </c>
    </row>
    <row r="1103" spans="2:7" x14ac:dyDescent="0.35">
      <c r="B1103" s="269">
        <v>36062</v>
      </c>
      <c r="C1103" s="210">
        <v>33.57</v>
      </c>
      <c r="D1103">
        <f t="shared" si="38"/>
        <v>-0.83716530849825377</v>
      </c>
      <c r="E1103">
        <v>1.5426497277676889E-2</v>
      </c>
      <c r="F1103">
        <v>1095</v>
      </c>
      <c r="G1103">
        <f t="shared" ca="1" si="39"/>
        <v>-3.6567812957382095E-2</v>
      </c>
    </row>
    <row r="1104" spans="2:7" x14ac:dyDescent="0.35">
      <c r="B1104" s="269">
        <v>41290</v>
      </c>
      <c r="C1104" s="210">
        <v>206.16</v>
      </c>
      <c r="D1104">
        <f t="shared" si="38"/>
        <v>3.4546240276577351</v>
      </c>
      <c r="E1104">
        <v>1.5416440920061052E-2</v>
      </c>
      <c r="F1104">
        <v>1096</v>
      </c>
      <c r="G1104">
        <f t="shared" ca="1" si="39"/>
        <v>-2.229704702292647E-2</v>
      </c>
    </row>
    <row r="1105" spans="2:7" x14ac:dyDescent="0.35">
      <c r="B1105" s="269">
        <v>36803</v>
      </c>
      <c r="C1105" s="210">
        <v>46.28</v>
      </c>
      <c r="D1105">
        <f t="shared" si="38"/>
        <v>-0.60233717133528097</v>
      </c>
      <c r="E1105">
        <v>1.5357612988152761E-2</v>
      </c>
      <c r="F1105">
        <v>1097</v>
      </c>
      <c r="G1105">
        <f t="shared" ca="1" si="39"/>
        <v>-1.6827146277639007E-2</v>
      </c>
    </row>
    <row r="1106" spans="2:7" x14ac:dyDescent="0.35">
      <c r="B1106" s="269">
        <v>39450</v>
      </c>
      <c r="C1106" s="210">
        <v>116.38</v>
      </c>
      <c r="D1106">
        <f t="shared" si="38"/>
        <v>-0.69411517333823958</v>
      </c>
      <c r="E1106">
        <v>1.5355086372360764E-2</v>
      </c>
      <c r="F1106">
        <v>1098</v>
      </c>
      <c r="G1106">
        <f t="shared" ca="1" si="39"/>
        <v>-1.1088375923830969E-2</v>
      </c>
    </row>
    <row r="1107" spans="2:7" x14ac:dyDescent="0.35">
      <c r="B1107" s="269">
        <v>41677</v>
      </c>
      <c r="C1107" s="210">
        <v>380.47</v>
      </c>
      <c r="D1107">
        <f t="shared" si="38"/>
        <v>-0.69501647281384515</v>
      </c>
      <c r="E1107">
        <v>1.5344790777113577E-2</v>
      </c>
      <c r="F1107">
        <v>1099</v>
      </c>
      <c r="G1107">
        <f t="shared" ca="1" si="39"/>
        <v>1.1804660636012872E-2</v>
      </c>
    </row>
    <row r="1108" spans="2:7" x14ac:dyDescent="0.35">
      <c r="B1108" s="269">
        <v>42733</v>
      </c>
      <c r="C1108" s="210">
        <v>1247.51</v>
      </c>
      <c r="D1108">
        <f t="shared" si="38"/>
        <v>29.810323536675721</v>
      </c>
      <c r="E1108">
        <v>1.5341917210619624E-2</v>
      </c>
      <c r="F1108">
        <v>1100</v>
      </c>
      <c r="G1108">
        <f t="shared" ca="1" si="39"/>
        <v>-3.1723224384550839E-3</v>
      </c>
    </row>
    <row r="1109" spans="2:7" x14ac:dyDescent="0.35">
      <c r="B1109" s="269">
        <v>37313</v>
      </c>
      <c r="C1109" s="210">
        <v>40.49</v>
      </c>
      <c r="D1109">
        <f t="shared" si="38"/>
        <v>-0.99265984195727885</v>
      </c>
      <c r="E1109">
        <v>1.5295887662988951E-2</v>
      </c>
      <c r="F1109">
        <v>1101</v>
      </c>
      <c r="G1109">
        <f t="shared" ca="1" si="39"/>
        <v>4.0633467297111557E-2</v>
      </c>
    </row>
    <row r="1110" spans="2:7" x14ac:dyDescent="0.35">
      <c r="B1110" s="269">
        <v>45483</v>
      </c>
      <c r="C1110" s="210">
        <v>5516.23</v>
      </c>
      <c r="D1110">
        <f t="shared" si="38"/>
        <v>1.705241063415543</v>
      </c>
      <c r="E1110">
        <v>1.5293182211391429E-2</v>
      </c>
      <c r="F1110">
        <v>1102</v>
      </c>
      <c r="G1110">
        <f t="shared" ca="1" si="39"/>
        <v>-6.7037535799783932E-3</v>
      </c>
    </row>
    <row r="1111" spans="2:7" x14ac:dyDescent="0.35">
      <c r="B1111" s="269">
        <v>43026</v>
      </c>
      <c r="C1111" s="210">
        <v>2039.09</v>
      </c>
      <c r="D1111">
        <f t="shared" si="38"/>
        <v>36.435101890949142</v>
      </c>
      <c r="E1111">
        <v>1.5285875751223525E-2</v>
      </c>
      <c r="F1111">
        <v>1103</v>
      </c>
      <c r="G1111">
        <f t="shared" ca="1" si="39"/>
        <v>3.684895966418892E-2</v>
      </c>
    </row>
    <row r="1112" spans="2:7" x14ac:dyDescent="0.35">
      <c r="B1112" s="269">
        <v>36930</v>
      </c>
      <c r="C1112" s="210">
        <v>54.47</v>
      </c>
      <c r="D1112">
        <f t="shared" si="38"/>
        <v>-0.98340068140400927</v>
      </c>
      <c r="E1112">
        <v>1.5284249767008394E-2</v>
      </c>
      <c r="F1112">
        <v>1104</v>
      </c>
      <c r="G1112">
        <f t="shared" ca="1" si="39"/>
        <v>5.5932467039582108E-3</v>
      </c>
    </row>
    <row r="1113" spans="2:7" x14ac:dyDescent="0.35">
      <c r="B1113" s="269">
        <v>44354</v>
      </c>
      <c r="C1113" s="210">
        <v>3281.46</v>
      </c>
      <c r="D1113">
        <f t="shared" si="38"/>
        <v>272.91151919866445</v>
      </c>
      <c r="E1113">
        <v>1.5274945932817431E-2</v>
      </c>
      <c r="F1113">
        <v>1105</v>
      </c>
      <c r="G1113">
        <f t="shared" ca="1" si="39"/>
        <v>1.3812997040969137E-2</v>
      </c>
    </row>
    <row r="1114" spans="2:7" x14ac:dyDescent="0.35">
      <c r="B1114" s="269">
        <v>35580</v>
      </c>
      <c r="C1114" s="210">
        <v>11.98</v>
      </c>
      <c r="D1114">
        <f t="shared" si="38"/>
        <v>-0.81840230407761094</v>
      </c>
      <c r="E1114">
        <v>1.5254237288135568E-2</v>
      </c>
      <c r="F1114">
        <v>1106</v>
      </c>
      <c r="G1114">
        <f t="shared" ca="1" si="39"/>
        <v>7.6741688515892499E-3</v>
      </c>
    </row>
    <row r="1115" spans="2:7" x14ac:dyDescent="0.35">
      <c r="B1115" s="269">
        <v>38513</v>
      </c>
      <c r="C1115" s="210">
        <v>65.97</v>
      </c>
      <c r="D1115">
        <f t="shared" si="38"/>
        <v>-0.37374216821720146</v>
      </c>
      <c r="E1115">
        <v>1.5235457063711832E-2</v>
      </c>
      <c r="F1115">
        <v>1107</v>
      </c>
      <c r="G1115">
        <f t="shared" ca="1" si="39"/>
        <v>-9.4010079275342706E-4</v>
      </c>
    </row>
    <row r="1116" spans="2:7" x14ac:dyDescent="0.35">
      <c r="B1116" s="269">
        <v>39715</v>
      </c>
      <c r="C1116" s="210">
        <v>105.34</v>
      </c>
      <c r="D1116">
        <f t="shared" si="38"/>
        <v>-0.97875537216417285</v>
      </c>
      <c r="E1116">
        <v>1.5227447956823421E-2</v>
      </c>
      <c r="F1116">
        <v>1108</v>
      </c>
      <c r="G1116">
        <f t="shared" ca="1" si="39"/>
        <v>-1.6606586470559584E-2</v>
      </c>
    </row>
    <row r="1117" spans="2:7" x14ac:dyDescent="0.35">
      <c r="B1117" s="269">
        <v>45113</v>
      </c>
      <c r="C1117" s="210">
        <v>4958.43</v>
      </c>
      <c r="D1117">
        <f t="shared" si="38"/>
        <v>23.907972070126089</v>
      </c>
      <c r="E1117">
        <v>1.5197985340485744E-2</v>
      </c>
      <c r="F1117">
        <v>1109</v>
      </c>
      <c r="G1117">
        <f t="shared" ca="1" si="39"/>
        <v>3.7043437793370798E-2</v>
      </c>
    </row>
    <row r="1118" spans="2:7" x14ac:dyDescent="0.35">
      <c r="B1118" s="269">
        <v>41317</v>
      </c>
      <c r="C1118" s="210">
        <v>199.07</v>
      </c>
      <c r="D1118">
        <f t="shared" si="38"/>
        <v>3.6544306757072706</v>
      </c>
      <c r="E1118">
        <v>1.5197103370901065E-2</v>
      </c>
      <c r="F1118">
        <v>1110</v>
      </c>
      <c r="G1118">
        <f t="shared" ca="1" si="39"/>
        <v>2.6458812425515534E-2</v>
      </c>
    </row>
    <row r="1119" spans="2:7" x14ac:dyDescent="0.35">
      <c r="B1119" s="269">
        <v>38139</v>
      </c>
      <c r="C1119" s="210">
        <v>42.77</v>
      </c>
      <c r="D1119">
        <f t="shared" si="38"/>
        <v>-0.76899810964083171</v>
      </c>
      <c r="E1119">
        <v>1.5191075243294577E-2</v>
      </c>
      <c r="F1119">
        <v>1111</v>
      </c>
      <c r="G1119">
        <f t="shared" ca="1" si="39"/>
        <v>-1.3519575539481729E-2</v>
      </c>
    </row>
    <row r="1120" spans="2:7" x14ac:dyDescent="0.35">
      <c r="B1120" s="269">
        <v>40840</v>
      </c>
      <c r="C1120" s="210">
        <v>185.15</v>
      </c>
      <c r="D1120">
        <f t="shared" si="38"/>
        <v>0.68809263311451485</v>
      </c>
      <c r="E1120">
        <v>1.5188068867200408E-2</v>
      </c>
      <c r="F1120">
        <v>1112</v>
      </c>
      <c r="G1120">
        <f t="shared" ca="1" si="39"/>
        <v>5.4725741097790392E-3</v>
      </c>
    </row>
    <row r="1121" spans="2:7" x14ac:dyDescent="0.35">
      <c r="B1121" s="269">
        <v>39224</v>
      </c>
      <c r="C1121" s="210">
        <v>109.68</v>
      </c>
      <c r="D1121">
        <f t="shared" si="38"/>
        <v>0.13083823074543779</v>
      </c>
      <c r="E1121">
        <v>1.5179563124768609E-2</v>
      </c>
      <c r="F1121">
        <v>1113</v>
      </c>
      <c r="G1121">
        <f t="shared" ca="1" si="39"/>
        <v>-1.0886883597039987E-2</v>
      </c>
    </row>
    <row r="1122" spans="2:7" x14ac:dyDescent="0.35">
      <c r="B1122" s="269">
        <v>39884</v>
      </c>
      <c r="C1122" s="210">
        <v>96.99</v>
      </c>
      <c r="D1122">
        <f t="shared" si="38"/>
        <v>-0.98353889210413326</v>
      </c>
      <c r="E1122">
        <v>1.5176889261042376E-2</v>
      </c>
      <c r="F1122">
        <v>1114</v>
      </c>
      <c r="G1122">
        <f t="shared" ca="1" si="39"/>
        <v>-2.7145377710679722E-2</v>
      </c>
    </row>
    <row r="1123" spans="2:7" x14ac:dyDescent="0.35">
      <c r="B1123" s="269">
        <v>45580</v>
      </c>
      <c r="C1123" s="210">
        <v>5892.07</v>
      </c>
      <c r="D1123">
        <f t="shared" si="38"/>
        <v>143.06039119804402</v>
      </c>
      <c r="E1123">
        <v>1.5163523464609136E-2</v>
      </c>
      <c r="F1123">
        <v>1115</v>
      </c>
      <c r="G1123">
        <f t="shared" ca="1" si="39"/>
        <v>2.0094399623516834E-2</v>
      </c>
    </row>
    <row r="1124" spans="2:7" x14ac:dyDescent="0.35">
      <c r="B1124" s="269">
        <v>37298</v>
      </c>
      <c r="C1124" s="210">
        <v>40.9</v>
      </c>
      <c r="D1124">
        <f t="shared" si="38"/>
        <v>-0.80387455644001149</v>
      </c>
      <c r="E1124">
        <v>1.5140233308513265E-2</v>
      </c>
      <c r="F1124">
        <v>1116</v>
      </c>
      <c r="G1124">
        <f t="shared" ca="1" si="39"/>
        <v>-2.5193414740961366E-2</v>
      </c>
    </row>
    <row r="1125" spans="2:7" x14ac:dyDescent="0.35">
      <c r="B1125" s="269">
        <v>41269</v>
      </c>
      <c r="C1125" s="210">
        <v>208.54</v>
      </c>
      <c r="D1125">
        <f t="shared" si="38"/>
        <v>-0.91259446160552249</v>
      </c>
      <c r="E1125">
        <v>1.5138976780411746E-2</v>
      </c>
      <c r="F1125">
        <v>1117</v>
      </c>
      <c r="G1125">
        <f t="shared" ca="1" si="39"/>
        <v>3.0251387546839856E-3</v>
      </c>
    </row>
    <row r="1126" spans="2:7" x14ac:dyDescent="0.35">
      <c r="B1126" s="269">
        <v>43724</v>
      </c>
      <c r="C1126" s="210">
        <v>2385.89</v>
      </c>
      <c r="D1126">
        <f t="shared" si="38"/>
        <v>49.763617021276595</v>
      </c>
      <c r="E1126">
        <v>1.5125471208420792E-2</v>
      </c>
      <c r="F1126">
        <v>1118</v>
      </c>
      <c r="G1126">
        <f t="shared" ca="1" si="39"/>
        <v>1.1890651402224539E-2</v>
      </c>
    </row>
    <row r="1127" spans="2:7" x14ac:dyDescent="0.35">
      <c r="B1127" s="269">
        <v>36993</v>
      </c>
      <c r="C1127" s="210">
        <v>47</v>
      </c>
      <c r="D1127">
        <f t="shared" si="38"/>
        <v>-0.62609387430389818</v>
      </c>
      <c r="E1127">
        <v>1.5118790496760322E-2</v>
      </c>
      <c r="F1127">
        <v>1119</v>
      </c>
      <c r="G1127">
        <f t="shared" ca="1" si="39"/>
        <v>1.5893971254478934E-2</v>
      </c>
    </row>
    <row r="1128" spans="2:7" x14ac:dyDescent="0.35">
      <c r="B1128" s="269">
        <v>40094</v>
      </c>
      <c r="C1128" s="210">
        <v>125.7</v>
      </c>
      <c r="D1128">
        <f t="shared" si="38"/>
        <v>0.20390767167895801</v>
      </c>
      <c r="E1128">
        <v>1.5101348623112368E-2</v>
      </c>
      <c r="F1128">
        <v>1120</v>
      </c>
      <c r="G1128">
        <f t="shared" ca="1" si="39"/>
        <v>1.411330577526625E-2</v>
      </c>
    </row>
    <row r="1129" spans="2:7" x14ac:dyDescent="0.35">
      <c r="B1129" s="269">
        <v>39652</v>
      </c>
      <c r="C1129" s="210">
        <v>104.41</v>
      </c>
      <c r="D1129">
        <f t="shared" si="38"/>
        <v>-0.98089988767868053</v>
      </c>
      <c r="E1129">
        <v>1.5069025860392739E-2</v>
      </c>
      <c r="F1129">
        <v>1121</v>
      </c>
      <c r="G1129">
        <f t="shared" ca="1" si="39"/>
        <v>2.3998535594600676E-2</v>
      </c>
    </row>
    <row r="1130" spans="2:7" x14ac:dyDescent="0.35">
      <c r="B1130" s="269">
        <v>46122</v>
      </c>
      <c r="C1130" s="210">
        <v>5466.46</v>
      </c>
      <c r="D1130">
        <f t="shared" si="38"/>
        <v>49.681068051177455</v>
      </c>
      <c r="E1130">
        <v>1.5068770414330768E-2</v>
      </c>
      <c r="F1130">
        <v>1122</v>
      </c>
      <c r="G1130">
        <f t="shared" ca="1" si="39"/>
        <v>-2.7437754217545868E-2</v>
      </c>
    </row>
    <row r="1131" spans="2:7" x14ac:dyDescent="0.35">
      <c r="B1131" s="269">
        <v>39673</v>
      </c>
      <c r="C1131" s="210">
        <v>107.86</v>
      </c>
      <c r="D1131">
        <f t="shared" si="38"/>
        <v>-0.69195179071228641</v>
      </c>
      <c r="E1131">
        <v>1.5057406361754134E-2</v>
      </c>
      <c r="F1131">
        <v>1123</v>
      </c>
      <c r="G1131">
        <f t="shared" ca="1" si="39"/>
        <v>-2.2176444738408754E-2</v>
      </c>
    </row>
    <row r="1132" spans="2:7" x14ac:dyDescent="0.35">
      <c r="B1132" s="269">
        <v>41726</v>
      </c>
      <c r="C1132" s="210">
        <v>350.14</v>
      </c>
      <c r="D1132">
        <f t="shared" si="38"/>
        <v>8.2605130917746621</v>
      </c>
      <c r="E1132">
        <v>1.5045658791129143E-2</v>
      </c>
      <c r="F1132">
        <v>1124</v>
      </c>
      <c r="G1132">
        <f t="shared" ca="1" si="39"/>
        <v>8.0590912538049102E-3</v>
      </c>
    </row>
    <row r="1133" spans="2:7" x14ac:dyDescent="0.35">
      <c r="B1133" s="269">
        <v>37532</v>
      </c>
      <c r="C1133" s="210">
        <v>37.81</v>
      </c>
      <c r="D1133">
        <f t="shared" si="38"/>
        <v>-0.97043136886886894</v>
      </c>
      <c r="E1133">
        <v>1.5033557046979926E-2</v>
      </c>
      <c r="F1133">
        <v>1125</v>
      </c>
      <c r="G1133">
        <f t="shared" ca="1" si="39"/>
        <v>-2.685584293499179E-2</v>
      </c>
    </row>
    <row r="1134" spans="2:7" x14ac:dyDescent="0.35">
      <c r="B1134" s="269">
        <v>42213</v>
      </c>
      <c r="C1134" s="210">
        <v>1278.72</v>
      </c>
      <c r="D1134">
        <f t="shared" si="38"/>
        <v>0.36411350544058041</v>
      </c>
      <c r="E1134">
        <v>1.5026313909461152E-2</v>
      </c>
      <c r="F1134">
        <v>1126</v>
      </c>
      <c r="G1134">
        <f t="shared" ca="1" si="39"/>
        <v>8.200588031312113E-4</v>
      </c>
    </row>
    <row r="1135" spans="2:7" x14ac:dyDescent="0.35">
      <c r="B1135" s="269">
        <v>42089</v>
      </c>
      <c r="C1135" s="210">
        <v>937.4</v>
      </c>
      <c r="D1135">
        <f t="shared" si="38"/>
        <v>-0.7099009380096617</v>
      </c>
      <c r="E1135">
        <v>1.5018461771680406E-2</v>
      </c>
      <c r="F1135">
        <v>1127</v>
      </c>
      <c r="G1135">
        <f t="shared" ca="1" si="39"/>
        <v>2.2419908912295016E-2</v>
      </c>
    </row>
    <row r="1136" spans="2:7" x14ac:dyDescent="0.35">
      <c r="B1136" s="269">
        <v>44733</v>
      </c>
      <c r="C1136" s="210">
        <v>3231.31</v>
      </c>
      <c r="D1136">
        <f t="shared" si="38"/>
        <v>206.66773778920307</v>
      </c>
      <c r="E1136">
        <v>1.5008496857262141E-2</v>
      </c>
      <c r="F1136">
        <v>1128</v>
      </c>
      <c r="G1136">
        <f t="shared" ca="1" si="39"/>
        <v>-3.6972059832834622E-2</v>
      </c>
    </row>
    <row r="1137" spans="2:7" x14ac:dyDescent="0.35">
      <c r="B1137" s="269">
        <v>35718</v>
      </c>
      <c r="C1137" s="210">
        <v>15.56</v>
      </c>
      <c r="D1137">
        <f t="shared" si="38"/>
        <v>-0.99361983918386432</v>
      </c>
      <c r="E1137">
        <v>1.5003261578604071E-2</v>
      </c>
      <c r="F1137">
        <v>1129</v>
      </c>
      <c r="G1137">
        <f t="shared" ca="1" si="39"/>
        <v>9.4728649124022068E-3</v>
      </c>
    </row>
    <row r="1138" spans="2:7" x14ac:dyDescent="0.35">
      <c r="B1138" s="269">
        <v>43242</v>
      </c>
      <c r="C1138" s="210">
        <v>2438.81</v>
      </c>
      <c r="D1138">
        <f t="shared" si="38"/>
        <v>13.473649851632047</v>
      </c>
      <c r="E1138">
        <v>1.4999354911206634E-2</v>
      </c>
      <c r="F1138">
        <v>1130</v>
      </c>
      <c r="G1138">
        <f t="shared" ca="1" si="39"/>
        <v>1.3257114169460753E-2</v>
      </c>
    </row>
    <row r="1139" spans="2:7" x14ac:dyDescent="0.35">
      <c r="B1139" s="269">
        <v>40401</v>
      </c>
      <c r="C1139" s="210">
        <v>168.5</v>
      </c>
      <c r="D1139">
        <f t="shared" si="38"/>
        <v>2.4571194091095605</v>
      </c>
      <c r="E1139">
        <v>1.4999096439973551E-2</v>
      </c>
      <c r="F1139">
        <v>1131</v>
      </c>
      <c r="G1139">
        <f t="shared" ca="1" si="39"/>
        <v>-1.7041619162285469E-3</v>
      </c>
    </row>
    <row r="1140" spans="2:7" x14ac:dyDescent="0.35">
      <c r="B1140" s="269">
        <v>38043</v>
      </c>
      <c r="C1140" s="210">
        <v>48.74</v>
      </c>
      <c r="D1140">
        <f t="shared" si="38"/>
        <v>-1.5353535353535314E-2</v>
      </c>
      <c r="E1140">
        <v>1.4993752603082024E-2</v>
      </c>
      <c r="F1140">
        <v>1132</v>
      </c>
      <c r="G1140">
        <f t="shared" ca="1" si="39"/>
        <v>-1.5990917106749322E-2</v>
      </c>
    </row>
    <row r="1141" spans="2:7" x14ac:dyDescent="0.35">
      <c r="B1141" s="269">
        <v>38001</v>
      </c>
      <c r="C1141" s="210">
        <v>49.5</v>
      </c>
      <c r="D1141">
        <f t="shared" si="38"/>
        <v>-0.88514548238897395</v>
      </c>
      <c r="E1141">
        <v>1.4968218166905819E-2</v>
      </c>
      <c r="F1141">
        <v>1133</v>
      </c>
      <c r="G1141">
        <f t="shared" ca="1" si="39"/>
        <v>1.117032395396172E-2</v>
      </c>
    </row>
    <row r="1142" spans="2:7" x14ac:dyDescent="0.35">
      <c r="B1142" s="269">
        <v>41828</v>
      </c>
      <c r="C1142" s="210">
        <v>430.98</v>
      </c>
      <c r="D1142">
        <f t="shared" si="38"/>
        <v>13.739398084815322</v>
      </c>
      <c r="E1142">
        <v>1.4954195417186782E-2</v>
      </c>
      <c r="F1142">
        <v>1134</v>
      </c>
      <c r="G1142">
        <f t="shared" ca="1" si="39"/>
        <v>-2.2013998572482886E-3</v>
      </c>
    </row>
    <row r="1143" spans="2:7" x14ac:dyDescent="0.35">
      <c r="B1143" s="269">
        <v>35992</v>
      </c>
      <c r="C1143" s="210">
        <v>29.24</v>
      </c>
      <c r="D1143">
        <f t="shared" si="38"/>
        <v>-0.99352733615792954</v>
      </c>
      <c r="E1143">
        <v>1.4925373134328349E-2</v>
      </c>
      <c r="F1143">
        <v>1135</v>
      </c>
      <c r="G1143">
        <f t="shared" ca="1" si="39"/>
        <v>2.7130247198575552E-2</v>
      </c>
    </row>
    <row r="1144" spans="2:7" x14ac:dyDescent="0.35">
      <c r="B1144" s="269">
        <v>45258</v>
      </c>
      <c r="C1144" s="210">
        <v>4517.46</v>
      </c>
      <c r="D1144">
        <f t="shared" si="38"/>
        <v>0.38220058684763691</v>
      </c>
      <c r="E1144">
        <v>1.4920075038474034E-2</v>
      </c>
      <c r="F1144">
        <v>1136</v>
      </c>
      <c r="G1144">
        <f t="shared" ca="1" si="39"/>
        <v>5.9882287661487642E-3</v>
      </c>
    </row>
    <row r="1145" spans="2:7" x14ac:dyDescent="0.35">
      <c r="B1145" s="269">
        <v>44019</v>
      </c>
      <c r="C1145" s="210">
        <v>3268.31</v>
      </c>
      <c r="D1145">
        <f t="shared" si="38"/>
        <v>1.2993112569736109</v>
      </c>
      <c r="E1145">
        <v>1.4899094192210121E-2</v>
      </c>
      <c r="F1145">
        <v>1137</v>
      </c>
      <c r="G1145">
        <f t="shared" ca="1" si="39"/>
        <v>1.2719225846313034E-2</v>
      </c>
    </row>
    <row r="1146" spans="2:7" x14ac:dyDescent="0.35">
      <c r="B1146" s="269">
        <v>42594</v>
      </c>
      <c r="C1146" s="210">
        <v>1421.43</v>
      </c>
      <c r="D1146">
        <f t="shared" si="38"/>
        <v>5.3595812267907483</v>
      </c>
      <c r="E1146">
        <v>1.489393604032653E-2</v>
      </c>
      <c r="F1146">
        <v>1138</v>
      </c>
      <c r="G1146">
        <f t="shared" ca="1" si="39"/>
        <v>-3.0506137155055868E-3</v>
      </c>
    </row>
    <row r="1147" spans="2:7" x14ac:dyDescent="0.35">
      <c r="B1147" s="269">
        <v>41344</v>
      </c>
      <c r="C1147" s="210">
        <v>223.51</v>
      </c>
      <c r="D1147">
        <f t="shared" si="38"/>
        <v>-0.77689382218185088</v>
      </c>
      <c r="E1147">
        <v>1.4893520410479959E-2</v>
      </c>
      <c r="F1147">
        <v>1139</v>
      </c>
      <c r="G1147">
        <f t="shared" ca="1" si="39"/>
        <v>-3.1683660558294476E-2</v>
      </c>
    </row>
    <row r="1148" spans="2:7" x14ac:dyDescent="0.35">
      <c r="B1148" s="269">
        <v>42109</v>
      </c>
      <c r="C1148" s="210">
        <v>1001.81</v>
      </c>
      <c r="D1148">
        <f t="shared" si="38"/>
        <v>-0.44111329922845621</v>
      </c>
      <c r="E1148">
        <v>1.4861113925076443E-2</v>
      </c>
      <c r="F1148">
        <v>1140</v>
      </c>
      <c r="G1148">
        <f t="shared" ca="1" si="39"/>
        <v>1.0813754311219744E-2</v>
      </c>
    </row>
    <row r="1149" spans="2:7" x14ac:dyDescent="0.35">
      <c r="B1149" s="269">
        <v>42957</v>
      </c>
      <c r="C1149" s="210">
        <v>1792.51</v>
      </c>
      <c r="D1149">
        <f t="shared" si="38"/>
        <v>89.439455095862769</v>
      </c>
      <c r="E1149">
        <v>1.4856165818362996E-2</v>
      </c>
      <c r="F1149">
        <v>1141</v>
      </c>
      <c r="G1149">
        <f t="shared" ca="1" si="39"/>
        <v>1.0255032192754454E-2</v>
      </c>
    </row>
    <row r="1150" spans="2:7" x14ac:dyDescent="0.35">
      <c r="B1150" s="269">
        <v>35870</v>
      </c>
      <c r="C1150" s="210">
        <v>19.82</v>
      </c>
      <c r="D1150">
        <f t="shared" si="38"/>
        <v>-0.67481542247744053</v>
      </c>
      <c r="E1150">
        <v>1.4848950332821256E-2</v>
      </c>
      <c r="F1150">
        <v>1142</v>
      </c>
      <c r="G1150">
        <f t="shared" ca="1" si="39"/>
        <v>-2.1113669981312814E-2</v>
      </c>
    </row>
    <row r="1151" spans="2:7" x14ac:dyDescent="0.35">
      <c r="B1151" s="269">
        <v>36356</v>
      </c>
      <c r="C1151" s="210">
        <v>60.95</v>
      </c>
      <c r="D1151">
        <f t="shared" si="38"/>
        <v>-0.98241853971477366</v>
      </c>
      <c r="E1151">
        <v>1.4818514818514827E-2</v>
      </c>
      <c r="F1151">
        <v>1143</v>
      </c>
      <c r="G1151">
        <f t="shared" ca="1" si="39"/>
        <v>-1.5857705913820339E-2</v>
      </c>
    </row>
    <row r="1152" spans="2:7" x14ac:dyDescent="0.35">
      <c r="B1152" s="269">
        <v>44515</v>
      </c>
      <c r="C1152" s="210">
        <v>3466.72</v>
      </c>
      <c r="D1152">
        <f t="shared" si="38"/>
        <v>505.09051094890509</v>
      </c>
      <c r="E1152">
        <v>1.4818067386786069E-2</v>
      </c>
      <c r="F1152">
        <v>1144</v>
      </c>
      <c r="G1152">
        <f t="shared" ca="1" si="39"/>
        <v>2.0031380231128274E-2</v>
      </c>
    </row>
    <row r="1153" spans="2:7" x14ac:dyDescent="0.35">
      <c r="B1153" s="269">
        <v>35089</v>
      </c>
      <c r="C1153" s="210">
        <v>6.85</v>
      </c>
      <c r="D1153">
        <f t="shared" si="38"/>
        <v>-0.81150247660979635</v>
      </c>
      <c r="E1153">
        <v>1.4814814814814762E-2</v>
      </c>
      <c r="F1153">
        <v>1145</v>
      </c>
      <c r="G1153">
        <f t="shared" ca="1" si="39"/>
        <v>-3.7924219929547252E-3</v>
      </c>
    </row>
    <row r="1154" spans="2:7" x14ac:dyDescent="0.35">
      <c r="B1154" s="269">
        <v>37189</v>
      </c>
      <c r="C1154" s="210">
        <v>36.340000000000003</v>
      </c>
      <c r="D1154">
        <f t="shared" si="38"/>
        <v>-0.64235803562641469</v>
      </c>
      <c r="E1154">
        <v>1.4800335101926868E-2</v>
      </c>
      <c r="F1154">
        <v>1146</v>
      </c>
      <c r="G1154">
        <f t="shared" ca="1" si="39"/>
        <v>3.6809814376234908E-2</v>
      </c>
    </row>
    <row r="1155" spans="2:7" x14ac:dyDescent="0.35">
      <c r="B1155" s="269">
        <v>39560</v>
      </c>
      <c r="C1155" s="210">
        <v>101.61</v>
      </c>
      <c r="D1155">
        <f t="shared" si="38"/>
        <v>0.40753566976035466</v>
      </c>
      <c r="E1155">
        <v>1.4780784979526656E-2</v>
      </c>
      <c r="F1155">
        <v>1147</v>
      </c>
      <c r="G1155">
        <f t="shared" ca="1" si="39"/>
        <v>-6.1428486328515483E-3</v>
      </c>
    </row>
    <row r="1156" spans="2:7" x14ac:dyDescent="0.35">
      <c r="B1156" s="269">
        <v>36395</v>
      </c>
      <c r="C1156" s="210">
        <v>72.19</v>
      </c>
      <c r="D1156">
        <f t="shared" si="38"/>
        <v>-0.96913783447550561</v>
      </c>
      <c r="E1156">
        <v>1.4759628900759027E-2</v>
      </c>
      <c r="F1156">
        <v>1148</v>
      </c>
      <c r="G1156">
        <f t="shared" ca="1" si="39"/>
        <v>2.3759320164681699E-2</v>
      </c>
    </row>
    <row r="1157" spans="2:7" x14ac:dyDescent="0.35">
      <c r="B1157" s="269">
        <v>43215</v>
      </c>
      <c r="C1157" s="210">
        <v>2339.11</v>
      </c>
      <c r="D1157">
        <f t="shared" si="38"/>
        <v>5.6395401646324155</v>
      </c>
      <c r="E1157">
        <v>1.4745436246269278E-2</v>
      </c>
      <c r="F1157">
        <v>1149</v>
      </c>
      <c r="G1157">
        <f t="shared" ca="1" si="39"/>
        <v>1.1527253009422761E-2</v>
      </c>
    </row>
    <row r="1158" spans="2:7" x14ac:dyDescent="0.35">
      <c r="B1158" s="269">
        <v>41548</v>
      </c>
      <c r="C1158" s="210">
        <v>352.3</v>
      </c>
      <c r="D1158">
        <f t="shared" si="38"/>
        <v>0.64250081588885266</v>
      </c>
      <c r="E1158">
        <v>1.4718165845790528E-2</v>
      </c>
      <c r="F1158">
        <v>1150</v>
      </c>
      <c r="G1158">
        <f t="shared" ca="1" si="39"/>
        <v>-9.8973917841904714E-3</v>
      </c>
    </row>
    <row r="1159" spans="2:7" x14ac:dyDescent="0.35">
      <c r="B1159" s="269">
        <v>41107</v>
      </c>
      <c r="C1159" s="210">
        <v>214.49</v>
      </c>
      <c r="D1159">
        <f t="shared" si="38"/>
        <v>0.88413562895291642</v>
      </c>
      <c r="E1159">
        <v>1.4712839436086733E-2</v>
      </c>
      <c r="F1159">
        <v>1151</v>
      </c>
      <c r="G1159">
        <f t="shared" ca="1" si="39"/>
        <v>2.3547187789134165E-2</v>
      </c>
    </row>
    <row r="1160" spans="2:7" x14ac:dyDescent="0.35">
      <c r="B1160" s="269">
        <v>39472</v>
      </c>
      <c r="C1160" s="210">
        <v>113.84</v>
      </c>
      <c r="D1160">
        <f t="shared" si="38"/>
        <v>0.91649831649831659</v>
      </c>
      <c r="E1160">
        <v>1.4707193154470147E-2</v>
      </c>
      <c r="F1160">
        <v>1152</v>
      </c>
      <c r="G1160">
        <f t="shared" ca="1" si="39"/>
        <v>8.3766443676917199E-3</v>
      </c>
    </row>
    <row r="1161" spans="2:7" x14ac:dyDescent="0.35">
      <c r="B1161" s="269">
        <v>38329</v>
      </c>
      <c r="C1161" s="210">
        <v>59.4</v>
      </c>
      <c r="D1161">
        <f t="shared" ref="D1161:D1224" si="40">(C1161-C1162)/C1162</f>
        <v>-0.30084745762711862</v>
      </c>
      <c r="E1161">
        <v>1.469080970276733E-2</v>
      </c>
      <c r="F1161">
        <v>1153</v>
      </c>
      <c r="G1161">
        <f t="shared" ca="1" si="39"/>
        <v>-4.1011963669448726E-3</v>
      </c>
    </row>
    <row r="1162" spans="2:7" x14ac:dyDescent="0.35">
      <c r="B1162" s="269">
        <v>38978</v>
      </c>
      <c r="C1162" s="210">
        <v>84.96</v>
      </c>
      <c r="D1162">
        <f t="shared" si="40"/>
        <v>-0.93538328148886163</v>
      </c>
      <c r="E1162">
        <v>1.4690075241848677E-2</v>
      </c>
      <c r="F1162">
        <v>1154</v>
      </c>
      <c r="G1162">
        <f t="shared" ref="G1162:G1225" ca="1" si="41">_xlfn.NORM.INV(RAND(),M$11,M$12)</f>
        <v>2.4227362551530029E-2</v>
      </c>
    </row>
    <row r="1163" spans="2:7" x14ac:dyDescent="0.35">
      <c r="B1163" s="269">
        <v>42712</v>
      </c>
      <c r="C1163" s="210">
        <v>1314.83</v>
      </c>
      <c r="D1163">
        <f t="shared" si="40"/>
        <v>10.739553571428571</v>
      </c>
      <c r="E1163">
        <v>1.4685908319185039E-2</v>
      </c>
      <c r="F1163">
        <v>1155</v>
      </c>
      <c r="G1163">
        <f t="shared" ca="1" si="41"/>
        <v>1.1291431523738311E-2</v>
      </c>
    </row>
    <row r="1164" spans="2:7" x14ac:dyDescent="0.35">
      <c r="B1164" s="269">
        <v>39364</v>
      </c>
      <c r="C1164" s="210">
        <v>112</v>
      </c>
      <c r="D1164">
        <f t="shared" si="40"/>
        <v>-0.69953857710054723</v>
      </c>
      <c r="E1164">
        <v>1.4676571842725174E-2</v>
      </c>
      <c r="F1164">
        <v>1156</v>
      </c>
      <c r="G1164">
        <f t="shared" ca="1" si="41"/>
        <v>2.0919778810001583E-2</v>
      </c>
    </row>
    <row r="1165" spans="2:7" x14ac:dyDescent="0.35">
      <c r="B1165" s="269">
        <v>41670</v>
      </c>
      <c r="C1165" s="210">
        <v>372.76</v>
      </c>
      <c r="D1165">
        <f t="shared" si="40"/>
        <v>2.2240096869053794</v>
      </c>
      <c r="E1165">
        <v>1.4671856711217537E-2</v>
      </c>
      <c r="F1165">
        <v>1157</v>
      </c>
      <c r="G1165">
        <f t="shared" ca="1" si="41"/>
        <v>1.7242110979615581E-2</v>
      </c>
    </row>
    <row r="1166" spans="2:7" x14ac:dyDescent="0.35">
      <c r="B1166" s="269">
        <v>39380</v>
      </c>
      <c r="C1166" s="210">
        <v>115.62</v>
      </c>
      <c r="D1166">
        <f t="shared" si="40"/>
        <v>-0.97699374600793143</v>
      </c>
      <c r="E1166">
        <v>1.4655550680122876E-2</v>
      </c>
      <c r="F1166">
        <v>1158</v>
      </c>
      <c r="G1166">
        <f t="shared" ca="1" si="41"/>
        <v>-4.8521415991411359E-3</v>
      </c>
    </row>
    <row r="1167" spans="2:7" x14ac:dyDescent="0.35">
      <c r="B1167" s="269">
        <v>45684</v>
      </c>
      <c r="C1167" s="210">
        <v>5025.59</v>
      </c>
      <c r="D1167">
        <f t="shared" si="40"/>
        <v>24.613322460628918</v>
      </c>
      <c r="E1167">
        <v>1.4641424409507728E-2</v>
      </c>
      <c r="F1167">
        <v>1159</v>
      </c>
      <c r="G1167">
        <f t="shared" ca="1" si="41"/>
        <v>3.4260354643488554E-3</v>
      </c>
    </row>
    <row r="1168" spans="2:7" x14ac:dyDescent="0.35">
      <c r="B1168" s="269">
        <v>40868</v>
      </c>
      <c r="C1168" s="210">
        <v>196.21</v>
      </c>
      <c r="D1168">
        <f t="shared" si="40"/>
        <v>-0.4770661762746195</v>
      </c>
      <c r="E1168">
        <v>1.4634398593443027E-2</v>
      </c>
      <c r="F1168">
        <v>1160</v>
      </c>
      <c r="G1168">
        <f t="shared" ca="1" si="41"/>
        <v>-3.4295635057112993E-2</v>
      </c>
    </row>
    <row r="1169" spans="2:7" x14ac:dyDescent="0.35">
      <c r="B1169" s="269">
        <v>41740</v>
      </c>
      <c r="C1169" s="210">
        <v>375.21</v>
      </c>
      <c r="D1169">
        <f t="shared" si="40"/>
        <v>-0.8408940565845715</v>
      </c>
      <c r="E1169">
        <v>1.4629529475392018E-2</v>
      </c>
      <c r="F1169">
        <v>1161</v>
      </c>
      <c r="G1169">
        <f t="shared" ca="1" si="41"/>
        <v>2.3219970259083313E-2</v>
      </c>
    </row>
    <row r="1170" spans="2:7" x14ac:dyDescent="0.35">
      <c r="B1170" s="269">
        <v>43402</v>
      </c>
      <c r="C1170" s="210">
        <v>2358.2399999999998</v>
      </c>
      <c r="D1170">
        <f t="shared" si="40"/>
        <v>19.453078924544663</v>
      </c>
      <c r="E1170">
        <v>1.4615341591123149E-2</v>
      </c>
      <c r="F1170">
        <v>1162</v>
      </c>
      <c r="G1170">
        <f t="shared" ca="1" si="41"/>
        <v>5.8863919989177484E-3</v>
      </c>
    </row>
    <row r="1171" spans="2:7" x14ac:dyDescent="0.35">
      <c r="B1171" s="269">
        <v>39616</v>
      </c>
      <c r="C1171" s="210">
        <v>115.3</v>
      </c>
      <c r="D1171">
        <f t="shared" si="40"/>
        <v>-0.9490971701028651</v>
      </c>
      <c r="E1171">
        <v>1.4607532558958082E-2</v>
      </c>
      <c r="F1171">
        <v>1163</v>
      </c>
      <c r="G1171">
        <f t="shared" ca="1" si="41"/>
        <v>6.125538275033413E-4</v>
      </c>
    </row>
    <row r="1172" spans="2:7" x14ac:dyDescent="0.35">
      <c r="B1172" s="269">
        <v>43685</v>
      </c>
      <c r="C1172" s="210">
        <v>2265.1</v>
      </c>
      <c r="D1172">
        <f t="shared" si="40"/>
        <v>-0.53999902520653442</v>
      </c>
      <c r="E1172">
        <v>1.45842851639836E-2</v>
      </c>
      <c r="F1172">
        <v>1164</v>
      </c>
      <c r="G1172">
        <f t="shared" ca="1" si="41"/>
        <v>3.8811807650625529E-3</v>
      </c>
    </row>
    <row r="1173" spans="2:7" x14ac:dyDescent="0.35">
      <c r="B1173" s="269">
        <v>45428</v>
      </c>
      <c r="C1173" s="210">
        <v>4924.12</v>
      </c>
      <c r="D1173">
        <f t="shared" si="40"/>
        <v>0.81815227946579228</v>
      </c>
      <c r="E1173">
        <v>1.4562866750181376E-2</v>
      </c>
      <c r="F1173">
        <v>1165</v>
      </c>
      <c r="G1173">
        <f t="shared" ca="1" si="41"/>
        <v>-3.4698464513099381E-2</v>
      </c>
    </row>
    <row r="1174" spans="2:7" x14ac:dyDescent="0.35">
      <c r="B1174" s="269">
        <v>43749</v>
      </c>
      <c r="C1174" s="210">
        <v>2708.31</v>
      </c>
      <c r="D1174">
        <f t="shared" si="40"/>
        <v>-0.25764540453420387</v>
      </c>
      <c r="E1174">
        <v>1.4549704623015112E-2</v>
      </c>
      <c r="F1174">
        <v>1166</v>
      </c>
      <c r="G1174">
        <f t="shared" ca="1" si="41"/>
        <v>1.4002434033140684E-2</v>
      </c>
    </row>
    <row r="1175" spans="2:7" x14ac:dyDescent="0.35">
      <c r="B1175" s="269">
        <v>44475</v>
      </c>
      <c r="C1175" s="210">
        <v>3648.27</v>
      </c>
      <c r="D1175">
        <f t="shared" si="40"/>
        <v>1.2849671810802685</v>
      </c>
      <c r="E1175">
        <v>1.4527131308693136E-2</v>
      </c>
      <c r="F1175">
        <v>1167</v>
      </c>
      <c r="G1175">
        <f t="shared" ca="1" si="41"/>
        <v>-1.4577587991699037E-2</v>
      </c>
    </row>
    <row r="1176" spans="2:7" x14ac:dyDescent="0.35">
      <c r="B1176" s="269">
        <v>42916</v>
      </c>
      <c r="C1176" s="210">
        <v>1596.64</v>
      </c>
      <c r="D1176">
        <f t="shared" si="40"/>
        <v>33.072556551429798</v>
      </c>
      <c r="E1176">
        <v>1.4525537241545913E-2</v>
      </c>
      <c r="F1176">
        <v>1168</v>
      </c>
      <c r="G1176">
        <f t="shared" ca="1" si="41"/>
        <v>1.2430476099999614E-2</v>
      </c>
    </row>
    <row r="1177" spans="2:7" x14ac:dyDescent="0.35">
      <c r="B1177" s="269">
        <v>36964</v>
      </c>
      <c r="C1177" s="210">
        <v>46.86</v>
      </c>
      <c r="D1177">
        <f t="shared" si="40"/>
        <v>-0.99066206478765473</v>
      </c>
      <c r="E1177">
        <v>1.450530417839363E-2</v>
      </c>
      <c r="F1177">
        <v>1169</v>
      </c>
      <c r="G1177">
        <f t="shared" ca="1" si="41"/>
        <v>9.1318850001567385E-3</v>
      </c>
    </row>
    <row r="1178" spans="2:7" x14ac:dyDescent="0.35">
      <c r="B1178" s="269">
        <v>45286</v>
      </c>
      <c r="C1178" s="210">
        <v>5018.24</v>
      </c>
      <c r="D1178">
        <f t="shared" si="40"/>
        <v>340.60925799863855</v>
      </c>
      <c r="E1178">
        <v>1.4503184069544078E-2</v>
      </c>
      <c r="F1178">
        <v>1170</v>
      </c>
      <c r="G1178">
        <f t="shared" ca="1" si="41"/>
        <v>4.7382032702438792E-3</v>
      </c>
    </row>
    <row r="1179" spans="2:7" x14ac:dyDescent="0.35">
      <c r="B1179" s="269">
        <v>35622</v>
      </c>
      <c r="C1179" s="210">
        <v>14.69</v>
      </c>
      <c r="D1179">
        <f t="shared" si="40"/>
        <v>-0.71640926640926639</v>
      </c>
      <c r="E1179">
        <v>1.4502762430939162E-2</v>
      </c>
      <c r="F1179">
        <v>1171</v>
      </c>
      <c r="G1179">
        <f t="shared" ca="1" si="41"/>
        <v>2.1913215989032408E-2</v>
      </c>
    </row>
    <row r="1180" spans="2:7" x14ac:dyDescent="0.35">
      <c r="B1180" s="269">
        <v>38301</v>
      </c>
      <c r="C1180" s="210">
        <v>51.8</v>
      </c>
      <c r="D1180">
        <f t="shared" si="40"/>
        <v>-0.69829343584367176</v>
      </c>
      <c r="E1180">
        <v>1.4492753623188305E-2</v>
      </c>
      <c r="F1180">
        <v>1172</v>
      </c>
      <c r="G1180">
        <f t="shared" ca="1" si="41"/>
        <v>-3.1354605905901695E-2</v>
      </c>
    </row>
    <row r="1181" spans="2:7" x14ac:dyDescent="0.35">
      <c r="B1181" s="269">
        <v>40393</v>
      </c>
      <c r="C1181" s="210">
        <v>171.69</v>
      </c>
      <c r="D1181">
        <f t="shared" si="40"/>
        <v>0.33134305210918102</v>
      </c>
      <c r="E1181">
        <v>1.44764831009217E-2</v>
      </c>
      <c r="F1181">
        <v>1173</v>
      </c>
      <c r="G1181">
        <f t="shared" ca="1" si="41"/>
        <v>-1.88788579660595E-3</v>
      </c>
    </row>
    <row r="1182" spans="2:7" x14ac:dyDescent="0.35">
      <c r="B1182" s="269">
        <v>39276</v>
      </c>
      <c r="C1182" s="210">
        <v>128.96</v>
      </c>
      <c r="D1182">
        <f t="shared" si="40"/>
        <v>-0.77526445114406706</v>
      </c>
      <c r="E1182">
        <v>1.4474512271869126E-2</v>
      </c>
      <c r="F1182">
        <v>1174</v>
      </c>
      <c r="G1182">
        <f t="shared" ca="1" si="41"/>
        <v>5.8714482725797882E-3</v>
      </c>
    </row>
    <row r="1183" spans="2:7" x14ac:dyDescent="0.35">
      <c r="B1183" s="269">
        <v>41929</v>
      </c>
      <c r="C1183" s="210">
        <v>573.83000000000004</v>
      </c>
      <c r="D1183">
        <f t="shared" si="40"/>
        <v>-0.82669662622730011</v>
      </c>
      <c r="E1183">
        <v>1.4461239282241783E-2</v>
      </c>
      <c r="F1183">
        <v>1175</v>
      </c>
      <c r="G1183">
        <f t="shared" ca="1" si="41"/>
        <v>3.5236464159580034E-3</v>
      </c>
    </row>
    <row r="1184" spans="2:7" x14ac:dyDescent="0.35">
      <c r="B1184" s="269">
        <v>44022</v>
      </c>
      <c r="C1184" s="210">
        <v>3311.13</v>
      </c>
      <c r="D1184">
        <f t="shared" si="40"/>
        <v>67.158295594895023</v>
      </c>
      <c r="E1184">
        <v>1.4439338235294152E-2</v>
      </c>
      <c r="F1184">
        <v>1176</v>
      </c>
      <c r="G1184">
        <f t="shared" ca="1" si="41"/>
        <v>1.0512784098095737E-2</v>
      </c>
    </row>
    <row r="1185" spans="2:7" x14ac:dyDescent="0.35">
      <c r="B1185" s="269">
        <v>38028</v>
      </c>
      <c r="C1185" s="210">
        <v>48.58</v>
      </c>
      <c r="D1185">
        <f t="shared" si="40"/>
        <v>1.5541535226077812</v>
      </c>
      <c r="E1185">
        <v>1.4408018375443678E-2</v>
      </c>
      <c r="F1185">
        <v>1177</v>
      </c>
      <c r="G1185">
        <f t="shared" ca="1" si="41"/>
        <v>2.022801395286189E-2</v>
      </c>
    </row>
    <row r="1186" spans="2:7" x14ac:dyDescent="0.35">
      <c r="B1186" s="269">
        <v>35850</v>
      </c>
      <c r="C1186" s="210">
        <v>19.02</v>
      </c>
      <c r="D1186">
        <f t="shared" si="40"/>
        <v>-0.66258648217136773</v>
      </c>
      <c r="E1186">
        <v>1.4399999999999977E-2</v>
      </c>
      <c r="F1186">
        <v>1178</v>
      </c>
      <c r="G1186">
        <f t="shared" ca="1" si="41"/>
        <v>-1.8505959909840971E-3</v>
      </c>
    </row>
    <row r="1187" spans="2:7" x14ac:dyDescent="0.35">
      <c r="B1187" s="269">
        <v>36936</v>
      </c>
      <c r="C1187" s="210">
        <v>56.37</v>
      </c>
      <c r="D1187">
        <f t="shared" si="40"/>
        <v>-0.96424176298194653</v>
      </c>
      <c r="E1187">
        <v>1.439625697318692E-2</v>
      </c>
      <c r="F1187">
        <v>1179</v>
      </c>
      <c r="G1187">
        <f t="shared" ca="1" si="41"/>
        <v>3.1157968656153352E-2</v>
      </c>
    </row>
    <row r="1188" spans="2:7" x14ac:dyDescent="0.35">
      <c r="B1188" s="269">
        <v>42891</v>
      </c>
      <c r="C1188" s="210">
        <v>1576.42</v>
      </c>
      <c r="D1188">
        <f t="shared" si="40"/>
        <v>15.690524086818423</v>
      </c>
      <c r="E1188">
        <v>1.439464624690333E-2</v>
      </c>
      <c r="F1188">
        <v>1180</v>
      </c>
      <c r="G1188">
        <f t="shared" ca="1" si="41"/>
        <v>2.3732308699100479E-2</v>
      </c>
    </row>
    <row r="1189" spans="2:7" x14ac:dyDescent="0.35">
      <c r="B1189" s="269">
        <v>38667</v>
      </c>
      <c r="C1189" s="210">
        <v>94.45</v>
      </c>
      <c r="D1189">
        <f t="shared" si="40"/>
        <v>-0.98389146136594274</v>
      </c>
      <c r="E1189">
        <v>1.4391579851788244E-2</v>
      </c>
      <c r="F1189">
        <v>1181</v>
      </c>
      <c r="G1189">
        <f t="shared" ca="1" si="41"/>
        <v>5.7647968733452407E-3</v>
      </c>
    </row>
    <row r="1190" spans="2:7" x14ac:dyDescent="0.35">
      <c r="B1190" s="269">
        <v>45996</v>
      </c>
      <c r="C1190" s="210">
        <v>5863.35</v>
      </c>
      <c r="D1190">
        <f t="shared" si="40"/>
        <v>1.87164329687875</v>
      </c>
      <c r="E1190">
        <v>1.4380050620823186E-2</v>
      </c>
      <c r="F1190">
        <v>1182</v>
      </c>
      <c r="G1190">
        <f t="shared" ca="1" si="41"/>
        <v>4.3133951514793503E-2</v>
      </c>
    </row>
    <row r="1191" spans="2:7" x14ac:dyDescent="0.35">
      <c r="B1191" s="269">
        <v>43129</v>
      </c>
      <c r="C1191" s="210">
        <v>2041.81</v>
      </c>
      <c r="D1191">
        <f t="shared" si="40"/>
        <v>-0.29986764141109351</v>
      </c>
      <c r="E1191">
        <v>1.4377480910341977E-2</v>
      </c>
      <c r="F1191">
        <v>1183</v>
      </c>
      <c r="G1191">
        <f t="shared" ca="1" si="41"/>
        <v>1.2816688102491201E-2</v>
      </c>
    </row>
    <row r="1192" spans="2:7" x14ac:dyDescent="0.35">
      <c r="B1192" s="269">
        <v>44650</v>
      </c>
      <c r="C1192" s="210">
        <v>2916.32</v>
      </c>
      <c r="D1192">
        <f t="shared" si="40"/>
        <v>7.2739581246589061E-3</v>
      </c>
      <c r="E1192">
        <v>1.4368645674275895E-2</v>
      </c>
      <c r="F1192">
        <v>1184</v>
      </c>
      <c r="G1192">
        <f t="shared" ca="1" si="41"/>
        <v>-1.7491623344206262E-2</v>
      </c>
    </row>
    <row r="1193" spans="2:7" x14ac:dyDescent="0.35">
      <c r="B1193" s="269">
        <v>43761</v>
      </c>
      <c r="C1193" s="210">
        <v>2895.26</v>
      </c>
      <c r="D1193">
        <f t="shared" si="40"/>
        <v>39.17288747051478</v>
      </c>
      <c r="E1193">
        <v>1.4360939925094766E-2</v>
      </c>
      <c r="F1193">
        <v>1185</v>
      </c>
      <c r="G1193">
        <f t="shared" ca="1" si="41"/>
        <v>-4.9477311754592039E-3</v>
      </c>
    </row>
    <row r="1194" spans="2:7" x14ac:dyDescent="0.35">
      <c r="B1194" s="269">
        <v>38547</v>
      </c>
      <c r="C1194" s="210">
        <v>72.069999999999993</v>
      </c>
      <c r="D1194">
        <f t="shared" si="40"/>
        <v>-0.37161042811055894</v>
      </c>
      <c r="E1194">
        <v>1.4356087262491149E-2</v>
      </c>
      <c r="F1194">
        <v>1186</v>
      </c>
      <c r="G1194">
        <f t="shared" ca="1" si="41"/>
        <v>-2.2525408235645906E-2</v>
      </c>
    </row>
    <row r="1195" spans="2:7" x14ac:dyDescent="0.35">
      <c r="B1195" s="269">
        <v>39227</v>
      </c>
      <c r="C1195" s="210">
        <v>114.69</v>
      </c>
      <c r="D1195">
        <f t="shared" si="40"/>
        <v>-0.10089369708372534</v>
      </c>
      <c r="E1195">
        <v>1.4327407800477622E-2</v>
      </c>
      <c r="F1195">
        <v>1187</v>
      </c>
      <c r="G1195">
        <f t="shared" ca="1" si="41"/>
        <v>-8.0046045854142663E-4</v>
      </c>
    </row>
    <row r="1196" spans="2:7" x14ac:dyDescent="0.35">
      <c r="B1196" s="269">
        <v>40262</v>
      </c>
      <c r="C1196" s="210">
        <v>127.56</v>
      </c>
      <c r="D1196">
        <f t="shared" si="40"/>
        <v>8.4325059503570235E-2</v>
      </c>
      <c r="E1196">
        <v>1.4312977099236618E-2</v>
      </c>
      <c r="F1196">
        <v>1188</v>
      </c>
      <c r="G1196">
        <f t="shared" ca="1" si="41"/>
        <v>1.3330397534878614E-2</v>
      </c>
    </row>
    <row r="1197" spans="2:7" x14ac:dyDescent="0.35">
      <c r="B1197" s="269">
        <v>39260</v>
      </c>
      <c r="C1197" s="210">
        <v>117.64</v>
      </c>
      <c r="D1197">
        <f t="shared" si="40"/>
        <v>-0.39251226439452624</v>
      </c>
      <c r="E1197">
        <v>1.4312812553888572E-2</v>
      </c>
      <c r="F1197">
        <v>1189</v>
      </c>
      <c r="G1197">
        <f t="shared" ca="1" si="41"/>
        <v>-2.3080143951753319E-2</v>
      </c>
    </row>
    <row r="1198" spans="2:7" x14ac:dyDescent="0.35">
      <c r="B1198" s="269">
        <v>40767</v>
      </c>
      <c r="C1198" s="210">
        <v>193.65</v>
      </c>
      <c r="D1198">
        <f t="shared" si="40"/>
        <v>1.7554069436539557</v>
      </c>
      <c r="E1198">
        <v>1.4299182903834163E-2</v>
      </c>
      <c r="F1198">
        <v>1190</v>
      </c>
      <c r="G1198">
        <f t="shared" ca="1" si="41"/>
        <v>2.0721512390597406E-2</v>
      </c>
    </row>
    <row r="1199" spans="2:7" x14ac:dyDescent="0.35">
      <c r="B1199" s="269">
        <v>36388</v>
      </c>
      <c r="C1199" s="210">
        <v>70.28</v>
      </c>
      <c r="D1199">
        <f t="shared" si="40"/>
        <v>-0.97730970891339719</v>
      </c>
      <c r="E1199">
        <v>1.4287776013854739E-2</v>
      </c>
      <c r="F1199">
        <v>1191</v>
      </c>
      <c r="G1199">
        <f t="shared" ca="1" si="41"/>
        <v>5.6618766398154243E-3</v>
      </c>
    </row>
    <row r="1200" spans="2:7" x14ac:dyDescent="0.35">
      <c r="B1200" s="269">
        <v>44256</v>
      </c>
      <c r="C1200" s="210">
        <v>3097.36</v>
      </c>
      <c r="D1200">
        <f t="shared" si="40"/>
        <v>81.201698513800437</v>
      </c>
      <c r="E1200">
        <v>1.428412373024565E-2</v>
      </c>
      <c r="F1200">
        <v>1192</v>
      </c>
      <c r="G1200">
        <f t="shared" ca="1" si="41"/>
        <v>-2.0271196164256503E-2</v>
      </c>
    </row>
    <row r="1201" spans="2:7" x14ac:dyDescent="0.35">
      <c r="B1201" s="269">
        <v>37525</v>
      </c>
      <c r="C1201" s="210">
        <v>37.68</v>
      </c>
      <c r="D1201">
        <f t="shared" si="40"/>
        <v>-0.75006633059166883</v>
      </c>
      <c r="E1201">
        <v>1.4266487213997339E-2</v>
      </c>
      <c r="F1201">
        <v>1193</v>
      </c>
      <c r="G1201">
        <f t="shared" ca="1" si="41"/>
        <v>-3.244143234710721E-2</v>
      </c>
    </row>
    <row r="1202" spans="2:7" x14ac:dyDescent="0.35">
      <c r="B1202" s="269">
        <v>40380</v>
      </c>
      <c r="C1202" s="210">
        <v>150.76</v>
      </c>
      <c r="D1202">
        <f t="shared" si="40"/>
        <v>0.12726185135337206</v>
      </c>
      <c r="E1202">
        <v>1.4262648008611442E-2</v>
      </c>
      <c r="F1202">
        <v>1194</v>
      </c>
      <c r="G1202">
        <f t="shared" ca="1" si="41"/>
        <v>1.501204367029387E-2</v>
      </c>
    </row>
    <row r="1203" spans="2:7" x14ac:dyDescent="0.35">
      <c r="B1203" s="269">
        <v>40141</v>
      </c>
      <c r="C1203" s="210">
        <v>133.74</v>
      </c>
      <c r="D1203">
        <f t="shared" si="40"/>
        <v>-0.90101179065481429</v>
      </c>
      <c r="E1203">
        <v>1.4257545881996021E-2</v>
      </c>
      <c r="F1203">
        <v>1195</v>
      </c>
      <c r="G1203">
        <f t="shared" ca="1" si="41"/>
        <v>1.5758289996229136E-2</v>
      </c>
    </row>
    <row r="1204" spans="2:7" x14ac:dyDescent="0.35">
      <c r="B1204" s="269">
        <v>42804</v>
      </c>
      <c r="C1204" s="210">
        <v>1351.07</v>
      </c>
      <c r="D1204">
        <f t="shared" si="40"/>
        <v>-0.60547978006126291</v>
      </c>
      <c r="E1204">
        <v>1.425590054651373E-2</v>
      </c>
      <c r="F1204">
        <v>1196</v>
      </c>
      <c r="G1204">
        <f t="shared" ca="1" si="41"/>
        <v>-1.95102236224707E-2</v>
      </c>
    </row>
    <row r="1205" spans="2:7" x14ac:dyDescent="0.35">
      <c r="B1205" s="269">
        <v>44085</v>
      </c>
      <c r="C1205" s="210">
        <v>3424.59</v>
      </c>
      <c r="D1205">
        <f t="shared" si="40"/>
        <v>67.684115523465707</v>
      </c>
      <c r="E1205">
        <v>1.4251570427102966E-2</v>
      </c>
      <c r="F1205">
        <v>1197</v>
      </c>
      <c r="G1205">
        <f t="shared" ca="1" si="41"/>
        <v>6.2817981762671527E-3</v>
      </c>
    </row>
    <row r="1206" spans="2:7" x14ac:dyDescent="0.35">
      <c r="B1206" s="269">
        <v>37985</v>
      </c>
      <c r="C1206" s="210">
        <v>49.86</v>
      </c>
      <c r="D1206">
        <f t="shared" si="40"/>
        <v>4.384449244060475</v>
      </c>
      <c r="E1206">
        <v>1.4239218877135942E-2</v>
      </c>
      <c r="F1206">
        <v>1198</v>
      </c>
      <c r="G1206">
        <f t="shared" ca="1" si="41"/>
        <v>-4.9422068610048053E-2</v>
      </c>
    </row>
    <row r="1207" spans="2:7" x14ac:dyDescent="0.35">
      <c r="B1207" s="269">
        <v>35123</v>
      </c>
      <c r="C1207" s="210">
        <v>9.26</v>
      </c>
      <c r="D1207">
        <f t="shared" si="40"/>
        <v>-0.75006747638326587</v>
      </c>
      <c r="E1207">
        <v>1.4238773274917743E-2</v>
      </c>
      <c r="F1207">
        <v>1199</v>
      </c>
      <c r="G1207">
        <f t="shared" ca="1" si="41"/>
        <v>-1.0834035262557185E-2</v>
      </c>
    </row>
    <row r="1208" spans="2:7" x14ac:dyDescent="0.35">
      <c r="B1208" s="269">
        <v>37728</v>
      </c>
      <c r="C1208" s="210">
        <v>37.049999999999997</v>
      </c>
      <c r="D1208">
        <f t="shared" si="40"/>
        <v>-0.81238606441158601</v>
      </c>
      <c r="E1208">
        <v>1.4234875444839748E-2</v>
      </c>
      <c r="F1208">
        <v>1200</v>
      </c>
      <c r="G1208">
        <f t="shared" ca="1" si="41"/>
        <v>2.4658272238581302E-2</v>
      </c>
    </row>
    <row r="1209" spans="2:7" x14ac:dyDescent="0.35">
      <c r="B1209" s="269">
        <v>41124</v>
      </c>
      <c r="C1209" s="210">
        <v>197.48</v>
      </c>
      <c r="D1209">
        <f t="shared" si="40"/>
        <v>-0.95942553060343949</v>
      </c>
      <c r="E1209">
        <v>1.4226285244722827E-2</v>
      </c>
      <c r="F1209">
        <v>1201</v>
      </c>
      <c r="G1209">
        <f t="shared" ca="1" si="41"/>
        <v>1.6702347999378E-2</v>
      </c>
    </row>
    <row r="1210" spans="2:7" x14ac:dyDescent="0.35">
      <c r="B1210" s="269">
        <v>45329</v>
      </c>
      <c r="C1210" s="210">
        <v>4867.1000000000004</v>
      </c>
      <c r="D1210">
        <f t="shared" si="40"/>
        <v>42.682462753545146</v>
      </c>
      <c r="E1210">
        <v>1.4220043927099498E-2</v>
      </c>
      <c r="F1210">
        <v>1202</v>
      </c>
      <c r="G1210">
        <f t="shared" ca="1" si="41"/>
        <v>1.4376818374943234E-2</v>
      </c>
    </row>
    <row r="1211" spans="2:7" x14ac:dyDescent="0.35">
      <c r="B1211" s="269">
        <v>39699</v>
      </c>
      <c r="C1211" s="210">
        <v>111.42</v>
      </c>
      <c r="D1211">
        <f t="shared" si="40"/>
        <v>-0.88712847215187318</v>
      </c>
      <c r="E1211">
        <v>1.4199890770071021E-2</v>
      </c>
      <c r="F1211">
        <v>1203</v>
      </c>
      <c r="G1211">
        <f t="shared" ca="1" si="41"/>
        <v>1.2548041439677903E-2</v>
      </c>
    </row>
    <row r="1212" spans="2:7" x14ac:dyDescent="0.35">
      <c r="B1212" s="269">
        <v>42107</v>
      </c>
      <c r="C1212" s="210">
        <v>987.14</v>
      </c>
      <c r="D1212">
        <f t="shared" si="40"/>
        <v>5.0253921748153569</v>
      </c>
      <c r="E1212">
        <v>1.4188404754810747E-2</v>
      </c>
      <c r="F1212">
        <v>1204</v>
      </c>
      <c r="G1212">
        <f t="shared" ca="1" si="41"/>
        <v>-6.3745132207168919E-3</v>
      </c>
    </row>
    <row r="1213" spans="2:7" x14ac:dyDescent="0.35">
      <c r="B1213" s="269">
        <v>40518</v>
      </c>
      <c r="C1213" s="210">
        <v>163.83000000000001</v>
      </c>
      <c r="D1213">
        <f t="shared" si="40"/>
        <v>1.7923981591955005</v>
      </c>
      <c r="E1213">
        <v>1.4176055466138544E-2</v>
      </c>
      <c r="F1213">
        <v>1205</v>
      </c>
      <c r="G1213">
        <f t="shared" ca="1" si="41"/>
        <v>1.6944863180052252E-2</v>
      </c>
    </row>
    <row r="1214" spans="2:7" x14ac:dyDescent="0.35">
      <c r="B1214" s="269">
        <v>38327</v>
      </c>
      <c r="C1214" s="210">
        <v>58.67</v>
      </c>
      <c r="D1214">
        <f t="shared" si="40"/>
        <v>-0.42660281469898353</v>
      </c>
      <c r="E1214">
        <v>1.4174589455488336E-2</v>
      </c>
      <c r="F1214">
        <v>1206</v>
      </c>
      <c r="G1214">
        <f t="shared" ca="1" si="41"/>
        <v>2.4941154449176581E-2</v>
      </c>
    </row>
    <row r="1215" spans="2:7" x14ac:dyDescent="0.35">
      <c r="B1215" s="269">
        <v>38716</v>
      </c>
      <c r="C1215" s="210">
        <v>102.32</v>
      </c>
      <c r="D1215">
        <f t="shared" si="40"/>
        <v>1.0423153692614768</v>
      </c>
      <c r="E1215">
        <v>1.4173852710873154E-2</v>
      </c>
      <c r="F1215">
        <v>1207</v>
      </c>
      <c r="G1215">
        <f t="shared" ca="1" si="41"/>
        <v>3.4432761829102883E-2</v>
      </c>
    </row>
    <row r="1216" spans="2:7" x14ac:dyDescent="0.35">
      <c r="B1216" s="269">
        <v>36952</v>
      </c>
      <c r="C1216" s="210">
        <v>50.1</v>
      </c>
      <c r="D1216">
        <f t="shared" si="40"/>
        <v>-0.96813281175460364</v>
      </c>
      <c r="E1216">
        <v>1.4170040485830017E-2</v>
      </c>
      <c r="F1216">
        <v>1208</v>
      </c>
      <c r="G1216">
        <f t="shared" ca="1" si="41"/>
        <v>-6.2717350206092926E-3</v>
      </c>
    </row>
    <row r="1217" spans="2:7" x14ac:dyDescent="0.35">
      <c r="B1217" s="269">
        <v>42877</v>
      </c>
      <c r="C1217" s="210">
        <v>1572.15</v>
      </c>
      <c r="D1217">
        <f t="shared" si="40"/>
        <v>-0.13153359185973279</v>
      </c>
      <c r="E1217">
        <v>1.4166005457395568E-2</v>
      </c>
      <c r="F1217">
        <v>1209</v>
      </c>
      <c r="G1217">
        <f t="shared" ca="1" si="41"/>
        <v>-7.1470141718355988E-3</v>
      </c>
    </row>
    <row r="1218" spans="2:7" x14ac:dyDescent="0.35">
      <c r="B1218" s="269">
        <v>42961</v>
      </c>
      <c r="C1218" s="210">
        <v>1810.26</v>
      </c>
      <c r="D1218">
        <f t="shared" si="40"/>
        <v>46.575821287779242</v>
      </c>
      <c r="E1218">
        <v>1.4151260504201676E-2</v>
      </c>
      <c r="F1218">
        <v>1210</v>
      </c>
      <c r="G1218">
        <f t="shared" ca="1" si="41"/>
        <v>5.7740748898604827E-3</v>
      </c>
    </row>
    <row r="1219" spans="2:7" x14ac:dyDescent="0.35">
      <c r="B1219" s="269">
        <v>37776</v>
      </c>
      <c r="C1219" s="210">
        <v>38.049999999999997</v>
      </c>
      <c r="D1219">
        <f t="shared" si="40"/>
        <v>-0.97552472292442582</v>
      </c>
      <c r="E1219">
        <v>1.4125799573560607E-2</v>
      </c>
      <c r="F1219">
        <v>1211</v>
      </c>
      <c r="G1219">
        <f t="shared" ca="1" si="41"/>
        <v>6.3954757475629545E-3</v>
      </c>
    </row>
    <row r="1220" spans="2:7" x14ac:dyDescent="0.35">
      <c r="B1220" s="269">
        <v>42864</v>
      </c>
      <c r="C1220" s="210">
        <v>1554.63</v>
      </c>
      <c r="D1220">
        <f t="shared" si="40"/>
        <v>36.290237467018471</v>
      </c>
      <c r="E1220">
        <v>1.4109589041095962E-2</v>
      </c>
      <c r="F1220">
        <v>1212</v>
      </c>
      <c r="G1220">
        <f t="shared" ca="1" si="41"/>
        <v>-1.9069770807826715E-2</v>
      </c>
    </row>
    <row r="1221" spans="2:7" x14ac:dyDescent="0.35">
      <c r="B1221" s="269">
        <v>37273</v>
      </c>
      <c r="C1221" s="210">
        <v>41.69</v>
      </c>
      <c r="D1221">
        <f t="shared" si="40"/>
        <v>3.1400198609731875</v>
      </c>
      <c r="E1221">
        <v>1.4108489418632894E-2</v>
      </c>
      <c r="F1221">
        <v>1213</v>
      </c>
      <c r="G1221">
        <f t="shared" ca="1" si="41"/>
        <v>-1.1150581589064269E-2</v>
      </c>
    </row>
    <row r="1222" spans="2:7" x14ac:dyDescent="0.35">
      <c r="B1222" s="269">
        <v>35353</v>
      </c>
      <c r="C1222" s="210">
        <v>10.07</v>
      </c>
      <c r="D1222">
        <f t="shared" si="40"/>
        <v>-1.9821605550049133E-3</v>
      </c>
      <c r="E1222">
        <v>1.4098690835851014E-2</v>
      </c>
      <c r="F1222">
        <v>1214</v>
      </c>
      <c r="G1222">
        <f t="shared" ca="1" si="41"/>
        <v>-4.4186973730153657E-2</v>
      </c>
    </row>
    <row r="1223" spans="2:7" x14ac:dyDescent="0.35">
      <c r="B1223" s="269">
        <v>35173</v>
      </c>
      <c r="C1223" s="210">
        <v>10.09</v>
      </c>
      <c r="D1223">
        <f t="shared" si="40"/>
        <v>-0.9204760403530895</v>
      </c>
      <c r="E1223">
        <v>1.4070351758794028E-2</v>
      </c>
      <c r="F1223">
        <v>1215</v>
      </c>
      <c r="G1223">
        <f t="shared" ca="1" si="41"/>
        <v>1.6191587960196951E-3</v>
      </c>
    </row>
    <row r="1224" spans="2:7" x14ac:dyDescent="0.35">
      <c r="B1224" s="269">
        <v>39979</v>
      </c>
      <c r="C1224" s="210">
        <v>126.88</v>
      </c>
      <c r="D1224">
        <f t="shared" si="40"/>
        <v>2.3188595343970708</v>
      </c>
      <c r="E1224">
        <v>1.4066496163682791E-2</v>
      </c>
      <c r="F1224">
        <v>1216</v>
      </c>
      <c r="G1224">
        <f t="shared" ca="1" si="41"/>
        <v>-2.1156231419781893E-3</v>
      </c>
    </row>
    <row r="1225" spans="2:7" x14ac:dyDescent="0.35">
      <c r="B1225" s="269">
        <v>37770</v>
      </c>
      <c r="C1225" s="210">
        <v>38.229999999999997</v>
      </c>
      <c r="D1225">
        <f t="shared" ref="D1225:D1288" si="42">(C1225-C1226)/C1226</f>
        <v>-0.14531634249944111</v>
      </c>
      <c r="E1225">
        <v>1.4058355437665622E-2</v>
      </c>
      <c r="F1225">
        <v>1217</v>
      </c>
      <c r="G1225">
        <f t="shared" ca="1" si="41"/>
        <v>4.4609778568267542E-3</v>
      </c>
    </row>
    <row r="1226" spans="2:7" x14ac:dyDescent="0.35">
      <c r="B1226" s="269">
        <v>38097</v>
      </c>
      <c r="C1226" s="210">
        <v>44.73</v>
      </c>
      <c r="D1226">
        <f t="shared" si="42"/>
        <v>-0.65581717451523558</v>
      </c>
      <c r="E1226">
        <v>1.4055769666742178E-2</v>
      </c>
      <c r="F1226">
        <v>1218</v>
      </c>
      <c r="G1226">
        <f t="shared" ref="G1226:G1289" ca="1" si="43">_xlfn.NORM.INV(RAND(),M$11,M$12)</f>
        <v>2.1714462040925485E-4</v>
      </c>
    </row>
    <row r="1227" spans="2:7" x14ac:dyDescent="0.35">
      <c r="B1227" s="269">
        <v>40148</v>
      </c>
      <c r="C1227" s="210">
        <v>129.96</v>
      </c>
      <c r="D1227">
        <f t="shared" si="42"/>
        <v>2.1574344023323619</v>
      </c>
      <c r="E1227">
        <v>1.4044943820224809E-2</v>
      </c>
      <c r="F1227">
        <v>1219</v>
      </c>
      <c r="G1227">
        <f t="shared" ca="1" si="43"/>
        <v>4.0776328782157895E-3</v>
      </c>
    </row>
    <row r="1228" spans="2:7" x14ac:dyDescent="0.35">
      <c r="B1228" s="269">
        <v>37907</v>
      </c>
      <c r="C1228" s="210">
        <v>41.16</v>
      </c>
      <c r="D1228">
        <f t="shared" si="42"/>
        <v>-0.99232826668406293</v>
      </c>
      <c r="E1228">
        <v>1.4042867701404118E-2</v>
      </c>
      <c r="F1228">
        <v>1220</v>
      </c>
      <c r="G1228">
        <f t="shared" ca="1" si="43"/>
        <v>-9.2073584870657581E-3</v>
      </c>
    </row>
    <row r="1229" spans="2:7" x14ac:dyDescent="0.35">
      <c r="B1229" s="269">
        <v>46209</v>
      </c>
      <c r="C1229" s="210">
        <v>5365.15</v>
      </c>
      <c r="D1229">
        <f t="shared" si="42"/>
        <v>48.801819363222869</v>
      </c>
      <c r="E1229">
        <v>1.4037362404741655E-2</v>
      </c>
      <c r="F1229">
        <v>1221</v>
      </c>
      <c r="G1229">
        <f t="shared" ca="1" si="43"/>
        <v>-1.5484074661041911E-2</v>
      </c>
    </row>
    <row r="1230" spans="2:7" x14ac:dyDescent="0.35">
      <c r="B1230" s="269">
        <v>39660</v>
      </c>
      <c r="C1230" s="210">
        <v>107.73</v>
      </c>
      <c r="D1230">
        <f t="shared" si="42"/>
        <v>10.46063829787234</v>
      </c>
      <c r="E1230">
        <v>1.4024849397590447E-2</v>
      </c>
      <c r="F1230">
        <v>1222</v>
      </c>
      <c r="G1230">
        <f t="shared" ca="1" si="43"/>
        <v>-3.646702474644712E-2</v>
      </c>
    </row>
    <row r="1231" spans="2:7" x14ac:dyDescent="0.35">
      <c r="B1231" s="269">
        <v>35216</v>
      </c>
      <c r="C1231" s="210">
        <v>9.4</v>
      </c>
      <c r="D1231">
        <f t="shared" si="42"/>
        <v>-0.90453945364070265</v>
      </c>
      <c r="E1231">
        <v>1.4023732470334498E-2</v>
      </c>
      <c r="F1231">
        <v>1223</v>
      </c>
      <c r="G1231">
        <f t="shared" ca="1" si="43"/>
        <v>2.0116522678262787E-2</v>
      </c>
    </row>
    <row r="1232" spans="2:7" x14ac:dyDescent="0.35">
      <c r="B1232" s="269">
        <v>38889</v>
      </c>
      <c r="C1232" s="210">
        <v>98.47</v>
      </c>
      <c r="D1232">
        <f t="shared" si="42"/>
        <v>-0.22804954531201005</v>
      </c>
      <c r="E1232">
        <v>1.4004736896303155E-2</v>
      </c>
      <c r="F1232">
        <v>1224</v>
      </c>
      <c r="G1232">
        <f t="shared" ca="1" si="43"/>
        <v>2.9390118950168563E-3</v>
      </c>
    </row>
    <row r="1233" spans="2:7" x14ac:dyDescent="0.35">
      <c r="B1233" s="269">
        <v>40206</v>
      </c>
      <c r="C1233" s="210">
        <v>127.56</v>
      </c>
      <c r="D1233">
        <f t="shared" si="42"/>
        <v>-6.9108954243596282E-2</v>
      </c>
      <c r="E1233">
        <v>1.3990461049284619E-2</v>
      </c>
      <c r="F1233">
        <v>1225</v>
      </c>
      <c r="G1233">
        <f t="shared" ca="1" si="43"/>
        <v>-8.0600574276481624E-3</v>
      </c>
    </row>
    <row r="1234" spans="2:7" x14ac:dyDescent="0.35">
      <c r="B1234" s="269">
        <v>40332</v>
      </c>
      <c r="C1234" s="210">
        <v>137.03</v>
      </c>
      <c r="D1234">
        <f t="shared" si="42"/>
        <v>2.6328207847295864</v>
      </c>
      <c r="E1234">
        <v>1.3985496522125314E-2</v>
      </c>
      <c r="F1234">
        <v>1226</v>
      </c>
      <c r="G1234">
        <f t="shared" ca="1" si="43"/>
        <v>1.8001671483756733E-2</v>
      </c>
    </row>
    <row r="1235" spans="2:7" x14ac:dyDescent="0.35">
      <c r="B1235" s="269">
        <v>37722</v>
      </c>
      <c r="C1235" s="210">
        <v>37.72</v>
      </c>
      <c r="D1235">
        <f t="shared" si="42"/>
        <v>-0.99253063390601104</v>
      </c>
      <c r="E1235">
        <v>1.3978494623655805E-2</v>
      </c>
      <c r="F1235">
        <v>1227</v>
      </c>
      <c r="G1235">
        <f t="shared" ca="1" si="43"/>
        <v>-2.9400274521090574E-2</v>
      </c>
    </row>
    <row r="1236" spans="2:7" x14ac:dyDescent="0.35">
      <c r="B1236" s="269">
        <v>45689</v>
      </c>
      <c r="C1236" s="210">
        <v>5049.96</v>
      </c>
      <c r="D1236">
        <f t="shared" si="42"/>
        <v>0.14639201469209479</v>
      </c>
      <c r="E1236">
        <v>1.3976929332275777E-2</v>
      </c>
      <c r="F1236">
        <v>1228</v>
      </c>
      <c r="G1236">
        <f t="shared" ca="1" si="43"/>
        <v>3.2477266054841058E-3</v>
      </c>
    </row>
    <row r="1237" spans="2:7" x14ac:dyDescent="0.35">
      <c r="B1237" s="269">
        <v>45187</v>
      </c>
      <c r="C1237" s="210">
        <v>4405.09</v>
      </c>
      <c r="D1237">
        <f t="shared" si="42"/>
        <v>13.659689174348564</v>
      </c>
      <c r="E1237">
        <v>1.3976710086848095E-2</v>
      </c>
      <c r="F1237">
        <v>1229</v>
      </c>
      <c r="G1237">
        <f t="shared" ca="1" si="43"/>
        <v>1.772095796743331E-3</v>
      </c>
    </row>
    <row r="1238" spans="2:7" x14ac:dyDescent="0.35">
      <c r="B1238" s="269">
        <v>41477</v>
      </c>
      <c r="C1238" s="210">
        <v>300.49</v>
      </c>
      <c r="D1238">
        <f t="shared" si="42"/>
        <v>5.7693174138319447</v>
      </c>
      <c r="E1238">
        <v>1.3935753812930204E-2</v>
      </c>
      <c r="F1238">
        <v>1230</v>
      </c>
      <c r="G1238">
        <f t="shared" ca="1" si="43"/>
        <v>-1.6022455846771894E-2</v>
      </c>
    </row>
    <row r="1239" spans="2:7" x14ac:dyDescent="0.35">
      <c r="B1239" s="269">
        <v>38076</v>
      </c>
      <c r="C1239" s="210">
        <v>44.39</v>
      </c>
      <c r="D1239">
        <f t="shared" si="42"/>
        <v>-0.15286259541984729</v>
      </c>
      <c r="E1239">
        <v>1.3933302878026483E-2</v>
      </c>
      <c r="F1239">
        <v>1231</v>
      </c>
      <c r="G1239">
        <f t="shared" ca="1" si="43"/>
        <v>-4.3364063861976885E-3</v>
      </c>
    </row>
    <row r="1240" spans="2:7" x14ac:dyDescent="0.35">
      <c r="B1240" s="269">
        <v>38313</v>
      </c>
      <c r="C1240" s="210">
        <v>52.4</v>
      </c>
      <c r="D1240">
        <f t="shared" si="42"/>
        <v>-0.98916222331611159</v>
      </c>
      <c r="E1240">
        <v>1.393188854489162E-2</v>
      </c>
      <c r="F1240">
        <v>1232</v>
      </c>
      <c r="G1240">
        <f t="shared" ca="1" si="43"/>
        <v>-1.5573647310547683E-2</v>
      </c>
    </row>
    <row r="1241" spans="2:7" x14ac:dyDescent="0.35">
      <c r="B1241" s="269">
        <v>45093</v>
      </c>
      <c r="C1241" s="210">
        <v>4834.9399999999996</v>
      </c>
      <c r="D1241">
        <f t="shared" si="42"/>
        <v>74.369290724863589</v>
      </c>
      <c r="E1241">
        <v>1.3918218669328519E-2</v>
      </c>
      <c r="F1241">
        <v>1233</v>
      </c>
      <c r="G1241">
        <f t="shared" ca="1" si="43"/>
        <v>-2.1261561306049195E-2</v>
      </c>
    </row>
    <row r="1242" spans="2:7" x14ac:dyDescent="0.35">
      <c r="B1242" s="269">
        <v>36363</v>
      </c>
      <c r="C1242" s="210">
        <v>64.150000000000006</v>
      </c>
      <c r="D1242">
        <f t="shared" si="42"/>
        <v>-0.64087779208419637</v>
      </c>
      <c r="E1242">
        <v>1.3908645487592896E-2</v>
      </c>
      <c r="F1242">
        <v>1234</v>
      </c>
      <c r="G1242">
        <f t="shared" ca="1" si="43"/>
        <v>-1.588183380766706E-2</v>
      </c>
    </row>
    <row r="1243" spans="2:7" x14ac:dyDescent="0.35">
      <c r="B1243" s="269">
        <v>40458</v>
      </c>
      <c r="C1243" s="210">
        <v>178.63</v>
      </c>
      <c r="D1243">
        <f t="shared" si="42"/>
        <v>2.654459901800327</v>
      </c>
      <c r="E1243">
        <v>1.3906232262458783E-2</v>
      </c>
      <c r="F1243">
        <v>1235</v>
      </c>
      <c r="G1243">
        <f t="shared" ca="1" si="43"/>
        <v>-1.1583907754073938E-2</v>
      </c>
    </row>
    <row r="1244" spans="2:7" x14ac:dyDescent="0.35">
      <c r="B1244" s="269">
        <v>38224</v>
      </c>
      <c r="C1244" s="210">
        <v>48.88</v>
      </c>
      <c r="D1244">
        <f t="shared" si="42"/>
        <v>4.1506849315068495</v>
      </c>
      <c r="E1244">
        <v>1.3897531632441437E-2</v>
      </c>
      <c r="F1244">
        <v>1236</v>
      </c>
      <c r="G1244">
        <f t="shared" ca="1" si="43"/>
        <v>-2.9636252242320627E-2</v>
      </c>
    </row>
    <row r="1245" spans="2:7" x14ac:dyDescent="0.35">
      <c r="B1245" s="269">
        <v>35131</v>
      </c>
      <c r="C1245" s="210">
        <v>9.49</v>
      </c>
      <c r="D1245">
        <f t="shared" si="42"/>
        <v>-0.9753915568924385</v>
      </c>
      <c r="E1245">
        <v>1.3888888888888973E-2</v>
      </c>
      <c r="F1245">
        <v>1237</v>
      </c>
      <c r="G1245">
        <f t="shared" ca="1" si="43"/>
        <v>2.9415563187587798E-2</v>
      </c>
    </row>
    <row r="1246" spans="2:7" x14ac:dyDescent="0.35">
      <c r="B1246" s="269">
        <v>41688</v>
      </c>
      <c r="C1246" s="210">
        <v>385.64</v>
      </c>
      <c r="D1246">
        <f t="shared" si="42"/>
        <v>2.641204796525352</v>
      </c>
      <c r="E1246">
        <v>1.3881585866021591E-2</v>
      </c>
      <c r="F1246">
        <v>1238</v>
      </c>
      <c r="G1246">
        <f t="shared" ca="1" si="43"/>
        <v>-5.6526023066043674E-3</v>
      </c>
    </row>
    <row r="1247" spans="2:7" x14ac:dyDescent="0.35">
      <c r="B1247" s="269">
        <v>39575</v>
      </c>
      <c r="C1247" s="210">
        <v>105.91</v>
      </c>
      <c r="D1247">
        <f t="shared" si="42"/>
        <v>0.55727098956035859</v>
      </c>
      <c r="E1247">
        <v>1.3880911353628211E-2</v>
      </c>
      <c r="F1247">
        <v>1239</v>
      </c>
      <c r="G1247">
        <f t="shared" ca="1" si="43"/>
        <v>-1.2396960756813459E-2</v>
      </c>
    </row>
    <row r="1248" spans="2:7" x14ac:dyDescent="0.35">
      <c r="B1248" s="269">
        <v>36409</v>
      </c>
      <c r="C1248" s="210">
        <v>68.010000000000005</v>
      </c>
      <c r="D1248">
        <f t="shared" si="42"/>
        <v>-0.44997978164173069</v>
      </c>
      <c r="E1248">
        <v>1.3864042933810477E-2</v>
      </c>
      <c r="F1248">
        <v>1240</v>
      </c>
      <c r="G1248">
        <f t="shared" ca="1" si="43"/>
        <v>-5.7466349734063499E-3</v>
      </c>
    </row>
    <row r="1249" spans="2:7" x14ac:dyDescent="0.35">
      <c r="B1249" s="269">
        <v>39307</v>
      </c>
      <c r="C1249" s="210">
        <v>123.65</v>
      </c>
      <c r="D1249">
        <f t="shared" si="42"/>
        <v>0.75814019621783035</v>
      </c>
      <c r="E1249">
        <v>1.3857002295834798E-2</v>
      </c>
      <c r="F1249">
        <v>1241</v>
      </c>
      <c r="G1249">
        <f t="shared" ca="1" si="43"/>
        <v>-1.1133013744378377E-2</v>
      </c>
    </row>
    <row r="1250" spans="2:7" x14ac:dyDescent="0.35">
      <c r="B1250" s="269">
        <v>38541</v>
      </c>
      <c r="C1250" s="210">
        <v>70.33</v>
      </c>
      <c r="D1250">
        <f t="shared" si="42"/>
        <v>-0.912410486331652</v>
      </c>
      <c r="E1250">
        <v>1.3838835231367936E-2</v>
      </c>
      <c r="F1250">
        <v>1242</v>
      </c>
      <c r="G1250">
        <f t="shared" ca="1" si="43"/>
        <v>6.8456864872415649E-3</v>
      </c>
    </row>
    <row r="1251" spans="2:7" x14ac:dyDescent="0.35">
      <c r="B1251" s="269">
        <v>42041</v>
      </c>
      <c r="C1251" s="210">
        <v>802.95</v>
      </c>
      <c r="D1251">
        <f t="shared" si="42"/>
        <v>-0.76334404196999606</v>
      </c>
      <c r="E1251">
        <v>1.3838558567658728E-2</v>
      </c>
      <c r="F1251">
        <v>1243</v>
      </c>
      <c r="G1251">
        <f t="shared" ca="1" si="43"/>
        <v>-3.2181603662955229E-3</v>
      </c>
    </row>
    <row r="1252" spans="2:7" x14ac:dyDescent="0.35">
      <c r="B1252" s="269">
        <v>44102</v>
      </c>
      <c r="C1252" s="210">
        <v>3392.9</v>
      </c>
      <c r="D1252">
        <f t="shared" si="42"/>
        <v>6.7972606517442671</v>
      </c>
      <c r="E1252">
        <v>1.3819789939192924E-2</v>
      </c>
      <c r="F1252">
        <v>1244</v>
      </c>
      <c r="G1252">
        <f t="shared" ca="1" si="43"/>
        <v>-1.0916136480742539E-2</v>
      </c>
    </row>
    <row r="1253" spans="2:7" x14ac:dyDescent="0.35">
      <c r="B1253" s="269">
        <v>41822</v>
      </c>
      <c r="C1253" s="210">
        <v>435.14</v>
      </c>
      <c r="D1253">
        <f t="shared" si="42"/>
        <v>2.5699401099351875</v>
      </c>
      <c r="E1253">
        <v>1.3816080706414127E-2</v>
      </c>
      <c r="F1253">
        <v>1245</v>
      </c>
      <c r="G1253">
        <f t="shared" ca="1" si="43"/>
        <v>-1.1680235694483652E-3</v>
      </c>
    </row>
    <row r="1254" spans="2:7" x14ac:dyDescent="0.35">
      <c r="B1254" s="269">
        <v>39931</v>
      </c>
      <c r="C1254" s="210">
        <v>121.89</v>
      </c>
      <c r="D1254">
        <f t="shared" si="42"/>
        <v>-7.8684807256235903E-2</v>
      </c>
      <c r="E1254">
        <v>1.3806870165516065E-2</v>
      </c>
      <c r="F1254">
        <v>1246</v>
      </c>
      <c r="G1254">
        <f t="shared" ca="1" si="43"/>
        <v>1.7744930864111531E-2</v>
      </c>
    </row>
    <row r="1255" spans="2:7" x14ac:dyDescent="0.35">
      <c r="B1255" s="269">
        <v>40298</v>
      </c>
      <c r="C1255" s="210">
        <v>132.30000000000001</v>
      </c>
      <c r="D1255">
        <f t="shared" si="42"/>
        <v>3.4401876465989099E-2</v>
      </c>
      <c r="E1255">
        <v>1.3793103448275949E-2</v>
      </c>
      <c r="F1255">
        <v>1247</v>
      </c>
      <c r="G1255">
        <f t="shared" ca="1" si="43"/>
        <v>-6.5837067074206871E-3</v>
      </c>
    </row>
    <row r="1256" spans="2:7" x14ac:dyDescent="0.35">
      <c r="B1256" s="269">
        <v>39981</v>
      </c>
      <c r="C1256" s="210">
        <v>127.9</v>
      </c>
      <c r="D1256">
        <f t="shared" si="42"/>
        <v>-0.97869057853663088</v>
      </c>
      <c r="E1256">
        <v>1.3792010145846616E-2</v>
      </c>
      <c r="F1256">
        <v>1248</v>
      </c>
      <c r="G1256">
        <f t="shared" ca="1" si="43"/>
        <v>2.0217508052551531E-2</v>
      </c>
    </row>
    <row r="1257" spans="2:7" x14ac:dyDescent="0.35">
      <c r="B1257" s="269">
        <v>46065</v>
      </c>
      <c r="C1257" s="210">
        <v>6002.04</v>
      </c>
      <c r="D1257">
        <f t="shared" si="42"/>
        <v>29.334782169210552</v>
      </c>
      <c r="E1257">
        <v>1.3789608810215582E-2</v>
      </c>
      <c r="F1257">
        <v>1249</v>
      </c>
      <c r="G1257">
        <f t="shared" ca="1" si="43"/>
        <v>3.7484147504023881E-2</v>
      </c>
    </row>
    <row r="1258" spans="2:7" x14ac:dyDescent="0.35">
      <c r="B1258" s="269">
        <v>40947</v>
      </c>
      <c r="C1258" s="210">
        <v>197.86</v>
      </c>
      <c r="D1258">
        <f t="shared" si="42"/>
        <v>-0.85463335072110269</v>
      </c>
      <c r="E1258">
        <v>1.3782855971717099E-2</v>
      </c>
      <c r="F1258">
        <v>1250</v>
      </c>
      <c r="G1258">
        <f t="shared" ca="1" si="43"/>
        <v>-1.8040244356543357E-3</v>
      </c>
    </row>
    <row r="1259" spans="2:7" x14ac:dyDescent="0.35">
      <c r="B1259" s="269">
        <v>42765</v>
      </c>
      <c r="C1259" s="210">
        <v>1361.11</v>
      </c>
      <c r="D1259">
        <f t="shared" si="42"/>
        <v>-0.77404537320172251</v>
      </c>
      <c r="E1259">
        <v>1.3779131691258073E-2</v>
      </c>
      <c r="F1259">
        <v>1251</v>
      </c>
      <c r="G1259">
        <f t="shared" ca="1" si="43"/>
        <v>-1.9196451928939411E-2</v>
      </c>
    </row>
    <row r="1260" spans="2:7" x14ac:dyDescent="0.35">
      <c r="B1260" s="269">
        <v>45573</v>
      </c>
      <c r="C1260" s="210">
        <v>6023.82</v>
      </c>
      <c r="D1260">
        <f t="shared" si="42"/>
        <v>1.2277687992100506</v>
      </c>
      <c r="E1260">
        <v>1.3740771469008735E-2</v>
      </c>
      <c r="F1260">
        <v>1252</v>
      </c>
      <c r="G1260">
        <f t="shared" ca="1" si="43"/>
        <v>-3.1403178963379512E-2</v>
      </c>
    </row>
    <row r="1261" spans="2:7" x14ac:dyDescent="0.35">
      <c r="B1261" s="269">
        <v>43280</v>
      </c>
      <c r="C1261" s="210">
        <v>2703.97</v>
      </c>
      <c r="D1261">
        <f t="shared" si="42"/>
        <v>-0.49803686425496452</v>
      </c>
      <c r="E1261">
        <v>1.3736583024972491E-2</v>
      </c>
      <c r="F1261">
        <v>1253</v>
      </c>
      <c r="G1261">
        <f t="shared" ca="1" si="43"/>
        <v>-5.2273666497831446E-3</v>
      </c>
    </row>
    <row r="1262" spans="2:7" x14ac:dyDescent="0.35">
      <c r="B1262" s="269">
        <v>45876</v>
      </c>
      <c r="C1262" s="210">
        <v>5386.79</v>
      </c>
      <c r="D1262">
        <f t="shared" si="42"/>
        <v>0.91752573649812774</v>
      </c>
      <c r="E1262">
        <v>1.3697779450508084E-2</v>
      </c>
      <c r="F1262">
        <v>1254</v>
      </c>
      <c r="G1262">
        <f t="shared" ca="1" si="43"/>
        <v>-1.3753469843969569E-2</v>
      </c>
    </row>
    <row r="1263" spans="2:7" x14ac:dyDescent="0.35">
      <c r="B1263" s="269">
        <v>43325</v>
      </c>
      <c r="C1263" s="210">
        <v>2809.24</v>
      </c>
      <c r="D1263">
        <f t="shared" si="42"/>
        <v>0.65248439715060491</v>
      </c>
      <c r="E1263">
        <v>1.3697641523050568E-2</v>
      </c>
      <c r="F1263">
        <v>1255</v>
      </c>
      <c r="G1263">
        <f t="shared" ca="1" si="43"/>
        <v>-1.4440506281420353E-2</v>
      </c>
    </row>
    <row r="1264" spans="2:7" x14ac:dyDescent="0.35">
      <c r="B1264" s="269">
        <v>42944</v>
      </c>
      <c r="C1264" s="210">
        <v>1700.01</v>
      </c>
      <c r="D1264">
        <f t="shared" si="42"/>
        <v>45.819333516937483</v>
      </c>
      <c r="E1264">
        <v>1.3684662444993051E-2</v>
      </c>
      <c r="F1264">
        <v>1256</v>
      </c>
      <c r="G1264">
        <f t="shared" ca="1" si="43"/>
        <v>2.3229572759741812E-2</v>
      </c>
    </row>
    <row r="1265" spans="2:7" x14ac:dyDescent="0.35">
      <c r="B1265" s="269">
        <v>37690</v>
      </c>
      <c r="C1265" s="210">
        <v>36.31</v>
      </c>
      <c r="D1265">
        <f t="shared" si="42"/>
        <v>-0.78127823625082826</v>
      </c>
      <c r="E1265">
        <v>1.3679508654383082E-2</v>
      </c>
      <c r="F1265">
        <v>1257</v>
      </c>
      <c r="G1265">
        <f t="shared" ca="1" si="43"/>
        <v>-2.6082087381932382E-3</v>
      </c>
    </row>
    <row r="1266" spans="2:7" x14ac:dyDescent="0.35">
      <c r="B1266" s="269">
        <v>40421</v>
      </c>
      <c r="C1266" s="210">
        <v>166.01</v>
      </c>
      <c r="D1266">
        <f t="shared" si="42"/>
        <v>-0.9652910774171426</v>
      </c>
      <c r="E1266">
        <v>1.3677718751908045E-2</v>
      </c>
      <c r="F1266">
        <v>1258</v>
      </c>
      <c r="G1266">
        <f t="shared" ca="1" si="43"/>
        <v>-5.6393713354645084E-3</v>
      </c>
    </row>
    <row r="1267" spans="2:7" x14ac:dyDescent="0.35">
      <c r="B1267" s="269">
        <v>45666</v>
      </c>
      <c r="C1267" s="210">
        <v>4782.92</v>
      </c>
      <c r="D1267">
        <f t="shared" si="42"/>
        <v>97.698307882789933</v>
      </c>
      <c r="E1267">
        <v>1.3663385221841974E-2</v>
      </c>
      <c r="F1267">
        <v>1259</v>
      </c>
      <c r="G1267">
        <f t="shared" ca="1" si="43"/>
        <v>-2.0638710441513736E-3</v>
      </c>
    </row>
    <row r="1268" spans="2:7" x14ac:dyDescent="0.35">
      <c r="B1268" s="269">
        <v>37000</v>
      </c>
      <c r="C1268" s="210">
        <v>48.46</v>
      </c>
      <c r="D1268">
        <f t="shared" si="42"/>
        <v>-0.86978368937256489</v>
      </c>
      <c r="E1268">
        <v>1.3595482116711955E-2</v>
      </c>
      <c r="F1268">
        <v>1260</v>
      </c>
      <c r="G1268">
        <f t="shared" ca="1" si="43"/>
        <v>-6.9120580173353445E-3</v>
      </c>
    </row>
    <row r="1269" spans="2:7" x14ac:dyDescent="0.35">
      <c r="B1269" s="269">
        <v>41789</v>
      </c>
      <c r="C1269" s="210">
        <v>372.15</v>
      </c>
      <c r="D1269">
        <f t="shared" si="42"/>
        <v>-0.75062653282763991</v>
      </c>
      <c r="E1269">
        <v>1.3590805098594488E-2</v>
      </c>
      <c r="F1269">
        <v>1261</v>
      </c>
      <c r="G1269">
        <f t="shared" ca="1" si="43"/>
        <v>1.6442950170776072E-2</v>
      </c>
    </row>
    <row r="1270" spans="2:7" x14ac:dyDescent="0.35">
      <c r="B1270" s="269">
        <v>42837</v>
      </c>
      <c r="C1270" s="210">
        <v>1492.34</v>
      </c>
      <c r="D1270">
        <f t="shared" si="42"/>
        <v>38.189600840336134</v>
      </c>
      <c r="E1270">
        <v>1.3576934832071185E-2</v>
      </c>
      <c r="F1270">
        <v>1262</v>
      </c>
      <c r="G1270">
        <f t="shared" ca="1" si="43"/>
        <v>-3.6220381293880638E-2</v>
      </c>
    </row>
    <row r="1271" spans="2:7" x14ac:dyDescent="0.35">
      <c r="B1271" s="269">
        <v>37337</v>
      </c>
      <c r="C1271" s="210">
        <v>38.08</v>
      </c>
      <c r="D1271">
        <f t="shared" si="42"/>
        <v>-0.62255922291604715</v>
      </c>
      <c r="E1271">
        <v>1.3574660633484109E-2</v>
      </c>
      <c r="F1271">
        <v>1263</v>
      </c>
      <c r="G1271">
        <f t="shared" ca="1" si="43"/>
        <v>1.7153617354029562E-2</v>
      </c>
    </row>
    <row r="1272" spans="2:7" x14ac:dyDescent="0.35">
      <c r="B1272" s="269">
        <v>38715</v>
      </c>
      <c r="C1272" s="210">
        <v>100.89</v>
      </c>
      <c r="D1272">
        <f t="shared" si="42"/>
        <v>0.77623239436619729</v>
      </c>
      <c r="E1272">
        <v>1.3562386980108442E-2</v>
      </c>
      <c r="F1272">
        <v>1264</v>
      </c>
      <c r="G1272">
        <f t="shared" ca="1" si="43"/>
        <v>6.2766266724520649E-3</v>
      </c>
    </row>
    <row r="1273" spans="2:7" x14ac:dyDescent="0.35">
      <c r="B1273" s="269">
        <v>36899</v>
      </c>
      <c r="C1273" s="210">
        <v>56.8</v>
      </c>
      <c r="D1273">
        <f t="shared" si="42"/>
        <v>-0.16544225683220695</v>
      </c>
      <c r="E1273">
        <v>1.356174161313344E-2</v>
      </c>
      <c r="F1273">
        <v>1265</v>
      </c>
      <c r="G1273">
        <f t="shared" ca="1" si="43"/>
        <v>2.23437778180814E-2</v>
      </c>
    </row>
    <row r="1274" spans="2:7" x14ac:dyDescent="0.35">
      <c r="B1274" s="269">
        <v>38537</v>
      </c>
      <c r="C1274" s="210">
        <v>68.06</v>
      </c>
      <c r="D1274">
        <f t="shared" si="42"/>
        <v>-0.48930742102498687</v>
      </c>
      <c r="E1274">
        <v>1.3551749813849538E-2</v>
      </c>
      <c r="F1274">
        <v>1266</v>
      </c>
      <c r="G1274">
        <f t="shared" ca="1" si="43"/>
        <v>-6.3913607650503837E-3</v>
      </c>
    </row>
    <row r="1275" spans="2:7" x14ac:dyDescent="0.35">
      <c r="B1275" s="269">
        <v>40177</v>
      </c>
      <c r="C1275" s="210">
        <v>133.27000000000001</v>
      </c>
      <c r="D1275">
        <f t="shared" si="42"/>
        <v>-0.85030047739399051</v>
      </c>
      <c r="E1275">
        <v>1.3537151114153175E-2</v>
      </c>
      <c r="F1275">
        <v>1267</v>
      </c>
      <c r="G1275">
        <f t="shared" ca="1" si="43"/>
        <v>3.97139885683052E-2</v>
      </c>
    </row>
    <row r="1276" spans="2:7" x14ac:dyDescent="0.35">
      <c r="B1276" s="269">
        <v>42062</v>
      </c>
      <c r="C1276" s="210">
        <v>890.25</v>
      </c>
      <c r="D1276">
        <f t="shared" si="42"/>
        <v>3.3991204229875969</v>
      </c>
      <c r="E1276">
        <v>1.3525052085112191E-2</v>
      </c>
      <c r="F1276">
        <v>1268</v>
      </c>
      <c r="G1276">
        <f t="shared" ca="1" si="43"/>
        <v>-1.4639760092060117E-3</v>
      </c>
    </row>
    <row r="1277" spans="2:7" x14ac:dyDescent="0.35">
      <c r="B1277" s="269">
        <v>41145</v>
      </c>
      <c r="C1277" s="210">
        <v>202.37</v>
      </c>
      <c r="D1277">
        <f t="shared" si="42"/>
        <v>11.272286234081262</v>
      </c>
      <c r="E1277">
        <v>1.3522311814494E-2</v>
      </c>
      <c r="F1277">
        <v>1269</v>
      </c>
      <c r="G1277">
        <f t="shared" ca="1" si="43"/>
        <v>2.1879543946285102E-3</v>
      </c>
    </row>
    <row r="1278" spans="2:7" x14ac:dyDescent="0.35">
      <c r="B1278" s="269">
        <v>35720</v>
      </c>
      <c r="C1278" s="210">
        <v>16.489999999999998</v>
      </c>
      <c r="D1278">
        <f t="shared" si="42"/>
        <v>-0.88547020419502709</v>
      </c>
      <c r="E1278">
        <v>1.3521819299323839E-2</v>
      </c>
      <c r="F1278">
        <v>1270</v>
      </c>
      <c r="G1278">
        <f t="shared" ca="1" si="43"/>
        <v>5.6360243277552048E-3</v>
      </c>
    </row>
    <row r="1279" spans="2:7" x14ac:dyDescent="0.35">
      <c r="B1279" s="269">
        <v>40613</v>
      </c>
      <c r="C1279" s="210">
        <v>143.97999999999999</v>
      </c>
      <c r="D1279">
        <f t="shared" si="42"/>
        <v>-0.218137387998914</v>
      </c>
      <c r="E1279">
        <v>1.351541602139932E-2</v>
      </c>
      <c r="F1279">
        <v>1271</v>
      </c>
      <c r="G1279">
        <f t="shared" ca="1" si="43"/>
        <v>5.8420764031739585E-3</v>
      </c>
    </row>
    <row r="1280" spans="2:7" x14ac:dyDescent="0.35">
      <c r="B1280" s="269">
        <v>40907</v>
      </c>
      <c r="C1280" s="210">
        <v>184.15</v>
      </c>
      <c r="D1280">
        <f t="shared" si="42"/>
        <v>2.9500214500214503</v>
      </c>
      <c r="E1280">
        <v>1.3483764446890574E-2</v>
      </c>
      <c r="F1280">
        <v>1272</v>
      </c>
      <c r="G1280">
        <f t="shared" ca="1" si="43"/>
        <v>2.9432328922776292E-4</v>
      </c>
    </row>
    <row r="1281" spans="2:7" x14ac:dyDescent="0.35">
      <c r="B1281" s="269">
        <v>38278</v>
      </c>
      <c r="C1281" s="210">
        <v>46.62</v>
      </c>
      <c r="D1281">
        <f t="shared" si="42"/>
        <v>-0.9530679015452761</v>
      </c>
      <c r="E1281">
        <v>1.3478260869565162E-2</v>
      </c>
      <c r="F1281">
        <v>1273</v>
      </c>
      <c r="G1281">
        <f t="shared" ca="1" si="43"/>
        <v>-4.9963949845363072E-2</v>
      </c>
    </row>
    <row r="1282" spans="2:7" x14ac:dyDescent="0.35">
      <c r="B1282" s="269">
        <v>42143</v>
      </c>
      <c r="C1282" s="210">
        <v>993.35</v>
      </c>
      <c r="D1282">
        <f t="shared" si="42"/>
        <v>-0.70407564414600943</v>
      </c>
      <c r="E1282">
        <v>1.3467326429628165E-2</v>
      </c>
      <c r="F1282">
        <v>1274</v>
      </c>
      <c r="G1282">
        <f t="shared" ca="1" si="43"/>
        <v>-8.6733624597665412E-3</v>
      </c>
    </row>
    <row r="1283" spans="2:7" x14ac:dyDescent="0.35">
      <c r="B1283" s="269">
        <v>44539</v>
      </c>
      <c r="C1283" s="210">
        <v>3356.77</v>
      </c>
      <c r="D1283">
        <f t="shared" si="42"/>
        <v>-0.37635485369252208</v>
      </c>
      <c r="E1283">
        <v>1.3465492411319439E-2</v>
      </c>
      <c r="F1283">
        <v>1275</v>
      </c>
      <c r="G1283">
        <f t="shared" ca="1" si="43"/>
        <v>2.0134068757693774E-2</v>
      </c>
    </row>
    <row r="1284" spans="2:7" x14ac:dyDescent="0.35">
      <c r="B1284" s="269">
        <v>46259</v>
      </c>
      <c r="C1284" s="209">
        <v>5382.5</v>
      </c>
      <c r="D1284">
        <f t="shared" si="42"/>
        <v>22.158506152654677</v>
      </c>
      <c r="E1284">
        <v>1.3462624741103371E-2</v>
      </c>
      <c r="F1284">
        <v>1276</v>
      </c>
      <c r="G1284">
        <f t="shared" ca="1" si="43"/>
        <v>-1.3138573834461358E-2</v>
      </c>
    </row>
    <row r="1285" spans="2:7" x14ac:dyDescent="0.35">
      <c r="B1285" s="269">
        <v>40989</v>
      </c>
      <c r="C1285" s="210">
        <v>232.42</v>
      </c>
      <c r="D1285">
        <f t="shared" si="42"/>
        <v>4.8104999999999993</v>
      </c>
      <c r="E1285">
        <v>1.3429842155751217E-2</v>
      </c>
      <c r="F1285">
        <v>1277</v>
      </c>
      <c r="G1285">
        <f t="shared" ca="1" si="43"/>
        <v>-1.8352945589057958E-2</v>
      </c>
    </row>
    <row r="1286" spans="2:7" x14ac:dyDescent="0.35">
      <c r="B1286" s="269">
        <v>37957</v>
      </c>
      <c r="C1286" s="210">
        <v>40</v>
      </c>
      <c r="D1286">
        <f t="shared" si="42"/>
        <v>-0.79550102249488752</v>
      </c>
      <c r="E1286">
        <v>1.3427919939194354E-2</v>
      </c>
      <c r="F1286">
        <v>1278</v>
      </c>
      <c r="G1286">
        <f t="shared" ca="1" si="43"/>
        <v>6.2483410712096685E-3</v>
      </c>
    </row>
    <row r="1287" spans="2:7" x14ac:dyDescent="0.35">
      <c r="B1287" s="269">
        <v>40798</v>
      </c>
      <c r="C1287" s="210">
        <v>195.6</v>
      </c>
      <c r="D1287">
        <f t="shared" si="42"/>
        <v>-0.95277917262157674</v>
      </c>
      <c r="E1287">
        <v>1.3418993834516365E-2</v>
      </c>
      <c r="F1287">
        <v>1279</v>
      </c>
      <c r="G1287">
        <f t="shared" ca="1" si="43"/>
        <v>8.4530576960294267E-3</v>
      </c>
    </row>
    <row r="1288" spans="2:7" x14ac:dyDescent="0.35">
      <c r="B1288" s="269">
        <v>44950</v>
      </c>
      <c r="C1288" s="210">
        <v>4142.24</v>
      </c>
      <c r="D1288">
        <f t="shared" si="42"/>
        <v>19.532566669971249</v>
      </c>
      <c r="E1288">
        <v>1.3416842002250743E-2</v>
      </c>
      <c r="F1288">
        <v>1280</v>
      </c>
      <c r="G1288">
        <f t="shared" ca="1" si="43"/>
        <v>-4.9663194869082307E-2</v>
      </c>
    </row>
    <row r="1289" spans="2:7" x14ac:dyDescent="0.35">
      <c r="B1289" s="269">
        <v>41318</v>
      </c>
      <c r="C1289" s="210">
        <v>201.74</v>
      </c>
      <c r="D1289">
        <f t="shared" ref="D1289:D1352" si="44">(C1289-C1290)/C1290</f>
        <v>3.1054131054131058</v>
      </c>
      <c r="E1289">
        <v>1.3412367508916542E-2</v>
      </c>
      <c r="F1289">
        <v>1281</v>
      </c>
      <c r="G1289">
        <f t="shared" ca="1" si="43"/>
        <v>2.1066063269141323E-2</v>
      </c>
    </row>
    <row r="1290" spans="2:7" x14ac:dyDescent="0.35">
      <c r="B1290" s="269">
        <v>38288</v>
      </c>
      <c r="C1290" s="210">
        <v>49.14</v>
      </c>
      <c r="D1290">
        <f t="shared" si="44"/>
        <v>-0.98404794058068878</v>
      </c>
      <c r="E1290">
        <v>1.3404825737265386E-2</v>
      </c>
      <c r="F1290">
        <v>1282</v>
      </c>
      <c r="G1290">
        <f t="shared" ref="G1290:G1353" ca="1" si="45">_xlfn.NORM.INV(RAND(),M$11,M$12)</f>
        <v>1.7372391323878876E-3</v>
      </c>
    </row>
    <row r="1291" spans="2:7" x14ac:dyDescent="0.35">
      <c r="B1291" s="269">
        <v>44005</v>
      </c>
      <c r="C1291" s="210">
        <v>3080.48</v>
      </c>
      <c r="D1291">
        <f t="shared" si="44"/>
        <v>31.851445025061324</v>
      </c>
      <c r="E1291">
        <v>1.3402462052675637E-2</v>
      </c>
      <c r="F1291">
        <v>1283</v>
      </c>
      <c r="G1291">
        <f t="shared" ca="1" si="45"/>
        <v>4.3862808327640524E-4</v>
      </c>
    </row>
    <row r="1292" spans="2:7" x14ac:dyDescent="0.35">
      <c r="B1292" s="269">
        <v>39175</v>
      </c>
      <c r="C1292" s="210">
        <v>93.77</v>
      </c>
      <c r="D1292">
        <f t="shared" si="44"/>
        <v>0.39269270755978014</v>
      </c>
      <c r="E1292">
        <v>1.3401059115962335E-2</v>
      </c>
      <c r="F1292">
        <v>1284</v>
      </c>
      <c r="G1292">
        <f t="shared" ca="1" si="45"/>
        <v>2.5518528359645191E-2</v>
      </c>
    </row>
    <row r="1293" spans="2:7" x14ac:dyDescent="0.35">
      <c r="B1293" s="269">
        <v>38348</v>
      </c>
      <c r="C1293" s="210">
        <v>67.33</v>
      </c>
      <c r="D1293">
        <f t="shared" si="44"/>
        <v>-0.97543946683981486</v>
      </c>
      <c r="E1293">
        <v>1.3395544852498505E-2</v>
      </c>
      <c r="F1293">
        <v>1285</v>
      </c>
      <c r="G1293">
        <f t="shared" ca="1" si="45"/>
        <v>2.3980383203749244E-2</v>
      </c>
    </row>
    <row r="1294" spans="2:7" x14ac:dyDescent="0.35">
      <c r="B1294" s="269">
        <v>43285</v>
      </c>
      <c r="C1294" s="210">
        <v>2741.39</v>
      </c>
      <c r="D1294">
        <f t="shared" si="44"/>
        <v>14.582277042005343</v>
      </c>
      <c r="E1294">
        <v>1.3381684835445872E-2</v>
      </c>
      <c r="F1294">
        <v>1286</v>
      </c>
      <c r="G1294">
        <f t="shared" ca="1" si="45"/>
        <v>6.5367380956332967E-3</v>
      </c>
    </row>
    <row r="1295" spans="2:7" x14ac:dyDescent="0.35">
      <c r="B1295" s="269">
        <v>40449</v>
      </c>
      <c r="C1295" s="210">
        <v>175.93</v>
      </c>
      <c r="D1295">
        <f t="shared" si="44"/>
        <v>2.8657437925730616</v>
      </c>
      <c r="E1295">
        <v>1.3363285525027319E-2</v>
      </c>
      <c r="F1295">
        <v>1287</v>
      </c>
      <c r="G1295">
        <f t="shared" ca="1" si="45"/>
        <v>6.0528861658466502E-3</v>
      </c>
    </row>
    <row r="1296" spans="2:7" x14ac:dyDescent="0.35">
      <c r="B1296" s="269">
        <v>37056</v>
      </c>
      <c r="C1296" s="210">
        <v>45.51</v>
      </c>
      <c r="D1296">
        <f t="shared" si="44"/>
        <v>-0.98730388109000822</v>
      </c>
      <c r="E1296">
        <v>1.3360053440213793E-2</v>
      </c>
      <c r="F1296">
        <v>1288</v>
      </c>
      <c r="G1296">
        <f t="shared" ca="1" si="45"/>
        <v>1.6012378547622403E-2</v>
      </c>
    </row>
    <row r="1297" spans="2:7" x14ac:dyDescent="0.35">
      <c r="B1297" s="269">
        <v>44869</v>
      </c>
      <c r="C1297" s="210">
        <v>3584.56</v>
      </c>
      <c r="D1297">
        <f t="shared" si="44"/>
        <v>95.359139784946237</v>
      </c>
      <c r="E1297">
        <v>1.3357607899788257E-2</v>
      </c>
      <c r="F1297">
        <v>1289</v>
      </c>
      <c r="G1297">
        <f t="shared" ca="1" si="45"/>
        <v>-1.6101560629873904E-2</v>
      </c>
    </row>
    <row r="1298" spans="2:7" x14ac:dyDescent="0.35">
      <c r="B1298" s="269">
        <v>37721</v>
      </c>
      <c r="C1298" s="210">
        <v>37.200000000000003</v>
      </c>
      <c r="D1298">
        <f t="shared" si="44"/>
        <v>-0.72497412390950755</v>
      </c>
      <c r="E1298">
        <v>1.3347861618087769E-2</v>
      </c>
      <c r="F1298">
        <v>1290</v>
      </c>
      <c r="G1298">
        <f t="shared" ca="1" si="45"/>
        <v>3.2405739744180827E-3</v>
      </c>
    </row>
    <row r="1299" spans="2:7" x14ac:dyDescent="0.35">
      <c r="B1299" s="269">
        <v>40128</v>
      </c>
      <c r="C1299" s="210">
        <v>135.26</v>
      </c>
      <c r="D1299">
        <f t="shared" si="44"/>
        <v>0.49343049574914433</v>
      </c>
      <c r="E1299">
        <v>1.3335331135750684E-2</v>
      </c>
      <c r="F1299">
        <v>1291</v>
      </c>
      <c r="G1299">
        <f t="shared" ca="1" si="45"/>
        <v>-1.9219521128137157E-2</v>
      </c>
    </row>
    <row r="1300" spans="2:7" x14ac:dyDescent="0.35">
      <c r="B1300" s="269">
        <v>38996</v>
      </c>
      <c r="C1300" s="210">
        <v>90.57</v>
      </c>
      <c r="D1300">
        <f t="shared" si="44"/>
        <v>8.1484848484848467</v>
      </c>
      <c r="E1300">
        <v>1.3313940478854305E-2</v>
      </c>
      <c r="F1300">
        <v>1292</v>
      </c>
      <c r="G1300">
        <f t="shared" ca="1" si="45"/>
        <v>1.4936410178883228E-2</v>
      </c>
    </row>
    <row r="1301" spans="2:7" x14ac:dyDescent="0.35">
      <c r="B1301" s="269">
        <v>35265</v>
      </c>
      <c r="C1301" s="210">
        <v>9.9</v>
      </c>
      <c r="D1301">
        <f t="shared" si="44"/>
        <v>-0.8830202056008507</v>
      </c>
      <c r="E1301">
        <v>1.3306038894575311E-2</v>
      </c>
      <c r="F1301">
        <v>1293</v>
      </c>
      <c r="G1301">
        <f t="shared" ca="1" si="45"/>
        <v>1.0915826505596268E-4</v>
      </c>
    </row>
    <row r="1302" spans="2:7" x14ac:dyDescent="0.35">
      <c r="B1302" s="269">
        <v>39092</v>
      </c>
      <c r="C1302" s="210">
        <v>84.63</v>
      </c>
      <c r="D1302">
        <f t="shared" si="44"/>
        <v>-0.27925396014307619</v>
      </c>
      <c r="E1302">
        <v>1.3290229885057465E-2</v>
      </c>
      <c r="F1302">
        <v>1294</v>
      </c>
      <c r="G1302">
        <f t="shared" ca="1" si="45"/>
        <v>1.2173269337029414E-2</v>
      </c>
    </row>
    <row r="1303" spans="2:7" x14ac:dyDescent="0.35">
      <c r="B1303" s="269">
        <v>39343</v>
      </c>
      <c r="C1303" s="210">
        <v>117.42</v>
      </c>
      <c r="D1303">
        <f t="shared" si="44"/>
        <v>-0.96395162850099314</v>
      </c>
      <c r="E1303">
        <v>1.3289609941318659E-2</v>
      </c>
      <c r="F1303">
        <v>1295</v>
      </c>
      <c r="G1303">
        <f t="shared" ca="1" si="45"/>
        <v>-8.4000900717789723E-3</v>
      </c>
    </row>
    <row r="1304" spans="2:7" x14ac:dyDescent="0.35">
      <c r="B1304" s="269">
        <v>44706</v>
      </c>
      <c r="C1304" s="210">
        <v>3257.29</v>
      </c>
      <c r="D1304">
        <f t="shared" si="44"/>
        <v>12.84843331491008</v>
      </c>
      <c r="E1304">
        <v>1.327057857358385E-2</v>
      </c>
      <c r="F1304">
        <v>1296</v>
      </c>
      <c r="G1304">
        <f t="shared" ca="1" si="45"/>
        <v>9.3502658585579625E-3</v>
      </c>
    </row>
    <row r="1305" spans="2:7" x14ac:dyDescent="0.35">
      <c r="B1305" s="269">
        <v>40994</v>
      </c>
      <c r="C1305" s="210">
        <v>235.21</v>
      </c>
      <c r="D1305">
        <f t="shared" si="44"/>
        <v>-0.94649843505477305</v>
      </c>
      <c r="E1305">
        <v>1.3268427174428176E-2</v>
      </c>
      <c r="F1305">
        <v>1297</v>
      </c>
      <c r="G1305">
        <f t="shared" ca="1" si="45"/>
        <v>6.1744194209522093E-3</v>
      </c>
    </row>
    <row r="1306" spans="2:7" x14ac:dyDescent="0.35">
      <c r="B1306" s="269">
        <v>45050</v>
      </c>
      <c r="C1306" s="210">
        <v>4396.32</v>
      </c>
      <c r="D1306">
        <f t="shared" si="44"/>
        <v>-0.25108215521367988</v>
      </c>
      <c r="E1306">
        <v>1.3243109941321001E-2</v>
      </c>
      <c r="F1306">
        <v>1298</v>
      </c>
      <c r="G1306">
        <f t="shared" ca="1" si="45"/>
        <v>2.3456432081433248E-2</v>
      </c>
    </row>
    <row r="1307" spans="2:7" x14ac:dyDescent="0.35">
      <c r="B1307" s="269">
        <v>46091</v>
      </c>
      <c r="C1307" s="210">
        <v>5870.23</v>
      </c>
      <c r="D1307">
        <f t="shared" si="44"/>
        <v>115.24217821782177</v>
      </c>
      <c r="E1307">
        <v>1.3242404000338196E-2</v>
      </c>
      <c r="F1307">
        <v>1299</v>
      </c>
      <c r="G1307">
        <f t="shared" ca="1" si="45"/>
        <v>-8.8238206247872025E-3</v>
      </c>
    </row>
    <row r="1308" spans="2:7" x14ac:dyDescent="0.35">
      <c r="B1308" s="269">
        <v>37988</v>
      </c>
      <c r="C1308" s="210">
        <v>50.5</v>
      </c>
      <c r="D1308">
        <f t="shared" si="44"/>
        <v>-0.96236314718617944</v>
      </c>
      <c r="E1308">
        <v>1.3242375601926095E-2</v>
      </c>
      <c r="F1308">
        <v>1300</v>
      </c>
      <c r="G1308">
        <f t="shared" ca="1" si="45"/>
        <v>7.9619348475841144E-3</v>
      </c>
    </row>
    <row r="1309" spans="2:7" x14ac:dyDescent="0.35">
      <c r="B1309" s="269">
        <v>42278</v>
      </c>
      <c r="C1309" s="210">
        <v>1341.77</v>
      </c>
      <c r="D1309">
        <f t="shared" si="44"/>
        <v>14.238727995457127</v>
      </c>
      <c r="E1309">
        <v>1.3237781670996174E-2</v>
      </c>
      <c r="F1309">
        <v>1301</v>
      </c>
      <c r="G1309">
        <f t="shared" ca="1" si="45"/>
        <v>-1.077670901929355E-2</v>
      </c>
    </row>
    <row r="1310" spans="2:7" x14ac:dyDescent="0.35">
      <c r="B1310" s="269">
        <v>39113</v>
      </c>
      <c r="C1310" s="210">
        <v>88.05</v>
      </c>
      <c r="D1310">
        <f t="shared" si="44"/>
        <v>0.40229335881509792</v>
      </c>
      <c r="E1310">
        <v>1.3233601841196679E-2</v>
      </c>
      <c r="F1310">
        <v>1302</v>
      </c>
      <c r="G1310">
        <f t="shared" ca="1" si="45"/>
        <v>-9.8307365202072745E-3</v>
      </c>
    </row>
    <row r="1311" spans="2:7" x14ac:dyDescent="0.35">
      <c r="B1311" s="269">
        <v>38335</v>
      </c>
      <c r="C1311" s="210">
        <v>62.79</v>
      </c>
      <c r="D1311">
        <f t="shared" si="44"/>
        <v>-0.93593837677906444</v>
      </c>
      <c r="E1311">
        <v>1.3232209133451675E-2</v>
      </c>
      <c r="F1311">
        <v>1303</v>
      </c>
      <c r="G1311">
        <f t="shared" ca="1" si="45"/>
        <v>4.8689850551029033E-3</v>
      </c>
    </row>
    <row r="1312" spans="2:7" x14ac:dyDescent="0.35">
      <c r="B1312" s="269">
        <v>42142</v>
      </c>
      <c r="C1312" s="210">
        <v>980.15</v>
      </c>
      <c r="D1312">
        <f t="shared" si="44"/>
        <v>6.8904363226533567</v>
      </c>
      <c r="E1312">
        <v>1.3232025637049625E-2</v>
      </c>
      <c r="F1312">
        <v>1304</v>
      </c>
      <c r="G1312">
        <f t="shared" ca="1" si="45"/>
        <v>-2.2224050394091404E-2</v>
      </c>
    </row>
    <row r="1313" spans="2:7" x14ac:dyDescent="0.35">
      <c r="B1313" s="269">
        <v>39267</v>
      </c>
      <c r="C1313" s="210">
        <v>124.22</v>
      </c>
      <c r="D1313">
        <f t="shared" si="44"/>
        <v>-0.34956539951827414</v>
      </c>
      <c r="E1313">
        <v>1.3213703099510641E-2</v>
      </c>
      <c r="F1313">
        <v>1305</v>
      </c>
      <c r="G1313">
        <f t="shared" ca="1" si="45"/>
        <v>1.9845062817595932E-2</v>
      </c>
    </row>
    <row r="1314" spans="2:7" x14ac:dyDescent="0.35">
      <c r="B1314" s="269">
        <v>40710</v>
      </c>
      <c r="C1314" s="210">
        <v>190.98</v>
      </c>
      <c r="D1314">
        <f t="shared" si="44"/>
        <v>6.3200459946339587</v>
      </c>
      <c r="E1314">
        <v>1.321024988063017E-2</v>
      </c>
      <c r="F1314">
        <v>1306</v>
      </c>
      <c r="G1314">
        <f t="shared" ca="1" si="45"/>
        <v>4.4161738856334284E-3</v>
      </c>
    </row>
    <row r="1315" spans="2:7" x14ac:dyDescent="0.35">
      <c r="B1315" s="269">
        <v>35977</v>
      </c>
      <c r="C1315" s="210">
        <v>26.09</v>
      </c>
      <c r="D1315">
        <f t="shared" si="44"/>
        <v>-0.9924871137731448</v>
      </c>
      <c r="E1315">
        <v>1.3203883495145625E-2</v>
      </c>
      <c r="F1315">
        <v>1307</v>
      </c>
      <c r="G1315">
        <f t="shared" ca="1" si="45"/>
        <v>3.9665793914090426E-2</v>
      </c>
    </row>
    <row r="1316" spans="2:7" x14ac:dyDescent="0.35">
      <c r="B1316" s="269">
        <v>44574</v>
      </c>
      <c r="C1316" s="210">
        <v>3472.7</v>
      </c>
      <c r="D1316">
        <f t="shared" si="44"/>
        <v>195.64212910532277</v>
      </c>
      <c r="E1316">
        <v>1.3202234897664445E-2</v>
      </c>
      <c r="F1316">
        <v>1308</v>
      </c>
      <c r="G1316">
        <f t="shared" ca="1" si="45"/>
        <v>-4.0465791564906319E-3</v>
      </c>
    </row>
    <row r="1317" spans="2:7" x14ac:dyDescent="0.35">
      <c r="B1317" s="269">
        <v>35825</v>
      </c>
      <c r="C1317" s="210">
        <v>17.66</v>
      </c>
      <c r="D1317">
        <f t="shared" si="44"/>
        <v>-0.47813238770685584</v>
      </c>
      <c r="E1317">
        <v>1.3195639701663823E-2</v>
      </c>
      <c r="F1317">
        <v>1309</v>
      </c>
      <c r="G1317">
        <f t="shared" ca="1" si="45"/>
        <v>-1.4378211442010905E-2</v>
      </c>
    </row>
    <row r="1318" spans="2:7" x14ac:dyDescent="0.35">
      <c r="B1318" s="269">
        <v>36066</v>
      </c>
      <c r="C1318" s="210">
        <v>33.840000000000003</v>
      </c>
      <c r="D1318">
        <f t="shared" si="44"/>
        <v>0.22121977625406</v>
      </c>
      <c r="E1318">
        <v>1.3173652694610924E-2</v>
      </c>
      <c r="F1318">
        <v>1310</v>
      </c>
      <c r="G1318">
        <f t="shared" ca="1" si="45"/>
        <v>-1.3761133763706846E-2</v>
      </c>
    </row>
    <row r="1319" spans="2:7" x14ac:dyDescent="0.35">
      <c r="B1319" s="269">
        <v>35950</v>
      </c>
      <c r="C1319" s="210">
        <v>27.71</v>
      </c>
      <c r="D1319">
        <f t="shared" si="44"/>
        <v>-0.46423047177107502</v>
      </c>
      <c r="E1319">
        <v>1.316270566727603E-2</v>
      </c>
      <c r="F1319">
        <v>1311</v>
      </c>
      <c r="G1319">
        <f t="shared" ca="1" si="45"/>
        <v>2.7594339709187059E-2</v>
      </c>
    </row>
    <row r="1320" spans="2:7" x14ac:dyDescent="0.35">
      <c r="B1320" s="269">
        <v>36193</v>
      </c>
      <c r="C1320" s="210">
        <v>51.72</v>
      </c>
      <c r="D1320">
        <f t="shared" si="44"/>
        <v>-0.9579501939071684</v>
      </c>
      <c r="E1320">
        <v>1.3124387855044108E-2</v>
      </c>
      <c r="F1320">
        <v>1312</v>
      </c>
      <c r="G1320">
        <f t="shared" ca="1" si="45"/>
        <v>4.6644038928028335E-3</v>
      </c>
    </row>
    <row r="1321" spans="2:7" x14ac:dyDescent="0.35">
      <c r="B1321" s="269">
        <v>42489</v>
      </c>
      <c r="C1321" s="210">
        <v>1229.97</v>
      </c>
      <c r="D1321">
        <f t="shared" si="44"/>
        <v>10.880324543610548</v>
      </c>
      <c r="E1321">
        <v>1.3113133725958629E-2</v>
      </c>
      <c r="F1321">
        <v>1313</v>
      </c>
      <c r="G1321">
        <f t="shared" ca="1" si="45"/>
        <v>-1.1976000850807937E-2</v>
      </c>
    </row>
    <row r="1322" spans="2:7" x14ac:dyDescent="0.35">
      <c r="B1322" s="269">
        <v>39834</v>
      </c>
      <c r="C1322" s="210">
        <v>103.53</v>
      </c>
      <c r="D1322">
        <f t="shared" si="44"/>
        <v>-0.92736928505784222</v>
      </c>
      <c r="E1322">
        <v>1.3112829043937797E-2</v>
      </c>
      <c r="F1322">
        <v>1314</v>
      </c>
      <c r="G1322">
        <f t="shared" ca="1" si="45"/>
        <v>-3.4157524673354162E-3</v>
      </c>
    </row>
    <row r="1323" spans="2:7" x14ac:dyDescent="0.35">
      <c r="B1323" s="269">
        <v>42815</v>
      </c>
      <c r="C1323" s="210">
        <v>1425.43</v>
      </c>
      <c r="D1323">
        <f t="shared" si="44"/>
        <v>13.398282828282829</v>
      </c>
      <c r="E1323">
        <v>1.3098791755508219E-2</v>
      </c>
      <c r="F1323">
        <v>1315</v>
      </c>
      <c r="G1323">
        <f t="shared" ca="1" si="45"/>
        <v>3.3566992488951602E-4</v>
      </c>
    </row>
    <row r="1324" spans="2:7" x14ac:dyDescent="0.35">
      <c r="B1324" s="269">
        <v>39811</v>
      </c>
      <c r="C1324" s="210">
        <v>99</v>
      </c>
      <c r="D1324">
        <f t="shared" si="44"/>
        <v>-0.92870773773088977</v>
      </c>
      <c r="E1324">
        <v>1.3098649201801076E-2</v>
      </c>
      <c r="F1324">
        <v>1316</v>
      </c>
      <c r="G1324">
        <f t="shared" ca="1" si="45"/>
        <v>-1.6983859080039704E-2</v>
      </c>
    </row>
    <row r="1325" spans="2:7" x14ac:dyDescent="0.35">
      <c r="B1325" s="269">
        <v>42307</v>
      </c>
      <c r="C1325" s="210">
        <v>1388.65</v>
      </c>
      <c r="D1325">
        <f t="shared" si="44"/>
        <v>11.896080980683506</v>
      </c>
      <c r="E1325">
        <v>1.3088107623056703E-2</v>
      </c>
      <c r="F1325">
        <v>1317</v>
      </c>
      <c r="G1325">
        <f t="shared" ca="1" si="45"/>
        <v>2.0406063338400726E-2</v>
      </c>
    </row>
    <row r="1326" spans="2:7" x14ac:dyDescent="0.35">
      <c r="B1326" s="269">
        <v>39657</v>
      </c>
      <c r="C1326" s="210">
        <v>107.68</v>
      </c>
      <c r="D1326">
        <f t="shared" si="44"/>
        <v>2.6563667232597625</v>
      </c>
      <c r="E1326">
        <v>1.3077429673534674E-2</v>
      </c>
      <c r="F1326">
        <v>1318</v>
      </c>
      <c r="G1326">
        <f t="shared" ca="1" si="45"/>
        <v>-9.0375933792468909E-3</v>
      </c>
    </row>
    <row r="1327" spans="2:7" x14ac:dyDescent="0.35">
      <c r="B1327" s="269">
        <v>36005</v>
      </c>
      <c r="C1327" s="210">
        <v>29.45</v>
      </c>
      <c r="D1327">
        <f t="shared" si="44"/>
        <v>1.7117863720073665</v>
      </c>
      <c r="E1327">
        <v>1.3071895424836567E-2</v>
      </c>
      <c r="F1327">
        <v>1319</v>
      </c>
      <c r="G1327">
        <f t="shared" ca="1" si="45"/>
        <v>-1.2392281157577709E-2</v>
      </c>
    </row>
    <row r="1328" spans="2:7" x14ac:dyDescent="0.35">
      <c r="B1328" s="269">
        <v>35521</v>
      </c>
      <c r="C1328" s="210">
        <v>10.86</v>
      </c>
      <c r="D1328">
        <f t="shared" si="44"/>
        <v>-0.99698141317671518</v>
      </c>
      <c r="E1328">
        <v>1.30597014925372E-2</v>
      </c>
      <c r="F1328">
        <v>1320</v>
      </c>
      <c r="G1328">
        <f t="shared" ca="1" si="45"/>
        <v>-1.772654450569475E-2</v>
      </c>
    </row>
    <row r="1329" spans="2:7" x14ac:dyDescent="0.35">
      <c r="B1329" s="269">
        <v>44838</v>
      </c>
      <c r="C1329" s="210">
        <v>3597.71</v>
      </c>
      <c r="D1329">
        <f t="shared" si="44"/>
        <v>30.041501294219152</v>
      </c>
      <c r="E1329">
        <v>1.3054190659889938E-2</v>
      </c>
      <c r="F1329">
        <v>1321</v>
      </c>
      <c r="G1329">
        <f t="shared" ca="1" si="45"/>
        <v>2.4598736541902394E-2</v>
      </c>
    </row>
    <row r="1330" spans="2:7" x14ac:dyDescent="0.35">
      <c r="B1330" s="269">
        <v>38758</v>
      </c>
      <c r="C1330" s="210">
        <v>115.9</v>
      </c>
      <c r="D1330">
        <f t="shared" si="44"/>
        <v>-0.25129198966408273</v>
      </c>
      <c r="E1330">
        <v>1.3023337120881122E-2</v>
      </c>
      <c r="F1330">
        <v>1322</v>
      </c>
      <c r="G1330">
        <f t="shared" ca="1" si="45"/>
        <v>-7.8644131675702916E-3</v>
      </c>
    </row>
    <row r="1331" spans="2:7" x14ac:dyDescent="0.35">
      <c r="B1331" s="269">
        <v>40682</v>
      </c>
      <c r="C1331" s="210">
        <v>154.80000000000001</v>
      </c>
      <c r="D1331">
        <f t="shared" si="44"/>
        <v>-0.97020940020437729</v>
      </c>
      <c r="E1331">
        <v>1.3022707937962235E-2</v>
      </c>
      <c r="F1331">
        <v>1323</v>
      </c>
      <c r="G1331">
        <f t="shared" ca="1" si="45"/>
        <v>-1.0486544645595891E-2</v>
      </c>
    </row>
    <row r="1332" spans="2:7" x14ac:dyDescent="0.35">
      <c r="B1332" s="269">
        <v>45469</v>
      </c>
      <c r="C1332" s="210">
        <v>5196.2700000000004</v>
      </c>
      <c r="D1332">
        <f t="shared" si="44"/>
        <v>512.46541501976299</v>
      </c>
      <c r="E1332">
        <v>1.3014888361656419E-2</v>
      </c>
      <c r="F1332">
        <v>1324</v>
      </c>
      <c r="G1332">
        <f t="shared" ca="1" si="45"/>
        <v>-1.5373677514210227E-2</v>
      </c>
    </row>
    <row r="1333" spans="2:7" x14ac:dyDescent="0.35">
      <c r="B1333" s="269">
        <v>35198</v>
      </c>
      <c r="C1333" s="210">
        <v>10.119999999999999</v>
      </c>
      <c r="D1333">
        <f t="shared" si="44"/>
        <v>-0.92400120156203058</v>
      </c>
      <c r="E1333">
        <v>1.3013013013012914E-2</v>
      </c>
      <c r="F1333">
        <v>1325</v>
      </c>
      <c r="G1333">
        <f t="shared" ca="1" si="45"/>
        <v>-2.7101552561550214E-2</v>
      </c>
    </row>
    <row r="1334" spans="2:7" x14ac:dyDescent="0.35">
      <c r="B1334" s="269">
        <v>38797</v>
      </c>
      <c r="C1334" s="210">
        <v>133.16</v>
      </c>
      <c r="D1334">
        <f t="shared" si="44"/>
        <v>1.9990990990990989</v>
      </c>
      <c r="E1334">
        <v>1.3008748573602192E-2</v>
      </c>
      <c r="F1334">
        <v>1326</v>
      </c>
      <c r="G1334">
        <f t="shared" ca="1" si="45"/>
        <v>1.5879927733115341E-2</v>
      </c>
    </row>
    <row r="1335" spans="2:7" x14ac:dyDescent="0.35">
      <c r="B1335" s="269">
        <v>38155</v>
      </c>
      <c r="C1335" s="210">
        <v>44.4</v>
      </c>
      <c r="D1335">
        <f t="shared" si="44"/>
        <v>0.16321718627194123</v>
      </c>
      <c r="E1335">
        <v>1.3004791238877489E-2</v>
      </c>
      <c r="F1335">
        <v>1327</v>
      </c>
      <c r="G1335">
        <f t="shared" ca="1" si="45"/>
        <v>2.368241533922134E-2</v>
      </c>
    </row>
    <row r="1336" spans="2:7" x14ac:dyDescent="0.35">
      <c r="B1336" s="269">
        <v>37342</v>
      </c>
      <c r="C1336" s="210">
        <v>38.17</v>
      </c>
      <c r="D1336">
        <f t="shared" si="44"/>
        <v>2.7680157946692989</v>
      </c>
      <c r="E1336">
        <v>1.3004246284501114E-2</v>
      </c>
      <c r="F1336">
        <v>1328</v>
      </c>
      <c r="G1336">
        <f t="shared" ca="1" si="45"/>
        <v>-1.9324429050461133E-3</v>
      </c>
    </row>
    <row r="1337" spans="2:7" x14ac:dyDescent="0.35">
      <c r="B1337" s="269">
        <v>35200</v>
      </c>
      <c r="C1337" s="210">
        <v>10.130000000000001</v>
      </c>
      <c r="D1337">
        <f t="shared" si="44"/>
        <v>-0.94962955596439758</v>
      </c>
      <c r="E1337">
        <v>1.3000000000000077E-2</v>
      </c>
      <c r="F1337">
        <v>1329</v>
      </c>
      <c r="G1337">
        <f t="shared" ca="1" si="45"/>
        <v>1.240448328428303E-2</v>
      </c>
    </row>
    <row r="1338" spans="2:7" x14ac:dyDescent="0.35">
      <c r="B1338" s="269">
        <v>41233</v>
      </c>
      <c r="C1338" s="210">
        <v>201.11</v>
      </c>
      <c r="D1338">
        <f t="shared" si="44"/>
        <v>-0.92286952519751475</v>
      </c>
      <c r="E1338">
        <v>1.2995517050319913E-2</v>
      </c>
      <c r="F1338">
        <v>1330</v>
      </c>
      <c r="G1338">
        <f t="shared" ca="1" si="45"/>
        <v>1.0410294150846138E-2</v>
      </c>
    </row>
    <row r="1339" spans="2:7" x14ac:dyDescent="0.35">
      <c r="B1339" s="269">
        <v>43567</v>
      </c>
      <c r="C1339" s="210">
        <v>2607.4</v>
      </c>
      <c r="D1339">
        <f t="shared" si="44"/>
        <v>63.253326761951705</v>
      </c>
      <c r="E1339">
        <v>1.2983783867784548E-2</v>
      </c>
      <c r="F1339">
        <v>1331</v>
      </c>
      <c r="G1339">
        <f t="shared" ca="1" si="45"/>
        <v>-2.8613892699239914E-2</v>
      </c>
    </row>
    <row r="1340" spans="2:7" x14ac:dyDescent="0.35">
      <c r="B1340" s="269">
        <v>37845</v>
      </c>
      <c r="C1340" s="210">
        <v>40.58</v>
      </c>
      <c r="D1340">
        <f t="shared" si="44"/>
        <v>2.9980295566502462</v>
      </c>
      <c r="E1340">
        <v>1.2980529206190614E-2</v>
      </c>
      <c r="F1340">
        <v>1332</v>
      </c>
      <c r="G1340">
        <f t="shared" ca="1" si="45"/>
        <v>1.2120134352707491E-2</v>
      </c>
    </row>
    <row r="1341" spans="2:7" x14ac:dyDescent="0.35">
      <c r="B1341" s="269">
        <v>35326</v>
      </c>
      <c r="C1341" s="210">
        <v>10.15</v>
      </c>
      <c r="D1341">
        <f t="shared" si="44"/>
        <v>-0.75494929985514247</v>
      </c>
      <c r="E1341">
        <v>1.2974051896207664E-2</v>
      </c>
      <c r="F1341">
        <v>1333</v>
      </c>
      <c r="G1341">
        <f t="shared" ca="1" si="45"/>
        <v>-3.2738567167941143E-2</v>
      </c>
    </row>
    <row r="1342" spans="2:7" x14ac:dyDescent="0.35">
      <c r="B1342" s="269">
        <v>37246</v>
      </c>
      <c r="C1342" s="210">
        <v>41.42</v>
      </c>
      <c r="D1342">
        <f t="shared" si="44"/>
        <v>-0.33042353701907529</v>
      </c>
      <c r="E1342">
        <v>1.296160430423089E-2</v>
      </c>
      <c r="F1342">
        <v>1334</v>
      </c>
      <c r="G1342">
        <f t="shared" ca="1" si="45"/>
        <v>-1.5933286735643249E-2</v>
      </c>
    </row>
    <row r="1343" spans="2:7" x14ac:dyDescent="0.35">
      <c r="B1343" s="269">
        <v>36311</v>
      </c>
      <c r="C1343" s="210">
        <v>61.86</v>
      </c>
      <c r="D1343">
        <f t="shared" si="44"/>
        <v>-0.3630560131795717</v>
      </c>
      <c r="E1343">
        <v>1.2935975110528887E-2</v>
      </c>
      <c r="F1343">
        <v>1335</v>
      </c>
      <c r="G1343">
        <f t="shared" ca="1" si="45"/>
        <v>-9.1866214533239867E-3</v>
      </c>
    </row>
    <row r="1344" spans="2:7" x14ac:dyDescent="0.35">
      <c r="B1344" s="269">
        <v>38694</v>
      </c>
      <c r="C1344" s="210">
        <v>97.12</v>
      </c>
      <c r="D1344">
        <f t="shared" si="44"/>
        <v>-0.97269033391915649</v>
      </c>
      <c r="E1344">
        <v>1.2932832707551202E-2</v>
      </c>
      <c r="F1344">
        <v>1336</v>
      </c>
      <c r="G1344">
        <f t="shared" ca="1" si="45"/>
        <v>4.9586377002144362E-2</v>
      </c>
    </row>
    <row r="1345" spans="2:7" x14ac:dyDescent="0.35">
      <c r="B1345" s="269">
        <v>44756</v>
      </c>
      <c r="C1345" s="210">
        <v>3556.25</v>
      </c>
      <c r="D1345">
        <f t="shared" si="44"/>
        <v>31.635128934569149</v>
      </c>
      <c r="E1345">
        <v>1.2922686050220995E-2</v>
      </c>
      <c r="F1345">
        <v>1337</v>
      </c>
      <c r="G1345">
        <f t="shared" ca="1" si="45"/>
        <v>2.6492833248069714E-2</v>
      </c>
    </row>
    <row r="1346" spans="2:7" x14ac:dyDescent="0.35">
      <c r="B1346" s="269">
        <v>39854</v>
      </c>
      <c r="C1346" s="210">
        <v>108.97</v>
      </c>
      <c r="D1346">
        <f t="shared" si="44"/>
        <v>-0.54802986312733304</v>
      </c>
      <c r="E1346">
        <v>1.2920617215095747E-2</v>
      </c>
      <c r="F1346">
        <v>1338</v>
      </c>
      <c r="G1346">
        <f t="shared" ca="1" si="45"/>
        <v>1.7040350246999816E-2</v>
      </c>
    </row>
    <row r="1347" spans="2:7" x14ac:dyDescent="0.35">
      <c r="B1347" s="269">
        <v>41403</v>
      </c>
      <c r="C1347" s="210">
        <v>241.1</v>
      </c>
      <c r="D1347">
        <f t="shared" si="44"/>
        <v>0.32240017551557704</v>
      </c>
      <c r="E1347">
        <v>1.2897533924295228E-2</v>
      </c>
      <c r="F1347">
        <v>1339</v>
      </c>
      <c r="G1347">
        <f t="shared" ca="1" si="45"/>
        <v>1.4837005402211624E-2</v>
      </c>
    </row>
    <row r="1348" spans="2:7" x14ac:dyDescent="0.35">
      <c r="B1348" s="269">
        <v>40925</v>
      </c>
      <c r="C1348" s="210">
        <v>182.32</v>
      </c>
      <c r="D1348">
        <f t="shared" si="44"/>
        <v>16.839530332681015</v>
      </c>
      <c r="E1348">
        <v>1.2888888888888851E-2</v>
      </c>
      <c r="F1348">
        <v>1340</v>
      </c>
      <c r="G1348">
        <f t="shared" ca="1" si="45"/>
        <v>-1.4192384944618285E-2</v>
      </c>
    </row>
    <row r="1349" spans="2:7" x14ac:dyDescent="0.35">
      <c r="B1349" s="269">
        <v>35174</v>
      </c>
      <c r="C1349" s="210">
        <v>10.220000000000001</v>
      </c>
      <c r="D1349">
        <f t="shared" si="44"/>
        <v>-0.99174088021851914</v>
      </c>
      <c r="E1349">
        <v>1.2884043607532288E-2</v>
      </c>
      <c r="F1349">
        <v>1341</v>
      </c>
      <c r="G1349">
        <f t="shared" ca="1" si="45"/>
        <v>-1.1679807533744098E-2</v>
      </c>
    </row>
    <row r="1350" spans="2:7" x14ac:dyDescent="0.35">
      <c r="B1350" s="269">
        <v>42256</v>
      </c>
      <c r="C1350" s="210">
        <v>1237.42</v>
      </c>
      <c r="D1350">
        <f t="shared" si="44"/>
        <v>16.284816315127813</v>
      </c>
      <c r="E1350">
        <v>1.2883897583655301E-2</v>
      </c>
      <c r="F1350">
        <v>1342</v>
      </c>
      <c r="G1350">
        <f t="shared" ca="1" si="45"/>
        <v>-1.7059190393363871E-2</v>
      </c>
    </row>
    <row r="1351" spans="2:7" x14ac:dyDescent="0.35">
      <c r="B1351" s="269">
        <v>36440</v>
      </c>
      <c r="C1351" s="210">
        <v>71.59</v>
      </c>
      <c r="D1351">
        <f t="shared" si="44"/>
        <v>0.93225371120107992</v>
      </c>
      <c r="E1351">
        <v>1.2874929258630397E-2</v>
      </c>
      <c r="F1351">
        <v>1343</v>
      </c>
      <c r="G1351">
        <f t="shared" ca="1" si="45"/>
        <v>1.0744104516291118E-2</v>
      </c>
    </row>
    <row r="1352" spans="2:7" x14ac:dyDescent="0.35">
      <c r="B1352" s="269">
        <v>37491</v>
      </c>
      <c r="C1352" s="210">
        <v>37.049999999999997</v>
      </c>
      <c r="D1352">
        <f t="shared" si="44"/>
        <v>-0.96975362058549808</v>
      </c>
      <c r="E1352">
        <v>1.2848551120831025E-2</v>
      </c>
      <c r="F1352">
        <v>1344</v>
      </c>
      <c r="G1352">
        <f t="shared" ca="1" si="45"/>
        <v>-8.2246597650268687E-3</v>
      </c>
    </row>
    <row r="1353" spans="2:7" x14ac:dyDescent="0.35">
      <c r="B1353" s="269">
        <v>42573</v>
      </c>
      <c r="C1353" s="210">
        <v>1224.94</v>
      </c>
      <c r="D1353">
        <f t="shared" ref="D1353:D1416" si="46">(C1353-C1354)/C1354</f>
        <v>8.3485461344730219</v>
      </c>
      <c r="E1353">
        <v>1.2840972044219886E-2</v>
      </c>
      <c r="F1353">
        <v>1345</v>
      </c>
      <c r="G1353">
        <f t="shared" ca="1" si="45"/>
        <v>-9.3156896782489573E-3</v>
      </c>
    </row>
    <row r="1354" spans="2:7" x14ac:dyDescent="0.35">
      <c r="B1354" s="269">
        <v>40170</v>
      </c>
      <c r="C1354" s="210">
        <v>131.03</v>
      </c>
      <c r="D1354">
        <f t="shared" si="46"/>
        <v>-0.32528321318228626</v>
      </c>
      <c r="E1354">
        <v>1.2831413774445362E-2</v>
      </c>
      <c r="F1354">
        <v>1346</v>
      </c>
      <c r="G1354">
        <f t="shared" ref="G1354:G1417" ca="1" si="47">_xlfn.NORM.INV(RAND(),M$11,M$12)</f>
        <v>-5.7454606054123869E-3</v>
      </c>
    </row>
    <row r="1355" spans="2:7" x14ac:dyDescent="0.35">
      <c r="B1355" s="269">
        <v>40772</v>
      </c>
      <c r="C1355" s="210">
        <v>194.2</v>
      </c>
      <c r="D1355">
        <f t="shared" si="46"/>
        <v>2.6076537246888356</v>
      </c>
      <c r="E1355">
        <v>1.2829873787420358E-2</v>
      </c>
      <c r="F1355">
        <v>1347</v>
      </c>
      <c r="G1355">
        <f t="shared" ca="1" si="47"/>
        <v>6.2012571283965702E-3</v>
      </c>
    </row>
    <row r="1356" spans="2:7" x14ac:dyDescent="0.35">
      <c r="B1356" s="269">
        <v>36880</v>
      </c>
      <c r="C1356" s="210">
        <v>53.83</v>
      </c>
      <c r="D1356">
        <f t="shared" si="46"/>
        <v>-0.95623363741320722</v>
      </c>
      <c r="E1356">
        <v>1.2793979303857004E-2</v>
      </c>
      <c r="F1356">
        <v>1348</v>
      </c>
      <c r="G1356">
        <f t="shared" ca="1" si="47"/>
        <v>-1.9194459272451742E-2</v>
      </c>
    </row>
    <row r="1357" spans="2:7" x14ac:dyDescent="0.35">
      <c r="B1357" s="269">
        <v>42202</v>
      </c>
      <c r="C1357" s="210">
        <v>1229.94</v>
      </c>
      <c r="D1357">
        <f t="shared" si="46"/>
        <v>4.2280030604437648</v>
      </c>
      <c r="E1357">
        <v>1.2788102864765583E-2</v>
      </c>
      <c r="F1357">
        <v>1349</v>
      </c>
      <c r="G1357">
        <f t="shared" ca="1" si="47"/>
        <v>-1.7098316248849894E-2</v>
      </c>
    </row>
    <row r="1358" spans="2:7" x14ac:dyDescent="0.35">
      <c r="B1358" s="269">
        <v>41389</v>
      </c>
      <c r="C1358" s="210">
        <v>235.26</v>
      </c>
      <c r="D1358">
        <f t="shared" si="46"/>
        <v>0.59639003867815688</v>
      </c>
      <c r="E1358">
        <v>1.2785741960480429E-2</v>
      </c>
      <c r="F1358">
        <v>1350</v>
      </c>
      <c r="G1358">
        <f t="shared" ca="1" si="47"/>
        <v>-9.1224351856209157E-4</v>
      </c>
    </row>
    <row r="1359" spans="2:7" x14ac:dyDescent="0.35">
      <c r="B1359" s="269">
        <v>40021</v>
      </c>
      <c r="C1359" s="210">
        <v>147.37</v>
      </c>
      <c r="D1359">
        <f t="shared" si="46"/>
        <v>0.58940897325280417</v>
      </c>
      <c r="E1359">
        <v>1.2782626623599847E-2</v>
      </c>
      <c r="F1359">
        <v>1351</v>
      </c>
      <c r="G1359">
        <f t="shared" ca="1" si="47"/>
        <v>-1.629354615272812E-3</v>
      </c>
    </row>
    <row r="1360" spans="2:7" x14ac:dyDescent="0.35">
      <c r="B1360" s="269">
        <v>39790</v>
      </c>
      <c r="C1360" s="210">
        <v>92.72</v>
      </c>
      <c r="D1360">
        <f t="shared" si="46"/>
        <v>-0.97017278041028521</v>
      </c>
      <c r="E1360">
        <v>1.2779901693063919E-2</v>
      </c>
      <c r="F1360">
        <v>1352</v>
      </c>
      <c r="G1360">
        <f t="shared" ca="1" si="47"/>
        <v>2.1547753986097668E-2</v>
      </c>
    </row>
    <row r="1361" spans="2:7" x14ac:dyDescent="0.35">
      <c r="B1361" s="269">
        <v>44637</v>
      </c>
      <c r="C1361" s="210">
        <v>3108.57</v>
      </c>
      <c r="D1361">
        <f t="shared" si="46"/>
        <v>22.437909975118753</v>
      </c>
      <c r="E1361">
        <v>1.2764751302376138E-2</v>
      </c>
      <c r="F1361">
        <v>1353</v>
      </c>
      <c r="G1361">
        <f t="shared" ca="1" si="47"/>
        <v>-1.4395054063019001E-3</v>
      </c>
    </row>
    <row r="1362" spans="2:7" x14ac:dyDescent="0.35">
      <c r="B1362" s="269">
        <v>40053</v>
      </c>
      <c r="C1362" s="210">
        <v>132.63</v>
      </c>
      <c r="D1362">
        <f t="shared" si="46"/>
        <v>0.33564954682779458</v>
      </c>
      <c r="E1362">
        <v>1.2751985339034724E-2</v>
      </c>
      <c r="F1362">
        <v>1354</v>
      </c>
      <c r="G1362">
        <f t="shared" ca="1" si="47"/>
        <v>-1.9596335271578526E-2</v>
      </c>
    </row>
    <row r="1363" spans="2:7" x14ac:dyDescent="0.35">
      <c r="B1363" s="269">
        <v>38699</v>
      </c>
      <c r="C1363" s="210">
        <v>99.3</v>
      </c>
      <c r="D1363">
        <f t="shared" si="46"/>
        <v>-0.82912895343634918</v>
      </c>
      <c r="E1363">
        <v>1.2748597654258032E-2</v>
      </c>
      <c r="F1363">
        <v>1355</v>
      </c>
      <c r="G1363">
        <f t="shared" ca="1" si="47"/>
        <v>-1.6693198785386991E-2</v>
      </c>
    </row>
    <row r="1364" spans="2:7" x14ac:dyDescent="0.35">
      <c r="B1364" s="269">
        <v>41932</v>
      </c>
      <c r="C1364" s="210">
        <v>581.14</v>
      </c>
      <c r="D1364">
        <f t="shared" si="46"/>
        <v>6.2371108343711086</v>
      </c>
      <c r="E1364">
        <v>1.2738964501681587E-2</v>
      </c>
      <c r="F1364">
        <v>1356</v>
      </c>
      <c r="G1364">
        <f t="shared" ca="1" si="47"/>
        <v>-9.8027180779094308E-3</v>
      </c>
    </row>
    <row r="1365" spans="2:7" x14ac:dyDescent="0.35">
      <c r="B1365" s="269">
        <v>38574</v>
      </c>
      <c r="C1365" s="210">
        <v>80.3</v>
      </c>
      <c r="D1365">
        <f t="shared" si="46"/>
        <v>-0.60085495576101011</v>
      </c>
      <c r="E1365">
        <v>1.2738050195484813E-2</v>
      </c>
      <c r="F1365">
        <v>1357</v>
      </c>
      <c r="G1365">
        <f t="shared" ca="1" si="47"/>
        <v>-2.2887483089486963E-2</v>
      </c>
    </row>
    <row r="1366" spans="2:7" x14ac:dyDescent="0.35">
      <c r="B1366" s="269">
        <v>41305</v>
      </c>
      <c r="C1366" s="210">
        <v>201.18</v>
      </c>
      <c r="D1366">
        <f t="shared" si="46"/>
        <v>-0.92739726521759536</v>
      </c>
      <c r="E1366">
        <v>1.2735967782532097E-2</v>
      </c>
      <c r="F1366">
        <v>1358</v>
      </c>
      <c r="G1366">
        <f t="shared" ca="1" si="47"/>
        <v>7.1273237235497259E-3</v>
      </c>
    </row>
    <row r="1367" spans="2:7" x14ac:dyDescent="0.35">
      <c r="B1367" s="269">
        <v>43965</v>
      </c>
      <c r="C1367" s="210">
        <v>2770.97</v>
      </c>
      <c r="D1367">
        <f t="shared" si="46"/>
        <v>2.3701077570479918</v>
      </c>
      <c r="E1367">
        <v>1.2714806774408104E-2</v>
      </c>
      <c r="F1367">
        <v>1359</v>
      </c>
      <c r="G1367">
        <f t="shared" ca="1" si="47"/>
        <v>1.1271237086688476E-2</v>
      </c>
    </row>
    <row r="1368" spans="2:7" x14ac:dyDescent="0.35">
      <c r="B1368" s="269">
        <v>42038</v>
      </c>
      <c r="C1368" s="210">
        <v>822.22</v>
      </c>
      <c r="D1368">
        <f t="shared" si="46"/>
        <v>-0.72553234814016143</v>
      </c>
      <c r="E1368">
        <v>1.2710924990762471E-2</v>
      </c>
      <c r="F1368">
        <v>1360</v>
      </c>
      <c r="G1368">
        <f t="shared" ca="1" si="47"/>
        <v>-1.7275083764985301E-2</v>
      </c>
    </row>
    <row r="1369" spans="2:7" x14ac:dyDescent="0.35">
      <c r="B1369" s="269">
        <v>43333</v>
      </c>
      <c r="C1369" s="210">
        <v>2995.69</v>
      </c>
      <c r="D1369">
        <f t="shared" si="46"/>
        <v>59.604693505968044</v>
      </c>
      <c r="E1369">
        <v>1.2707481153443138E-2</v>
      </c>
      <c r="F1369">
        <v>1361</v>
      </c>
      <c r="G1369">
        <f t="shared" ca="1" si="47"/>
        <v>1.0817062745279443E-2</v>
      </c>
    </row>
    <row r="1370" spans="2:7" x14ac:dyDescent="0.35">
      <c r="B1370" s="269">
        <v>38034</v>
      </c>
      <c r="C1370" s="210">
        <v>49.43</v>
      </c>
      <c r="D1370">
        <f t="shared" si="46"/>
        <v>-0.98119016089014721</v>
      </c>
      <c r="E1370">
        <v>1.2702315099364831E-2</v>
      </c>
      <c r="F1370">
        <v>1362</v>
      </c>
      <c r="G1370">
        <f t="shared" ca="1" si="47"/>
        <v>-3.0028879068081611E-2</v>
      </c>
    </row>
    <row r="1371" spans="2:7" x14ac:dyDescent="0.35">
      <c r="B1371" s="269">
        <v>43355</v>
      </c>
      <c r="C1371" s="210">
        <v>2627.88</v>
      </c>
      <c r="D1371">
        <f t="shared" si="46"/>
        <v>19.986104456157165</v>
      </c>
      <c r="E1371">
        <v>1.270174032340112E-2</v>
      </c>
      <c r="F1371">
        <v>1363</v>
      </c>
      <c r="G1371">
        <f t="shared" ca="1" si="47"/>
        <v>-1.9998703304655283E-2</v>
      </c>
    </row>
    <row r="1372" spans="2:7" x14ac:dyDescent="0.35">
      <c r="B1372" s="269">
        <v>39308</v>
      </c>
      <c r="C1372" s="210">
        <v>125.22</v>
      </c>
      <c r="D1372">
        <f t="shared" si="46"/>
        <v>1.4528893241919687</v>
      </c>
      <c r="E1372">
        <v>1.2697128993125702E-2</v>
      </c>
      <c r="F1372">
        <v>1364</v>
      </c>
      <c r="G1372">
        <f t="shared" ca="1" si="47"/>
        <v>-3.3671930409397706E-2</v>
      </c>
    </row>
    <row r="1373" spans="2:7" x14ac:dyDescent="0.35">
      <c r="B1373" s="269">
        <v>36192</v>
      </c>
      <c r="C1373" s="210">
        <v>51.05</v>
      </c>
      <c r="D1373">
        <f t="shared" si="46"/>
        <v>-0.77638091900652684</v>
      </c>
      <c r="E1373">
        <v>1.269589367189051E-2</v>
      </c>
      <c r="F1373">
        <v>1365</v>
      </c>
      <c r="G1373">
        <f t="shared" ca="1" si="47"/>
        <v>2.1514334435849644E-2</v>
      </c>
    </row>
    <row r="1374" spans="2:7" x14ac:dyDescent="0.35">
      <c r="B1374" s="269">
        <v>41351</v>
      </c>
      <c r="C1374" s="210">
        <v>228.29</v>
      </c>
      <c r="D1374">
        <f t="shared" si="46"/>
        <v>4.0173626373626368</v>
      </c>
      <c r="E1374">
        <v>1.268686510224897E-2</v>
      </c>
      <c r="F1374">
        <v>1366</v>
      </c>
      <c r="G1374">
        <f t="shared" ca="1" si="47"/>
        <v>1.3813281027741998E-2</v>
      </c>
    </row>
    <row r="1375" spans="2:7" x14ac:dyDescent="0.35">
      <c r="B1375" s="269">
        <v>38070</v>
      </c>
      <c r="C1375" s="210">
        <v>45.5</v>
      </c>
      <c r="D1375">
        <f t="shared" si="46"/>
        <v>-0.27880805198922176</v>
      </c>
      <c r="E1375">
        <v>1.2686401068328518E-2</v>
      </c>
      <c r="F1375">
        <v>1367</v>
      </c>
      <c r="G1375">
        <f t="shared" ca="1" si="47"/>
        <v>3.4715466352441444E-3</v>
      </c>
    </row>
    <row r="1376" spans="2:7" x14ac:dyDescent="0.35">
      <c r="B1376" s="269">
        <v>38440</v>
      </c>
      <c r="C1376" s="210">
        <v>63.09</v>
      </c>
      <c r="D1376">
        <f t="shared" si="46"/>
        <v>-0.95488124950833508</v>
      </c>
      <c r="E1376">
        <v>1.2680577849117277E-2</v>
      </c>
      <c r="F1376">
        <v>1368</v>
      </c>
      <c r="G1376">
        <f t="shared" ca="1" si="47"/>
        <v>-3.2938435626134882E-3</v>
      </c>
    </row>
    <row r="1377" spans="2:7" x14ac:dyDescent="0.35">
      <c r="B1377" s="269">
        <v>42283</v>
      </c>
      <c r="C1377" s="210">
        <v>1398.31</v>
      </c>
      <c r="D1377">
        <f t="shared" si="46"/>
        <v>14.21556039173014</v>
      </c>
      <c r="E1377">
        <v>1.2673720497389214E-2</v>
      </c>
      <c r="F1377">
        <v>1369</v>
      </c>
      <c r="G1377">
        <f t="shared" ca="1" si="47"/>
        <v>8.123275188936999E-3</v>
      </c>
    </row>
    <row r="1378" spans="2:7" x14ac:dyDescent="0.35">
      <c r="B1378" s="269">
        <v>38658</v>
      </c>
      <c r="C1378" s="210">
        <v>91.9</v>
      </c>
      <c r="D1378">
        <f t="shared" si="46"/>
        <v>-0.92849640147831158</v>
      </c>
      <c r="E1378">
        <v>1.2672176308540008E-2</v>
      </c>
      <c r="F1378">
        <v>1370</v>
      </c>
      <c r="G1378">
        <f t="shared" ca="1" si="47"/>
        <v>1.8923988787400599E-5</v>
      </c>
    </row>
    <row r="1379" spans="2:7" x14ac:dyDescent="0.35">
      <c r="B1379" s="269">
        <v>42261</v>
      </c>
      <c r="C1379" s="210">
        <v>1285.25</v>
      </c>
      <c r="D1379">
        <f t="shared" si="46"/>
        <v>0.80675044984255506</v>
      </c>
      <c r="E1379">
        <v>1.2661718589955668E-2</v>
      </c>
      <c r="F1379">
        <v>1371</v>
      </c>
      <c r="G1379">
        <f t="shared" ca="1" si="47"/>
        <v>-2.7119440733478347E-3</v>
      </c>
    </row>
    <row r="1380" spans="2:7" x14ac:dyDescent="0.35">
      <c r="B1380" s="269">
        <v>41961</v>
      </c>
      <c r="C1380" s="210">
        <v>711.36</v>
      </c>
      <c r="D1380">
        <f t="shared" si="46"/>
        <v>5.1728566469975705</v>
      </c>
      <c r="E1380">
        <v>1.2655344712229684E-2</v>
      </c>
      <c r="F1380">
        <v>1372</v>
      </c>
      <c r="G1380">
        <f t="shared" ca="1" si="47"/>
        <v>-1.718319761298717E-4</v>
      </c>
    </row>
    <row r="1381" spans="2:7" x14ac:dyDescent="0.35">
      <c r="B1381" s="269">
        <v>39241</v>
      </c>
      <c r="C1381" s="210">
        <v>115.24</v>
      </c>
      <c r="D1381">
        <f t="shared" si="46"/>
        <v>-0.32430372324831436</v>
      </c>
      <c r="E1381">
        <v>1.2653778558875201E-2</v>
      </c>
      <c r="F1381">
        <v>1373</v>
      </c>
      <c r="G1381">
        <f t="shared" ca="1" si="47"/>
        <v>-8.7139155333750898E-3</v>
      </c>
    </row>
    <row r="1382" spans="2:7" x14ac:dyDescent="0.35">
      <c r="B1382" s="269">
        <v>40479</v>
      </c>
      <c r="C1382" s="210">
        <v>170.55</v>
      </c>
      <c r="D1382">
        <f t="shared" si="46"/>
        <v>0.74529267294310286</v>
      </c>
      <c r="E1382">
        <v>1.2646954043462914E-2</v>
      </c>
      <c r="F1382">
        <v>1374</v>
      </c>
      <c r="G1382">
        <f t="shared" ca="1" si="47"/>
        <v>8.0844484315900304E-3</v>
      </c>
    </row>
    <row r="1383" spans="2:7" x14ac:dyDescent="0.35">
      <c r="B1383" s="269">
        <v>39808</v>
      </c>
      <c r="C1383" s="210">
        <v>97.72</v>
      </c>
      <c r="D1383">
        <f t="shared" si="46"/>
        <v>-0.97677552446389049</v>
      </c>
      <c r="E1383">
        <v>1.2642487046632112E-2</v>
      </c>
      <c r="F1383">
        <v>1375</v>
      </c>
      <c r="G1383">
        <f t="shared" ca="1" si="47"/>
        <v>-1.3927104104191088E-3</v>
      </c>
    </row>
    <row r="1384" spans="2:7" x14ac:dyDescent="0.35">
      <c r="B1384" s="269">
        <v>44910</v>
      </c>
      <c r="C1384" s="210">
        <v>4207.63</v>
      </c>
      <c r="D1384">
        <f t="shared" si="46"/>
        <v>0.29144465452045382</v>
      </c>
      <c r="E1384">
        <v>1.2642295010950336E-2</v>
      </c>
      <c r="F1384">
        <v>1376</v>
      </c>
      <c r="G1384">
        <f t="shared" ca="1" si="47"/>
        <v>7.7142997807193199E-3</v>
      </c>
    </row>
    <row r="1385" spans="2:7" x14ac:dyDescent="0.35">
      <c r="B1385" s="269">
        <v>44601</v>
      </c>
      <c r="C1385" s="210">
        <v>3258.08</v>
      </c>
      <c r="D1385">
        <f t="shared" si="46"/>
        <v>-1.2242076605446212E-2</v>
      </c>
      <c r="E1385">
        <v>1.2640602223527643E-2</v>
      </c>
      <c r="F1385">
        <v>1377</v>
      </c>
      <c r="G1385">
        <f t="shared" ca="1" si="47"/>
        <v>8.405209726462904E-3</v>
      </c>
    </row>
    <row r="1386" spans="2:7" x14ac:dyDescent="0.35">
      <c r="B1386" s="269">
        <v>44707</v>
      </c>
      <c r="C1386" s="210">
        <v>3298.46</v>
      </c>
      <c r="D1386">
        <f t="shared" si="46"/>
        <v>29.482025690786436</v>
      </c>
      <c r="E1386">
        <v>1.2639341292915298E-2</v>
      </c>
      <c r="F1386">
        <v>1378</v>
      </c>
      <c r="G1386">
        <f t="shared" ca="1" si="47"/>
        <v>-1.2775625607462412E-2</v>
      </c>
    </row>
    <row r="1387" spans="2:7" x14ac:dyDescent="0.35">
      <c r="B1387" s="269">
        <v>39506</v>
      </c>
      <c r="C1387" s="210">
        <v>108.21</v>
      </c>
      <c r="D1387">
        <f t="shared" si="46"/>
        <v>0.16279819471308823</v>
      </c>
      <c r="E1387">
        <v>1.2633352049410391E-2</v>
      </c>
      <c r="F1387">
        <v>1379</v>
      </c>
      <c r="G1387">
        <f t="shared" ca="1" si="47"/>
        <v>-9.5640869365011694E-3</v>
      </c>
    </row>
    <row r="1388" spans="2:7" x14ac:dyDescent="0.35">
      <c r="B1388" s="269">
        <v>38663</v>
      </c>
      <c r="C1388" s="210">
        <v>93.06</v>
      </c>
      <c r="D1388">
        <f t="shared" si="46"/>
        <v>-0.92341497136085327</v>
      </c>
      <c r="E1388">
        <v>1.2622415669205621E-2</v>
      </c>
      <c r="F1388">
        <v>1380</v>
      </c>
      <c r="G1388">
        <f t="shared" ca="1" si="47"/>
        <v>3.9854196959025284E-2</v>
      </c>
    </row>
    <row r="1389" spans="2:7" x14ac:dyDescent="0.35">
      <c r="B1389" s="269">
        <v>42403</v>
      </c>
      <c r="C1389" s="210">
        <v>1215.1199999999999</v>
      </c>
      <c r="D1389">
        <f t="shared" si="46"/>
        <v>10.117291857273559</v>
      </c>
      <c r="E1389">
        <v>1.259999999999991E-2</v>
      </c>
      <c r="F1389">
        <v>1381</v>
      </c>
      <c r="G1389">
        <f t="shared" ca="1" si="47"/>
        <v>-1.0765012594496548E-2</v>
      </c>
    </row>
    <row r="1390" spans="2:7" x14ac:dyDescent="0.35">
      <c r="B1390" s="269">
        <v>39624</v>
      </c>
      <c r="C1390" s="210">
        <v>109.3</v>
      </c>
      <c r="D1390">
        <f t="shared" si="46"/>
        <v>-0.97777199311806262</v>
      </c>
      <c r="E1390">
        <v>1.2599592366129326E-2</v>
      </c>
      <c r="F1390">
        <v>1382</v>
      </c>
      <c r="G1390">
        <f t="shared" ca="1" si="47"/>
        <v>1.2904191362849537E-2</v>
      </c>
    </row>
    <row r="1391" spans="2:7" x14ac:dyDescent="0.35">
      <c r="B1391" s="269">
        <v>45425</v>
      </c>
      <c r="C1391" s="210">
        <v>4917.22</v>
      </c>
      <c r="D1391">
        <f t="shared" si="46"/>
        <v>24.242402464065709</v>
      </c>
      <c r="E1391">
        <v>1.2582061398812296E-2</v>
      </c>
      <c r="F1391">
        <v>1383</v>
      </c>
      <c r="G1391">
        <f t="shared" ca="1" si="47"/>
        <v>-1.0129991446619174E-2</v>
      </c>
    </row>
    <row r="1392" spans="2:7" x14ac:dyDescent="0.35">
      <c r="B1392" s="269">
        <v>40872</v>
      </c>
      <c r="C1392" s="210">
        <v>194.8</v>
      </c>
      <c r="D1392">
        <f t="shared" si="46"/>
        <v>-0.59611038543675232</v>
      </c>
      <c r="E1392">
        <v>1.2579270194406985E-2</v>
      </c>
      <c r="F1392">
        <v>1384</v>
      </c>
      <c r="G1392">
        <f t="shared" ca="1" si="47"/>
        <v>-1.6263204788517869E-4</v>
      </c>
    </row>
    <row r="1393" spans="2:7" x14ac:dyDescent="0.35">
      <c r="B1393" s="269">
        <v>41856</v>
      </c>
      <c r="C1393" s="210">
        <v>482.31</v>
      </c>
      <c r="D1393">
        <f t="shared" si="46"/>
        <v>1.4378790942175497</v>
      </c>
      <c r="E1393">
        <v>1.2554321583775993E-2</v>
      </c>
      <c r="F1393">
        <v>1385</v>
      </c>
      <c r="G1393">
        <f t="shared" ca="1" si="47"/>
        <v>-2.6713413575822405E-2</v>
      </c>
    </row>
    <row r="1394" spans="2:7" x14ac:dyDescent="0.35">
      <c r="B1394" s="269">
        <v>40753</v>
      </c>
      <c r="C1394" s="210">
        <v>197.84</v>
      </c>
      <c r="D1394">
        <f t="shared" si="46"/>
        <v>0.78765699828318425</v>
      </c>
      <c r="E1394">
        <v>1.2539024515072508E-2</v>
      </c>
      <c r="F1394">
        <v>1386</v>
      </c>
      <c r="G1394">
        <f t="shared" ca="1" si="47"/>
        <v>-1.2519618215212282E-2</v>
      </c>
    </row>
    <row r="1395" spans="2:7" x14ac:dyDescent="0.35">
      <c r="B1395" s="269">
        <v>39625</v>
      </c>
      <c r="C1395" s="210">
        <v>110.67</v>
      </c>
      <c r="D1395">
        <f t="shared" si="46"/>
        <v>-0.9679596303501945</v>
      </c>
      <c r="E1395">
        <v>1.2534309240622182E-2</v>
      </c>
      <c r="F1395">
        <v>1387</v>
      </c>
      <c r="G1395">
        <f t="shared" ca="1" si="47"/>
        <v>-4.5612587763630887E-3</v>
      </c>
    </row>
    <row r="1396" spans="2:7" x14ac:dyDescent="0.35">
      <c r="B1396" s="269">
        <v>44305</v>
      </c>
      <c r="C1396" s="210">
        <v>3454.08</v>
      </c>
      <c r="D1396">
        <f t="shared" si="46"/>
        <v>26.927554980595083</v>
      </c>
      <c r="E1396">
        <v>1.2525832881410591E-2</v>
      </c>
      <c r="F1396">
        <v>1388</v>
      </c>
      <c r="G1396">
        <f t="shared" ca="1" si="47"/>
        <v>4.7574734876750045E-3</v>
      </c>
    </row>
    <row r="1397" spans="2:7" x14ac:dyDescent="0.35">
      <c r="B1397" s="269">
        <v>40085</v>
      </c>
      <c r="C1397" s="210">
        <v>123.68</v>
      </c>
      <c r="D1397">
        <f t="shared" si="46"/>
        <v>9.9257950530035348</v>
      </c>
      <c r="E1397">
        <v>1.2525583299222277E-2</v>
      </c>
      <c r="F1397">
        <v>1389</v>
      </c>
      <c r="G1397">
        <f t="shared" ca="1" si="47"/>
        <v>8.6703340460276696E-3</v>
      </c>
    </row>
    <row r="1398" spans="2:7" x14ac:dyDescent="0.35">
      <c r="B1398" s="269">
        <v>35564</v>
      </c>
      <c r="C1398" s="210">
        <v>11.32</v>
      </c>
      <c r="D1398">
        <f t="shared" si="46"/>
        <v>-0.75455333911535127</v>
      </c>
      <c r="E1398">
        <v>1.2522361359570713E-2</v>
      </c>
      <c r="F1398">
        <v>1390</v>
      </c>
      <c r="G1398">
        <f t="shared" ca="1" si="47"/>
        <v>-6.8832223620236806E-3</v>
      </c>
    </row>
    <row r="1399" spans="2:7" x14ac:dyDescent="0.35">
      <c r="B1399" s="269">
        <v>36579</v>
      </c>
      <c r="C1399" s="210">
        <v>46.12</v>
      </c>
      <c r="D1399">
        <f t="shared" si="46"/>
        <v>0.23778851315083199</v>
      </c>
      <c r="E1399">
        <v>1.2513721185510435E-2</v>
      </c>
      <c r="F1399">
        <v>1391</v>
      </c>
      <c r="G1399">
        <f t="shared" ca="1" si="47"/>
        <v>1.2899676374325836E-2</v>
      </c>
    </row>
    <row r="1400" spans="2:7" x14ac:dyDescent="0.35">
      <c r="B1400" s="269">
        <v>36136</v>
      </c>
      <c r="C1400" s="210">
        <v>37.26</v>
      </c>
      <c r="D1400">
        <f t="shared" si="46"/>
        <v>-0.99263981099761567</v>
      </c>
      <c r="E1400">
        <v>1.2500000000000025E-2</v>
      </c>
      <c r="F1400">
        <v>1392</v>
      </c>
      <c r="G1400">
        <f t="shared" ca="1" si="47"/>
        <v>3.8764284536505194E-5</v>
      </c>
    </row>
    <row r="1401" spans="2:7" x14ac:dyDescent="0.35">
      <c r="B1401" s="269">
        <v>45288</v>
      </c>
      <c r="C1401" s="210">
        <v>5062.37</v>
      </c>
      <c r="D1401">
        <f t="shared" si="46"/>
        <v>64.077387839053856</v>
      </c>
      <c r="E1401">
        <v>1.2498299959198976E-2</v>
      </c>
      <c r="F1401">
        <v>1393</v>
      </c>
      <c r="G1401">
        <f t="shared" ca="1" si="47"/>
        <v>-2.0294182967828499E-2</v>
      </c>
    </row>
    <row r="1402" spans="2:7" x14ac:dyDescent="0.35">
      <c r="B1402" s="269">
        <v>38569</v>
      </c>
      <c r="C1402" s="210">
        <v>77.790000000000006</v>
      </c>
      <c r="D1402">
        <f t="shared" si="46"/>
        <v>-0.80493981945837512</v>
      </c>
      <c r="E1402">
        <v>1.249511909410397E-2</v>
      </c>
      <c r="F1402">
        <v>1394</v>
      </c>
      <c r="G1402">
        <f t="shared" ca="1" si="47"/>
        <v>1.5077399807776075E-2</v>
      </c>
    </row>
    <row r="1403" spans="2:7" x14ac:dyDescent="0.35">
      <c r="B1403" s="269">
        <v>41584</v>
      </c>
      <c r="C1403" s="210">
        <v>398.8</v>
      </c>
      <c r="D1403">
        <f t="shared" si="46"/>
        <v>-0.9320071198161396</v>
      </c>
      <c r="E1403">
        <v>1.2491114044886809E-2</v>
      </c>
      <c r="F1403">
        <v>1395</v>
      </c>
      <c r="G1403">
        <f t="shared" ca="1" si="47"/>
        <v>-3.7200673518366159E-3</v>
      </c>
    </row>
    <row r="1404" spans="2:7" x14ac:dyDescent="0.35">
      <c r="B1404" s="269">
        <v>46086</v>
      </c>
      <c r="C1404" s="210">
        <v>5865.32</v>
      </c>
      <c r="D1404">
        <f t="shared" si="46"/>
        <v>27.544481214716765</v>
      </c>
      <c r="E1404">
        <v>1.2480536922019822E-2</v>
      </c>
      <c r="F1404">
        <v>1396</v>
      </c>
      <c r="G1404">
        <f t="shared" ca="1" si="47"/>
        <v>1.6452733199232774E-3</v>
      </c>
    </row>
    <row r="1405" spans="2:7" x14ac:dyDescent="0.35">
      <c r="B1405" s="269">
        <v>41190</v>
      </c>
      <c r="C1405" s="210">
        <v>205.48</v>
      </c>
      <c r="D1405">
        <f t="shared" si="46"/>
        <v>2.6666666666666665</v>
      </c>
      <c r="E1405">
        <v>1.2466124661246619E-2</v>
      </c>
      <c r="F1405">
        <v>1397</v>
      </c>
      <c r="G1405">
        <f t="shared" ca="1" si="47"/>
        <v>-1.2224007508450473E-2</v>
      </c>
    </row>
    <row r="1406" spans="2:7" x14ac:dyDescent="0.35">
      <c r="B1406" s="269">
        <v>36896</v>
      </c>
      <c r="C1406" s="210">
        <v>56.04</v>
      </c>
      <c r="D1406">
        <f t="shared" si="46"/>
        <v>-0.95379211398604857</v>
      </c>
      <c r="E1406">
        <v>1.2466124661246572E-2</v>
      </c>
      <c r="F1406">
        <v>1398</v>
      </c>
      <c r="G1406">
        <f t="shared" ca="1" si="47"/>
        <v>2.9042095678532165E-2</v>
      </c>
    </row>
    <row r="1407" spans="2:7" x14ac:dyDescent="0.35">
      <c r="B1407" s="269">
        <v>42482</v>
      </c>
      <c r="C1407" s="210">
        <v>1212.78</v>
      </c>
      <c r="D1407">
        <f t="shared" si="46"/>
        <v>-0.78198742020784162</v>
      </c>
      <c r="E1407">
        <v>1.2463997996410289E-2</v>
      </c>
      <c r="F1407">
        <v>1399</v>
      </c>
      <c r="G1407">
        <f t="shared" ca="1" si="47"/>
        <v>7.039364065527339E-3</v>
      </c>
    </row>
    <row r="1408" spans="2:7" x14ac:dyDescent="0.35">
      <c r="B1408" s="269">
        <v>45520</v>
      </c>
      <c r="C1408" s="210">
        <v>5562.89</v>
      </c>
      <c r="D1408">
        <f t="shared" si="46"/>
        <v>0.5316327092511014</v>
      </c>
      <c r="E1408">
        <v>1.2458048499938253E-2</v>
      </c>
      <c r="F1408">
        <v>1400</v>
      </c>
      <c r="G1408">
        <f t="shared" ca="1" si="47"/>
        <v>-1.8162338025955804E-2</v>
      </c>
    </row>
    <row r="1409" spans="2:7" x14ac:dyDescent="0.35">
      <c r="B1409" s="269">
        <v>44769</v>
      </c>
      <c r="C1409" s="210">
        <v>3632</v>
      </c>
      <c r="D1409">
        <f t="shared" si="46"/>
        <v>0.7768645581076784</v>
      </c>
      <c r="E1409">
        <v>1.2449335719502432E-2</v>
      </c>
      <c r="F1409">
        <v>1401</v>
      </c>
      <c r="G1409">
        <f t="shared" ca="1" si="47"/>
        <v>7.0976581753407972E-4</v>
      </c>
    </row>
    <row r="1410" spans="2:7" x14ac:dyDescent="0.35">
      <c r="B1410" s="269">
        <v>43040</v>
      </c>
      <c r="C1410" s="210">
        <v>2044.05</v>
      </c>
      <c r="D1410">
        <f t="shared" si="46"/>
        <v>22.921006436512577</v>
      </c>
      <c r="E1410">
        <v>1.2447249024230719E-2</v>
      </c>
      <c r="F1410">
        <v>1402</v>
      </c>
      <c r="G1410">
        <f t="shared" ca="1" si="47"/>
        <v>3.0588485404777703E-2</v>
      </c>
    </row>
    <row r="1411" spans="2:7" x14ac:dyDescent="0.35">
      <c r="B1411" s="269">
        <v>39097</v>
      </c>
      <c r="C1411" s="210">
        <v>85.45</v>
      </c>
      <c r="D1411">
        <f t="shared" si="46"/>
        <v>-0.92896097633972363</v>
      </c>
      <c r="E1411">
        <v>1.2440758293838828E-2</v>
      </c>
      <c r="F1411">
        <v>1403</v>
      </c>
      <c r="G1411">
        <f t="shared" ca="1" si="47"/>
        <v>-8.4562851541246046E-3</v>
      </c>
    </row>
    <row r="1412" spans="2:7" x14ac:dyDescent="0.35">
      <c r="B1412" s="269">
        <v>42523</v>
      </c>
      <c r="C1412" s="210">
        <v>1202.8599999999999</v>
      </c>
      <c r="D1412">
        <f t="shared" si="46"/>
        <v>1.9021642097136098</v>
      </c>
      <c r="E1412">
        <v>1.2440239714497318E-2</v>
      </c>
      <c r="F1412">
        <v>1404</v>
      </c>
      <c r="G1412">
        <f t="shared" ca="1" si="47"/>
        <v>3.8834494667631912E-2</v>
      </c>
    </row>
    <row r="1413" spans="2:7" x14ac:dyDescent="0.35">
      <c r="B1413" s="269">
        <v>41802</v>
      </c>
      <c r="C1413" s="210">
        <v>414.47</v>
      </c>
      <c r="D1413">
        <f t="shared" si="46"/>
        <v>-0.91851231447676007</v>
      </c>
      <c r="E1413">
        <v>1.24334359275002E-2</v>
      </c>
      <c r="F1413">
        <v>1405</v>
      </c>
      <c r="G1413">
        <f t="shared" ca="1" si="47"/>
        <v>-3.6433452421834843E-3</v>
      </c>
    </row>
    <row r="1414" spans="2:7" x14ac:dyDescent="0.35">
      <c r="B1414" s="269">
        <v>46183</v>
      </c>
      <c r="C1414" s="210">
        <v>5086.29</v>
      </c>
      <c r="D1414">
        <f t="shared" si="46"/>
        <v>89.503380782918143</v>
      </c>
      <c r="E1414">
        <v>1.243274553478124E-2</v>
      </c>
      <c r="F1414">
        <v>1406</v>
      </c>
      <c r="G1414">
        <f t="shared" ca="1" si="47"/>
        <v>2.0943089118042674E-2</v>
      </c>
    </row>
    <row r="1415" spans="2:7" x14ac:dyDescent="0.35">
      <c r="B1415" s="269">
        <v>36496</v>
      </c>
      <c r="C1415" s="210">
        <v>56.2</v>
      </c>
      <c r="D1415">
        <f t="shared" si="46"/>
        <v>-0.99008372372054454</v>
      </c>
      <c r="E1415">
        <v>1.2430192758061698E-2</v>
      </c>
      <c r="F1415">
        <v>1407</v>
      </c>
      <c r="G1415">
        <f t="shared" ca="1" si="47"/>
        <v>2.0156563935237064E-2</v>
      </c>
    </row>
    <row r="1416" spans="2:7" x14ac:dyDescent="0.35">
      <c r="B1416" s="269">
        <v>45525</v>
      </c>
      <c r="C1416" s="210">
        <v>5667.45</v>
      </c>
      <c r="D1416">
        <f t="shared" si="46"/>
        <v>-6.0091644982661112E-2</v>
      </c>
      <c r="E1416">
        <v>1.2408025023267287E-2</v>
      </c>
      <c r="F1416">
        <v>1408</v>
      </c>
      <c r="G1416">
        <f t="shared" ca="1" si="47"/>
        <v>-1.8983397458149198E-2</v>
      </c>
    </row>
    <row r="1417" spans="2:7" x14ac:dyDescent="0.35">
      <c r="B1417" s="269">
        <v>45555</v>
      </c>
      <c r="C1417" s="210">
        <v>6029.79</v>
      </c>
      <c r="D1417">
        <f t="shared" ref="D1417:D1480" si="48">(C1417-C1418)/C1418</f>
        <v>52.827798607391536</v>
      </c>
      <c r="E1417">
        <v>1.2397686347266203E-2</v>
      </c>
      <c r="F1417">
        <v>1409</v>
      </c>
      <c r="G1417">
        <f t="shared" ca="1" si="47"/>
        <v>-1.2715682536440493E-2</v>
      </c>
    </row>
    <row r="1418" spans="2:7" x14ac:dyDescent="0.35">
      <c r="B1418" s="269">
        <v>38860</v>
      </c>
      <c r="C1418" s="210">
        <v>112.02</v>
      </c>
      <c r="D1418">
        <f t="shared" si="48"/>
        <v>-0.81089840980451744</v>
      </c>
      <c r="E1418">
        <v>1.2381382738364123E-2</v>
      </c>
      <c r="F1418">
        <v>1410</v>
      </c>
      <c r="G1418">
        <f t="shared" ref="G1418:G1481" ca="1" si="49">_xlfn.NORM.INV(RAND(),M$11,M$12)</f>
        <v>-1.6975448869265122E-2</v>
      </c>
    </row>
    <row r="1419" spans="2:7" x14ac:dyDescent="0.35">
      <c r="B1419" s="269">
        <v>41905</v>
      </c>
      <c r="C1419" s="210">
        <v>592.38</v>
      </c>
      <c r="D1419">
        <f t="shared" si="48"/>
        <v>-0.897794502041936</v>
      </c>
      <c r="E1419">
        <v>1.2373107290562959E-2</v>
      </c>
      <c r="F1419">
        <v>1411</v>
      </c>
      <c r="G1419">
        <f t="shared" ca="1" si="49"/>
        <v>3.2343685498310579E-3</v>
      </c>
    </row>
    <row r="1420" spans="2:7" x14ac:dyDescent="0.35">
      <c r="B1420" s="269">
        <v>45965</v>
      </c>
      <c r="C1420" s="210">
        <v>5795.97</v>
      </c>
      <c r="D1420">
        <f t="shared" si="48"/>
        <v>3.2477500586303938</v>
      </c>
      <c r="E1420">
        <v>1.2369981572535327E-2</v>
      </c>
      <c r="F1420">
        <v>1412</v>
      </c>
      <c r="G1420">
        <f t="shared" ca="1" si="49"/>
        <v>7.4777890430183756E-4</v>
      </c>
    </row>
    <row r="1421" spans="2:7" x14ac:dyDescent="0.35">
      <c r="B1421" s="269">
        <v>42220</v>
      </c>
      <c r="C1421" s="210">
        <v>1364.48</v>
      </c>
      <c r="D1421">
        <f t="shared" si="48"/>
        <v>5.6118137326161754</v>
      </c>
      <c r="E1421">
        <v>1.2368212136725558E-2</v>
      </c>
      <c r="F1421">
        <v>1413</v>
      </c>
      <c r="G1421">
        <f t="shared" ca="1" si="49"/>
        <v>2.6205533088950274E-2</v>
      </c>
    </row>
    <row r="1422" spans="2:7" x14ac:dyDescent="0.35">
      <c r="B1422" s="269">
        <v>41249</v>
      </c>
      <c r="C1422" s="210">
        <v>206.37</v>
      </c>
      <c r="D1422">
        <f t="shared" si="48"/>
        <v>-0.9498930459210555</v>
      </c>
      <c r="E1422">
        <v>1.2362030905077313E-2</v>
      </c>
      <c r="F1422">
        <v>1414</v>
      </c>
      <c r="G1422">
        <f t="shared" ca="1" si="49"/>
        <v>-1.2794796928293986E-2</v>
      </c>
    </row>
    <row r="1423" spans="2:7" x14ac:dyDescent="0.35">
      <c r="B1423" s="269">
        <v>44958</v>
      </c>
      <c r="C1423" s="210">
        <v>4118.59</v>
      </c>
      <c r="D1423">
        <f t="shared" si="48"/>
        <v>0.9375946782585789</v>
      </c>
      <c r="E1423">
        <v>1.2356451803201317E-2</v>
      </c>
      <c r="F1423">
        <v>1415</v>
      </c>
      <c r="G1423">
        <f t="shared" ca="1" si="49"/>
        <v>-3.3624771296323998E-2</v>
      </c>
    </row>
    <row r="1424" spans="2:7" x14ac:dyDescent="0.35">
      <c r="B1424" s="269">
        <v>43166</v>
      </c>
      <c r="C1424" s="210">
        <v>2125.62</v>
      </c>
      <c r="D1424">
        <f t="shared" si="48"/>
        <v>1.3903783005712742</v>
      </c>
      <c r="E1424">
        <v>1.2330156734437225E-2</v>
      </c>
      <c r="F1424">
        <v>1416</v>
      </c>
      <c r="G1424">
        <f t="shared" ca="1" si="49"/>
        <v>-2.5334253751573978E-2</v>
      </c>
    </row>
    <row r="1425" spans="2:7" x14ac:dyDescent="0.35">
      <c r="B1425" s="269">
        <v>42054</v>
      </c>
      <c r="C1425" s="210">
        <v>889.24</v>
      </c>
      <c r="D1425">
        <f t="shared" si="48"/>
        <v>-0.7242948783535329</v>
      </c>
      <c r="E1425">
        <v>1.230604601391125E-2</v>
      </c>
      <c r="F1425">
        <v>1417</v>
      </c>
      <c r="G1425">
        <f t="shared" ca="1" si="49"/>
        <v>-3.4169860237572257E-2</v>
      </c>
    </row>
    <row r="1426" spans="2:7" x14ac:dyDescent="0.35">
      <c r="B1426" s="269">
        <v>44403</v>
      </c>
      <c r="C1426" s="210">
        <v>3225.33</v>
      </c>
      <c r="D1426">
        <f t="shared" si="48"/>
        <v>21.826114649681525</v>
      </c>
      <c r="E1426">
        <v>1.2268379029828308E-2</v>
      </c>
      <c r="F1426">
        <v>1418</v>
      </c>
      <c r="G1426">
        <f t="shared" ca="1" si="49"/>
        <v>7.5029350127674681E-3</v>
      </c>
    </row>
    <row r="1427" spans="2:7" x14ac:dyDescent="0.35">
      <c r="B1427" s="269">
        <v>40242</v>
      </c>
      <c r="C1427" s="210">
        <v>141.30000000000001</v>
      </c>
      <c r="D1427">
        <f t="shared" si="48"/>
        <v>1.8493647912885662</v>
      </c>
      <c r="E1427">
        <v>1.2250161186331456E-2</v>
      </c>
      <c r="F1427">
        <v>1419</v>
      </c>
      <c r="G1427">
        <f t="shared" ca="1" si="49"/>
        <v>2.1556445836450978E-2</v>
      </c>
    </row>
    <row r="1428" spans="2:7" x14ac:dyDescent="0.35">
      <c r="B1428" s="269">
        <v>38292</v>
      </c>
      <c r="C1428" s="210">
        <v>49.59</v>
      </c>
      <c r="D1428">
        <f t="shared" si="48"/>
        <v>-0.96938000531018265</v>
      </c>
      <c r="E1428">
        <v>1.2247397428046569E-2</v>
      </c>
      <c r="F1428">
        <v>1420</v>
      </c>
      <c r="G1428">
        <f t="shared" ca="1" si="49"/>
        <v>-1.9869740045594421E-2</v>
      </c>
    </row>
    <row r="1429" spans="2:7" x14ac:dyDescent="0.35">
      <c r="B1429" s="269">
        <v>42934</v>
      </c>
      <c r="C1429" s="210">
        <v>1619.53</v>
      </c>
      <c r="D1429">
        <f t="shared" si="48"/>
        <v>-0.51330827045074123</v>
      </c>
      <c r="E1429">
        <v>1.2237882433826012E-2</v>
      </c>
      <c r="F1429">
        <v>1421</v>
      </c>
      <c r="G1429">
        <f t="shared" ca="1" si="49"/>
        <v>-1.7377091647970151E-2</v>
      </c>
    </row>
    <row r="1430" spans="2:7" x14ac:dyDescent="0.35">
      <c r="B1430" s="269">
        <v>44210</v>
      </c>
      <c r="C1430" s="210">
        <v>3327.63</v>
      </c>
      <c r="D1430">
        <f t="shared" si="48"/>
        <v>0.18815921961252</v>
      </c>
      <c r="E1430">
        <v>1.223455547072019E-2</v>
      </c>
      <c r="F1430">
        <v>1422</v>
      </c>
      <c r="G1430">
        <f t="shared" ca="1" si="49"/>
        <v>7.7339635129943631E-3</v>
      </c>
    </row>
    <row r="1431" spans="2:7" x14ac:dyDescent="0.35">
      <c r="B1431" s="269">
        <v>43304</v>
      </c>
      <c r="C1431" s="210">
        <v>2800.66</v>
      </c>
      <c r="D1431">
        <f t="shared" si="48"/>
        <v>-0.15508398899454554</v>
      </c>
      <c r="E1431">
        <v>1.2234305933547988E-2</v>
      </c>
      <c r="F1431">
        <v>1423</v>
      </c>
      <c r="G1431">
        <f t="shared" ca="1" si="49"/>
        <v>2.5579960642447132E-2</v>
      </c>
    </row>
    <row r="1432" spans="2:7" x14ac:dyDescent="0.35">
      <c r="B1432" s="269">
        <v>44532</v>
      </c>
      <c r="C1432" s="210">
        <v>3314.72</v>
      </c>
      <c r="D1432">
        <f t="shared" si="48"/>
        <v>-2.9677117180410443E-2</v>
      </c>
      <c r="E1432">
        <v>1.2233331093915077E-2</v>
      </c>
      <c r="F1432">
        <v>1424</v>
      </c>
      <c r="G1432">
        <f t="shared" ca="1" si="49"/>
        <v>-1.6701277420103605E-2</v>
      </c>
    </row>
    <row r="1433" spans="2:7" x14ac:dyDescent="0.35">
      <c r="B1433" s="269">
        <v>44512</v>
      </c>
      <c r="C1433" s="210">
        <v>3416.1</v>
      </c>
      <c r="D1433">
        <f t="shared" si="48"/>
        <v>27.060620995564321</v>
      </c>
      <c r="E1433">
        <v>1.2228764115525814E-2</v>
      </c>
      <c r="F1433">
        <v>1425</v>
      </c>
      <c r="G1433">
        <f t="shared" ca="1" si="49"/>
        <v>1.9977560743501807E-2</v>
      </c>
    </row>
    <row r="1434" spans="2:7" x14ac:dyDescent="0.35">
      <c r="B1434" s="269">
        <v>39311</v>
      </c>
      <c r="C1434" s="210">
        <v>121.74</v>
      </c>
      <c r="D1434">
        <f t="shared" si="48"/>
        <v>-7.3385518590998507E-3</v>
      </c>
      <c r="E1434">
        <v>1.2222499376403084E-2</v>
      </c>
      <c r="F1434">
        <v>1426</v>
      </c>
      <c r="G1434">
        <f t="shared" ca="1" si="49"/>
        <v>1.955395469784741E-3</v>
      </c>
    </row>
    <row r="1435" spans="2:7" x14ac:dyDescent="0.35">
      <c r="B1435" s="269">
        <v>39324</v>
      </c>
      <c r="C1435" s="210">
        <v>122.64</v>
      </c>
      <c r="D1435">
        <f t="shared" si="48"/>
        <v>-0.97188187820983118</v>
      </c>
      <c r="E1435">
        <v>1.2215252558600231E-2</v>
      </c>
      <c r="F1435">
        <v>1427</v>
      </c>
      <c r="G1435">
        <f t="shared" ca="1" si="49"/>
        <v>1.9956125295477262E-2</v>
      </c>
    </row>
    <row r="1436" spans="2:7" x14ac:dyDescent="0.35">
      <c r="B1436" s="269">
        <v>44960</v>
      </c>
      <c r="C1436" s="210">
        <v>4361.6000000000004</v>
      </c>
      <c r="D1436">
        <f t="shared" si="48"/>
        <v>24.867979360654768</v>
      </c>
      <c r="E1436">
        <v>1.2202310502155924E-2</v>
      </c>
      <c r="F1436">
        <v>1428</v>
      </c>
      <c r="G1436">
        <f t="shared" ca="1" si="49"/>
        <v>1.0058209910309663E-2</v>
      </c>
    </row>
    <row r="1437" spans="2:7" x14ac:dyDescent="0.35">
      <c r="B1437" s="269">
        <v>40427</v>
      </c>
      <c r="C1437" s="210">
        <v>168.61</v>
      </c>
      <c r="D1437">
        <f t="shared" si="48"/>
        <v>0.6104106972301816</v>
      </c>
      <c r="E1437">
        <v>1.2186336895185503E-2</v>
      </c>
      <c r="F1437">
        <v>1429</v>
      </c>
      <c r="G1437">
        <f t="shared" ca="1" si="49"/>
        <v>-1.1819425141313294E-2</v>
      </c>
    </row>
    <row r="1438" spans="2:7" x14ac:dyDescent="0.35">
      <c r="B1438" s="269">
        <v>39818</v>
      </c>
      <c r="C1438" s="210">
        <v>104.7</v>
      </c>
      <c r="D1438">
        <f t="shared" si="48"/>
        <v>-0.96543368020706788</v>
      </c>
      <c r="E1438">
        <v>1.2180974477958286E-2</v>
      </c>
      <c r="F1438">
        <v>1430</v>
      </c>
      <c r="G1438">
        <f t="shared" ca="1" si="49"/>
        <v>-3.7318742876151574E-4</v>
      </c>
    </row>
    <row r="1439" spans="2:7" x14ac:dyDescent="0.35">
      <c r="B1439" s="269">
        <v>44655</v>
      </c>
      <c r="C1439" s="210">
        <v>3028.96</v>
      </c>
      <c r="D1439">
        <f t="shared" si="48"/>
        <v>24.839959051356427</v>
      </c>
      <c r="E1439">
        <v>1.218041042469359E-2</v>
      </c>
      <c r="F1439">
        <v>1431</v>
      </c>
      <c r="G1439">
        <f t="shared" ca="1" si="49"/>
        <v>2.048651300281654E-2</v>
      </c>
    </row>
    <row r="1440" spans="2:7" x14ac:dyDescent="0.35">
      <c r="B1440" s="269">
        <v>39454</v>
      </c>
      <c r="C1440" s="210">
        <v>117.22</v>
      </c>
      <c r="D1440">
        <f t="shared" si="48"/>
        <v>-0.97148070653496188</v>
      </c>
      <c r="E1440">
        <v>1.2175114411536106E-2</v>
      </c>
      <c r="F1440">
        <v>1432</v>
      </c>
      <c r="G1440">
        <f t="shared" ca="1" si="49"/>
        <v>-4.8771725782318183E-3</v>
      </c>
    </row>
    <row r="1441" spans="2:7" x14ac:dyDescent="0.35">
      <c r="B1441" s="269">
        <v>44943</v>
      </c>
      <c r="C1441" s="210">
        <v>4110.2</v>
      </c>
      <c r="D1441">
        <f t="shared" si="48"/>
        <v>99.814324258032855</v>
      </c>
      <c r="E1441">
        <v>1.2170075699742319E-2</v>
      </c>
      <c r="F1441">
        <v>1433</v>
      </c>
      <c r="G1441">
        <f t="shared" ca="1" si="49"/>
        <v>3.5807432305081384E-2</v>
      </c>
    </row>
    <row r="1442" spans="2:7" x14ac:dyDescent="0.35">
      <c r="B1442" s="269">
        <v>37932</v>
      </c>
      <c r="C1442" s="210">
        <v>40.770000000000003</v>
      </c>
      <c r="D1442">
        <f t="shared" si="48"/>
        <v>-0.98451434995973808</v>
      </c>
      <c r="E1442">
        <v>1.2164846077457844E-2</v>
      </c>
      <c r="F1442">
        <v>1434</v>
      </c>
      <c r="G1442">
        <f t="shared" ca="1" si="49"/>
        <v>-3.1464747661237927E-3</v>
      </c>
    </row>
    <row r="1443" spans="2:7" x14ac:dyDescent="0.35">
      <c r="B1443" s="269">
        <v>43277</v>
      </c>
      <c r="C1443" s="210">
        <v>2632.76</v>
      </c>
      <c r="D1443">
        <f t="shared" si="48"/>
        <v>10.174702886247879</v>
      </c>
      <c r="E1443">
        <v>1.2163990896229443E-2</v>
      </c>
      <c r="F1443">
        <v>1435</v>
      </c>
      <c r="G1443">
        <f t="shared" ca="1" si="49"/>
        <v>3.7029358797821529E-2</v>
      </c>
    </row>
    <row r="1444" spans="2:7" x14ac:dyDescent="0.35">
      <c r="B1444" s="269">
        <v>40981</v>
      </c>
      <c r="C1444" s="210">
        <v>235.6</v>
      </c>
      <c r="D1444">
        <f t="shared" si="48"/>
        <v>4.240213523131672</v>
      </c>
      <c r="E1444">
        <v>1.2157924131116484E-2</v>
      </c>
      <c r="F1444">
        <v>1436</v>
      </c>
      <c r="G1444">
        <f t="shared" ca="1" si="49"/>
        <v>3.1114463641808483E-2</v>
      </c>
    </row>
    <row r="1445" spans="2:7" x14ac:dyDescent="0.35">
      <c r="B1445" s="269">
        <v>36787</v>
      </c>
      <c r="C1445" s="210">
        <v>44.96</v>
      </c>
      <c r="D1445">
        <f t="shared" si="48"/>
        <v>-0.76831907657425536</v>
      </c>
      <c r="E1445">
        <v>1.215668617739755E-2</v>
      </c>
      <c r="F1445">
        <v>1437</v>
      </c>
      <c r="G1445">
        <f t="shared" ca="1" si="49"/>
        <v>1.2228809584985149E-2</v>
      </c>
    </row>
    <row r="1446" spans="2:7" x14ac:dyDescent="0.35">
      <c r="B1446" s="269">
        <v>40724</v>
      </c>
      <c r="C1446" s="210">
        <v>194.06</v>
      </c>
      <c r="D1446">
        <f t="shared" si="48"/>
        <v>-0.90624486680258576</v>
      </c>
      <c r="E1446">
        <v>1.2152506128409809E-2</v>
      </c>
      <c r="F1446">
        <v>1438</v>
      </c>
      <c r="G1446">
        <f t="shared" ca="1" si="49"/>
        <v>-2.4955939224154434E-2</v>
      </c>
    </row>
    <row r="1447" spans="2:7" x14ac:dyDescent="0.35">
      <c r="B1447" s="269">
        <v>43088</v>
      </c>
      <c r="C1447" s="210">
        <v>2069.86</v>
      </c>
      <c r="D1447">
        <f t="shared" si="48"/>
        <v>55.399455040871935</v>
      </c>
      <c r="E1447">
        <v>1.214163117411488E-2</v>
      </c>
      <c r="F1447">
        <v>1439</v>
      </c>
      <c r="G1447">
        <f t="shared" ca="1" si="49"/>
        <v>1.2192741296138647E-2</v>
      </c>
    </row>
    <row r="1448" spans="2:7" x14ac:dyDescent="0.35">
      <c r="B1448" s="269">
        <v>37736</v>
      </c>
      <c r="C1448" s="210">
        <v>36.700000000000003</v>
      </c>
      <c r="D1448">
        <f t="shared" si="48"/>
        <v>0</v>
      </c>
      <c r="E1448">
        <v>1.2134583563155126E-2</v>
      </c>
      <c r="F1448">
        <v>1440</v>
      </c>
      <c r="G1448">
        <f t="shared" ca="1" si="49"/>
        <v>-7.3094477424544809E-3</v>
      </c>
    </row>
    <row r="1449" spans="2:7" x14ac:dyDescent="0.35">
      <c r="B1449" s="269">
        <v>37446</v>
      </c>
      <c r="C1449" s="210">
        <v>36.700000000000003</v>
      </c>
      <c r="D1449">
        <f t="shared" si="48"/>
        <v>-0.9477557760473756</v>
      </c>
      <c r="E1449">
        <v>1.2134583563155126E-2</v>
      </c>
      <c r="F1449">
        <v>1441</v>
      </c>
      <c r="G1449">
        <f t="shared" ca="1" si="49"/>
        <v>-9.078660165164165E-4</v>
      </c>
    </row>
    <row r="1450" spans="2:7" x14ac:dyDescent="0.35">
      <c r="B1450" s="269">
        <v>41960</v>
      </c>
      <c r="C1450" s="210">
        <v>702.47</v>
      </c>
      <c r="D1450">
        <f t="shared" si="48"/>
        <v>-0.84934297865404451</v>
      </c>
      <c r="E1450">
        <v>1.2131690800374718E-2</v>
      </c>
      <c r="F1450">
        <v>1442</v>
      </c>
      <c r="G1450">
        <f t="shared" ca="1" si="49"/>
        <v>2.1903876409151996E-3</v>
      </c>
    </row>
    <row r="1451" spans="2:7" x14ac:dyDescent="0.35">
      <c r="B1451" s="269">
        <v>45373</v>
      </c>
      <c r="C1451" s="210">
        <v>4662.71</v>
      </c>
      <c r="D1451">
        <f t="shared" si="48"/>
        <v>26.495636277862953</v>
      </c>
      <c r="E1451">
        <v>1.2127618931849139E-2</v>
      </c>
      <c r="F1451">
        <v>1443</v>
      </c>
      <c r="G1451">
        <f t="shared" ca="1" si="49"/>
        <v>4.3415020533624877E-4</v>
      </c>
    </row>
    <row r="1452" spans="2:7" x14ac:dyDescent="0.35">
      <c r="B1452" s="269">
        <v>40490</v>
      </c>
      <c r="C1452" s="210">
        <v>169.58</v>
      </c>
      <c r="D1452">
        <f t="shared" si="48"/>
        <v>2.0238944365192584</v>
      </c>
      <c r="E1452">
        <v>1.2115786332438084E-2</v>
      </c>
      <c r="F1452">
        <v>1444</v>
      </c>
      <c r="G1452">
        <f t="shared" ca="1" si="49"/>
        <v>-2.6162826753739168E-2</v>
      </c>
    </row>
    <row r="1453" spans="2:7" x14ac:dyDescent="0.35">
      <c r="B1453" s="269">
        <v>36469</v>
      </c>
      <c r="C1453" s="210">
        <v>56.08</v>
      </c>
      <c r="D1453">
        <f t="shared" si="48"/>
        <v>-0.3859629913500493</v>
      </c>
      <c r="E1453">
        <v>1.209168020212961E-2</v>
      </c>
      <c r="F1453">
        <v>1445</v>
      </c>
      <c r="G1453">
        <f t="shared" ca="1" si="49"/>
        <v>7.1359584288942686E-3</v>
      </c>
    </row>
    <row r="1454" spans="2:7" x14ac:dyDescent="0.35">
      <c r="B1454" s="269">
        <v>38621</v>
      </c>
      <c r="C1454" s="210">
        <v>91.33</v>
      </c>
      <c r="D1454">
        <f t="shared" si="48"/>
        <v>9.1712707182320247E-3</v>
      </c>
      <c r="E1454">
        <v>1.2078900709219896E-2</v>
      </c>
      <c r="F1454">
        <v>1446</v>
      </c>
      <c r="G1454">
        <f t="shared" ca="1" si="49"/>
        <v>-4.4281038424183383E-3</v>
      </c>
    </row>
    <row r="1455" spans="2:7" x14ac:dyDescent="0.35">
      <c r="B1455" s="269">
        <v>39121</v>
      </c>
      <c r="C1455" s="210">
        <v>90.5</v>
      </c>
      <c r="D1455">
        <f t="shared" si="48"/>
        <v>-0.96637812534829293</v>
      </c>
      <c r="E1455">
        <v>1.2077834936255851E-2</v>
      </c>
      <c r="F1455">
        <v>1447</v>
      </c>
      <c r="G1455">
        <f t="shared" ca="1" si="49"/>
        <v>-6.0986153837783892E-3</v>
      </c>
    </row>
    <row r="1456" spans="2:7" x14ac:dyDescent="0.35">
      <c r="B1456" s="269">
        <v>43894</v>
      </c>
      <c r="C1456" s="210">
        <v>2691.7</v>
      </c>
      <c r="D1456">
        <f t="shared" si="48"/>
        <v>-0.49533242963021296</v>
      </c>
      <c r="E1456">
        <v>1.2077094879642609E-2</v>
      </c>
      <c r="F1456">
        <v>1448</v>
      </c>
      <c r="G1456">
        <f t="shared" ca="1" si="49"/>
        <v>-1.1113911212793853E-2</v>
      </c>
    </row>
    <row r="1457" spans="2:7" x14ac:dyDescent="0.35">
      <c r="B1457" s="269">
        <v>45798</v>
      </c>
      <c r="C1457" s="210">
        <v>5333.61</v>
      </c>
      <c r="D1457">
        <f t="shared" si="48"/>
        <v>0.55796345791526092</v>
      </c>
      <c r="E1457">
        <v>1.2066367869571507E-2</v>
      </c>
      <c r="F1457">
        <v>1449</v>
      </c>
      <c r="G1457">
        <f t="shared" ca="1" si="49"/>
        <v>9.1017251452460111E-3</v>
      </c>
    </row>
    <row r="1458" spans="2:7" x14ac:dyDescent="0.35">
      <c r="B1458" s="269">
        <v>44075</v>
      </c>
      <c r="C1458" s="210">
        <v>3423.45</v>
      </c>
      <c r="D1458">
        <f t="shared" si="48"/>
        <v>0.34099384234523594</v>
      </c>
      <c r="E1458">
        <v>1.2061549376967681E-2</v>
      </c>
      <c r="F1458">
        <v>1450</v>
      </c>
      <c r="G1458">
        <f t="shared" ca="1" si="49"/>
        <v>4.4680193836583698E-2</v>
      </c>
    </row>
    <row r="1459" spans="2:7" x14ac:dyDescent="0.35">
      <c r="B1459" s="269">
        <v>43616</v>
      </c>
      <c r="C1459" s="210">
        <v>2552.92</v>
      </c>
      <c r="D1459">
        <f t="shared" si="48"/>
        <v>12.101303499948679</v>
      </c>
      <c r="E1459">
        <v>1.205144062286923E-2</v>
      </c>
      <c r="F1459">
        <v>1451</v>
      </c>
      <c r="G1459">
        <f t="shared" ca="1" si="49"/>
        <v>-1.8175935142802149E-2</v>
      </c>
    </row>
    <row r="1460" spans="2:7" x14ac:dyDescent="0.35">
      <c r="B1460" s="269">
        <v>40848</v>
      </c>
      <c r="C1460" s="210">
        <v>194.86</v>
      </c>
      <c r="D1460">
        <f t="shared" si="48"/>
        <v>18.331349206349206</v>
      </c>
      <c r="E1460">
        <v>1.2049444271320358E-2</v>
      </c>
      <c r="F1460">
        <v>1452</v>
      </c>
      <c r="G1460">
        <f t="shared" ca="1" si="49"/>
        <v>9.0500030505313803E-3</v>
      </c>
    </row>
    <row r="1461" spans="2:7" x14ac:dyDescent="0.35">
      <c r="B1461" s="269">
        <v>35282</v>
      </c>
      <c r="C1461" s="210">
        <v>10.08</v>
      </c>
      <c r="D1461">
        <f t="shared" si="48"/>
        <v>-9.9108027750245665E-4</v>
      </c>
      <c r="E1461">
        <v>1.2048192771084258E-2</v>
      </c>
      <c r="F1461">
        <v>1453</v>
      </c>
      <c r="G1461">
        <f t="shared" ca="1" si="49"/>
        <v>-2.2250439612054293E-2</v>
      </c>
    </row>
    <row r="1462" spans="2:7" x14ac:dyDescent="0.35">
      <c r="B1462" s="269">
        <v>35331</v>
      </c>
      <c r="C1462" s="210">
        <v>10.09</v>
      </c>
      <c r="D1462">
        <f t="shared" si="48"/>
        <v>-0.99510875624736406</v>
      </c>
      <c r="E1462">
        <v>1.2036108324974846E-2</v>
      </c>
      <c r="F1462">
        <v>1454</v>
      </c>
      <c r="G1462">
        <f t="shared" ca="1" si="49"/>
        <v>1.8169585432735707E-2</v>
      </c>
    </row>
    <row r="1463" spans="2:7" x14ac:dyDescent="0.35">
      <c r="B1463" s="269">
        <v>43132</v>
      </c>
      <c r="C1463" s="210">
        <v>2062.87</v>
      </c>
      <c r="D1463">
        <f t="shared" si="48"/>
        <v>9.2157678403407104</v>
      </c>
      <c r="E1463">
        <v>1.2029337454313529E-2</v>
      </c>
      <c r="F1463">
        <v>1455</v>
      </c>
      <c r="G1463">
        <f t="shared" ca="1" si="49"/>
        <v>-6.7722798819241986E-3</v>
      </c>
    </row>
    <row r="1464" spans="2:7" x14ac:dyDescent="0.35">
      <c r="B1464" s="269">
        <v>41236</v>
      </c>
      <c r="C1464" s="210">
        <v>201.93</v>
      </c>
      <c r="D1464">
        <f t="shared" si="48"/>
        <v>-0.95388841695667659</v>
      </c>
      <c r="E1464">
        <v>1.2028266426101367E-2</v>
      </c>
      <c r="F1464">
        <v>1456</v>
      </c>
      <c r="G1464">
        <f t="shared" ca="1" si="49"/>
        <v>8.236911026281447E-3</v>
      </c>
    </row>
    <row r="1465" spans="2:7" x14ac:dyDescent="0.35">
      <c r="B1465" s="269">
        <v>45175</v>
      </c>
      <c r="C1465" s="210">
        <v>4379.16</v>
      </c>
      <c r="D1465">
        <f t="shared" si="48"/>
        <v>45.374669067033771</v>
      </c>
      <c r="E1465">
        <v>1.2003087432577867E-2</v>
      </c>
      <c r="F1465">
        <v>1457</v>
      </c>
      <c r="G1465">
        <f t="shared" ca="1" si="49"/>
        <v>1.8105473938654442E-3</v>
      </c>
    </row>
    <row r="1466" spans="2:7" x14ac:dyDescent="0.35">
      <c r="B1466" s="269">
        <v>39149</v>
      </c>
      <c r="C1466" s="210">
        <v>94.43</v>
      </c>
      <c r="D1466">
        <f t="shared" si="48"/>
        <v>-0.29702970297029707</v>
      </c>
      <c r="E1466">
        <v>1.2003000750187596E-2</v>
      </c>
      <c r="F1466">
        <v>1458</v>
      </c>
      <c r="G1466">
        <f t="shared" ca="1" si="49"/>
        <v>1.354257677829537E-2</v>
      </c>
    </row>
    <row r="1467" spans="2:7" x14ac:dyDescent="0.35">
      <c r="B1467" s="269">
        <v>40192</v>
      </c>
      <c r="C1467" s="210">
        <v>134.33000000000001</v>
      </c>
      <c r="D1467">
        <f t="shared" si="48"/>
        <v>0.32475345167652864</v>
      </c>
      <c r="E1467">
        <v>1.19783034503541E-2</v>
      </c>
      <c r="F1467">
        <v>1459</v>
      </c>
      <c r="G1467">
        <f t="shared" ca="1" si="49"/>
        <v>5.0165224614851312E-3</v>
      </c>
    </row>
    <row r="1468" spans="2:7" x14ac:dyDescent="0.35">
      <c r="B1468" s="269">
        <v>39827</v>
      </c>
      <c r="C1468" s="210">
        <v>101.4</v>
      </c>
      <c r="D1468">
        <f t="shared" si="48"/>
        <v>-0.46451204055766793</v>
      </c>
      <c r="E1468">
        <v>1.1976047904191645E-2</v>
      </c>
      <c r="F1468">
        <v>1460</v>
      </c>
      <c r="G1468">
        <f t="shared" ca="1" si="49"/>
        <v>-7.2148620576366861E-4</v>
      </c>
    </row>
    <row r="1469" spans="2:7" x14ac:dyDescent="0.35">
      <c r="B1469" s="269">
        <v>40815</v>
      </c>
      <c r="C1469" s="210">
        <v>189.36</v>
      </c>
      <c r="D1469">
        <f t="shared" si="48"/>
        <v>0.43563305534495833</v>
      </c>
      <c r="E1469">
        <v>1.1970927746900433E-2</v>
      </c>
      <c r="F1469">
        <v>1461</v>
      </c>
      <c r="G1469">
        <f t="shared" ca="1" si="49"/>
        <v>-1.6278200535438166E-2</v>
      </c>
    </row>
    <row r="1470" spans="2:7" x14ac:dyDescent="0.35">
      <c r="B1470" s="269">
        <v>40224</v>
      </c>
      <c r="C1470" s="210">
        <v>131.9</v>
      </c>
      <c r="D1470">
        <f t="shared" si="48"/>
        <v>0.54395411447969089</v>
      </c>
      <c r="E1470">
        <v>1.1968697253337442E-2</v>
      </c>
      <c r="F1470">
        <v>1462</v>
      </c>
      <c r="G1470">
        <f t="shared" ca="1" si="49"/>
        <v>4.6536222864887455E-3</v>
      </c>
    </row>
    <row r="1471" spans="2:7" x14ac:dyDescent="0.35">
      <c r="B1471" s="269">
        <v>39031</v>
      </c>
      <c r="C1471" s="210">
        <v>85.43</v>
      </c>
      <c r="D1471">
        <f t="shared" si="48"/>
        <v>-0.94732201215977896</v>
      </c>
      <c r="E1471">
        <v>1.1963989575929935E-2</v>
      </c>
      <c r="F1471">
        <v>1463</v>
      </c>
      <c r="G1471">
        <f t="shared" ca="1" si="49"/>
        <v>-2.9822860558047313E-2</v>
      </c>
    </row>
    <row r="1472" spans="2:7" x14ac:dyDescent="0.35">
      <c r="B1472" s="269">
        <v>42920</v>
      </c>
      <c r="C1472" s="210">
        <v>1621.74</v>
      </c>
      <c r="D1472">
        <f t="shared" si="48"/>
        <v>-0.73291809877027114</v>
      </c>
      <c r="E1472">
        <v>1.1962035979707641E-2</v>
      </c>
      <c r="F1472">
        <v>1464</v>
      </c>
      <c r="G1472">
        <f t="shared" ca="1" si="49"/>
        <v>-1.4742834641099755E-2</v>
      </c>
    </row>
    <row r="1473" spans="2:7" x14ac:dyDescent="0.35">
      <c r="B1473" s="269">
        <v>45561</v>
      </c>
      <c r="C1473" s="210">
        <v>6072.07</v>
      </c>
      <c r="D1473">
        <f t="shared" si="48"/>
        <v>65.843571114046668</v>
      </c>
      <c r="E1473">
        <v>1.194083080851001E-2</v>
      </c>
      <c r="F1473">
        <v>1465</v>
      </c>
      <c r="G1473">
        <f t="shared" ca="1" si="49"/>
        <v>-8.2630022907862147E-3</v>
      </c>
    </row>
    <row r="1474" spans="2:7" x14ac:dyDescent="0.35">
      <c r="B1474" s="269">
        <v>39126</v>
      </c>
      <c r="C1474" s="210">
        <v>90.84</v>
      </c>
      <c r="D1474">
        <f t="shared" si="48"/>
        <v>1.7419257470570479</v>
      </c>
      <c r="E1474">
        <v>1.1919349448590926E-2</v>
      </c>
      <c r="F1474">
        <v>1466</v>
      </c>
      <c r="G1474">
        <f t="shared" ca="1" si="49"/>
        <v>5.701039465559183E-3</v>
      </c>
    </row>
    <row r="1475" spans="2:7" x14ac:dyDescent="0.35">
      <c r="B1475" s="269">
        <v>36095</v>
      </c>
      <c r="C1475" s="210">
        <v>33.130000000000003</v>
      </c>
      <c r="D1475">
        <f t="shared" si="48"/>
        <v>-0.99194048658734457</v>
      </c>
      <c r="E1475">
        <v>1.191203420891877E-2</v>
      </c>
      <c r="F1475">
        <v>1467</v>
      </c>
      <c r="G1475">
        <f t="shared" ca="1" si="49"/>
        <v>4.3068423979513069E-2</v>
      </c>
    </row>
    <row r="1476" spans="2:7" x14ac:dyDescent="0.35">
      <c r="B1476" s="269">
        <v>45002</v>
      </c>
      <c r="C1476" s="210">
        <v>4110.67</v>
      </c>
      <c r="D1476">
        <f t="shared" si="48"/>
        <v>63.470984943538269</v>
      </c>
      <c r="E1476">
        <v>1.1909538708462496E-2</v>
      </c>
      <c r="F1476">
        <v>1468</v>
      </c>
      <c r="G1476">
        <f t="shared" ca="1" si="49"/>
        <v>1.3447085453403331E-2</v>
      </c>
    </row>
    <row r="1477" spans="2:7" x14ac:dyDescent="0.35">
      <c r="B1477" s="269">
        <v>38435</v>
      </c>
      <c r="C1477" s="210">
        <v>63.76</v>
      </c>
      <c r="D1477">
        <f t="shared" si="48"/>
        <v>-0.66744901684660729</v>
      </c>
      <c r="E1477">
        <v>1.1902872559911126E-2</v>
      </c>
      <c r="F1477">
        <v>1469</v>
      </c>
      <c r="G1477">
        <f t="shared" ca="1" si="49"/>
        <v>-7.9870217452982766E-3</v>
      </c>
    </row>
    <row r="1478" spans="2:7" x14ac:dyDescent="0.35">
      <c r="B1478" s="269">
        <v>40723</v>
      </c>
      <c r="C1478" s="210">
        <v>191.73</v>
      </c>
      <c r="D1478">
        <f t="shared" si="48"/>
        <v>-0.4566554255108114</v>
      </c>
      <c r="E1478">
        <v>1.1874604179860672E-2</v>
      </c>
      <c r="F1478">
        <v>1470</v>
      </c>
      <c r="G1478">
        <f t="shared" ca="1" si="49"/>
        <v>-1.3898138927240756E-2</v>
      </c>
    </row>
    <row r="1479" spans="2:7" x14ac:dyDescent="0.35">
      <c r="B1479" s="269">
        <v>41779</v>
      </c>
      <c r="C1479" s="210">
        <v>352.87</v>
      </c>
      <c r="D1479">
        <f t="shared" si="48"/>
        <v>2.6619966791199667</v>
      </c>
      <c r="E1479">
        <v>1.1871648553322015E-2</v>
      </c>
      <c r="F1479">
        <v>1471</v>
      </c>
      <c r="G1479">
        <f t="shared" ca="1" si="49"/>
        <v>-3.8534919901587654E-3</v>
      </c>
    </row>
    <row r="1480" spans="2:7" x14ac:dyDescent="0.35">
      <c r="B1480" s="269">
        <v>39008</v>
      </c>
      <c r="C1480" s="210">
        <v>96.36</v>
      </c>
      <c r="D1480">
        <f t="shared" si="48"/>
        <v>-0.96319918118560044</v>
      </c>
      <c r="E1480">
        <v>1.1866008610731863E-2</v>
      </c>
      <c r="F1480">
        <v>1472</v>
      </c>
      <c r="G1480">
        <f t="shared" ca="1" si="49"/>
        <v>-1.6051969369343664E-3</v>
      </c>
    </row>
    <row r="1481" spans="2:7" x14ac:dyDescent="0.35">
      <c r="B1481" s="269">
        <v>43264</v>
      </c>
      <c r="C1481" s="210">
        <v>2618.42</v>
      </c>
      <c r="D1481">
        <f t="shared" ref="D1481:D1544" si="50">(C1481-C1482)/C1482</f>
        <v>25.22878894120004</v>
      </c>
      <c r="E1481">
        <v>1.1863725596277911E-2</v>
      </c>
      <c r="F1481">
        <v>1473</v>
      </c>
      <c r="G1481">
        <f t="shared" ca="1" si="49"/>
        <v>-2.7562228399493027E-2</v>
      </c>
    </row>
    <row r="1482" spans="2:7" x14ac:dyDescent="0.35">
      <c r="B1482" s="269">
        <v>39825</v>
      </c>
      <c r="C1482" s="210">
        <v>99.83</v>
      </c>
      <c r="D1482">
        <f t="shared" si="50"/>
        <v>-0.30851284892983311</v>
      </c>
      <c r="E1482">
        <v>1.1858909385769327E-2</v>
      </c>
      <c r="F1482">
        <v>1474</v>
      </c>
      <c r="G1482">
        <f t="shared" ref="G1482:G1545" ca="1" si="51">_xlfn.NORM.INV(RAND(),M$11,M$12)</f>
        <v>3.8992482949706912E-2</v>
      </c>
    </row>
    <row r="1483" spans="2:7" x14ac:dyDescent="0.35">
      <c r="B1483" s="269">
        <v>40030</v>
      </c>
      <c r="C1483" s="210">
        <v>144.37</v>
      </c>
      <c r="D1483">
        <f t="shared" si="50"/>
        <v>-0.95789550432360704</v>
      </c>
      <c r="E1483">
        <v>1.1844687412391348E-2</v>
      </c>
      <c r="F1483">
        <v>1475</v>
      </c>
      <c r="G1483">
        <f t="shared" ca="1" si="51"/>
        <v>-5.2043990788810269E-3</v>
      </c>
    </row>
    <row r="1484" spans="2:7" x14ac:dyDescent="0.35">
      <c r="B1484" s="269">
        <v>44179</v>
      </c>
      <c r="C1484" s="210">
        <v>3428.85</v>
      </c>
      <c r="D1484">
        <f t="shared" si="50"/>
        <v>-1.4091999102896671E-2</v>
      </c>
      <c r="E1484">
        <v>1.1839243610438097E-2</v>
      </c>
      <c r="F1484">
        <v>1476</v>
      </c>
      <c r="G1484">
        <f t="shared" ca="1" si="51"/>
        <v>-1.5025578993012273E-2</v>
      </c>
    </row>
    <row r="1485" spans="2:7" x14ac:dyDescent="0.35">
      <c r="B1485" s="269">
        <v>44061</v>
      </c>
      <c r="C1485" s="210">
        <v>3477.86</v>
      </c>
      <c r="D1485">
        <f t="shared" si="50"/>
        <v>1.6965589963868686</v>
      </c>
      <c r="E1485">
        <v>1.1799959270357532E-2</v>
      </c>
      <c r="F1485">
        <v>1477</v>
      </c>
      <c r="G1485">
        <f t="shared" ca="1" si="51"/>
        <v>-1.8342054767860771E-2</v>
      </c>
    </row>
    <row r="1486" spans="2:7" x14ac:dyDescent="0.35">
      <c r="B1486" s="269">
        <v>42375</v>
      </c>
      <c r="C1486" s="210">
        <v>1289.74</v>
      </c>
      <c r="D1486">
        <f t="shared" si="50"/>
        <v>-0.62513224745096663</v>
      </c>
      <c r="E1486">
        <v>1.179885463246251E-2</v>
      </c>
      <c r="F1486">
        <v>1478</v>
      </c>
      <c r="G1486">
        <f t="shared" ca="1" si="51"/>
        <v>-5.0506590750687072E-3</v>
      </c>
    </row>
    <row r="1487" spans="2:7" x14ac:dyDescent="0.35">
      <c r="B1487" s="269">
        <v>44118</v>
      </c>
      <c r="C1487" s="210">
        <v>3440.52</v>
      </c>
      <c r="D1487">
        <f t="shared" si="50"/>
        <v>99.131548311990684</v>
      </c>
      <c r="E1487">
        <v>1.1786709955182249E-2</v>
      </c>
      <c r="F1487">
        <v>1479</v>
      </c>
      <c r="G1487">
        <f t="shared" ca="1" si="51"/>
        <v>-1.9794776609034281E-2</v>
      </c>
    </row>
    <row r="1488" spans="2:7" x14ac:dyDescent="0.35">
      <c r="B1488" s="269">
        <v>36110</v>
      </c>
      <c r="C1488" s="210">
        <v>34.36</v>
      </c>
      <c r="D1488">
        <f t="shared" si="50"/>
        <v>-0.60798630918425556</v>
      </c>
      <c r="E1488">
        <v>1.1778563015312089E-2</v>
      </c>
      <c r="F1488">
        <v>1480</v>
      </c>
      <c r="G1488">
        <f t="shared" ca="1" si="51"/>
        <v>-4.4671141579267232E-3</v>
      </c>
    </row>
    <row r="1489" spans="2:7" x14ac:dyDescent="0.35">
      <c r="B1489" s="269">
        <v>39785</v>
      </c>
      <c r="C1489" s="210">
        <v>87.65</v>
      </c>
      <c r="D1489">
        <f t="shared" si="50"/>
        <v>-0.932599217182009</v>
      </c>
      <c r="E1489">
        <v>1.1774212166686024E-2</v>
      </c>
      <c r="F1489">
        <v>1481</v>
      </c>
      <c r="G1489">
        <f t="shared" ca="1" si="51"/>
        <v>-1.8939372315757735E-2</v>
      </c>
    </row>
    <row r="1490" spans="2:7" x14ac:dyDescent="0.35">
      <c r="B1490" s="269">
        <v>42703</v>
      </c>
      <c r="C1490" s="210">
        <v>1300.43</v>
      </c>
      <c r="D1490">
        <f t="shared" si="50"/>
        <v>19.427741124725102</v>
      </c>
      <c r="E1490">
        <v>1.1771570839492811E-2</v>
      </c>
      <c r="F1490">
        <v>1482</v>
      </c>
      <c r="G1490">
        <f t="shared" ca="1" si="51"/>
        <v>1.0633603516009567E-2</v>
      </c>
    </row>
    <row r="1491" spans="2:7" x14ac:dyDescent="0.35">
      <c r="B1491" s="269">
        <v>38443</v>
      </c>
      <c r="C1491" s="210">
        <v>63.66</v>
      </c>
      <c r="D1491">
        <f t="shared" si="50"/>
        <v>-0.97609669461518533</v>
      </c>
      <c r="E1491">
        <v>1.176096630642077E-2</v>
      </c>
      <c r="F1491">
        <v>1483</v>
      </c>
      <c r="G1491">
        <f t="shared" ca="1" si="51"/>
        <v>1.3908865132998115E-2</v>
      </c>
    </row>
    <row r="1492" spans="2:7" x14ac:dyDescent="0.35">
      <c r="B1492" s="269">
        <v>43521</v>
      </c>
      <c r="C1492" s="210">
        <v>2663.23</v>
      </c>
      <c r="D1492">
        <f t="shared" si="50"/>
        <v>-1.9555653726507957E-2</v>
      </c>
      <c r="E1492">
        <v>1.1750180450556485E-2</v>
      </c>
      <c r="F1492">
        <v>1484</v>
      </c>
      <c r="G1492">
        <f t="shared" ca="1" si="51"/>
        <v>3.3795447637865086E-2</v>
      </c>
    </row>
    <row r="1493" spans="2:7" x14ac:dyDescent="0.35">
      <c r="B1493" s="269">
        <v>43796</v>
      </c>
      <c r="C1493" s="210">
        <v>2716.35</v>
      </c>
      <c r="D1493">
        <f t="shared" si="50"/>
        <v>25.239857032457497</v>
      </c>
      <c r="E1493">
        <v>1.1736267338090823E-2</v>
      </c>
      <c r="F1493">
        <v>1485</v>
      </c>
      <c r="G1493">
        <f t="shared" ca="1" si="51"/>
        <v>-7.6930248152815564E-3</v>
      </c>
    </row>
    <row r="1494" spans="2:7" x14ac:dyDescent="0.35">
      <c r="B1494" s="269">
        <v>38719</v>
      </c>
      <c r="C1494" s="210">
        <v>103.52</v>
      </c>
      <c r="D1494">
        <f t="shared" si="50"/>
        <v>1.6082136558327036</v>
      </c>
      <c r="E1494">
        <v>1.1727912431587205E-2</v>
      </c>
      <c r="F1494">
        <v>1486</v>
      </c>
      <c r="G1494">
        <f t="shared" ca="1" si="51"/>
        <v>7.4679577732105875E-3</v>
      </c>
    </row>
    <row r="1495" spans="2:7" x14ac:dyDescent="0.35">
      <c r="B1495" s="269">
        <v>37134</v>
      </c>
      <c r="C1495" s="210">
        <v>39.69</v>
      </c>
      <c r="D1495">
        <f t="shared" si="50"/>
        <v>-0.68280987772716373</v>
      </c>
      <c r="E1495">
        <v>1.1725720112159084E-2</v>
      </c>
      <c r="F1495">
        <v>1487</v>
      </c>
      <c r="G1495">
        <f t="shared" ca="1" si="51"/>
        <v>-1.3877780197609185E-3</v>
      </c>
    </row>
    <row r="1496" spans="2:7" x14ac:dyDescent="0.35">
      <c r="B1496" s="269">
        <v>40086</v>
      </c>
      <c r="C1496" s="210">
        <v>125.13</v>
      </c>
      <c r="D1496">
        <f t="shared" si="50"/>
        <v>-0.97750217103240455</v>
      </c>
      <c r="E1496">
        <v>1.1723803363518666E-2</v>
      </c>
      <c r="F1496">
        <v>1488</v>
      </c>
      <c r="G1496">
        <f t="shared" ca="1" si="51"/>
        <v>-3.0488375159856444E-3</v>
      </c>
    </row>
    <row r="1497" spans="2:7" x14ac:dyDescent="0.35">
      <c r="B1497" s="269">
        <v>46127</v>
      </c>
      <c r="C1497" s="210">
        <v>5561.87</v>
      </c>
      <c r="D1497">
        <f t="shared" si="50"/>
        <v>-4.4120654660321529E-2</v>
      </c>
      <c r="E1497">
        <v>1.1720000582089172E-2</v>
      </c>
      <c r="F1497">
        <v>1489</v>
      </c>
      <c r="G1497">
        <f t="shared" ca="1" si="51"/>
        <v>6.4993472144943519E-3</v>
      </c>
    </row>
    <row r="1498" spans="2:7" x14ac:dyDescent="0.35">
      <c r="B1498" s="269">
        <v>46003</v>
      </c>
      <c r="C1498" s="210">
        <v>5818.59</v>
      </c>
      <c r="D1498">
        <f t="shared" si="50"/>
        <v>8.3709173484506874</v>
      </c>
      <c r="E1498">
        <v>1.1714036326205551E-2</v>
      </c>
      <c r="F1498">
        <v>1490</v>
      </c>
      <c r="G1498">
        <f t="shared" ca="1" si="51"/>
        <v>-1.1422114031586852E-3</v>
      </c>
    </row>
    <row r="1499" spans="2:7" x14ac:dyDescent="0.35">
      <c r="B1499" s="269">
        <v>41899</v>
      </c>
      <c r="C1499" s="210">
        <v>620.91999999999996</v>
      </c>
      <c r="D1499">
        <f t="shared" si="50"/>
        <v>14.241040746195383</v>
      </c>
      <c r="E1499">
        <v>1.1698764949326994E-2</v>
      </c>
      <c r="F1499">
        <v>1491</v>
      </c>
      <c r="G1499">
        <f t="shared" ca="1" si="51"/>
        <v>2.3420440908676248E-3</v>
      </c>
    </row>
    <row r="1500" spans="2:7" x14ac:dyDescent="0.35">
      <c r="B1500" s="269">
        <v>37938</v>
      </c>
      <c r="C1500" s="210">
        <v>40.74</v>
      </c>
      <c r="D1500">
        <f t="shared" si="50"/>
        <v>-0.68494315984842624</v>
      </c>
      <c r="E1500">
        <v>1.1671219269927957E-2</v>
      </c>
      <c r="F1500">
        <v>1492</v>
      </c>
      <c r="G1500">
        <f t="shared" ca="1" si="51"/>
        <v>-1.8344048228713019E-2</v>
      </c>
    </row>
    <row r="1501" spans="2:7" x14ac:dyDescent="0.35">
      <c r="B1501" s="269">
        <v>39973</v>
      </c>
      <c r="C1501" s="210">
        <v>129.31</v>
      </c>
      <c r="D1501">
        <f t="shared" si="50"/>
        <v>2.1017030462940753</v>
      </c>
      <c r="E1501">
        <v>1.1657017681114138E-2</v>
      </c>
      <c r="F1501">
        <v>1493</v>
      </c>
      <c r="G1501">
        <f t="shared" ca="1" si="51"/>
        <v>1.1193991461606203E-2</v>
      </c>
    </row>
    <row r="1502" spans="2:7" x14ac:dyDescent="0.35">
      <c r="B1502" s="269">
        <v>36623</v>
      </c>
      <c r="C1502" s="210">
        <v>41.69</v>
      </c>
      <c r="D1502">
        <f t="shared" si="50"/>
        <v>-0.50041941282204916</v>
      </c>
      <c r="E1502">
        <v>1.164765833535542E-2</v>
      </c>
      <c r="F1502">
        <v>1494</v>
      </c>
      <c r="G1502">
        <f t="shared" ca="1" si="51"/>
        <v>-2.4353388244318687E-3</v>
      </c>
    </row>
    <row r="1503" spans="2:7" x14ac:dyDescent="0.35">
      <c r="B1503" s="269">
        <v>38988</v>
      </c>
      <c r="C1503" s="210">
        <v>83.45</v>
      </c>
      <c r="D1503">
        <f t="shared" si="50"/>
        <v>-0.98535350787435438</v>
      </c>
      <c r="E1503">
        <v>1.1637774275669876E-2</v>
      </c>
      <c r="F1503">
        <v>1495</v>
      </c>
      <c r="G1503">
        <f t="shared" ca="1" si="51"/>
        <v>3.0816052189365874E-2</v>
      </c>
    </row>
    <row r="1504" spans="2:7" x14ac:dyDescent="0.35">
      <c r="B1504" s="269">
        <v>46146</v>
      </c>
      <c r="C1504" s="210">
        <v>5697.61</v>
      </c>
      <c r="D1504">
        <f t="shared" si="50"/>
        <v>0.90856804051881201</v>
      </c>
      <c r="E1504">
        <v>1.1613579063243467E-2</v>
      </c>
      <c r="F1504">
        <v>1496</v>
      </c>
      <c r="G1504">
        <f t="shared" ca="1" si="51"/>
        <v>1.5175648346383019E-2</v>
      </c>
    </row>
    <row r="1505" spans="2:7" x14ac:dyDescent="0.35">
      <c r="B1505" s="269">
        <v>44635</v>
      </c>
      <c r="C1505" s="210">
        <v>2985.28</v>
      </c>
      <c r="D1505">
        <f t="shared" si="50"/>
        <v>1.4456478105927171</v>
      </c>
      <c r="E1505">
        <v>1.1612973185451753E-2</v>
      </c>
      <c r="F1505">
        <v>1497</v>
      </c>
      <c r="G1505">
        <f t="shared" ca="1" si="51"/>
        <v>-1.3523802148867928E-2</v>
      </c>
    </row>
    <row r="1506" spans="2:7" x14ac:dyDescent="0.35">
      <c r="B1506" s="269">
        <v>42555</v>
      </c>
      <c r="C1506" s="210">
        <v>1220.6500000000001</v>
      </c>
      <c r="D1506">
        <f t="shared" si="50"/>
        <v>-0.62147218526822401</v>
      </c>
      <c r="E1506">
        <v>1.1610753828813889E-2</v>
      </c>
      <c r="F1506">
        <v>1498</v>
      </c>
      <c r="G1506">
        <f t="shared" ca="1" si="51"/>
        <v>1.119669686700777E-2</v>
      </c>
    </row>
    <row r="1507" spans="2:7" x14ac:dyDescent="0.35">
      <c r="B1507" s="269">
        <v>44155</v>
      </c>
      <c r="C1507" s="210">
        <v>3224.73</v>
      </c>
      <c r="D1507">
        <f t="shared" si="50"/>
        <v>7.5659299792806678</v>
      </c>
      <c r="E1507">
        <v>1.1607005612144065E-2</v>
      </c>
      <c r="F1507">
        <v>1499</v>
      </c>
      <c r="G1507">
        <f t="shared" ca="1" si="51"/>
        <v>3.1704189688289369E-4</v>
      </c>
    </row>
    <row r="1508" spans="2:7" x14ac:dyDescent="0.35">
      <c r="B1508" s="269">
        <v>41792</v>
      </c>
      <c r="C1508" s="210">
        <v>376.46</v>
      </c>
      <c r="D1508">
        <f t="shared" si="50"/>
        <v>-0.84440651206235973</v>
      </c>
      <c r="E1508">
        <v>1.1581351605535408E-2</v>
      </c>
      <c r="F1508">
        <v>1500</v>
      </c>
      <c r="G1508">
        <f t="shared" ca="1" si="51"/>
        <v>2.275650590791178E-2</v>
      </c>
    </row>
    <row r="1509" spans="2:7" x14ac:dyDescent="0.35">
      <c r="B1509" s="269">
        <v>43648</v>
      </c>
      <c r="C1509" s="210">
        <v>2419.5100000000002</v>
      </c>
      <c r="D1509">
        <f t="shared" si="50"/>
        <v>0.15909667961732502</v>
      </c>
      <c r="E1509">
        <v>1.1581187468904417E-2</v>
      </c>
      <c r="F1509">
        <v>1501</v>
      </c>
      <c r="G1509">
        <f t="shared" ca="1" si="51"/>
        <v>-2.3622139646538717E-3</v>
      </c>
    </row>
    <row r="1510" spans="2:7" x14ac:dyDescent="0.35">
      <c r="B1510" s="269">
        <v>43066</v>
      </c>
      <c r="C1510" s="210">
        <v>2087.41</v>
      </c>
      <c r="D1510">
        <f t="shared" si="50"/>
        <v>-0.24596778563249327</v>
      </c>
      <c r="E1510">
        <v>1.157730479956573E-2</v>
      </c>
      <c r="F1510">
        <v>1502</v>
      </c>
      <c r="G1510">
        <f t="shared" ca="1" si="51"/>
        <v>-1.8615598693430227E-2</v>
      </c>
    </row>
    <row r="1511" spans="2:7" x14ac:dyDescent="0.35">
      <c r="B1511" s="269">
        <v>43846</v>
      </c>
      <c r="C1511" s="210">
        <v>2768.33</v>
      </c>
      <c r="D1511">
        <f t="shared" si="50"/>
        <v>-3.3194721967202225E-3</v>
      </c>
      <c r="E1511">
        <v>1.1576197175378597E-2</v>
      </c>
      <c r="F1511">
        <v>1503</v>
      </c>
      <c r="G1511">
        <f t="shared" ca="1" si="51"/>
        <v>3.5244347538121758E-2</v>
      </c>
    </row>
    <row r="1512" spans="2:7" x14ac:dyDescent="0.35">
      <c r="B1512" s="269">
        <v>43290</v>
      </c>
      <c r="C1512" s="210">
        <v>2777.55</v>
      </c>
      <c r="D1512">
        <f t="shared" si="50"/>
        <v>71.050583657587552</v>
      </c>
      <c r="E1512">
        <v>1.1559430550548012E-2</v>
      </c>
      <c r="F1512">
        <v>1504</v>
      </c>
      <c r="G1512">
        <f t="shared" ca="1" si="51"/>
        <v>1.9497891162890593E-2</v>
      </c>
    </row>
    <row r="1513" spans="2:7" x14ac:dyDescent="0.35">
      <c r="B1513" s="269">
        <v>37503</v>
      </c>
      <c r="C1513" s="210">
        <v>38.549999999999997</v>
      </c>
      <c r="D1513">
        <f t="shared" si="50"/>
        <v>-0.18567807351077326</v>
      </c>
      <c r="E1513">
        <v>1.1545526108632844E-2</v>
      </c>
      <c r="F1513">
        <v>1505</v>
      </c>
      <c r="G1513">
        <f t="shared" ca="1" si="51"/>
        <v>-1.6421017986308725E-2</v>
      </c>
    </row>
    <row r="1514" spans="2:7" x14ac:dyDescent="0.35">
      <c r="B1514" s="269">
        <v>36724</v>
      </c>
      <c r="C1514" s="210">
        <v>47.34</v>
      </c>
      <c r="D1514">
        <f t="shared" si="50"/>
        <v>-0.97438575038280706</v>
      </c>
      <c r="E1514">
        <v>1.1538461538461673E-2</v>
      </c>
      <c r="F1514">
        <v>1506</v>
      </c>
      <c r="G1514">
        <f t="shared" ca="1" si="51"/>
        <v>-9.4363992852992463E-4</v>
      </c>
    </row>
    <row r="1515" spans="2:7" x14ac:dyDescent="0.35">
      <c r="B1515" s="269">
        <v>42970</v>
      </c>
      <c r="C1515" s="210">
        <v>1848.19</v>
      </c>
      <c r="D1515">
        <f t="shared" si="50"/>
        <v>7.5402245737257987</v>
      </c>
      <c r="E1515">
        <v>1.1504129336624386E-2</v>
      </c>
      <c r="F1515">
        <v>1507</v>
      </c>
      <c r="G1515">
        <f t="shared" ca="1" si="51"/>
        <v>-1.3653167336752115E-2</v>
      </c>
    </row>
    <row r="1516" spans="2:7" x14ac:dyDescent="0.35">
      <c r="B1516" s="269">
        <v>41047</v>
      </c>
      <c r="C1516" s="210">
        <v>216.41</v>
      </c>
      <c r="D1516">
        <f t="shared" si="50"/>
        <v>1.9637085729937003</v>
      </c>
      <c r="E1516">
        <v>1.1498013554568863E-2</v>
      </c>
      <c r="F1516">
        <v>1508</v>
      </c>
      <c r="G1516">
        <f t="shared" ca="1" si="51"/>
        <v>8.0228828496439267E-3</v>
      </c>
    </row>
    <row r="1517" spans="2:7" x14ac:dyDescent="0.35">
      <c r="B1517" s="269">
        <v>36396</v>
      </c>
      <c r="C1517" s="210">
        <v>73.02</v>
      </c>
      <c r="D1517">
        <f t="shared" si="50"/>
        <v>0.27657342657342643</v>
      </c>
      <c r="E1517">
        <v>1.1497437318188091E-2</v>
      </c>
      <c r="F1517">
        <v>1509</v>
      </c>
      <c r="G1517">
        <f t="shared" ca="1" si="51"/>
        <v>-2.6607901910996592E-3</v>
      </c>
    </row>
    <row r="1518" spans="2:7" x14ac:dyDescent="0.35">
      <c r="B1518" s="269">
        <v>36857</v>
      </c>
      <c r="C1518" s="210">
        <v>57.2</v>
      </c>
      <c r="D1518">
        <f t="shared" si="50"/>
        <v>-0.50454742312689471</v>
      </c>
      <c r="E1518">
        <v>1.1494252873563319E-2</v>
      </c>
      <c r="F1518">
        <v>1510</v>
      </c>
      <c r="G1518">
        <f t="shared" ca="1" si="51"/>
        <v>-1.1006128769194457E-2</v>
      </c>
    </row>
    <row r="1519" spans="2:7" x14ac:dyDescent="0.35">
      <c r="B1519" s="269">
        <v>39415</v>
      </c>
      <c r="C1519" s="210">
        <v>115.45</v>
      </c>
      <c r="D1519">
        <f t="shared" si="50"/>
        <v>3.0895615679971497E-2</v>
      </c>
      <c r="E1519">
        <v>1.1477133345014915E-2</v>
      </c>
      <c r="F1519">
        <v>1511</v>
      </c>
      <c r="G1519">
        <f t="shared" ca="1" si="51"/>
        <v>5.0225894053286414E-3</v>
      </c>
    </row>
    <row r="1520" spans="2:7" x14ac:dyDescent="0.35">
      <c r="B1520" s="269">
        <v>39604</v>
      </c>
      <c r="C1520" s="210">
        <v>111.99</v>
      </c>
      <c r="D1520">
        <f t="shared" si="50"/>
        <v>-0.97647871763959659</v>
      </c>
      <c r="E1520">
        <v>1.1470375722543317E-2</v>
      </c>
      <c r="F1520">
        <v>1512</v>
      </c>
      <c r="G1520">
        <f t="shared" ca="1" si="51"/>
        <v>9.0834259491364231E-3</v>
      </c>
    </row>
    <row r="1521" spans="2:7" x14ac:dyDescent="0.35">
      <c r="B1521" s="269">
        <v>45621</v>
      </c>
      <c r="C1521" s="210">
        <v>4761.22</v>
      </c>
      <c r="D1521">
        <f t="shared" si="50"/>
        <v>2.945849632036067</v>
      </c>
      <c r="E1521">
        <v>1.1467441643086071E-2</v>
      </c>
      <c r="F1521">
        <v>1513</v>
      </c>
      <c r="G1521">
        <f t="shared" ca="1" si="51"/>
        <v>2.6168104458909607E-3</v>
      </c>
    </row>
    <row r="1522" spans="2:7" x14ac:dyDescent="0.35">
      <c r="B1522" s="269">
        <v>42194</v>
      </c>
      <c r="C1522" s="210">
        <v>1206.6400000000001</v>
      </c>
      <c r="D1522">
        <f t="shared" si="50"/>
        <v>1.8909866308879202</v>
      </c>
      <c r="E1522">
        <v>1.1467274678111641E-2</v>
      </c>
      <c r="F1522">
        <v>1514</v>
      </c>
      <c r="G1522">
        <f t="shared" ca="1" si="51"/>
        <v>-2.5624552185920954E-2</v>
      </c>
    </row>
    <row r="1523" spans="2:7" x14ac:dyDescent="0.35">
      <c r="B1523" s="269">
        <v>41837</v>
      </c>
      <c r="C1523" s="210">
        <v>417.38</v>
      </c>
      <c r="D1523">
        <f t="shared" si="50"/>
        <v>2.1742337820366564</v>
      </c>
      <c r="E1523">
        <v>1.1462498485399293E-2</v>
      </c>
      <c r="F1523">
        <v>1515</v>
      </c>
      <c r="G1523">
        <f t="shared" ca="1" si="51"/>
        <v>-3.0403521780867446E-3</v>
      </c>
    </row>
    <row r="1524" spans="2:7" x14ac:dyDescent="0.35">
      <c r="B1524" s="269">
        <v>40176</v>
      </c>
      <c r="C1524" s="210">
        <v>131.49</v>
      </c>
      <c r="D1524">
        <f t="shared" si="50"/>
        <v>0.26238479262672826</v>
      </c>
      <c r="E1524">
        <v>1.1461538461538532E-2</v>
      </c>
      <c r="F1524">
        <v>1516</v>
      </c>
      <c r="G1524">
        <f t="shared" ca="1" si="51"/>
        <v>-2.8424728620924385E-2</v>
      </c>
    </row>
    <row r="1525" spans="2:7" x14ac:dyDescent="0.35">
      <c r="B1525" s="269">
        <v>39720</v>
      </c>
      <c r="C1525" s="210">
        <v>104.16</v>
      </c>
      <c r="D1525">
        <f t="shared" si="50"/>
        <v>0.81210855949895622</v>
      </c>
      <c r="E1525">
        <v>1.1458535637987887E-2</v>
      </c>
      <c r="F1525">
        <v>1517</v>
      </c>
      <c r="G1525">
        <f t="shared" ca="1" si="51"/>
        <v>2.5661246756796727E-3</v>
      </c>
    </row>
    <row r="1526" spans="2:7" x14ac:dyDescent="0.35">
      <c r="B1526" s="269">
        <v>36501</v>
      </c>
      <c r="C1526" s="210">
        <v>57.48</v>
      </c>
      <c r="D1526">
        <f t="shared" si="50"/>
        <v>-0.97180251952435148</v>
      </c>
      <c r="E1526">
        <v>1.143762097483721E-2</v>
      </c>
      <c r="F1526">
        <v>1518</v>
      </c>
      <c r="G1526">
        <f t="shared" ca="1" si="51"/>
        <v>-1.383009936005002E-2</v>
      </c>
    </row>
    <row r="1527" spans="2:7" x14ac:dyDescent="0.35">
      <c r="B1527" s="269">
        <v>43119</v>
      </c>
      <c r="C1527" s="210">
        <v>2038.48</v>
      </c>
      <c r="D1527">
        <f t="shared" si="50"/>
        <v>21.804340530260653</v>
      </c>
      <c r="E1527">
        <v>1.1431746913825251E-2</v>
      </c>
      <c r="F1527">
        <v>1519</v>
      </c>
      <c r="G1527">
        <f t="shared" ca="1" si="51"/>
        <v>-2.2837356895939768E-3</v>
      </c>
    </row>
    <row r="1528" spans="2:7" x14ac:dyDescent="0.35">
      <c r="B1528" s="269">
        <v>38649</v>
      </c>
      <c r="C1528" s="210">
        <v>89.39</v>
      </c>
      <c r="D1528">
        <f t="shared" si="50"/>
        <v>-0.98445331821391424</v>
      </c>
      <c r="E1528">
        <v>1.1427924869880122E-2</v>
      </c>
      <c r="F1528">
        <v>1520</v>
      </c>
      <c r="G1528">
        <f t="shared" ca="1" si="51"/>
        <v>8.8795942533700708E-3</v>
      </c>
    </row>
    <row r="1529" spans="2:7" x14ac:dyDescent="0.35">
      <c r="B1529" s="269">
        <v>45537</v>
      </c>
      <c r="C1529" s="210">
        <v>5749.78</v>
      </c>
      <c r="D1529">
        <f t="shared" si="50"/>
        <v>0.22916065423777349</v>
      </c>
      <c r="E1529">
        <v>1.1425143759795775E-2</v>
      </c>
      <c r="F1529">
        <v>1521</v>
      </c>
      <c r="G1529">
        <f t="shared" ca="1" si="51"/>
        <v>2.0436707155783173E-2</v>
      </c>
    </row>
    <row r="1530" spans="2:7" x14ac:dyDescent="0.35">
      <c r="B1530" s="269">
        <v>45357</v>
      </c>
      <c r="C1530" s="210">
        <v>4677.8100000000004</v>
      </c>
      <c r="D1530">
        <f t="shared" si="50"/>
        <v>113.70843550760178</v>
      </c>
      <c r="E1530">
        <v>1.1418378378378466E-2</v>
      </c>
      <c r="F1530">
        <v>1522</v>
      </c>
      <c r="G1530">
        <f t="shared" ca="1" si="51"/>
        <v>-6.3144419177288118E-3</v>
      </c>
    </row>
    <row r="1531" spans="2:7" x14ac:dyDescent="0.35">
      <c r="B1531" s="269">
        <v>37893</v>
      </c>
      <c r="C1531" s="210">
        <v>40.78</v>
      </c>
      <c r="D1531">
        <f t="shared" si="50"/>
        <v>-0.58949063821220049</v>
      </c>
      <c r="E1531">
        <v>1.1408730158730181E-2</v>
      </c>
      <c r="F1531">
        <v>1523</v>
      </c>
      <c r="G1531">
        <f t="shared" ca="1" si="51"/>
        <v>-4.9258852611263693E-4</v>
      </c>
    </row>
    <row r="1532" spans="2:7" x14ac:dyDescent="0.35">
      <c r="B1532" s="269">
        <v>38713</v>
      </c>
      <c r="C1532" s="210">
        <v>99.34</v>
      </c>
      <c r="D1532">
        <f t="shared" si="50"/>
        <v>-0.92893676989219631</v>
      </c>
      <c r="E1532">
        <v>1.1402972917939366E-2</v>
      </c>
      <c r="F1532">
        <v>1524</v>
      </c>
      <c r="G1532">
        <f t="shared" ca="1" si="51"/>
        <v>-4.3158960616928406E-3</v>
      </c>
    </row>
    <row r="1533" spans="2:7" x14ac:dyDescent="0.35">
      <c r="B1533" s="269">
        <v>42782</v>
      </c>
      <c r="C1533" s="210">
        <v>1397.91</v>
      </c>
      <c r="D1533">
        <f t="shared" si="50"/>
        <v>-0.40110276161669817</v>
      </c>
      <c r="E1533">
        <v>1.1395207501302308E-2</v>
      </c>
      <c r="F1533">
        <v>1525</v>
      </c>
      <c r="G1533">
        <f t="shared" ca="1" si="51"/>
        <v>-1.0614245487439831E-2</v>
      </c>
    </row>
    <row r="1534" spans="2:7" x14ac:dyDescent="0.35">
      <c r="B1534" s="269">
        <v>43671</v>
      </c>
      <c r="C1534" s="210">
        <v>2334.14</v>
      </c>
      <c r="D1534">
        <f t="shared" si="50"/>
        <v>15.005897277652059</v>
      </c>
      <c r="E1534">
        <v>1.139155491041444E-2</v>
      </c>
      <c r="F1534">
        <v>1526</v>
      </c>
      <c r="G1534">
        <f t="shared" ca="1" si="51"/>
        <v>1.3919612827788195E-2</v>
      </c>
    </row>
    <row r="1535" spans="2:7" x14ac:dyDescent="0.35">
      <c r="B1535" s="269">
        <v>40023</v>
      </c>
      <c r="C1535" s="210">
        <v>145.83000000000001</v>
      </c>
      <c r="D1535">
        <f t="shared" si="50"/>
        <v>2.6430177366974772</v>
      </c>
      <c r="E1535">
        <v>1.1373881683889416E-2</v>
      </c>
      <c r="F1535">
        <v>1527</v>
      </c>
      <c r="G1535">
        <f t="shared" ca="1" si="51"/>
        <v>1.7826084810946441E-2</v>
      </c>
    </row>
    <row r="1536" spans="2:7" x14ac:dyDescent="0.35">
      <c r="B1536" s="269">
        <v>37841</v>
      </c>
      <c r="C1536" s="210">
        <v>40.03</v>
      </c>
      <c r="D1536">
        <f t="shared" si="50"/>
        <v>-0.95528373547810552</v>
      </c>
      <c r="E1536">
        <v>1.1369378473976828E-2</v>
      </c>
      <c r="F1536">
        <v>1528</v>
      </c>
      <c r="G1536">
        <f t="shared" ca="1" si="51"/>
        <v>7.6328532610740931E-3</v>
      </c>
    </row>
    <row r="1537" spans="2:7" x14ac:dyDescent="0.35">
      <c r="B1537" s="269">
        <v>42122</v>
      </c>
      <c r="C1537" s="210">
        <v>895.2</v>
      </c>
      <c r="D1537">
        <f t="shared" si="50"/>
        <v>-0.74701001559991853</v>
      </c>
      <c r="E1537">
        <v>1.1365433716700251E-2</v>
      </c>
      <c r="F1537">
        <v>1529</v>
      </c>
      <c r="G1537">
        <f t="shared" ca="1" si="51"/>
        <v>5.231086985261489E-3</v>
      </c>
    </row>
    <row r="1538" spans="2:7" x14ac:dyDescent="0.35">
      <c r="B1538" s="269">
        <v>44861</v>
      </c>
      <c r="C1538" s="210">
        <v>3538.48</v>
      </c>
      <c r="D1538">
        <f t="shared" si="50"/>
        <v>-4.1711577522004058E-2</v>
      </c>
      <c r="E1538">
        <v>1.1364156034206858E-2</v>
      </c>
      <c r="F1538">
        <v>1530</v>
      </c>
      <c r="G1538">
        <f t="shared" ca="1" si="51"/>
        <v>-4.3085666870977968E-3</v>
      </c>
    </row>
    <row r="1539" spans="2:7" x14ac:dyDescent="0.35">
      <c r="B1539" s="269">
        <v>44438</v>
      </c>
      <c r="C1539" s="210">
        <v>3692.5</v>
      </c>
      <c r="D1539">
        <f t="shared" si="50"/>
        <v>89.17094017094017</v>
      </c>
      <c r="E1539">
        <v>1.1363978734651448E-2</v>
      </c>
      <c r="F1539">
        <v>1531</v>
      </c>
      <c r="G1539">
        <f t="shared" ca="1" si="51"/>
        <v>-6.0170007696062639E-3</v>
      </c>
    </row>
    <row r="1540" spans="2:7" x14ac:dyDescent="0.35">
      <c r="B1540" s="269">
        <v>37880</v>
      </c>
      <c r="C1540" s="210">
        <v>40.950000000000003</v>
      </c>
      <c r="D1540">
        <f t="shared" si="50"/>
        <v>-0.97531571174538112</v>
      </c>
      <c r="E1540">
        <v>1.1360829834527065E-2</v>
      </c>
      <c r="F1540">
        <v>1532</v>
      </c>
      <c r="G1540">
        <f t="shared" ca="1" si="51"/>
        <v>-2.2642416998681282E-2</v>
      </c>
    </row>
    <row r="1541" spans="2:7" x14ac:dyDescent="0.35">
      <c r="B1541" s="269">
        <v>42937</v>
      </c>
      <c r="C1541" s="210">
        <v>1658.95</v>
      </c>
      <c r="D1541">
        <f t="shared" si="50"/>
        <v>-0.50687248449826694</v>
      </c>
      <c r="E1541">
        <v>1.1326712875753736E-2</v>
      </c>
      <c r="F1541">
        <v>1533</v>
      </c>
      <c r="G1541">
        <f t="shared" ca="1" si="51"/>
        <v>-1.0397168487659002E-2</v>
      </c>
    </row>
    <row r="1542" spans="2:7" x14ac:dyDescent="0.35">
      <c r="B1542" s="269">
        <v>44362</v>
      </c>
      <c r="C1542" s="210">
        <v>3364.14</v>
      </c>
      <c r="D1542">
        <f t="shared" si="50"/>
        <v>82.498138495904684</v>
      </c>
      <c r="E1542">
        <v>1.130607570050463E-2</v>
      </c>
      <c r="F1542">
        <v>1534</v>
      </c>
      <c r="G1542">
        <f t="shared" ca="1" si="51"/>
        <v>2.1375628135030043E-2</v>
      </c>
    </row>
    <row r="1543" spans="2:7" x14ac:dyDescent="0.35">
      <c r="B1543" s="269">
        <v>36159</v>
      </c>
      <c r="C1543" s="210">
        <v>40.29</v>
      </c>
      <c r="D1543">
        <f t="shared" si="50"/>
        <v>-0.64602003162888777</v>
      </c>
      <c r="E1543">
        <v>1.1295180722891459E-2</v>
      </c>
      <c r="F1543">
        <v>1535</v>
      </c>
      <c r="G1543">
        <f t="shared" ca="1" si="51"/>
        <v>-1.042818065019138E-2</v>
      </c>
    </row>
    <row r="1544" spans="2:7" x14ac:dyDescent="0.35">
      <c r="B1544" s="269">
        <v>38751</v>
      </c>
      <c r="C1544" s="210">
        <v>113.82</v>
      </c>
      <c r="D1544">
        <f t="shared" si="50"/>
        <v>-0.52966942148760332</v>
      </c>
      <c r="E1544">
        <v>1.1283873833851587E-2</v>
      </c>
      <c r="F1544">
        <v>1536</v>
      </c>
      <c r="G1544">
        <f t="shared" ca="1" si="51"/>
        <v>7.9499390424399973E-3</v>
      </c>
    </row>
    <row r="1545" spans="2:7" x14ac:dyDescent="0.35">
      <c r="B1545" s="269">
        <v>41015</v>
      </c>
      <c r="C1545" s="210">
        <v>242</v>
      </c>
      <c r="D1545">
        <f t="shared" ref="D1545:D1608" si="52">(C1545-C1546)/C1546</f>
        <v>-0.95027441536479473</v>
      </c>
      <c r="E1545">
        <v>1.1282908483075589E-2</v>
      </c>
      <c r="F1545">
        <v>1537</v>
      </c>
      <c r="G1545">
        <f t="shared" ca="1" si="51"/>
        <v>2.714975417071855E-4</v>
      </c>
    </row>
    <row r="1546" spans="2:7" x14ac:dyDescent="0.35">
      <c r="B1546" s="269">
        <v>45680</v>
      </c>
      <c r="C1546" s="210">
        <v>4866.71</v>
      </c>
      <c r="D1546">
        <f t="shared" si="52"/>
        <v>1.3217707001507548</v>
      </c>
      <c r="E1546">
        <v>1.1279125098962424E-2</v>
      </c>
      <c r="F1546">
        <v>1538</v>
      </c>
      <c r="G1546">
        <f t="shared" ref="G1546:G1609" ca="1" si="53">_xlfn.NORM.INV(RAND(),M$11,M$12)</f>
        <v>-1.0368136745089084E-2</v>
      </c>
    </row>
    <row r="1547" spans="2:7" x14ac:dyDescent="0.35">
      <c r="B1547" s="269">
        <v>43060</v>
      </c>
      <c r="C1547" s="210">
        <v>2096.12</v>
      </c>
      <c r="D1547">
        <f t="shared" si="52"/>
        <v>16.568686614701196</v>
      </c>
      <c r="E1547">
        <v>1.1274876371969554E-2</v>
      </c>
      <c r="F1547">
        <v>1539</v>
      </c>
      <c r="G1547">
        <f t="shared" ca="1" si="53"/>
        <v>2.8570831230807069E-3</v>
      </c>
    </row>
    <row r="1548" spans="2:7" x14ac:dyDescent="0.35">
      <c r="B1548" s="269">
        <v>39456</v>
      </c>
      <c r="C1548" s="210">
        <v>119.31</v>
      </c>
      <c r="D1548">
        <f t="shared" si="52"/>
        <v>2.1664012738853504</v>
      </c>
      <c r="E1548">
        <v>1.1273097135107631E-2</v>
      </c>
      <c r="F1548">
        <v>1540</v>
      </c>
      <c r="G1548">
        <f t="shared" ca="1" si="53"/>
        <v>6.4540359528206118E-3</v>
      </c>
    </row>
    <row r="1549" spans="2:7" x14ac:dyDescent="0.35">
      <c r="B1549" s="269">
        <v>37196</v>
      </c>
      <c r="C1549" s="210">
        <v>37.68</v>
      </c>
      <c r="D1549">
        <f t="shared" si="52"/>
        <v>-0.98899539138205972</v>
      </c>
      <c r="E1549">
        <v>1.1272141706924362E-2</v>
      </c>
      <c r="F1549">
        <v>1541</v>
      </c>
      <c r="G1549">
        <f t="shared" ca="1" si="53"/>
        <v>-1.6707478768264488E-2</v>
      </c>
    </row>
    <row r="1550" spans="2:7" x14ac:dyDescent="0.35">
      <c r="B1550" s="269">
        <v>44425</v>
      </c>
      <c r="C1550" s="210">
        <v>3424.02</v>
      </c>
      <c r="D1550">
        <f t="shared" si="52"/>
        <v>19.929217603911983</v>
      </c>
      <c r="E1550">
        <v>1.1270401020715521E-2</v>
      </c>
      <c r="F1550">
        <v>1542</v>
      </c>
      <c r="G1550">
        <f t="shared" ca="1" si="53"/>
        <v>-2.1160494092510737E-2</v>
      </c>
    </row>
    <row r="1551" spans="2:7" x14ac:dyDescent="0.35">
      <c r="B1551" s="269">
        <v>40533</v>
      </c>
      <c r="C1551" s="210">
        <v>163.6</v>
      </c>
      <c r="D1551">
        <f t="shared" si="52"/>
        <v>1.7158034528552455</v>
      </c>
      <c r="E1551">
        <v>1.1249845469155601E-2</v>
      </c>
      <c r="F1551">
        <v>1543</v>
      </c>
      <c r="G1551">
        <f t="shared" ca="1" si="53"/>
        <v>-1.5811964478735632E-2</v>
      </c>
    </row>
    <row r="1552" spans="2:7" x14ac:dyDescent="0.35">
      <c r="B1552" s="269">
        <v>36451</v>
      </c>
      <c r="C1552" s="210">
        <v>60.24</v>
      </c>
      <c r="D1552">
        <f t="shared" si="52"/>
        <v>-0.95128696538172286</v>
      </c>
      <c r="E1552">
        <v>1.1247272116837364E-2</v>
      </c>
      <c r="F1552">
        <v>1544</v>
      </c>
      <c r="G1552">
        <f t="shared" ca="1" si="53"/>
        <v>-9.2783129073090026E-3</v>
      </c>
    </row>
    <row r="1553" spans="2:7" x14ac:dyDescent="0.35">
      <c r="B1553" s="269">
        <v>42325</v>
      </c>
      <c r="C1553" s="210">
        <v>1236.6300000000001</v>
      </c>
      <c r="D1553">
        <f t="shared" si="52"/>
        <v>-0.27457191630149758</v>
      </c>
      <c r="E1553">
        <v>1.1243948711239042E-2</v>
      </c>
      <c r="F1553">
        <v>1545</v>
      </c>
      <c r="G1553">
        <f t="shared" ca="1" si="53"/>
        <v>6.9193108280394796E-3</v>
      </c>
    </row>
    <row r="1554" spans="2:7" x14ac:dyDescent="0.35">
      <c r="B1554" s="269">
        <v>42951</v>
      </c>
      <c r="C1554" s="210">
        <v>1704.69</v>
      </c>
      <c r="D1554">
        <f t="shared" si="52"/>
        <v>-0.46182356599621788</v>
      </c>
      <c r="E1554">
        <v>1.1217359323280666E-2</v>
      </c>
      <c r="F1554">
        <v>1546</v>
      </c>
      <c r="G1554">
        <f t="shared" ca="1" si="53"/>
        <v>-2.2774779148820826E-2</v>
      </c>
    </row>
    <row r="1555" spans="2:7" x14ac:dyDescent="0.35">
      <c r="B1555" s="269">
        <v>44271</v>
      </c>
      <c r="C1555" s="210">
        <v>3167.53</v>
      </c>
      <c r="D1555">
        <f t="shared" si="52"/>
        <v>0.23856949022644017</v>
      </c>
      <c r="E1555">
        <v>1.1215042778700073E-2</v>
      </c>
      <c r="F1555">
        <v>1547</v>
      </c>
      <c r="G1555">
        <f t="shared" ca="1" si="53"/>
        <v>-1.7301389605678934E-2</v>
      </c>
    </row>
    <row r="1556" spans="2:7" x14ac:dyDescent="0.35">
      <c r="B1556" s="269">
        <v>43257</v>
      </c>
      <c r="C1556" s="210">
        <v>2557.41</v>
      </c>
      <c r="D1556">
        <f t="shared" si="52"/>
        <v>5.8124933404368671</v>
      </c>
      <c r="E1556">
        <v>1.1209698465042313E-2</v>
      </c>
      <c r="F1556">
        <v>1548</v>
      </c>
      <c r="G1556">
        <f t="shared" ca="1" si="53"/>
        <v>1.2146766576270117E-2</v>
      </c>
    </row>
    <row r="1557" spans="2:7" x14ac:dyDescent="0.35">
      <c r="B1557" s="269">
        <v>41604</v>
      </c>
      <c r="C1557" s="210">
        <v>375.4</v>
      </c>
      <c r="D1557">
        <f t="shared" si="52"/>
        <v>5.0276172125883107</v>
      </c>
      <c r="E1557">
        <v>1.1205689042128994E-2</v>
      </c>
      <c r="F1557">
        <v>1549</v>
      </c>
      <c r="G1557">
        <f t="shared" ca="1" si="53"/>
        <v>-1.1774080003906237E-2</v>
      </c>
    </row>
    <row r="1558" spans="2:7" x14ac:dyDescent="0.35">
      <c r="B1558" s="269">
        <v>38467</v>
      </c>
      <c r="C1558" s="210">
        <v>62.28</v>
      </c>
      <c r="D1558">
        <f t="shared" si="52"/>
        <v>0.64153927253558263</v>
      </c>
      <c r="E1558">
        <v>1.1203117389186518E-2</v>
      </c>
      <c r="F1558">
        <v>1550</v>
      </c>
      <c r="G1558">
        <f t="shared" ca="1" si="53"/>
        <v>-2.6919486829874009E-2</v>
      </c>
    </row>
    <row r="1559" spans="2:7" x14ac:dyDescent="0.35">
      <c r="B1559" s="269">
        <v>37361</v>
      </c>
      <c r="C1559" s="210">
        <v>37.94</v>
      </c>
      <c r="D1559">
        <f t="shared" si="52"/>
        <v>-0.64129715420251487</v>
      </c>
      <c r="E1559">
        <v>1.1194029850746124E-2</v>
      </c>
      <c r="F1559">
        <v>1551</v>
      </c>
      <c r="G1559">
        <f t="shared" ca="1" si="53"/>
        <v>-8.2463224862876789E-3</v>
      </c>
    </row>
    <row r="1560" spans="2:7" x14ac:dyDescent="0.35">
      <c r="B1560" s="269">
        <v>39512</v>
      </c>
      <c r="C1560" s="210">
        <v>105.77</v>
      </c>
      <c r="D1560">
        <f t="shared" si="52"/>
        <v>-0.98141843224060987</v>
      </c>
      <c r="E1560">
        <v>1.1185468451242847E-2</v>
      </c>
      <c r="F1560">
        <v>1552</v>
      </c>
      <c r="G1560">
        <f t="shared" ca="1" si="53"/>
        <v>-3.3085283564040727E-3</v>
      </c>
    </row>
    <row r="1561" spans="2:7" x14ac:dyDescent="0.35">
      <c r="B1561" s="269">
        <v>45873</v>
      </c>
      <c r="C1561" s="210">
        <v>5692.2</v>
      </c>
      <c r="D1561">
        <f t="shared" si="52"/>
        <v>18.978239505826195</v>
      </c>
      <c r="E1561">
        <v>1.1182661988719601E-2</v>
      </c>
      <c r="F1561">
        <v>1553</v>
      </c>
      <c r="G1561">
        <f t="shared" ca="1" si="53"/>
        <v>-1.9553420144776897E-2</v>
      </c>
    </row>
    <row r="1562" spans="2:7" x14ac:dyDescent="0.35">
      <c r="B1562" s="269">
        <v>41439</v>
      </c>
      <c r="C1562" s="210">
        <v>284.92</v>
      </c>
      <c r="D1562">
        <f t="shared" si="52"/>
        <v>2.5780484741931438</v>
      </c>
      <c r="E1562">
        <v>1.1179330659758081E-2</v>
      </c>
      <c r="F1562">
        <v>1554</v>
      </c>
      <c r="G1562">
        <f t="shared" ca="1" si="53"/>
        <v>-2.1411727950552658E-3</v>
      </c>
    </row>
    <row r="1563" spans="2:7" x14ac:dyDescent="0.35">
      <c r="B1563" s="269">
        <v>38972</v>
      </c>
      <c r="C1563" s="210">
        <v>79.63</v>
      </c>
      <c r="D1563">
        <f t="shared" si="52"/>
        <v>-0.38485901892622632</v>
      </c>
      <c r="E1563">
        <v>1.1174603174603117E-2</v>
      </c>
      <c r="F1563">
        <v>1555</v>
      </c>
      <c r="G1563">
        <f t="shared" ca="1" si="53"/>
        <v>1.6336577831595683E-2</v>
      </c>
    </row>
    <row r="1564" spans="2:7" x14ac:dyDescent="0.35">
      <c r="B1564" s="269">
        <v>40274</v>
      </c>
      <c r="C1564" s="210">
        <v>129.44999999999999</v>
      </c>
      <c r="D1564">
        <f t="shared" si="52"/>
        <v>0.28818787939098411</v>
      </c>
      <c r="E1564">
        <v>1.1170129667239324E-2</v>
      </c>
      <c r="F1564">
        <v>1556</v>
      </c>
      <c r="G1564">
        <f t="shared" ca="1" si="53"/>
        <v>1.8629560695975312E-2</v>
      </c>
    </row>
    <row r="1565" spans="2:7" x14ac:dyDescent="0.35">
      <c r="B1565" s="269">
        <v>39554</v>
      </c>
      <c r="C1565" s="210">
        <v>100.49</v>
      </c>
      <c r="D1565">
        <f t="shared" si="52"/>
        <v>1.4648025508952658</v>
      </c>
      <c r="E1565">
        <v>1.1169249345944854E-2</v>
      </c>
      <c r="F1565">
        <v>1557</v>
      </c>
      <c r="G1565">
        <f t="shared" ca="1" si="53"/>
        <v>1.2115120935546328E-2</v>
      </c>
    </row>
    <row r="1566" spans="2:7" x14ac:dyDescent="0.35">
      <c r="B1566" s="269">
        <v>37301</v>
      </c>
      <c r="C1566" s="210">
        <v>40.770000000000003</v>
      </c>
      <c r="D1566">
        <f t="shared" si="52"/>
        <v>-0.6128940372199011</v>
      </c>
      <c r="E1566">
        <v>1.1160714285714355E-2</v>
      </c>
      <c r="F1566">
        <v>1558</v>
      </c>
      <c r="G1566">
        <f t="shared" ca="1" si="53"/>
        <v>7.2145767312650298E-3</v>
      </c>
    </row>
    <row r="1567" spans="2:7" x14ac:dyDescent="0.35">
      <c r="B1567" s="269">
        <v>39721</v>
      </c>
      <c r="C1567" s="210">
        <v>105.32</v>
      </c>
      <c r="D1567">
        <f t="shared" si="52"/>
        <v>-0.91608503043630685</v>
      </c>
      <c r="E1567">
        <v>1.1136712749615942E-2</v>
      </c>
      <c r="F1567">
        <v>1559</v>
      </c>
      <c r="G1567">
        <f t="shared" ca="1" si="53"/>
        <v>1.0274660575272569E-2</v>
      </c>
    </row>
    <row r="1568" spans="2:7" x14ac:dyDescent="0.35">
      <c r="B1568" s="269">
        <v>42275</v>
      </c>
      <c r="C1568" s="210">
        <v>1255.08</v>
      </c>
      <c r="D1568">
        <f t="shared" si="52"/>
        <v>-0.70422425677825307</v>
      </c>
      <c r="E1568">
        <v>1.1125701902084112E-2</v>
      </c>
      <c r="F1568">
        <v>1560</v>
      </c>
      <c r="G1568">
        <f t="shared" ca="1" si="53"/>
        <v>-9.6372398810942849E-3</v>
      </c>
    </row>
    <row r="1569" spans="2:7" x14ac:dyDescent="0.35">
      <c r="B1569" s="269">
        <v>44978</v>
      </c>
      <c r="C1569" s="210">
        <v>4243.3500000000004</v>
      </c>
      <c r="D1569">
        <f t="shared" si="52"/>
        <v>48.124218569113225</v>
      </c>
      <c r="E1569">
        <v>1.1125514099307666E-2</v>
      </c>
      <c r="F1569">
        <v>1561</v>
      </c>
      <c r="G1569">
        <f t="shared" ca="1" si="53"/>
        <v>1.6487709904618522E-2</v>
      </c>
    </row>
    <row r="1570" spans="2:7" x14ac:dyDescent="0.35">
      <c r="B1570" s="269">
        <v>39034</v>
      </c>
      <c r="C1570" s="210">
        <v>86.38</v>
      </c>
      <c r="D1570">
        <f t="shared" si="52"/>
        <v>0.79174445135863913</v>
      </c>
      <c r="E1570">
        <v>1.1120215381013562E-2</v>
      </c>
      <c r="F1570">
        <v>1562</v>
      </c>
      <c r="G1570">
        <f t="shared" ca="1" si="53"/>
        <v>-1.1595956105892846E-2</v>
      </c>
    </row>
    <row r="1571" spans="2:7" x14ac:dyDescent="0.35">
      <c r="B1571" s="269">
        <v>38223</v>
      </c>
      <c r="C1571" s="210">
        <v>48.21</v>
      </c>
      <c r="D1571">
        <f t="shared" si="52"/>
        <v>-0.98424839249307328</v>
      </c>
      <c r="E1571">
        <v>1.1115771812080561E-2</v>
      </c>
      <c r="F1571">
        <v>1563</v>
      </c>
      <c r="G1571">
        <f t="shared" ca="1" si="53"/>
        <v>-9.5653819399529744E-3</v>
      </c>
    </row>
    <row r="1572" spans="2:7" x14ac:dyDescent="0.35">
      <c r="B1572" s="269">
        <v>44671</v>
      </c>
      <c r="C1572" s="210">
        <v>3060.64</v>
      </c>
      <c r="D1572">
        <f t="shared" si="52"/>
        <v>13.215699024616812</v>
      </c>
      <c r="E1572">
        <v>1.1109973207884894E-2</v>
      </c>
      <c r="F1572">
        <v>1564</v>
      </c>
      <c r="G1572">
        <f t="shared" ca="1" si="53"/>
        <v>-5.1615175626405071E-3</v>
      </c>
    </row>
    <row r="1573" spans="2:7" x14ac:dyDescent="0.35">
      <c r="B1573" s="269">
        <v>41066</v>
      </c>
      <c r="C1573" s="210">
        <v>215.3</v>
      </c>
      <c r="D1573">
        <f t="shared" si="52"/>
        <v>4.4881468264083617</v>
      </c>
      <c r="E1573">
        <v>1.10829341598573E-2</v>
      </c>
      <c r="F1573">
        <v>1565</v>
      </c>
      <c r="G1573">
        <f t="shared" ca="1" si="53"/>
        <v>-2.6086176943590812E-2</v>
      </c>
    </row>
    <row r="1574" spans="2:7" x14ac:dyDescent="0.35">
      <c r="B1574" s="269">
        <v>37133</v>
      </c>
      <c r="C1574" s="210">
        <v>39.229999999999997</v>
      </c>
      <c r="D1574">
        <f t="shared" si="52"/>
        <v>2.9073705179282867</v>
      </c>
      <c r="E1574">
        <v>1.1082474226804117E-2</v>
      </c>
      <c r="F1574">
        <v>1566</v>
      </c>
      <c r="G1574">
        <f t="shared" ca="1" si="53"/>
        <v>-2.9773402269688476E-3</v>
      </c>
    </row>
    <row r="1575" spans="2:7" x14ac:dyDescent="0.35">
      <c r="B1575" s="269">
        <v>35311</v>
      </c>
      <c r="C1575" s="210">
        <v>10.039999999999999</v>
      </c>
      <c r="D1575">
        <f t="shared" si="52"/>
        <v>-0.89330499468650382</v>
      </c>
      <c r="E1575">
        <v>1.1077542799597124E-2</v>
      </c>
      <c r="F1575">
        <v>1567</v>
      </c>
      <c r="G1575">
        <f t="shared" ca="1" si="53"/>
        <v>-2.3588776883018466E-3</v>
      </c>
    </row>
    <row r="1576" spans="2:7" x14ac:dyDescent="0.35">
      <c r="B1576" s="269">
        <v>39177</v>
      </c>
      <c r="C1576" s="210">
        <v>94.1</v>
      </c>
      <c r="D1576">
        <f t="shared" si="52"/>
        <v>-0.9700662614001101</v>
      </c>
      <c r="E1576">
        <v>1.1066938863221245E-2</v>
      </c>
      <c r="F1576">
        <v>1568</v>
      </c>
      <c r="G1576">
        <f t="shared" ca="1" si="53"/>
        <v>-5.1204309684290778E-3</v>
      </c>
    </row>
    <row r="1577" spans="2:7" x14ac:dyDescent="0.35">
      <c r="B1577" s="269">
        <v>44238</v>
      </c>
      <c r="C1577" s="210">
        <v>3143.61</v>
      </c>
      <c r="D1577">
        <f t="shared" si="52"/>
        <v>-0.34441473831728919</v>
      </c>
      <c r="E1577">
        <v>1.1063903692577887E-2</v>
      </c>
      <c r="F1577">
        <v>1569</v>
      </c>
      <c r="G1577">
        <f t="shared" ca="1" si="53"/>
        <v>-9.6233649800984804E-3</v>
      </c>
    </row>
    <row r="1578" spans="2:7" x14ac:dyDescent="0.35">
      <c r="B1578" s="269">
        <v>45266</v>
      </c>
      <c r="C1578" s="210">
        <v>4795.12</v>
      </c>
      <c r="D1578">
        <f t="shared" si="52"/>
        <v>-0.22077196084294282</v>
      </c>
      <c r="E1578">
        <v>1.106343499942021E-2</v>
      </c>
      <c r="F1578">
        <v>1570</v>
      </c>
      <c r="G1578">
        <f t="shared" ca="1" si="53"/>
        <v>-1.0197328051054685E-2</v>
      </c>
    </row>
    <row r="1579" spans="2:7" x14ac:dyDescent="0.35">
      <c r="B1579" s="269">
        <v>45565</v>
      </c>
      <c r="C1579" s="210">
        <v>6153.68</v>
      </c>
      <c r="D1579">
        <f t="shared" si="52"/>
        <v>44.752267657992569</v>
      </c>
      <c r="E1579">
        <v>1.1062459437922553E-2</v>
      </c>
      <c r="F1579">
        <v>1571</v>
      </c>
      <c r="G1579">
        <f t="shared" ca="1" si="53"/>
        <v>6.2831411597643163E-3</v>
      </c>
    </row>
    <row r="1580" spans="2:7" x14ac:dyDescent="0.35">
      <c r="B1580" s="269">
        <v>40057</v>
      </c>
      <c r="C1580" s="210">
        <v>134.5</v>
      </c>
      <c r="D1580">
        <f t="shared" si="52"/>
        <v>-0.95035324863240733</v>
      </c>
      <c r="E1580">
        <v>1.1050139066375997E-2</v>
      </c>
      <c r="F1580">
        <v>1572</v>
      </c>
      <c r="G1580">
        <f t="shared" ca="1" si="53"/>
        <v>4.481777482008331E-3</v>
      </c>
    </row>
    <row r="1581" spans="2:7" x14ac:dyDescent="0.35">
      <c r="B1581" s="269">
        <v>43804</v>
      </c>
      <c r="C1581" s="210">
        <v>2709.14</v>
      </c>
      <c r="D1581">
        <f t="shared" si="52"/>
        <v>-0.49913476257737222</v>
      </c>
      <c r="E1581">
        <v>1.1035352687184774E-2</v>
      </c>
      <c r="F1581">
        <v>1573</v>
      </c>
      <c r="G1581">
        <f t="shared" ca="1" si="53"/>
        <v>-4.5189854870120614E-3</v>
      </c>
    </row>
    <row r="1582" spans="2:7" x14ac:dyDescent="0.35">
      <c r="B1582" s="269">
        <v>45888</v>
      </c>
      <c r="C1582" s="210">
        <v>5408.92</v>
      </c>
      <c r="D1582">
        <f t="shared" si="52"/>
        <v>13.39308142629058</v>
      </c>
      <c r="E1582">
        <v>1.1031981906203936E-2</v>
      </c>
      <c r="F1582">
        <v>1574</v>
      </c>
      <c r="G1582">
        <f t="shared" ca="1" si="53"/>
        <v>8.0903585363532159E-3</v>
      </c>
    </row>
    <row r="1583" spans="2:7" x14ac:dyDescent="0.35">
      <c r="B1583" s="269">
        <v>41621</v>
      </c>
      <c r="C1583" s="210">
        <v>375.8</v>
      </c>
      <c r="D1583">
        <f t="shared" si="52"/>
        <v>7.8967803030303028</v>
      </c>
      <c r="E1583">
        <v>1.1030400860909397E-2</v>
      </c>
      <c r="F1583">
        <v>1575</v>
      </c>
      <c r="G1583">
        <f t="shared" ca="1" si="53"/>
        <v>3.2740208133165988E-3</v>
      </c>
    </row>
    <row r="1584" spans="2:7" x14ac:dyDescent="0.35">
      <c r="B1584" s="269">
        <v>37259</v>
      </c>
      <c r="C1584" s="210">
        <v>42.24</v>
      </c>
      <c r="D1584">
        <f t="shared" si="52"/>
        <v>-0.20735597673109396</v>
      </c>
      <c r="E1584">
        <v>1.1010052656773597E-2</v>
      </c>
      <c r="F1584">
        <v>1576</v>
      </c>
      <c r="G1584">
        <f t="shared" ca="1" si="53"/>
        <v>4.9054493631316772E-4</v>
      </c>
    </row>
    <row r="1585" spans="2:7" x14ac:dyDescent="0.35">
      <c r="B1585" s="269">
        <v>38315</v>
      </c>
      <c r="C1585" s="210">
        <v>53.29</v>
      </c>
      <c r="D1585">
        <f t="shared" si="52"/>
        <v>-0.54343728581220019</v>
      </c>
      <c r="E1585">
        <v>1.1003604629102605E-2</v>
      </c>
      <c r="F1585">
        <v>1577</v>
      </c>
      <c r="G1585">
        <f t="shared" ca="1" si="53"/>
        <v>-2.27694192422805E-2</v>
      </c>
    </row>
    <row r="1586" spans="2:7" x14ac:dyDescent="0.35">
      <c r="B1586" s="269">
        <v>39413</v>
      </c>
      <c r="C1586" s="210">
        <v>116.72</v>
      </c>
      <c r="D1586">
        <f t="shared" si="52"/>
        <v>1.0134552354666206</v>
      </c>
      <c r="E1586">
        <v>1.1000433087916813E-2</v>
      </c>
      <c r="F1586">
        <v>1578</v>
      </c>
      <c r="G1586">
        <f t="shared" ca="1" si="53"/>
        <v>-2.5061095092093266E-2</v>
      </c>
    </row>
    <row r="1587" spans="2:7" x14ac:dyDescent="0.35">
      <c r="B1587" s="269">
        <v>36860</v>
      </c>
      <c r="C1587" s="210">
        <v>57.97</v>
      </c>
      <c r="D1587">
        <f t="shared" si="52"/>
        <v>-0.4755270062426491</v>
      </c>
      <c r="E1587">
        <v>1.0987094523892491E-2</v>
      </c>
      <c r="F1587">
        <v>1579</v>
      </c>
      <c r="G1587">
        <f t="shared" ca="1" si="53"/>
        <v>1.5003462096752559E-2</v>
      </c>
    </row>
    <row r="1588" spans="2:7" x14ac:dyDescent="0.35">
      <c r="B1588" s="269">
        <v>39589</v>
      </c>
      <c r="C1588" s="210">
        <v>110.53</v>
      </c>
      <c r="D1588">
        <f t="shared" si="52"/>
        <v>4.9940347071583515</v>
      </c>
      <c r="E1588">
        <v>1.0975944388548457E-2</v>
      </c>
      <c r="F1588">
        <v>1580</v>
      </c>
      <c r="G1588">
        <f t="shared" ca="1" si="53"/>
        <v>-2.5385927255974685E-3</v>
      </c>
    </row>
    <row r="1589" spans="2:7" x14ac:dyDescent="0.35">
      <c r="B1589" s="269">
        <v>35794</v>
      </c>
      <c r="C1589" s="210">
        <v>18.440000000000001</v>
      </c>
      <c r="D1589">
        <f t="shared" si="52"/>
        <v>-0.9945635830822479</v>
      </c>
      <c r="E1589">
        <v>1.0964912280701912E-2</v>
      </c>
      <c r="F1589">
        <v>1581</v>
      </c>
      <c r="G1589">
        <f t="shared" ca="1" si="53"/>
        <v>9.3149836280846093E-3</v>
      </c>
    </row>
    <row r="1590" spans="2:7" x14ac:dyDescent="0.35">
      <c r="B1590" s="269">
        <v>44047</v>
      </c>
      <c r="C1590" s="210">
        <v>3391.94</v>
      </c>
      <c r="D1590">
        <f t="shared" si="52"/>
        <v>333.18128078817733</v>
      </c>
      <c r="E1590">
        <v>1.0962219387451032E-2</v>
      </c>
      <c r="F1590">
        <v>1582</v>
      </c>
      <c r="G1590">
        <f t="shared" ca="1" si="53"/>
        <v>-1.6475394263133964E-4</v>
      </c>
    </row>
    <row r="1591" spans="2:7" x14ac:dyDescent="0.35">
      <c r="B1591" s="269">
        <v>35318</v>
      </c>
      <c r="C1591" s="210">
        <v>10.15</v>
      </c>
      <c r="D1591">
        <f t="shared" si="52"/>
        <v>-0.97271652061717118</v>
      </c>
      <c r="E1591">
        <v>1.0956175298804903E-2</v>
      </c>
      <c r="F1591">
        <v>1583</v>
      </c>
      <c r="G1591">
        <f t="shared" ca="1" si="53"/>
        <v>2.1848408573376069E-2</v>
      </c>
    </row>
    <row r="1592" spans="2:7" x14ac:dyDescent="0.35">
      <c r="B1592" s="269">
        <v>41787</v>
      </c>
      <c r="C1592" s="210">
        <v>372.02</v>
      </c>
      <c r="D1592">
        <f t="shared" si="52"/>
        <v>-0.92849935518342208</v>
      </c>
      <c r="E1592">
        <v>1.0951384548493091E-2</v>
      </c>
      <c r="F1592">
        <v>1584</v>
      </c>
      <c r="G1592">
        <f t="shared" ca="1" si="53"/>
        <v>1.0842011761477309E-4</v>
      </c>
    </row>
    <row r="1593" spans="2:7" x14ac:dyDescent="0.35">
      <c r="B1593" s="269">
        <v>45782</v>
      </c>
      <c r="C1593" s="210">
        <v>5203.03</v>
      </c>
      <c r="D1593">
        <f t="shared" si="52"/>
        <v>2.7285945651550763</v>
      </c>
      <c r="E1593">
        <v>1.0942913045421193E-2</v>
      </c>
      <c r="F1593">
        <v>1585</v>
      </c>
      <c r="G1593">
        <f t="shared" ca="1" si="53"/>
        <v>2.8288103235345682E-2</v>
      </c>
    </row>
    <row r="1594" spans="2:7" x14ac:dyDescent="0.35">
      <c r="B1594" s="269">
        <v>42810</v>
      </c>
      <c r="C1594" s="210">
        <v>1395.44</v>
      </c>
      <c r="D1594">
        <f t="shared" si="52"/>
        <v>2.564615423914987</v>
      </c>
      <c r="E1594">
        <v>1.0902715899129922E-2</v>
      </c>
      <c r="F1594">
        <v>1586</v>
      </c>
      <c r="G1594">
        <f t="shared" ca="1" si="53"/>
        <v>-2.3234784517742826E-2</v>
      </c>
    </row>
    <row r="1595" spans="2:7" x14ac:dyDescent="0.35">
      <c r="B1595" s="269">
        <v>41571</v>
      </c>
      <c r="C1595" s="210">
        <v>391.47</v>
      </c>
      <c r="D1595">
        <f t="shared" si="52"/>
        <v>1.0577691337258202</v>
      </c>
      <c r="E1595">
        <v>1.0897353131052362E-2</v>
      </c>
      <c r="F1595">
        <v>1587</v>
      </c>
      <c r="G1595">
        <f t="shared" ca="1" si="53"/>
        <v>-8.8359466987187711E-3</v>
      </c>
    </row>
    <row r="1596" spans="2:7" x14ac:dyDescent="0.35">
      <c r="B1596" s="269">
        <v>40807</v>
      </c>
      <c r="C1596" s="210">
        <v>190.24</v>
      </c>
      <c r="D1596">
        <f t="shared" si="52"/>
        <v>9.2500000000000018</v>
      </c>
      <c r="E1596">
        <v>1.0893246187363896E-2</v>
      </c>
      <c r="F1596">
        <v>1588</v>
      </c>
      <c r="G1596">
        <f t="shared" ca="1" si="53"/>
        <v>5.5741699335434E-3</v>
      </c>
    </row>
    <row r="1597" spans="2:7" x14ac:dyDescent="0.35">
      <c r="B1597" s="269">
        <v>35802</v>
      </c>
      <c r="C1597" s="210">
        <v>18.559999999999999</v>
      </c>
      <c r="D1597">
        <f t="shared" si="52"/>
        <v>-0.80804633364360323</v>
      </c>
      <c r="E1597">
        <v>1.0893246187363797E-2</v>
      </c>
      <c r="F1597">
        <v>1589</v>
      </c>
      <c r="G1597">
        <f t="shared" ca="1" si="53"/>
        <v>6.4212795383575228E-3</v>
      </c>
    </row>
    <row r="1598" spans="2:7" x14ac:dyDescent="0.35">
      <c r="B1598" s="269">
        <v>39532</v>
      </c>
      <c r="C1598" s="210">
        <v>96.69</v>
      </c>
      <c r="D1598">
        <f t="shared" si="52"/>
        <v>0.96125760649087233</v>
      </c>
      <c r="E1598">
        <v>1.0872974385781411E-2</v>
      </c>
      <c r="F1598">
        <v>1590</v>
      </c>
      <c r="G1598">
        <f t="shared" ca="1" si="53"/>
        <v>-1.177935123417866E-2</v>
      </c>
    </row>
    <row r="1599" spans="2:7" x14ac:dyDescent="0.35">
      <c r="B1599" s="269">
        <v>36811</v>
      </c>
      <c r="C1599" s="210">
        <v>49.3</v>
      </c>
      <c r="D1599">
        <f t="shared" si="52"/>
        <v>-0.9825034602690137</v>
      </c>
      <c r="E1599">
        <v>1.0867336477342506E-2</v>
      </c>
      <c r="F1599">
        <v>1591</v>
      </c>
      <c r="G1599">
        <f t="shared" ca="1" si="53"/>
        <v>-2.4539287043515632E-2</v>
      </c>
    </row>
    <row r="1600" spans="2:7" x14ac:dyDescent="0.35">
      <c r="B1600" s="269">
        <v>43294</v>
      </c>
      <c r="C1600" s="210">
        <v>2817.7</v>
      </c>
      <c r="D1600">
        <f t="shared" si="52"/>
        <v>187.85388739946379</v>
      </c>
      <c r="E1600">
        <v>1.0841333390732776E-2</v>
      </c>
      <c r="F1600">
        <v>1592</v>
      </c>
      <c r="G1600">
        <f t="shared" ca="1" si="53"/>
        <v>-3.0824242255009651E-2</v>
      </c>
    </row>
    <row r="1601" spans="2:7" x14ac:dyDescent="0.35">
      <c r="B1601" s="269">
        <v>35662</v>
      </c>
      <c r="C1601" s="210">
        <v>14.92</v>
      </c>
      <c r="D1601">
        <f t="shared" si="52"/>
        <v>-0.99547995213354135</v>
      </c>
      <c r="E1601">
        <v>1.0840108401084021E-2</v>
      </c>
      <c r="F1601">
        <v>1593</v>
      </c>
      <c r="G1601">
        <f t="shared" ca="1" si="53"/>
        <v>-2.9867978901996797E-2</v>
      </c>
    </row>
    <row r="1602" spans="2:7" x14ac:dyDescent="0.35">
      <c r="B1602" s="269">
        <v>44168</v>
      </c>
      <c r="C1602" s="210">
        <v>3300.85</v>
      </c>
      <c r="D1602">
        <f t="shared" si="52"/>
        <v>81.212951432129515</v>
      </c>
      <c r="E1602">
        <v>1.0828390226275422E-2</v>
      </c>
      <c r="F1602">
        <v>1594</v>
      </c>
      <c r="G1602">
        <f t="shared" ca="1" si="53"/>
        <v>1.1611293464593594E-2</v>
      </c>
    </row>
    <row r="1603" spans="2:7" x14ac:dyDescent="0.35">
      <c r="B1603" s="269">
        <v>36608</v>
      </c>
      <c r="C1603" s="210">
        <v>40.15</v>
      </c>
      <c r="D1603">
        <f t="shared" si="52"/>
        <v>-0.97305061651329339</v>
      </c>
      <c r="E1603">
        <v>1.0825780463242693E-2</v>
      </c>
      <c r="F1603">
        <v>1595</v>
      </c>
      <c r="G1603">
        <f t="shared" ca="1" si="53"/>
        <v>-1.2445609348153152E-2</v>
      </c>
    </row>
    <row r="1604" spans="2:7" x14ac:dyDescent="0.35">
      <c r="B1604" s="269">
        <v>42612</v>
      </c>
      <c r="C1604" s="210">
        <v>1489.83</v>
      </c>
      <c r="D1604">
        <f t="shared" si="52"/>
        <v>-0.57811557554150372</v>
      </c>
      <c r="E1604">
        <v>1.0814918345330944E-2</v>
      </c>
      <c r="F1604">
        <v>1596</v>
      </c>
      <c r="G1604">
        <f t="shared" ca="1" si="53"/>
        <v>2.8009468785845258E-3</v>
      </c>
    </row>
    <row r="1605" spans="2:7" x14ac:dyDescent="0.35">
      <c r="B1605" s="269">
        <v>44803</v>
      </c>
      <c r="C1605" s="210">
        <v>3531.37</v>
      </c>
      <c r="D1605">
        <f t="shared" si="52"/>
        <v>68.955824088748017</v>
      </c>
      <c r="E1605">
        <v>1.0814090949424444E-2</v>
      </c>
      <c r="F1605">
        <v>1597</v>
      </c>
      <c r="G1605">
        <f t="shared" ca="1" si="53"/>
        <v>-2.9866772762807994E-2</v>
      </c>
    </row>
    <row r="1606" spans="2:7" x14ac:dyDescent="0.35">
      <c r="B1606" s="269">
        <v>38251</v>
      </c>
      <c r="C1606" s="210">
        <v>50.48</v>
      </c>
      <c r="D1606">
        <f t="shared" si="52"/>
        <v>-0.6117520381479773</v>
      </c>
      <c r="E1606">
        <v>1.0812975570684806E-2</v>
      </c>
      <c r="F1606">
        <v>1598</v>
      </c>
      <c r="G1606">
        <f t="shared" ca="1" si="53"/>
        <v>8.5089254356303205E-3</v>
      </c>
    </row>
    <row r="1607" spans="2:7" x14ac:dyDescent="0.35">
      <c r="B1607" s="269">
        <v>40219</v>
      </c>
      <c r="C1607" s="210">
        <v>130.02000000000001</v>
      </c>
      <c r="D1607">
        <f t="shared" si="52"/>
        <v>0.15696743192738935</v>
      </c>
      <c r="E1607">
        <v>1.0806188292000427E-2</v>
      </c>
      <c r="F1607">
        <v>1599</v>
      </c>
      <c r="G1607">
        <f t="shared" ca="1" si="53"/>
        <v>-2.5804874174661145E-2</v>
      </c>
    </row>
    <row r="1608" spans="2:7" x14ac:dyDescent="0.35">
      <c r="B1608" s="269">
        <v>39689</v>
      </c>
      <c r="C1608" s="210">
        <v>112.38</v>
      </c>
      <c r="D1608">
        <f t="shared" si="52"/>
        <v>-0.96884624660754526</v>
      </c>
      <c r="E1608">
        <v>1.079330814894755E-2</v>
      </c>
      <c r="F1608">
        <v>1600</v>
      </c>
      <c r="G1608">
        <f t="shared" ca="1" si="53"/>
        <v>1.8794568946581949E-2</v>
      </c>
    </row>
    <row r="1609" spans="2:7" x14ac:dyDescent="0.35">
      <c r="B1609" s="269">
        <v>44762</v>
      </c>
      <c r="C1609" s="210">
        <v>3607.27</v>
      </c>
      <c r="D1609">
        <f t="shared" ref="D1609:D1672" si="54">(C1609-C1610)/C1610</f>
        <v>-0.25042649971012571</v>
      </c>
      <c r="E1609">
        <v>1.0785198303061488E-2</v>
      </c>
      <c r="F1609">
        <v>1601</v>
      </c>
      <c r="G1609">
        <f t="shared" ca="1" si="53"/>
        <v>5.2477498173263762E-2</v>
      </c>
    </row>
    <row r="1610" spans="2:7" x14ac:dyDescent="0.35">
      <c r="B1610" s="269">
        <v>45679</v>
      </c>
      <c r="C1610" s="210">
        <v>4812.43</v>
      </c>
      <c r="D1610">
        <f t="shared" si="54"/>
        <v>97.655801558015582</v>
      </c>
      <c r="E1610">
        <v>1.0776876029169692E-2</v>
      </c>
      <c r="F1610">
        <v>1602</v>
      </c>
      <c r="G1610">
        <f t="shared" ref="G1610:G1673" ca="1" si="55">_xlfn.NORM.INV(RAND(),M$11,M$12)</f>
        <v>2.1599320135482127E-2</v>
      </c>
    </row>
    <row r="1611" spans="2:7" x14ac:dyDescent="0.35">
      <c r="B1611" s="269">
        <v>38041</v>
      </c>
      <c r="C1611" s="210">
        <v>48.78</v>
      </c>
      <c r="D1611">
        <f t="shared" si="54"/>
        <v>-0.42238010657193609</v>
      </c>
      <c r="E1611">
        <v>1.0774968918358954E-2</v>
      </c>
      <c r="F1611">
        <v>1603</v>
      </c>
      <c r="G1611">
        <f t="shared" ca="1" si="55"/>
        <v>5.811757895372565E-3</v>
      </c>
    </row>
    <row r="1612" spans="2:7" x14ac:dyDescent="0.35">
      <c r="B1612" s="269">
        <v>39086</v>
      </c>
      <c r="C1612" s="210">
        <v>84.45</v>
      </c>
      <c r="D1612">
        <f t="shared" si="54"/>
        <v>1.0452894163235651</v>
      </c>
      <c r="E1612">
        <v>1.0771992818671522E-2</v>
      </c>
      <c r="F1612">
        <v>1604</v>
      </c>
      <c r="G1612">
        <f t="shared" ca="1" si="55"/>
        <v>-1.7906459060270732E-2</v>
      </c>
    </row>
    <row r="1613" spans="2:7" x14ac:dyDescent="0.35">
      <c r="B1613" s="269">
        <v>37251</v>
      </c>
      <c r="C1613" s="210">
        <v>41.29</v>
      </c>
      <c r="D1613">
        <f t="shared" si="54"/>
        <v>-0.57707671822185802</v>
      </c>
      <c r="E1613">
        <v>1.0771113831089295E-2</v>
      </c>
      <c r="F1613">
        <v>1605</v>
      </c>
      <c r="G1613">
        <f t="shared" ca="1" si="55"/>
        <v>1.0548333917539982E-2</v>
      </c>
    </row>
    <row r="1614" spans="2:7" x14ac:dyDescent="0.35">
      <c r="B1614" s="269">
        <v>38702</v>
      </c>
      <c r="C1614" s="210">
        <v>97.63</v>
      </c>
      <c r="D1614">
        <f t="shared" si="54"/>
        <v>0.11819951895544603</v>
      </c>
      <c r="E1614">
        <v>1.0767160161507319E-2</v>
      </c>
      <c r="F1614">
        <v>1606</v>
      </c>
      <c r="G1614">
        <f t="shared" ca="1" si="55"/>
        <v>1.9501575933744575E-2</v>
      </c>
    </row>
    <row r="1615" spans="2:7" x14ac:dyDescent="0.35">
      <c r="B1615" s="269">
        <v>39035</v>
      </c>
      <c r="C1615" s="210">
        <v>87.31</v>
      </c>
      <c r="D1615">
        <f t="shared" si="54"/>
        <v>-0.97856165947635543</v>
      </c>
      <c r="E1615">
        <v>1.0766381106737751E-2</v>
      </c>
      <c r="F1615">
        <v>1607</v>
      </c>
      <c r="G1615">
        <f t="shared" ca="1" si="55"/>
        <v>4.7741258979047754E-2</v>
      </c>
    </row>
    <row r="1616" spans="2:7" x14ac:dyDescent="0.35">
      <c r="B1616" s="269">
        <v>45016</v>
      </c>
      <c r="C1616" s="210">
        <v>4072.61</v>
      </c>
      <c r="D1616">
        <f t="shared" si="54"/>
        <v>99.583106939985186</v>
      </c>
      <c r="E1616">
        <v>1.0746256803274056E-2</v>
      </c>
      <c r="F1616">
        <v>1608</v>
      </c>
      <c r="G1616">
        <f t="shared" ca="1" si="55"/>
        <v>-1.7141148145055556E-2</v>
      </c>
    </row>
    <row r="1617" spans="2:7" x14ac:dyDescent="0.35">
      <c r="B1617" s="269">
        <v>37897</v>
      </c>
      <c r="C1617" s="210">
        <v>40.49</v>
      </c>
      <c r="D1617">
        <f t="shared" si="54"/>
        <v>-0.97197904483768049</v>
      </c>
      <c r="E1617">
        <v>1.0733899151273082E-2</v>
      </c>
      <c r="F1617">
        <v>1609</v>
      </c>
      <c r="G1617">
        <f t="shared" ca="1" si="55"/>
        <v>-3.9808740928190832E-2</v>
      </c>
    </row>
    <row r="1618" spans="2:7" x14ac:dyDescent="0.35">
      <c r="B1618" s="269">
        <v>42822</v>
      </c>
      <c r="C1618" s="210">
        <v>1444.99</v>
      </c>
      <c r="D1618">
        <f t="shared" si="54"/>
        <v>3.1085868638043785</v>
      </c>
      <c r="E1618">
        <v>1.0729898926310577E-2</v>
      </c>
      <c r="F1618">
        <v>1610</v>
      </c>
      <c r="G1618">
        <f t="shared" ca="1" si="55"/>
        <v>1.9570702114434832E-2</v>
      </c>
    </row>
    <row r="1619" spans="2:7" x14ac:dyDescent="0.35">
      <c r="B1619" s="269">
        <v>41551</v>
      </c>
      <c r="C1619" s="210">
        <v>351.7</v>
      </c>
      <c r="D1619">
        <f t="shared" si="54"/>
        <v>-0.89330040622904772</v>
      </c>
      <c r="E1619">
        <v>1.0719314883466854E-2</v>
      </c>
      <c r="F1619">
        <v>1611</v>
      </c>
      <c r="G1619">
        <f t="shared" ca="1" si="55"/>
        <v>7.7762324968110143E-3</v>
      </c>
    </row>
    <row r="1620" spans="2:7" x14ac:dyDescent="0.35">
      <c r="B1620" s="269">
        <v>44217</v>
      </c>
      <c r="C1620" s="210">
        <v>3296.17</v>
      </c>
      <c r="D1620">
        <f t="shared" si="54"/>
        <v>14.664718182682256</v>
      </c>
      <c r="E1620">
        <v>1.0716848296036537E-2</v>
      </c>
      <c r="F1620">
        <v>1612</v>
      </c>
      <c r="G1620">
        <f t="shared" ca="1" si="55"/>
        <v>-2.9697605005916446E-3</v>
      </c>
    </row>
    <row r="1621" spans="2:7" x14ac:dyDescent="0.35">
      <c r="B1621" s="269">
        <v>41326</v>
      </c>
      <c r="C1621" s="210">
        <v>210.42</v>
      </c>
      <c r="D1621">
        <f t="shared" si="54"/>
        <v>-0.83531989825865771</v>
      </c>
      <c r="E1621">
        <v>1.0711369422162399E-2</v>
      </c>
      <c r="F1621">
        <v>1613</v>
      </c>
      <c r="G1621">
        <f t="shared" ca="1" si="55"/>
        <v>-2.2958233549284945E-2</v>
      </c>
    </row>
    <row r="1622" spans="2:7" x14ac:dyDescent="0.35">
      <c r="B1622" s="269">
        <v>42244</v>
      </c>
      <c r="C1622" s="210">
        <v>1277.75</v>
      </c>
      <c r="D1622">
        <f t="shared" si="54"/>
        <v>-0.52692220827640845</v>
      </c>
      <c r="E1622">
        <v>1.0710245924332163E-2</v>
      </c>
      <c r="F1622">
        <v>1614</v>
      </c>
      <c r="G1622">
        <f t="shared" ca="1" si="55"/>
        <v>6.4263702161369656E-4</v>
      </c>
    </row>
    <row r="1623" spans="2:7" x14ac:dyDescent="0.35">
      <c r="B1623" s="269">
        <v>43811</v>
      </c>
      <c r="C1623" s="210">
        <v>2700.93</v>
      </c>
      <c r="D1623">
        <f t="shared" si="54"/>
        <v>-0.45768269298342495</v>
      </c>
      <c r="E1623">
        <v>1.0706053167285233E-2</v>
      </c>
      <c r="F1623">
        <v>1615</v>
      </c>
      <c r="G1623">
        <f t="shared" ca="1" si="55"/>
        <v>2.3383084129388373E-2</v>
      </c>
    </row>
    <row r="1624" spans="2:7" x14ac:dyDescent="0.35">
      <c r="B1624" s="269">
        <v>45688</v>
      </c>
      <c r="C1624" s="210">
        <v>4980.3500000000004</v>
      </c>
      <c r="D1624">
        <f t="shared" si="54"/>
        <v>1.4383240393041965</v>
      </c>
      <c r="E1624">
        <v>1.069885523060787E-2</v>
      </c>
      <c r="F1624">
        <v>1616</v>
      </c>
      <c r="G1624">
        <f t="shared" ca="1" si="55"/>
        <v>-2.0117292214874634E-2</v>
      </c>
    </row>
    <row r="1625" spans="2:7" x14ac:dyDescent="0.35">
      <c r="B1625" s="269">
        <v>43108</v>
      </c>
      <c r="C1625" s="210">
        <v>2042.53</v>
      </c>
      <c r="D1625">
        <f t="shared" si="54"/>
        <v>-0.60079390518481457</v>
      </c>
      <c r="E1625">
        <v>1.0693149654612702E-2</v>
      </c>
      <c r="F1625">
        <v>1617</v>
      </c>
      <c r="G1625">
        <f t="shared" ca="1" si="55"/>
        <v>9.6822954076303466E-3</v>
      </c>
    </row>
    <row r="1626" spans="2:7" x14ac:dyDescent="0.35">
      <c r="B1626" s="269">
        <v>45289</v>
      </c>
      <c r="C1626" s="210">
        <v>5116.4799999999996</v>
      </c>
      <c r="D1626">
        <f t="shared" si="54"/>
        <v>23.253318164580961</v>
      </c>
      <c r="E1626">
        <v>1.0688669536205309E-2</v>
      </c>
      <c r="F1626">
        <v>1618</v>
      </c>
      <c r="G1626">
        <f t="shared" ca="1" si="55"/>
        <v>2.1497962129631114E-2</v>
      </c>
    </row>
    <row r="1627" spans="2:7" x14ac:dyDescent="0.35">
      <c r="B1627" s="269">
        <v>41283</v>
      </c>
      <c r="C1627" s="210">
        <v>210.96</v>
      </c>
      <c r="D1627">
        <f t="shared" si="54"/>
        <v>-0.91615662210069471</v>
      </c>
      <c r="E1627">
        <v>1.0683658314569149E-2</v>
      </c>
      <c r="F1627">
        <v>1619</v>
      </c>
      <c r="G1627">
        <f t="shared" ca="1" si="55"/>
        <v>2.8846597578053293E-3</v>
      </c>
    </row>
    <row r="1628" spans="2:7" x14ac:dyDescent="0.35">
      <c r="B1628" s="269">
        <v>43942</v>
      </c>
      <c r="C1628" s="210">
        <v>2516.12</v>
      </c>
      <c r="D1628">
        <f t="shared" si="54"/>
        <v>-0.22101789158547505</v>
      </c>
      <c r="E1628">
        <v>1.0676671192268422E-2</v>
      </c>
      <c r="F1628">
        <v>1620</v>
      </c>
      <c r="G1628">
        <f t="shared" ca="1" si="55"/>
        <v>-9.1501537672787452E-3</v>
      </c>
    </row>
    <row r="1629" spans="2:7" x14ac:dyDescent="0.35">
      <c r="B1629" s="269">
        <v>44704</v>
      </c>
      <c r="C1629" s="210">
        <v>3230.01</v>
      </c>
      <c r="D1629">
        <f t="shared" si="54"/>
        <v>-0.44110221914608294</v>
      </c>
      <c r="E1629">
        <v>1.0666725074469995E-2</v>
      </c>
      <c r="F1629">
        <v>1621</v>
      </c>
      <c r="G1629">
        <f t="shared" ca="1" si="55"/>
        <v>1.1501201468513201E-3</v>
      </c>
    </row>
    <row r="1630" spans="2:7" x14ac:dyDescent="0.35">
      <c r="B1630" s="269">
        <v>45993</v>
      </c>
      <c r="C1630" s="210">
        <v>5779.25</v>
      </c>
      <c r="D1630">
        <f t="shared" si="54"/>
        <v>0.75718776984542036</v>
      </c>
      <c r="E1630">
        <v>1.0664064481040517E-2</v>
      </c>
      <c r="F1630">
        <v>1622</v>
      </c>
      <c r="G1630">
        <f t="shared" ca="1" si="55"/>
        <v>1.2081187181393321E-2</v>
      </c>
    </row>
    <row r="1631" spans="2:7" x14ac:dyDescent="0.35">
      <c r="B1631" s="269">
        <v>44558</v>
      </c>
      <c r="C1631" s="210">
        <v>3288.92</v>
      </c>
      <c r="D1631">
        <f t="shared" si="54"/>
        <v>181.21163434903045</v>
      </c>
      <c r="E1631">
        <v>1.0659971790561839E-2</v>
      </c>
      <c r="F1631">
        <v>1623</v>
      </c>
      <c r="G1631">
        <f t="shared" ca="1" si="55"/>
        <v>1.1239533716433294E-2</v>
      </c>
    </row>
    <row r="1632" spans="2:7" x14ac:dyDescent="0.35">
      <c r="B1632" s="269">
        <v>35809</v>
      </c>
      <c r="C1632" s="210">
        <v>18.05</v>
      </c>
      <c r="D1632">
        <f t="shared" si="54"/>
        <v>-0.99560547112758002</v>
      </c>
      <c r="E1632">
        <v>1.0638297872340498E-2</v>
      </c>
      <c r="F1632">
        <v>1624</v>
      </c>
      <c r="G1632">
        <f t="shared" ca="1" si="55"/>
        <v>-2.2234617885288788E-2</v>
      </c>
    </row>
    <row r="1633" spans="2:7" x14ac:dyDescent="0.35">
      <c r="B1633" s="269">
        <v>44932</v>
      </c>
      <c r="C1633" s="210">
        <v>4107.38</v>
      </c>
      <c r="D1633">
        <f t="shared" si="54"/>
        <v>-0.23660180767565178</v>
      </c>
      <c r="E1633">
        <v>1.0631937148298432E-2</v>
      </c>
      <c r="F1633">
        <v>1625</v>
      </c>
      <c r="G1633">
        <f t="shared" ca="1" si="55"/>
        <v>8.3861778766816455E-3</v>
      </c>
    </row>
    <row r="1634" spans="2:7" x14ac:dyDescent="0.35">
      <c r="B1634" s="269">
        <v>46223</v>
      </c>
      <c r="C1634" s="210">
        <v>5380.39</v>
      </c>
      <c r="D1634">
        <f t="shared" si="54"/>
        <v>5.1250071149664747</v>
      </c>
      <c r="E1634">
        <v>1.0623930516188609E-2</v>
      </c>
      <c r="F1634">
        <v>1626</v>
      </c>
      <c r="G1634">
        <f t="shared" ca="1" si="55"/>
        <v>-7.2981993094439869E-3</v>
      </c>
    </row>
    <row r="1635" spans="2:7" x14ac:dyDescent="0.35">
      <c r="B1635" s="269">
        <v>42053</v>
      </c>
      <c r="C1635" s="210">
        <v>878.43</v>
      </c>
      <c r="D1635">
        <f t="shared" si="54"/>
        <v>-0.59474534046872118</v>
      </c>
      <c r="E1635">
        <v>1.0618959963184427E-2</v>
      </c>
      <c r="F1635">
        <v>1627</v>
      </c>
      <c r="G1635">
        <f t="shared" ca="1" si="55"/>
        <v>-1.8569846760930889E-2</v>
      </c>
    </row>
    <row r="1636" spans="2:7" x14ac:dyDescent="0.35">
      <c r="B1636" s="269">
        <v>43700</v>
      </c>
      <c r="C1636" s="210">
        <v>2167.6</v>
      </c>
      <c r="D1636">
        <f t="shared" si="54"/>
        <v>-0.3075158617076334</v>
      </c>
      <c r="E1636">
        <v>1.0611514145577181E-2</v>
      </c>
      <c r="F1636">
        <v>1628</v>
      </c>
      <c r="G1636">
        <f t="shared" ca="1" si="55"/>
        <v>1.5584183434105264E-2</v>
      </c>
    </row>
    <row r="1637" spans="2:7" x14ac:dyDescent="0.35">
      <c r="B1637" s="269">
        <v>44257</v>
      </c>
      <c r="C1637" s="210">
        <v>3130.18</v>
      </c>
      <c r="D1637">
        <f t="shared" si="54"/>
        <v>44.543139822493814</v>
      </c>
      <c r="E1637">
        <v>1.0596120567192611E-2</v>
      </c>
      <c r="F1637">
        <v>1629</v>
      </c>
      <c r="G1637">
        <f t="shared" ca="1" si="55"/>
        <v>-2.6105585629986439E-2</v>
      </c>
    </row>
    <row r="1638" spans="2:7" x14ac:dyDescent="0.35">
      <c r="B1638" s="269">
        <v>36410</v>
      </c>
      <c r="C1638" s="210">
        <v>68.73</v>
      </c>
      <c r="D1638">
        <f t="shared" si="54"/>
        <v>-0.97103861517976031</v>
      </c>
      <c r="E1638">
        <v>1.0586678429642683E-2</v>
      </c>
      <c r="F1638">
        <v>1630</v>
      </c>
      <c r="G1638">
        <f t="shared" ca="1" si="55"/>
        <v>-2.0983304448200318E-2</v>
      </c>
    </row>
    <row r="1639" spans="2:7" x14ac:dyDescent="0.35">
      <c r="B1639" s="269">
        <v>43601</v>
      </c>
      <c r="C1639" s="210">
        <v>2373.16</v>
      </c>
      <c r="D1639">
        <f t="shared" si="54"/>
        <v>24.327214514407682</v>
      </c>
      <c r="E1639">
        <v>1.0586381637780381E-2</v>
      </c>
      <c r="F1639">
        <v>1631</v>
      </c>
      <c r="G1639">
        <f t="shared" ca="1" si="55"/>
        <v>2.1490437314542976E-2</v>
      </c>
    </row>
    <row r="1640" spans="2:7" x14ac:dyDescent="0.35">
      <c r="B1640" s="269">
        <v>39792</v>
      </c>
      <c r="C1640" s="210">
        <v>93.7</v>
      </c>
      <c r="D1640">
        <f t="shared" si="54"/>
        <v>-0.33785598190940563</v>
      </c>
      <c r="E1640">
        <v>1.0569456427955176E-2</v>
      </c>
      <c r="F1640">
        <v>1632</v>
      </c>
      <c r="G1640">
        <f t="shared" ca="1" si="55"/>
        <v>1.6727621202144046E-2</v>
      </c>
    </row>
    <row r="1641" spans="2:7" x14ac:dyDescent="0.35">
      <c r="B1641" s="269">
        <v>40585</v>
      </c>
      <c r="C1641" s="210">
        <v>141.51</v>
      </c>
      <c r="D1641">
        <f t="shared" si="54"/>
        <v>0.15612745098039202</v>
      </c>
      <c r="E1641">
        <v>1.0569163750624793E-2</v>
      </c>
      <c r="F1641">
        <v>1633</v>
      </c>
      <c r="G1641">
        <f t="shared" ca="1" si="55"/>
        <v>-2.4355432104243787E-2</v>
      </c>
    </row>
    <row r="1642" spans="2:7" x14ac:dyDescent="0.35">
      <c r="B1642" s="269">
        <v>40080</v>
      </c>
      <c r="C1642" s="210">
        <v>122.4</v>
      </c>
      <c r="D1642">
        <f t="shared" si="54"/>
        <v>2.2815013404825741</v>
      </c>
      <c r="E1642">
        <v>1.0568031704095121E-2</v>
      </c>
      <c r="F1642">
        <v>1634</v>
      </c>
      <c r="G1642">
        <f t="shared" ca="1" si="55"/>
        <v>1.2677539115644169E-2</v>
      </c>
    </row>
    <row r="1643" spans="2:7" x14ac:dyDescent="0.35">
      <c r="B1643" s="269">
        <v>37410</v>
      </c>
      <c r="C1643" s="210">
        <v>37.299999999999997</v>
      </c>
      <c r="D1643">
        <f t="shared" si="54"/>
        <v>-0.99255637597285962</v>
      </c>
      <c r="E1643">
        <v>1.0566242210783002E-2</v>
      </c>
      <c r="F1643">
        <v>1635</v>
      </c>
      <c r="G1643">
        <f t="shared" ca="1" si="55"/>
        <v>-3.7571440280476563E-2</v>
      </c>
    </row>
    <row r="1644" spans="2:7" x14ac:dyDescent="0.35">
      <c r="B1644" s="269">
        <v>45420</v>
      </c>
      <c r="C1644" s="210">
        <v>5011</v>
      </c>
      <c r="D1644">
        <f t="shared" si="54"/>
        <v>8.1369910471710156</v>
      </c>
      <c r="E1644">
        <v>1.0543043366029891E-2</v>
      </c>
      <c r="F1644">
        <v>1636</v>
      </c>
      <c r="G1644">
        <f t="shared" ca="1" si="55"/>
        <v>-2.4728853123648923E-2</v>
      </c>
    </row>
    <row r="1645" spans="2:7" x14ac:dyDescent="0.35">
      <c r="B1645" s="269">
        <v>41870</v>
      </c>
      <c r="C1645" s="210">
        <v>548.42999999999995</v>
      </c>
      <c r="D1645">
        <f t="shared" si="54"/>
        <v>8.2188603126575881</v>
      </c>
      <c r="E1645">
        <v>1.0539698918390877E-2</v>
      </c>
      <c r="F1645">
        <v>1637</v>
      </c>
      <c r="G1645">
        <f t="shared" ca="1" si="55"/>
        <v>1.6141598336968876E-2</v>
      </c>
    </row>
    <row r="1646" spans="2:7" x14ac:dyDescent="0.35">
      <c r="B1646" s="269">
        <v>36328</v>
      </c>
      <c r="C1646" s="210">
        <v>59.49</v>
      </c>
      <c r="D1646">
        <f t="shared" si="54"/>
        <v>-0.98186214129785243</v>
      </c>
      <c r="E1646">
        <v>1.0531679972821549E-2</v>
      </c>
      <c r="F1646">
        <v>1638</v>
      </c>
      <c r="G1646">
        <f t="shared" ca="1" si="55"/>
        <v>1.0842391269667281E-2</v>
      </c>
    </row>
    <row r="1647" spans="2:7" x14ac:dyDescent="0.35">
      <c r="B1647" s="269">
        <v>44207</v>
      </c>
      <c r="C1647" s="210">
        <v>3279.88</v>
      </c>
      <c r="D1647">
        <f t="shared" si="54"/>
        <v>283.46487424111018</v>
      </c>
      <c r="E1647">
        <v>1.0518402583078229E-2</v>
      </c>
      <c r="F1647">
        <v>1639</v>
      </c>
      <c r="G1647">
        <f t="shared" ca="1" si="55"/>
        <v>1.2528774412856141E-2</v>
      </c>
    </row>
    <row r="1648" spans="2:7" x14ac:dyDescent="0.35">
      <c r="B1648" s="269">
        <v>35488</v>
      </c>
      <c r="C1648" s="210">
        <v>11.53</v>
      </c>
      <c r="D1648">
        <f t="shared" si="54"/>
        <v>-0.92409479921000659</v>
      </c>
      <c r="E1648">
        <v>1.051709027169143E-2</v>
      </c>
      <c r="F1648">
        <v>1640</v>
      </c>
      <c r="G1648">
        <f t="shared" ca="1" si="55"/>
        <v>6.1326473495026766E-3</v>
      </c>
    </row>
    <row r="1649" spans="2:7" x14ac:dyDescent="0.35">
      <c r="B1649" s="269">
        <v>40679</v>
      </c>
      <c r="C1649" s="210">
        <v>151.9</v>
      </c>
      <c r="D1649">
        <f t="shared" si="54"/>
        <v>-0.96961696169616973</v>
      </c>
      <c r="E1649">
        <v>1.0510910058541861E-2</v>
      </c>
      <c r="F1649">
        <v>1641</v>
      </c>
      <c r="G1649">
        <f t="shared" ca="1" si="55"/>
        <v>2.1073655444716947E-2</v>
      </c>
    </row>
    <row r="1650" spans="2:7" x14ac:dyDescent="0.35">
      <c r="B1650" s="269">
        <v>46281</v>
      </c>
      <c r="C1650" s="209">
        <v>4999.5</v>
      </c>
      <c r="D1650">
        <f t="shared" si="54"/>
        <v>119.7608695652174</v>
      </c>
      <c r="E1650">
        <v>1.0510358767054067E-2</v>
      </c>
      <c r="F1650">
        <v>1642</v>
      </c>
      <c r="G1650">
        <f t="shared" ca="1" si="55"/>
        <v>-1.0450058658825154E-2</v>
      </c>
    </row>
    <row r="1651" spans="2:7" x14ac:dyDescent="0.35">
      <c r="B1651" s="269">
        <v>37096</v>
      </c>
      <c r="C1651" s="210">
        <v>41.4</v>
      </c>
      <c r="D1651">
        <f t="shared" si="54"/>
        <v>-0.97800796812749002</v>
      </c>
      <c r="E1651">
        <v>1.0495484500854278E-2</v>
      </c>
      <c r="F1651">
        <v>1643</v>
      </c>
      <c r="G1651">
        <f t="shared" ca="1" si="55"/>
        <v>1.4778940760289145E-2</v>
      </c>
    </row>
    <row r="1652" spans="2:7" x14ac:dyDescent="0.35">
      <c r="B1652" s="269">
        <v>43004</v>
      </c>
      <c r="C1652" s="210">
        <v>1882.5</v>
      </c>
      <c r="D1652">
        <f t="shared" si="54"/>
        <v>24.003320494089518</v>
      </c>
      <c r="E1652">
        <v>1.0488684673852344E-2</v>
      </c>
      <c r="F1652">
        <v>1644</v>
      </c>
      <c r="G1652">
        <f t="shared" ca="1" si="55"/>
        <v>8.4864156362487956E-3</v>
      </c>
    </row>
    <row r="1653" spans="2:7" x14ac:dyDescent="0.35">
      <c r="B1653" s="269">
        <v>38559</v>
      </c>
      <c r="C1653" s="210">
        <v>75.290000000000006</v>
      </c>
      <c r="D1653">
        <f t="shared" si="54"/>
        <v>-0.98615231533508307</v>
      </c>
      <c r="E1653">
        <v>1.0468393504227635E-2</v>
      </c>
      <c r="F1653">
        <v>1645</v>
      </c>
      <c r="G1653">
        <f t="shared" ca="1" si="55"/>
        <v>3.0000182352659523E-2</v>
      </c>
    </row>
    <row r="1654" spans="2:7" x14ac:dyDescent="0.35">
      <c r="B1654" s="269">
        <v>45813</v>
      </c>
      <c r="C1654" s="210">
        <v>5437.01</v>
      </c>
      <c r="D1654">
        <f t="shared" si="54"/>
        <v>-7.7356326130266037E-2</v>
      </c>
      <c r="E1654">
        <v>1.0465181110264539E-2</v>
      </c>
      <c r="F1654">
        <v>1646</v>
      </c>
      <c r="G1654">
        <f t="shared" ca="1" si="55"/>
        <v>2.7065229126204491E-2</v>
      </c>
    </row>
    <row r="1655" spans="2:7" x14ac:dyDescent="0.35">
      <c r="B1655" s="269">
        <v>45930</v>
      </c>
      <c r="C1655" s="210">
        <v>5892.86</v>
      </c>
      <c r="D1655">
        <f t="shared" si="54"/>
        <v>131.30489447687472</v>
      </c>
      <c r="E1655">
        <v>1.0458052048485269E-2</v>
      </c>
      <c r="F1655">
        <v>1647</v>
      </c>
      <c r="G1655">
        <f t="shared" ca="1" si="55"/>
        <v>2.1719918668538129E-2</v>
      </c>
    </row>
    <row r="1656" spans="2:7" x14ac:dyDescent="0.35">
      <c r="B1656" s="269">
        <v>38072</v>
      </c>
      <c r="C1656" s="210">
        <v>44.54</v>
      </c>
      <c r="D1656">
        <f t="shared" si="54"/>
        <v>2.8330464716006887</v>
      </c>
      <c r="E1656">
        <v>1.043557168784031E-2</v>
      </c>
      <c r="F1656">
        <v>1648</v>
      </c>
      <c r="G1656">
        <f t="shared" ca="1" si="55"/>
        <v>-2.6081047780021115E-3</v>
      </c>
    </row>
    <row r="1657" spans="2:7" x14ac:dyDescent="0.35">
      <c r="B1657" s="269">
        <v>35573</v>
      </c>
      <c r="C1657" s="210">
        <v>11.62</v>
      </c>
      <c r="D1657">
        <f t="shared" si="54"/>
        <v>-0.96977421704297162</v>
      </c>
      <c r="E1657">
        <v>1.0434782608695584E-2</v>
      </c>
      <c r="F1657">
        <v>1649</v>
      </c>
      <c r="G1657">
        <f t="shared" ca="1" si="55"/>
        <v>-1.5781631359311262E-2</v>
      </c>
    </row>
    <row r="1658" spans="2:7" x14ac:dyDescent="0.35">
      <c r="B1658" s="269">
        <v>41680</v>
      </c>
      <c r="C1658" s="210">
        <v>384.44</v>
      </c>
      <c r="D1658">
        <f t="shared" si="54"/>
        <v>0.731867735832057</v>
      </c>
      <c r="E1658">
        <v>1.0434462638315689E-2</v>
      </c>
      <c r="F1658">
        <v>1650</v>
      </c>
      <c r="G1658">
        <f t="shared" ca="1" si="55"/>
        <v>1.8969512150383692E-2</v>
      </c>
    </row>
    <row r="1659" spans="2:7" x14ac:dyDescent="0.35">
      <c r="B1659" s="269">
        <v>41380</v>
      </c>
      <c r="C1659" s="210">
        <v>221.98</v>
      </c>
      <c r="D1659">
        <f t="shared" si="54"/>
        <v>-0.95371443822614421</v>
      </c>
      <c r="E1659">
        <v>1.0423778961263563E-2</v>
      </c>
      <c r="F1659">
        <v>1651</v>
      </c>
      <c r="G1659">
        <f t="shared" ca="1" si="55"/>
        <v>-1.2708232055789298E-2</v>
      </c>
    </row>
    <row r="1660" spans="2:7" x14ac:dyDescent="0.35">
      <c r="B1660" s="269">
        <v>45702</v>
      </c>
      <c r="C1660" s="210">
        <v>4795.88</v>
      </c>
      <c r="D1660">
        <f t="shared" si="54"/>
        <v>-0.14915827364932593</v>
      </c>
      <c r="E1660">
        <v>1.0422614144163749E-2</v>
      </c>
      <c r="F1660">
        <v>1652</v>
      </c>
      <c r="G1660">
        <f t="shared" ca="1" si="55"/>
        <v>-3.1833080029976819E-2</v>
      </c>
    </row>
    <row r="1661" spans="2:7" x14ac:dyDescent="0.35">
      <c r="B1661" s="269">
        <v>46136</v>
      </c>
      <c r="C1661" s="210">
        <v>5636.63</v>
      </c>
      <c r="D1661">
        <f t="shared" si="54"/>
        <v>1.21165738052264</v>
      </c>
      <c r="E1661">
        <v>1.0404062675335517E-2</v>
      </c>
      <c r="F1661">
        <v>1653</v>
      </c>
      <c r="G1661">
        <f t="shared" ca="1" si="55"/>
        <v>-3.6135682649596716E-3</v>
      </c>
    </row>
    <row r="1662" spans="2:7" x14ac:dyDescent="0.35">
      <c r="B1662" s="269">
        <v>43614</v>
      </c>
      <c r="C1662" s="210">
        <v>2548.6</v>
      </c>
      <c r="D1662">
        <f t="shared" si="54"/>
        <v>9.9222593640181689</v>
      </c>
      <c r="E1662">
        <v>1.0394944457218896E-2</v>
      </c>
      <c r="F1662">
        <v>1654</v>
      </c>
      <c r="G1662">
        <f t="shared" ca="1" si="55"/>
        <v>1.1663422310654453E-2</v>
      </c>
    </row>
    <row r="1663" spans="2:7" x14ac:dyDescent="0.35">
      <c r="B1663" s="269">
        <v>41023</v>
      </c>
      <c r="C1663" s="210">
        <v>233.34</v>
      </c>
      <c r="D1663">
        <f t="shared" si="54"/>
        <v>0.72614292055037721</v>
      </c>
      <c r="E1663">
        <v>1.0392309690828811E-2</v>
      </c>
      <c r="F1663">
        <v>1655</v>
      </c>
      <c r="G1663">
        <f t="shared" ca="1" si="55"/>
        <v>3.10082122646639E-3</v>
      </c>
    </row>
    <row r="1664" spans="2:7" x14ac:dyDescent="0.35">
      <c r="B1664" s="269">
        <v>40239</v>
      </c>
      <c r="C1664" s="210">
        <v>135.18</v>
      </c>
      <c r="D1664">
        <f t="shared" si="54"/>
        <v>14.431506849315069</v>
      </c>
      <c r="E1664">
        <v>1.0389416249346101E-2</v>
      </c>
      <c r="F1664">
        <v>1656</v>
      </c>
      <c r="G1664">
        <f t="shared" ca="1" si="55"/>
        <v>-7.7713119996020803E-3</v>
      </c>
    </row>
    <row r="1665" spans="2:7" x14ac:dyDescent="0.35">
      <c r="B1665" s="269">
        <v>35115</v>
      </c>
      <c r="C1665" s="210">
        <v>8.76</v>
      </c>
      <c r="D1665">
        <f t="shared" si="54"/>
        <v>-0.25064157399486742</v>
      </c>
      <c r="E1665">
        <v>1.0380622837370226E-2</v>
      </c>
      <c r="F1665">
        <v>1657</v>
      </c>
      <c r="G1665">
        <f t="shared" ca="1" si="55"/>
        <v>1.0790724255371382E-2</v>
      </c>
    </row>
    <row r="1666" spans="2:7" x14ac:dyDescent="0.35">
      <c r="B1666" s="269">
        <v>35606</v>
      </c>
      <c r="C1666" s="210">
        <v>11.69</v>
      </c>
      <c r="D1666">
        <f t="shared" si="54"/>
        <v>-0.57148093841642233</v>
      </c>
      <c r="E1666">
        <v>1.0371650821088955E-2</v>
      </c>
      <c r="F1666">
        <v>1658</v>
      </c>
      <c r="G1666">
        <f t="shared" ca="1" si="55"/>
        <v>1.6859056552091356E-2</v>
      </c>
    </row>
    <row r="1667" spans="2:7" x14ac:dyDescent="0.35">
      <c r="B1667" s="269">
        <v>35940</v>
      </c>
      <c r="C1667" s="210">
        <v>27.28</v>
      </c>
      <c r="D1667">
        <f t="shared" si="54"/>
        <v>-0.86088020806772403</v>
      </c>
      <c r="E1667">
        <v>1.0370370370370412E-2</v>
      </c>
      <c r="F1667">
        <v>1659</v>
      </c>
      <c r="G1667">
        <f t="shared" ca="1" si="55"/>
        <v>1.6202067591029108E-2</v>
      </c>
    </row>
    <row r="1668" spans="2:7" x14ac:dyDescent="0.35">
      <c r="B1668" s="269">
        <v>41316</v>
      </c>
      <c r="C1668" s="210">
        <v>196.09</v>
      </c>
      <c r="D1668">
        <f t="shared" si="54"/>
        <v>-0.93057581465169303</v>
      </c>
      <c r="E1668">
        <v>1.0356553998351148E-2</v>
      </c>
      <c r="F1668">
        <v>1660</v>
      </c>
      <c r="G1668">
        <f t="shared" ca="1" si="55"/>
        <v>5.9063337847597725E-3</v>
      </c>
    </row>
    <row r="1669" spans="2:7" x14ac:dyDescent="0.35">
      <c r="B1669" s="269">
        <v>43859</v>
      </c>
      <c r="C1669" s="210">
        <v>2824.52</v>
      </c>
      <c r="D1669">
        <f t="shared" si="54"/>
        <v>-0.52948349330836819</v>
      </c>
      <c r="E1669">
        <v>1.0355669863390942E-2</v>
      </c>
      <c r="F1669">
        <v>1661</v>
      </c>
      <c r="G1669">
        <f t="shared" ca="1" si="55"/>
        <v>-1.9335711779642393E-3</v>
      </c>
    </row>
    <row r="1670" spans="2:7" x14ac:dyDescent="0.35">
      <c r="B1670" s="269">
        <v>46010</v>
      </c>
      <c r="C1670" s="210">
        <v>6003.02</v>
      </c>
      <c r="D1670">
        <f t="shared" si="54"/>
        <v>0.23201799483223229</v>
      </c>
      <c r="E1670">
        <v>1.0345785190733101E-2</v>
      </c>
      <c r="F1670">
        <v>1662</v>
      </c>
      <c r="G1670">
        <f t="shared" ca="1" si="55"/>
        <v>4.4048311374807345E-2</v>
      </c>
    </row>
    <row r="1671" spans="2:7" x14ac:dyDescent="0.35">
      <c r="B1671" s="269">
        <v>45118</v>
      </c>
      <c r="C1671" s="210">
        <v>4872.51</v>
      </c>
      <c r="D1671">
        <f t="shared" si="54"/>
        <v>130.15773889636611</v>
      </c>
      <c r="E1671">
        <v>1.0342904182987313E-2</v>
      </c>
      <c r="F1671">
        <v>1663</v>
      </c>
      <c r="G1671">
        <f t="shared" ca="1" si="55"/>
        <v>1.5950606721815992E-2</v>
      </c>
    </row>
    <row r="1672" spans="2:7" x14ac:dyDescent="0.35">
      <c r="B1672" s="269">
        <v>37802</v>
      </c>
      <c r="C1672" s="210">
        <v>37.15</v>
      </c>
      <c r="D1672">
        <f t="shared" si="54"/>
        <v>-2.7486910994764507E-2</v>
      </c>
      <c r="E1672">
        <v>1.0334511830296312E-2</v>
      </c>
      <c r="F1672">
        <v>1664</v>
      </c>
      <c r="G1672">
        <f t="shared" ca="1" si="55"/>
        <v>8.7951030426773689E-3</v>
      </c>
    </row>
    <row r="1673" spans="2:7" x14ac:dyDescent="0.35">
      <c r="B1673" s="269">
        <v>37371</v>
      </c>
      <c r="C1673" s="210">
        <v>38.200000000000003</v>
      </c>
      <c r="D1673">
        <f t="shared" ref="D1673:D1736" si="56">(C1673-C1674)/C1674</f>
        <v>-0.89930143666798479</v>
      </c>
      <c r="E1673">
        <v>1.0314731552499352E-2</v>
      </c>
      <c r="F1673">
        <v>1665</v>
      </c>
      <c r="G1673">
        <f t="shared" ca="1" si="55"/>
        <v>-1.2050942638599045E-2</v>
      </c>
    </row>
    <row r="1674" spans="2:7" x14ac:dyDescent="0.35">
      <c r="B1674" s="269">
        <v>41592</v>
      </c>
      <c r="C1674" s="210">
        <v>379.35</v>
      </c>
      <c r="D1674">
        <f t="shared" si="56"/>
        <v>8.2142336652902603</v>
      </c>
      <c r="E1674">
        <v>1.030680728667307E-2</v>
      </c>
      <c r="F1674">
        <v>1666</v>
      </c>
      <c r="G1674">
        <f t="shared" ref="G1674:G1737" ca="1" si="57">_xlfn.NORM.INV(RAND(),M$11,M$12)</f>
        <v>-1.7258119618144094E-2</v>
      </c>
    </row>
    <row r="1675" spans="2:7" x14ac:dyDescent="0.35">
      <c r="B1675" s="269">
        <v>37872</v>
      </c>
      <c r="C1675" s="210">
        <v>41.17</v>
      </c>
      <c r="D1675">
        <f t="shared" si="56"/>
        <v>-0.38266606687659316</v>
      </c>
      <c r="E1675">
        <v>1.0306748466257711E-2</v>
      </c>
      <c r="F1675">
        <v>1667</v>
      </c>
      <c r="G1675">
        <f t="shared" ca="1" si="57"/>
        <v>-5.5773017440114356E-3</v>
      </c>
    </row>
    <row r="1676" spans="2:7" x14ac:dyDescent="0.35">
      <c r="B1676" s="269">
        <v>38393</v>
      </c>
      <c r="C1676" s="210">
        <v>66.69</v>
      </c>
      <c r="D1676">
        <f t="shared" si="56"/>
        <v>3.5305706521739126</v>
      </c>
      <c r="E1676">
        <v>1.0301469474321959E-2</v>
      </c>
      <c r="F1676">
        <v>1668</v>
      </c>
      <c r="G1676">
        <f t="shared" ca="1" si="57"/>
        <v>1.0517355532354649E-2</v>
      </c>
    </row>
    <row r="1677" spans="2:7" x14ac:dyDescent="0.35">
      <c r="B1677" s="269">
        <v>35669</v>
      </c>
      <c r="C1677" s="210">
        <v>14.72</v>
      </c>
      <c r="D1677">
        <f t="shared" si="56"/>
        <v>-0.72226415094339624</v>
      </c>
      <c r="E1677">
        <v>1.0295126973232694E-2</v>
      </c>
      <c r="F1677">
        <v>1669</v>
      </c>
      <c r="G1677">
        <f t="shared" ca="1" si="57"/>
        <v>-3.5263646354906322E-2</v>
      </c>
    </row>
    <row r="1678" spans="2:7" x14ac:dyDescent="0.35">
      <c r="B1678" s="269">
        <v>36829</v>
      </c>
      <c r="C1678" s="210">
        <v>53</v>
      </c>
      <c r="D1678">
        <f t="shared" si="56"/>
        <v>0.22685185185185178</v>
      </c>
      <c r="E1678">
        <v>1.0293556995806313E-2</v>
      </c>
      <c r="F1678">
        <v>1670</v>
      </c>
      <c r="G1678">
        <f t="shared" ca="1" si="57"/>
        <v>2.7484837036475338E-3</v>
      </c>
    </row>
    <row r="1679" spans="2:7" x14ac:dyDescent="0.35">
      <c r="B1679" s="269">
        <v>36711</v>
      </c>
      <c r="C1679" s="210">
        <v>43.2</v>
      </c>
      <c r="D1679">
        <f t="shared" si="56"/>
        <v>-0.98687257279340712</v>
      </c>
      <c r="E1679">
        <v>1.0289990645463163E-2</v>
      </c>
      <c r="F1679">
        <v>1671</v>
      </c>
      <c r="G1679">
        <f t="shared" ca="1" si="57"/>
        <v>2.7625373541422912E-2</v>
      </c>
    </row>
    <row r="1680" spans="2:7" x14ac:dyDescent="0.35">
      <c r="B1680" s="269">
        <v>44097</v>
      </c>
      <c r="C1680" s="210">
        <v>3290.82</v>
      </c>
      <c r="D1680">
        <f t="shared" si="56"/>
        <v>0.17187349768710586</v>
      </c>
      <c r="E1680">
        <v>1.0284528385298343E-2</v>
      </c>
      <c r="F1680">
        <v>1672</v>
      </c>
      <c r="G1680">
        <f t="shared" ca="1" si="57"/>
        <v>-2.3801022552011979E-2</v>
      </c>
    </row>
    <row r="1681" spans="2:7" x14ac:dyDescent="0.35">
      <c r="B1681" s="269">
        <v>43503</v>
      </c>
      <c r="C1681" s="210">
        <v>2808.17</v>
      </c>
      <c r="D1681">
        <f t="shared" si="56"/>
        <v>18.566401895206241</v>
      </c>
      <c r="E1681">
        <v>1.0278457331990273E-2</v>
      </c>
      <c r="F1681">
        <v>1673</v>
      </c>
      <c r="G1681">
        <f t="shared" ca="1" si="57"/>
        <v>-2.3496621953593328E-2</v>
      </c>
    </row>
    <row r="1682" spans="2:7" x14ac:dyDescent="0.35">
      <c r="B1682" s="269">
        <v>40627</v>
      </c>
      <c r="C1682" s="210">
        <v>143.52000000000001</v>
      </c>
      <c r="D1682">
        <f t="shared" si="56"/>
        <v>8.1181702668360867</v>
      </c>
      <c r="E1682">
        <v>1.0277347599605855E-2</v>
      </c>
      <c r="F1682">
        <v>1674</v>
      </c>
      <c r="G1682">
        <f t="shared" ca="1" si="57"/>
        <v>3.0016868391889327E-3</v>
      </c>
    </row>
    <row r="1683" spans="2:7" x14ac:dyDescent="0.35">
      <c r="B1683" s="269">
        <v>35647</v>
      </c>
      <c r="C1683" s="210">
        <v>15.74</v>
      </c>
      <c r="D1683">
        <f t="shared" si="56"/>
        <v>-0.99690211144526153</v>
      </c>
      <c r="E1683">
        <v>1.0269576379974336E-2</v>
      </c>
      <c r="F1683">
        <v>1675</v>
      </c>
      <c r="G1683">
        <f t="shared" ca="1" si="57"/>
        <v>1.9522886775086554E-2</v>
      </c>
    </row>
    <row r="1684" spans="2:7" x14ac:dyDescent="0.35">
      <c r="B1684" s="269">
        <v>46185</v>
      </c>
      <c r="C1684" s="210">
        <v>5080.88</v>
      </c>
      <c r="D1684">
        <f t="shared" si="56"/>
        <v>20.335684891240447</v>
      </c>
      <c r="E1684">
        <v>1.0267953010792948E-2</v>
      </c>
      <c r="F1684">
        <v>1676</v>
      </c>
      <c r="G1684">
        <f t="shared" ca="1" si="57"/>
        <v>-1.4594141571845527E-2</v>
      </c>
    </row>
    <row r="1685" spans="2:7" x14ac:dyDescent="0.35">
      <c r="B1685" s="269">
        <v>41409</v>
      </c>
      <c r="C1685" s="210">
        <v>238.14</v>
      </c>
      <c r="D1685">
        <f t="shared" si="56"/>
        <v>0.15126903553299489</v>
      </c>
      <c r="E1685">
        <v>1.0266417783811248E-2</v>
      </c>
      <c r="F1685">
        <v>1677</v>
      </c>
      <c r="G1685">
        <f t="shared" ca="1" si="57"/>
        <v>3.5655606867258452E-3</v>
      </c>
    </row>
    <row r="1686" spans="2:7" x14ac:dyDescent="0.35">
      <c r="B1686" s="269">
        <v>41198</v>
      </c>
      <c r="C1686" s="210">
        <v>206.85</v>
      </c>
      <c r="D1686">
        <f t="shared" si="56"/>
        <v>-0.95967451082072164</v>
      </c>
      <c r="E1686">
        <v>1.0256410256410229E-2</v>
      </c>
      <c r="F1686">
        <v>1678</v>
      </c>
      <c r="G1686">
        <f t="shared" ca="1" si="57"/>
        <v>4.9484597188695694E-3</v>
      </c>
    </row>
    <row r="1687" spans="2:7" x14ac:dyDescent="0.35">
      <c r="B1687" s="269">
        <v>45468</v>
      </c>
      <c r="C1687" s="210">
        <v>5129.51</v>
      </c>
      <c r="D1687">
        <f t="shared" si="56"/>
        <v>42.700034077355603</v>
      </c>
      <c r="E1687">
        <v>1.0249198912056588E-2</v>
      </c>
      <c r="F1687">
        <v>1679</v>
      </c>
      <c r="G1687">
        <f t="shared" ca="1" si="57"/>
        <v>1.7524256788661933E-2</v>
      </c>
    </row>
    <row r="1688" spans="2:7" x14ac:dyDescent="0.35">
      <c r="B1688" s="269">
        <v>39405</v>
      </c>
      <c r="C1688" s="210">
        <v>117.38</v>
      </c>
      <c r="D1688">
        <f t="shared" si="56"/>
        <v>-0.97896370531265908</v>
      </c>
      <c r="E1688">
        <v>1.0241845253464135E-2</v>
      </c>
      <c r="F1688">
        <v>1680</v>
      </c>
      <c r="G1688">
        <f t="shared" ca="1" si="57"/>
        <v>-1.4213454923742675E-2</v>
      </c>
    </row>
    <row r="1689" spans="2:7" x14ac:dyDescent="0.35">
      <c r="B1689" s="269">
        <v>45604</v>
      </c>
      <c r="C1689" s="210">
        <v>5579.88</v>
      </c>
      <c r="D1689">
        <f t="shared" si="56"/>
        <v>22.758324107979224</v>
      </c>
      <c r="E1689">
        <v>1.024021783999486E-2</v>
      </c>
      <c r="F1689">
        <v>1681</v>
      </c>
      <c r="G1689">
        <f t="shared" ca="1" si="57"/>
        <v>-2.9752202228332691E-2</v>
      </c>
    </row>
    <row r="1690" spans="2:7" x14ac:dyDescent="0.35">
      <c r="B1690" s="269">
        <v>40984</v>
      </c>
      <c r="C1690" s="210">
        <v>234.86</v>
      </c>
      <c r="D1690">
        <f t="shared" si="56"/>
        <v>4.5326266195524152</v>
      </c>
      <c r="E1690">
        <v>1.0237439779766105E-2</v>
      </c>
      <c r="F1690">
        <v>1682</v>
      </c>
      <c r="G1690">
        <f t="shared" ca="1" si="57"/>
        <v>-5.0224192921844496E-3</v>
      </c>
    </row>
    <row r="1691" spans="2:7" x14ac:dyDescent="0.35">
      <c r="B1691" s="269">
        <v>38131</v>
      </c>
      <c r="C1691" s="210">
        <v>42.45</v>
      </c>
      <c r="D1691">
        <f t="shared" si="56"/>
        <v>-0.98612699761430123</v>
      </c>
      <c r="E1691">
        <v>1.0233222275107085E-2</v>
      </c>
      <c r="F1691">
        <v>1683</v>
      </c>
      <c r="G1691">
        <f t="shared" ca="1" si="57"/>
        <v>-2.3652210143403369E-2</v>
      </c>
    </row>
    <row r="1692" spans="2:7" x14ac:dyDescent="0.35">
      <c r="B1692" s="269">
        <v>44656</v>
      </c>
      <c r="C1692" s="210">
        <v>3059.9</v>
      </c>
      <c r="D1692">
        <f t="shared" si="56"/>
        <v>18.938098651202193</v>
      </c>
      <c r="E1692">
        <v>1.0214727167080467E-2</v>
      </c>
      <c r="F1692">
        <v>1684</v>
      </c>
      <c r="G1692">
        <f t="shared" ca="1" si="57"/>
        <v>4.7501399886273221E-2</v>
      </c>
    </row>
    <row r="1693" spans="2:7" x14ac:dyDescent="0.35">
      <c r="B1693" s="269">
        <v>40371</v>
      </c>
      <c r="C1693" s="210">
        <v>153.47</v>
      </c>
      <c r="D1693">
        <f t="shared" si="56"/>
        <v>-0.96700194371817805</v>
      </c>
      <c r="E1693">
        <v>1.0202738283307079E-2</v>
      </c>
      <c r="F1693">
        <v>1685</v>
      </c>
      <c r="G1693">
        <f t="shared" ca="1" si="57"/>
        <v>-1.3308592506234798E-2</v>
      </c>
    </row>
    <row r="1694" spans="2:7" x14ac:dyDescent="0.35">
      <c r="B1694" s="269">
        <v>45260</v>
      </c>
      <c r="C1694" s="210">
        <v>4650.88</v>
      </c>
      <c r="D1694">
        <f t="shared" si="56"/>
        <v>21.79954899749988</v>
      </c>
      <c r="E1694">
        <v>1.0202197697174849E-2</v>
      </c>
      <c r="F1694">
        <v>1686</v>
      </c>
      <c r="G1694">
        <f t="shared" ca="1" si="57"/>
        <v>1.2474457182626148E-2</v>
      </c>
    </row>
    <row r="1695" spans="2:7" x14ac:dyDescent="0.35">
      <c r="B1695" s="269">
        <v>41239</v>
      </c>
      <c r="C1695" s="210">
        <v>203.99</v>
      </c>
      <c r="D1695">
        <f t="shared" si="56"/>
        <v>0.7024703722250043</v>
      </c>
      <c r="E1695">
        <v>1.0201554994304968E-2</v>
      </c>
      <c r="F1695">
        <v>1687</v>
      </c>
      <c r="G1695">
        <f t="shared" ca="1" si="57"/>
        <v>8.257247853208188E-4</v>
      </c>
    </row>
    <row r="1696" spans="2:7" x14ac:dyDescent="0.35">
      <c r="B1696" s="269">
        <v>39920</v>
      </c>
      <c r="C1696" s="210">
        <v>119.82</v>
      </c>
      <c r="D1696">
        <f t="shared" si="56"/>
        <v>-0.31260398141242618</v>
      </c>
      <c r="E1696">
        <v>1.0201500716634296E-2</v>
      </c>
      <c r="F1696">
        <v>1688</v>
      </c>
      <c r="G1696">
        <f t="shared" ca="1" si="57"/>
        <v>-8.2725426699849294E-3</v>
      </c>
    </row>
    <row r="1697" spans="2:7" x14ac:dyDescent="0.35">
      <c r="B1697" s="269">
        <v>40472</v>
      </c>
      <c r="C1697" s="210">
        <v>174.31</v>
      </c>
      <c r="D1697">
        <f t="shared" si="56"/>
        <v>-0.8608425607331891</v>
      </c>
      <c r="E1697">
        <v>1.0199942045783778E-2</v>
      </c>
      <c r="F1697">
        <v>1689</v>
      </c>
      <c r="G1697">
        <f t="shared" ca="1" si="57"/>
        <v>1.1494925078856088E-2</v>
      </c>
    </row>
    <row r="1698" spans="2:7" x14ac:dyDescent="0.35">
      <c r="B1698" s="269">
        <v>42741</v>
      </c>
      <c r="C1698" s="210">
        <v>1252.6099999999999</v>
      </c>
      <c r="D1698">
        <f t="shared" si="56"/>
        <v>19.659904337786571</v>
      </c>
      <c r="E1698">
        <v>1.0169354838709597E-2</v>
      </c>
      <c r="F1698">
        <v>1690</v>
      </c>
      <c r="G1698">
        <f t="shared" ca="1" si="57"/>
        <v>1.7675920931352486E-2</v>
      </c>
    </row>
    <row r="1699" spans="2:7" x14ac:dyDescent="0.35">
      <c r="B1699" s="269">
        <v>36314</v>
      </c>
      <c r="C1699" s="210">
        <v>60.63</v>
      </c>
      <c r="D1699">
        <f t="shared" si="56"/>
        <v>-0.98898515548498556</v>
      </c>
      <c r="E1699">
        <v>1.0163278907030979E-2</v>
      </c>
      <c r="F1699">
        <v>1691</v>
      </c>
      <c r="G1699">
        <f t="shared" ca="1" si="57"/>
        <v>-3.2297177420823678E-2</v>
      </c>
    </row>
    <row r="1700" spans="2:7" x14ac:dyDescent="0.35">
      <c r="B1700" s="269">
        <v>45590</v>
      </c>
      <c r="C1700" s="210">
        <v>5504.39</v>
      </c>
      <c r="D1700">
        <f t="shared" si="56"/>
        <v>25.471049341156107</v>
      </c>
      <c r="E1700">
        <v>1.0155898734641844E-2</v>
      </c>
      <c r="F1700">
        <v>1692</v>
      </c>
      <c r="G1700">
        <f t="shared" ca="1" si="57"/>
        <v>-1.6130509115431856E-2</v>
      </c>
    </row>
    <row r="1701" spans="2:7" x14ac:dyDescent="0.35">
      <c r="B1701" s="269">
        <v>41243</v>
      </c>
      <c r="C1701" s="210">
        <v>207.94</v>
      </c>
      <c r="D1701">
        <f t="shared" si="56"/>
        <v>7.0972393901936548E-2</v>
      </c>
      <c r="E1701">
        <v>1.0153024046635917E-2</v>
      </c>
      <c r="F1701">
        <v>1693</v>
      </c>
      <c r="G1701">
        <f t="shared" ca="1" si="57"/>
        <v>-2.887214929201147E-2</v>
      </c>
    </row>
    <row r="1702" spans="2:7" x14ac:dyDescent="0.35">
      <c r="B1702" s="269">
        <v>40738</v>
      </c>
      <c r="C1702" s="210">
        <v>194.16</v>
      </c>
      <c r="D1702">
        <f t="shared" si="56"/>
        <v>3.7553269654665686</v>
      </c>
      <c r="E1702">
        <v>1.0145153738098895E-2</v>
      </c>
      <c r="F1702">
        <v>1694</v>
      </c>
      <c r="G1702">
        <f t="shared" ca="1" si="57"/>
        <v>-4.4885666285847628E-2</v>
      </c>
    </row>
    <row r="1703" spans="2:7" x14ac:dyDescent="0.35">
      <c r="B1703" s="269">
        <v>37910</v>
      </c>
      <c r="C1703" s="210">
        <v>40.83</v>
      </c>
      <c r="D1703">
        <f t="shared" si="56"/>
        <v>-0.14617314930991221</v>
      </c>
      <c r="E1703">
        <v>1.0143493320138461E-2</v>
      </c>
      <c r="F1703">
        <v>1695</v>
      </c>
      <c r="G1703">
        <f t="shared" ca="1" si="57"/>
        <v>6.3753664375256636E-3</v>
      </c>
    </row>
    <row r="1704" spans="2:7" x14ac:dyDescent="0.35">
      <c r="B1704" s="269">
        <v>38016</v>
      </c>
      <c r="C1704" s="210">
        <v>47.82</v>
      </c>
      <c r="D1704">
        <f t="shared" si="56"/>
        <v>0.45437956204379554</v>
      </c>
      <c r="E1704">
        <v>1.0139416983523381E-2</v>
      </c>
      <c r="F1704">
        <v>1696</v>
      </c>
      <c r="G1704">
        <f t="shared" ca="1" si="57"/>
        <v>-1.4465583003270497E-2</v>
      </c>
    </row>
    <row r="1705" spans="2:7" x14ac:dyDescent="0.35">
      <c r="B1705" s="269">
        <v>36042</v>
      </c>
      <c r="C1705" s="210">
        <v>32.880000000000003</v>
      </c>
      <c r="D1705">
        <f t="shared" si="56"/>
        <v>-0.91735994168949653</v>
      </c>
      <c r="E1705">
        <v>1.0138248847926435E-2</v>
      </c>
      <c r="F1705">
        <v>1697</v>
      </c>
      <c r="G1705">
        <f t="shared" ca="1" si="57"/>
        <v>3.3969526602782444E-3</v>
      </c>
    </row>
    <row r="1706" spans="2:7" x14ac:dyDescent="0.35">
      <c r="B1706" s="269">
        <v>41814</v>
      </c>
      <c r="C1706" s="210">
        <v>397.87</v>
      </c>
      <c r="D1706">
        <f t="shared" si="56"/>
        <v>7.6663036375517333</v>
      </c>
      <c r="E1706">
        <v>1.0129988829085024E-2</v>
      </c>
      <c r="F1706">
        <v>1698</v>
      </c>
      <c r="G1706">
        <f t="shared" ca="1" si="57"/>
        <v>-3.0308744739695791E-3</v>
      </c>
    </row>
    <row r="1707" spans="2:7" x14ac:dyDescent="0.35">
      <c r="B1707" s="269">
        <v>38203</v>
      </c>
      <c r="C1707" s="210">
        <v>45.91</v>
      </c>
      <c r="D1707">
        <f t="shared" si="56"/>
        <v>-0.78729614529280956</v>
      </c>
      <c r="E1707">
        <v>1.0121012101209984E-2</v>
      </c>
      <c r="F1707">
        <v>1699</v>
      </c>
      <c r="G1707">
        <f t="shared" ca="1" si="57"/>
        <v>-2.5537014923739214E-2</v>
      </c>
    </row>
    <row r="1708" spans="2:7" x14ac:dyDescent="0.35">
      <c r="B1708" s="269">
        <v>41100</v>
      </c>
      <c r="C1708" s="210">
        <v>215.84</v>
      </c>
      <c r="D1708">
        <f t="shared" si="56"/>
        <v>0.64738207907189727</v>
      </c>
      <c r="E1708">
        <v>1.0108573567952061E-2</v>
      </c>
      <c r="F1708">
        <v>1700</v>
      </c>
      <c r="G1708">
        <f t="shared" ca="1" si="57"/>
        <v>-2.131747014438657E-2</v>
      </c>
    </row>
    <row r="1709" spans="2:7" x14ac:dyDescent="0.35">
      <c r="B1709" s="269">
        <v>40163</v>
      </c>
      <c r="C1709" s="210">
        <v>131.02000000000001</v>
      </c>
      <c r="D1709">
        <f t="shared" si="56"/>
        <v>1.3367219546994831</v>
      </c>
      <c r="E1709">
        <v>1.0099452625086748E-2</v>
      </c>
      <c r="F1709">
        <v>1701</v>
      </c>
      <c r="G1709">
        <f t="shared" ca="1" si="57"/>
        <v>2.8058426500643524E-2</v>
      </c>
    </row>
    <row r="1710" spans="2:7" x14ac:dyDescent="0.35">
      <c r="B1710" s="269">
        <v>38322</v>
      </c>
      <c r="C1710" s="210">
        <v>56.07</v>
      </c>
      <c r="D1710">
        <f t="shared" si="56"/>
        <v>-0.9880808132341875</v>
      </c>
      <c r="E1710">
        <v>1.0088272383354392E-2</v>
      </c>
      <c r="F1710">
        <v>1702</v>
      </c>
      <c r="G1710">
        <f t="shared" ca="1" si="57"/>
        <v>-3.3264246160090005E-3</v>
      </c>
    </row>
    <row r="1711" spans="2:7" x14ac:dyDescent="0.35">
      <c r="B1711" s="269">
        <v>45741</v>
      </c>
      <c r="C1711" s="210">
        <v>4704.18</v>
      </c>
      <c r="D1711">
        <f t="shared" si="56"/>
        <v>0.53975418555553745</v>
      </c>
      <c r="E1711">
        <v>1.0078930868926771E-2</v>
      </c>
      <c r="F1711">
        <v>1703</v>
      </c>
      <c r="G1711">
        <f t="shared" ca="1" si="57"/>
        <v>1.0057964889477532E-2</v>
      </c>
    </row>
    <row r="1712" spans="2:7" x14ac:dyDescent="0.35">
      <c r="B1712" s="269">
        <v>44001</v>
      </c>
      <c r="C1712" s="210">
        <v>3055.15</v>
      </c>
      <c r="D1712">
        <f t="shared" si="56"/>
        <v>0.88714150704477646</v>
      </c>
      <c r="E1712">
        <v>1.0073792930161292E-2</v>
      </c>
      <c r="F1712">
        <v>1704</v>
      </c>
      <c r="G1712">
        <f t="shared" ca="1" si="57"/>
        <v>-2.3332712902106442E-3</v>
      </c>
    </row>
    <row r="1713" spans="2:7" x14ac:dyDescent="0.35">
      <c r="B1713" s="269">
        <v>42870</v>
      </c>
      <c r="C1713" s="210">
        <v>1618.93</v>
      </c>
      <c r="D1713">
        <f t="shared" si="56"/>
        <v>6.1015045839364834</v>
      </c>
      <c r="E1713">
        <v>1.0069940541181377E-2</v>
      </c>
      <c r="F1713">
        <v>1705</v>
      </c>
      <c r="G1713">
        <f t="shared" ca="1" si="57"/>
        <v>-3.2369173970654532E-3</v>
      </c>
    </row>
    <row r="1714" spans="2:7" x14ac:dyDescent="0.35">
      <c r="B1714" s="269">
        <v>41382</v>
      </c>
      <c r="C1714" s="210">
        <v>227.97</v>
      </c>
      <c r="D1714">
        <f t="shared" si="56"/>
        <v>6.0908242612752721</v>
      </c>
      <c r="E1714">
        <v>1.0057598582188791E-2</v>
      </c>
      <c r="F1714">
        <v>1706</v>
      </c>
      <c r="G1714">
        <f t="shared" ca="1" si="57"/>
        <v>6.0973095945679231E-3</v>
      </c>
    </row>
    <row r="1715" spans="2:7" x14ac:dyDescent="0.35">
      <c r="B1715" s="269">
        <v>36060</v>
      </c>
      <c r="C1715" s="210">
        <v>32.15</v>
      </c>
      <c r="D1715">
        <f t="shared" si="56"/>
        <v>-0.43882003840111716</v>
      </c>
      <c r="E1715">
        <v>1.0053408733898848E-2</v>
      </c>
      <c r="F1715">
        <v>1707</v>
      </c>
      <c r="G1715">
        <f t="shared" ca="1" si="57"/>
        <v>1.977159521433355E-2</v>
      </c>
    </row>
    <row r="1716" spans="2:7" x14ac:dyDescent="0.35">
      <c r="B1716" s="269">
        <v>36503</v>
      </c>
      <c r="C1716" s="210">
        <v>57.29</v>
      </c>
      <c r="D1716">
        <f t="shared" si="56"/>
        <v>-0.45203252032520325</v>
      </c>
      <c r="E1716">
        <v>1.0049365303244011E-2</v>
      </c>
      <c r="F1716">
        <v>1708</v>
      </c>
      <c r="G1716">
        <f t="shared" ca="1" si="57"/>
        <v>-1.6877803627118219E-2</v>
      </c>
    </row>
    <row r="1717" spans="2:7" x14ac:dyDescent="0.35">
      <c r="B1717" s="269">
        <v>39842</v>
      </c>
      <c r="C1717" s="210">
        <v>104.55</v>
      </c>
      <c r="D1717">
        <f t="shared" si="56"/>
        <v>-8.7855522596405569E-2</v>
      </c>
      <c r="E1717">
        <v>1.0047338421408482E-2</v>
      </c>
      <c r="F1717">
        <v>1709</v>
      </c>
      <c r="G1717">
        <f t="shared" ca="1" si="57"/>
        <v>-7.3213910333045839E-3</v>
      </c>
    </row>
    <row r="1718" spans="2:7" x14ac:dyDescent="0.35">
      <c r="B1718" s="269">
        <v>39449</v>
      </c>
      <c r="C1718" s="210">
        <v>114.62</v>
      </c>
      <c r="D1718">
        <f t="shared" si="56"/>
        <v>-0.15627530364372463</v>
      </c>
      <c r="E1718">
        <v>1.0045823052520272E-2</v>
      </c>
      <c r="F1718">
        <v>1710</v>
      </c>
      <c r="G1718">
        <f t="shared" ca="1" si="57"/>
        <v>3.1138069155670278E-3</v>
      </c>
    </row>
    <row r="1719" spans="2:7" x14ac:dyDescent="0.35">
      <c r="B1719" s="269">
        <v>38827</v>
      </c>
      <c r="C1719" s="210">
        <v>135.85</v>
      </c>
      <c r="D1719">
        <f t="shared" si="56"/>
        <v>-0.967048613300863</v>
      </c>
      <c r="E1719">
        <v>1.0037174721189548E-2</v>
      </c>
      <c r="F1719">
        <v>1711</v>
      </c>
      <c r="G1719">
        <f t="shared" ca="1" si="57"/>
        <v>1.4672309031398613E-2</v>
      </c>
    </row>
    <row r="1720" spans="2:7" x14ac:dyDescent="0.35">
      <c r="B1720" s="269">
        <v>44921</v>
      </c>
      <c r="C1720" s="210">
        <v>4122.74</v>
      </c>
      <c r="D1720">
        <f t="shared" si="56"/>
        <v>103.98446651387826</v>
      </c>
      <c r="E1720">
        <v>1.0032363252396575E-2</v>
      </c>
      <c r="F1720">
        <v>1712</v>
      </c>
      <c r="G1720">
        <f t="shared" ca="1" si="57"/>
        <v>-3.2645553897962263E-3</v>
      </c>
    </row>
    <row r="1721" spans="2:7" x14ac:dyDescent="0.35">
      <c r="B1721" s="269">
        <v>37950</v>
      </c>
      <c r="C1721" s="210">
        <v>39.270000000000003</v>
      </c>
      <c r="D1721">
        <f t="shared" si="56"/>
        <v>-0.80303942220884739</v>
      </c>
      <c r="E1721">
        <v>1.0030864197530878E-2</v>
      </c>
      <c r="F1721">
        <v>1713</v>
      </c>
      <c r="G1721">
        <f t="shared" ca="1" si="57"/>
        <v>3.6441766780851087E-3</v>
      </c>
    </row>
    <row r="1722" spans="2:7" x14ac:dyDescent="0.35">
      <c r="B1722" s="269">
        <v>41186</v>
      </c>
      <c r="C1722" s="210">
        <v>199.38</v>
      </c>
      <c r="D1722">
        <f t="shared" si="56"/>
        <v>-0.82503926919803083</v>
      </c>
      <c r="E1722">
        <v>1.0030395136778064E-2</v>
      </c>
      <c r="F1722">
        <v>1714</v>
      </c>
      <c r="G1722">
        <f t="shared" ca="1" si="57"/>
        <v>1.0036013806141204E-2</v>
      </c>
    </row>
    <row r="1723" spans="2:7" x14ac:dyDescent="0.35">
      <c r="B1723" s="269">
        <v>42417</v>
      </c>
      <c r="C1723" s="210">
        <v>1139.57</v>
      </c>
      <c r="D1723">
        <f t="shared" si="56"/>
        <v>30.375825991189426</v>
      </c>
      <c r="E1723">
        <v>1.0015333209249518E-2</v>
      </c>
      <c r="F1723">
        <v>1715</v>
      </c>
      <c r="G1723">
        <f t="shared" ca="1" si="57"/>
        <v>9.9075324574482027E-3</v>
      </c>
    </row>
    <row r="1724" spans="2:7" x14ac:dyDescent="0.35">
      <c r="B1724" s="269">
        <v>37435</v>
      </c>
      <c r="C1724" s="210">
        <v>36.32</v>
      </c>
      <c r="D1724">
        <f t="shared" si="56"/>
        <v>-0.9823227652801978</v>
      </c>
      <c r="E1724">
        <v>1.0011123470522788E-2</v>
      </c>
      <c r="F1724">
        <v>1716</v>
      </c>
      <c r="G1724">
        <f t="shared" ca="1" si="57"/>
        <v>-1.3124321289581442E-2</v>
      </c>
    </row>
    <row r="1725" spans="2:7" x14ac:dyDescent="0.35">
      <c r="B1725" s="269">
        <v>43111</v>
      </c>
      <c r="C1725" s="210">
        <v>2054.62</v>
      </c>
      <c r="D1725">
        <f t="shared" si="56"/>
        <v>24.737442064386823</v>
      </c>
      <c r="E1725">
        <v>1.0008553478906286E-2</v>
      </c>
      <c r="F1725">
        <v>1717</v>
      </c>
      <c r="G1725">
        <f t="shared" ca="1" si="57"/>
        <v>8.4441166935668392E-3</v>
      </c>
    </row>
    <row r="1726" spans="2:7" x14ac:dyDescent="0.35">
      <c r="B1726" s="269">
        <v>38925</v>
      </c>
      <c r="C1726" s="210">
        <v>79.83</v>
      </c>
      <c r="D1726">
        <f t="shared" si="56"/>
        <v>-0.57310160427807488</v>
      </c>
      <c r="E1726">
        <v>9.994939271254959E-3</v>
      </c>
      <c r="F1726">
        <v>1718</v>
      </c>
      <c r="G1726">
        <f t="shared" ca="1" si="57"/>
        <v>-1.0399536881240566E-2</v>
      </c>
    </row>
    <row r="1727" spans="2:7" x14ac:dyDescent="0.35">
      <c r="B1727" s="269">
        <v>40841</v>
      </c>
      <c r="C1727" s="210">
        <v>187</v>
      </c>
      <c r="D1727">
        <f t="shared" si="56"/>
        <v>-0.84762804947606862</v>
      </c>
      <c r="E1727">
        <v>9.9918984607075042E-3</v>
      </c>
      <c r="F1727">
        <v>1719</v>
      </c>
      <c r="G1727">
        <f t="shared" ca="1" si="57"/>
        <v>-1.264669408682125E-2</v>
      </c>
    </row>
    <row r="1728" spans="2:7" x14ac:dyDescent="0.35">
      <c r="B1728" s="269">
        <v>42404</v>
      </c>
      <c r="C1728" s="210">
        <v>1227.26</v>
      </c>
      <c r="D1728">
        <f t="shared" si="56"/>
        <v>-0.13306443067750762</v>
      </c>
      <c r="E1728">
        <v>9.9907828033446097E-3</v>
      </c>
      <c r="F1728">
        <v>1720</v>
      </c>
      <c r="G1728">
        <f t="shared" ca="1" si="57"/>
        <v>-6.9818829188725067E-3</v>
      </c>
    </row>
    <row r="1729" spans="2:7" x14ac:dyDescent="0.35">
      <c r="B1729" s="269">
        <v>42779</v>
      </c>
      <c r="C1729" s="210">
        <v>1415.63</v>
      </c>
      <c r="D1729">
        <f t="shared" si="56"/>
        <v>26.44000775344059</v>
      </c>
      <c r="E1729">
        <v>9.9883706827051354E-3</v>
      </c>
      <c r="F1729">
        <v>1721</v>
      </c>
      <c r="G1729">
        <f t="shared" ca="1" si="57"/>
        <v>1.6960571668843218E-2</v>
      </c>
    </row>
    <row r="1730" spans="2:7" x14ac:dyDescent="0.35">
      <c r="B1730" s="269">
        <v>36510</v>
      </c>
      <c r="C1730" s="210">
        <v>51.59</v>
      </c>
      <c r="D1730">
        <f t="shared" si="56"/>
        <v>-0.41421596457363452</v>
      </c>
      <c r="E1730">
        <v>9.9843382928740242E-3</v>
      </c>
      <c r="F1730">
        <v>1722</v>
      </c>
      <c r="G1730">
        <f t="shared" ca="1" si="57"/>
        <v>9.1092548286198574E-3</v>
      </c>
    </row>
    <row r="1731" spans="2:7" x14ac:dyDescent="0.35">
      <c r="B1731" s="269">
        <v>39022</v>
      </c>
      <c r="C1731" s="210">
        <v>88.07</v>
      </c>
      <c r="D1731">
        <f t="shared" si="56"/>
        <v>1.02088113813676</v>
      </c>
      <c r="E1731">
        <v>9.9770642201833758E-3</v>
      </c>
      <c r="F1731">
        <v>1723</v>
      </c>
      <c r="G1731">
        <f t="shared" ca="1" si="57"/>
        <v>2.5491854309453554E-2</v>
      </c>
    </row>
    <row r="1732" spans="2:7" x14ac:dyDescent="0.35">
      <c r="B1732" s="269">
        <v>37054</v>
      </c>
      <c r="C1732" s="210">
        <v>43.58</v>
      </c>
      <c r="D1732">
        <f t="shared" si="56"/>
        <v>3.7732749178532301</v>
      </c>
      <c r="E1732">
        <v>9.9652375434530639E-3</v>
      </c>
      <c r="F1732">
        <v>1724</v>
      </c>
      <c r="G1732">
        <f t="shared" ca="1" si="57"/>
        <v>-2.2863958306042938E-2</v>
      </c>
    </row>
    <row r="1733" spans="2:7" x14ac:dyDescent="0.35">
      <c r="B1733" s="269">
        <v>35151</v>
      </c>
      <c r="C1733" s="210">
        <v>9.1300000000000008</v>
      </c>
      <c r="D1733">
        <f t="shared" si="56"/>
        <v>-0.93079138872043665</v>
      </c>
      <c r="E1733">
        <v>9.9557522123895625E-3</v>
      </c>
      <c r="F1733">
        <v>1725</v>
      </c>
      <c r="G1733">
        <f t="shared" ca="1" si="57"/>
        <v>-2.0635850832770083E-2</v>
      </c>
    </row>
    <row r="1734" spans="2:7" x14ac:dyDescent="0.35">
      <c r="B1734" s="269">
        <v>40308</v>
      </c>
      <c r="C1734" s="210">
        <v>131.91999999999999</v>
      </c>
      <c r="D1734">
        <f t="shared" si="56"/>
        <v>-0.90645165865350519</v>
      </c>
      <c r="E1734">
        <v>9.952534068289564E-3</v>
      </c>
      <c r="F1734">
        <v>1726</v>
      </c>
      <c r="G1734">
        <f t="shared" ca="1" si="57"/>
        <v>1.225095344031484E-2</v>
      </c>
    </row>
    <row r="1735" spans="2:7" x14ac:dyDescent="0.35">
      <c r="B1735" s="269">
        <v>42793</v>
      </c>
      <c r="C1735" s="210">
        <v>1410.18</v>
      </c>
      <c r="D1735">
        <f t="shared" si="56"/>
        <v>36.494815208721093</v>
      </c>
      <c r="E1735">
        <v>9.9477902154997168E-3</v>
      </c>
      <c r="F1735">
        <v>1727</v>
      </c>
      <c r="G1735">
        <f t="shared" ca="1" si="57"/>
        <v>-9.3199938843670552E-4</v>
      </c>
    </row>
    <row r="1736" spans="2:7" x14ac:dyDescent="0.35">
      <c r="B1736" s="269">
        <v>37460</v>
      </c>
      <c r="C1736" s="210">
        <v>37.61</v>
      </c>
      <c r="D1736">
        <f t="shared" si="56"/>
        <v>-0.73196978335233753</v>
      </c>
      <c r="E1736">
        <v>9.9355531686358065E-3</v>
      </c>
      <c r="F1736">
        <v>1728</v>
      </c>
      <c r="G1736">
        <f t="shared" ca="1" si="57"/>
        <v>1.1302790279086072E-2</v>
      </c>
    </row>
    <row r="1737" spans="2:7" x14ac:dyDescent="0.35">
      <c r="B1737" s="269">
        <v>40605</v>
      </c>
      <c r="C1737" s="210">
        <v>140.32</v>
      </c>
      <c r="D1737">
        <f t="shared" ref="D1737:D1800" si="58">(C1737-C1738)/C1738</f>
        <v>1.3378873708763741</v>
      </c>
      <c r="E1737">
        <v>9.9323448970778435E-3</v>
      </c>
      <c r="F1737">
        <v>1729</v>
      </c>
      <c r="G1737">
        <f t="shared" ca="1" si="57"/>
        <v>1.5574951574618532E-2</v>
      </c>
    </row>
    <row r="1738" spans="2:7" x14ac:dyDescent="0.35">
      <c r="B1738" s="269">
        <v>36313</v>
      </c>
      <c r="C1738" s="210">
        <v>60.02</v>
      </c>
      <c r="D1738">
        <f t="shared" si="58"/>
        <v>5.5452562704471102</v>
      </c>
      <c r="E1738">
        <v>9.9276459700488543E-3</v>
      </c>
      <c r="F1738">
        <v>1730</v>
      </c>
      <c r="G1738">
        <f t="shared" ref="G1738:G1801" ca="1" si="59">_xlfn.NORM.INV(RAND(),M$11,M$12)</f>
        <v>6.4272537632269278E-3</v>
      </c>
    </row>
    <row r="1739" spans="2:7" x14ac:dyDescent="0.35">
      <c r="B1739" s="269">
        <v>35145</v>
      </c>
      <c r="C1739" s="210">
        <v>9.17</v>
      </c>
      <c r="D1739">
        <f t="shared" si="58"/>
        <v>-0.99715330551830328</v>
      </c>
      <c r="E1739">
        <v>9.9118942731277384E-3</v>
      </c>
      <c r="F1739">
        <v>1731</v>
      </c>
      <c r="G1739">
        <f t="shared" ca="1" si="59"/>
        <v>-3.1028820770190322E-3</v>
      </c>
    </row>
    <row r="1740" spans="2:7" x14ac:dyDescent="0.35">
      <c r="B1740" s="269">
        <v>44144</v>
      </c>
      <c r="C1740" s="210">
        <v>3221.28</v>
      </c>
      <c r="D1740">
        <f t="shared" si="58"/>
        <v>74.053122087604848</v>
      </c>
      <c r="E1740">
        <v>9.8911193110389223E-3</v>
      </c>
      <c r="F1740">
        <v>1732</v>
      </c>
      <c r="G1740">
        <f t="shared" ca="1" si="59"/>
        <v>-3.6307966986851584E-2</v>
      </c>
    </row>
    <row r="1741" spans="2:7" x14ac:dyDescent="0.35">
      <c r="B1741" s="269">
        <v>36714</v>
      </c>
      <c r="C1741" s="210">
        <v>42.92</v>
      </c>
      <c r="D1741">
        <f t="shared" si="58"/>
        <v>-0.92850003331778508</v>
      </c>
      <c r="E1741">
        <v>9.8823529411765105E-3</v>
      </c>
      <c r="F1741">
        <v>1733</v>
      </c>
      <c r="G1741">
        <f t="shared" ca="1" si="59"/>
        <v>-7.5583779780620227E-3</v>
      </c>
    </row>
    <row r="1742" spans="2:7" x14ac:dyDescent="0.35">
      <c r="B1742" s="269">
        <v>41934</v>
      </c>
      <c r="C1742" s="210">
        <v>600.28</v>
      </c>
      <c r="D1742">
        <f t="shared" si="58"/>
        <v>-0.78577189639051259</v>
      </c>
      <c r="E1742">
        <v>9.8753385710200117E-3</v>
      </c>
      <c r="F1742">
        <v>1734</v>
      </c>
      <c r="G1742">
        <f t="shared" ca="1" si="59"/>
        <v>8.1677052935278851E-3</v>
      </c>
    </row>
    <row r="1743" spans="2:7" x14ac:dyDescent="0.35">
      <c r="B1743" s="269">
        <v>43482</v>
      </c>
      <c r="C1743" s="210">
        <v>2802.06</v>
      </c>
      <c r="D1743">
        <f t="shared" si="58"/>
        <v>1.4042523981947042</v>
      </c>
      <c r="E1743">
        <v>9.8714441717392964E-3</v>
      </c>
      <c r="F1743">
        <v>1735</v>
      </c>
      <c r="G1743">
        <f t="shared" ca="1" si="59"/>
        <v>4.7491022846669895E-3</v>
      </c>
    </row>
    <row r="1744" spans="2:7" x14ac:dyDescent="0.35">
      <c r="B1744" s="269">
        <v>42426</v>
      </c>
      <c r="C1744" s="210">
        <v>1165.46</v>
      </c>
      <c r="D1744">
        <f t="shared" si="58"/>
        <v>-0.75371188267365441</v>
      </c>
      <c r="E1744">
        <v>9.8694186661121945E-3</v>
      </c>
      <c r="F1744">
        <v>1736</v>
      </c>
      <c r="G1744">
        <f t="shared" ca="1" si="59"/>
        <v>-1.3864177340180081E-3</v>
      </c>
    </row>
    <row r="1745" spans="2:7" x14ac:dyDescent="0.35">
      <c r="B1745" s="269">
        <v>45362</v>
      </c>
      <c r="C1745" s="210">
        <v>4732.1000000000004</v>
      </c>
      <c r="D1745">
        <f t="shared" si="58"/>
        <v>460.66829268292685</v>
      </c>
      <c r="E1745">
        <v>9.8679858126364626E-3</v>
      </c>
      <c r="F1745">
        <v>1737</v>
      </c>
      <c r="G1745">
        <f t="shared" ca="1" si="59"/>
        <v>1.2835889686376592E-2</v>
      </c>
    </row>
    <row r="1746" spans="2:7" x14ac:dyDescent="0.35">
      <c r="B1746" s="269">
        <v>35398</v>
      </c>
      <c r="C1746" s="210">
        <v>10.25</v>
      </c>
      <c r="D1746">
        <f t="shared" si="58"/>
        <v>-0.95075193388747414</v>
      </c>
      <c r="E1746">
        <v>9.8522167487684383E-3</v>
      </c>
      <c r="F1746">
        <v>1738</v>
      </c>
      <c r="G1746">
        <f t="shared" ca="1" si="59"/>
        <v>-2.5414460275770014E-2</v>
      </c>
    </row>
    <row r="1747" spans="2:7" x14ac:dyDescent="0.35">
      <c r="B1747" s="269">
        <v>41324</v>
      </c>
      <c r="C1747" s="210">
        <v>208.13</v>
      </c>
      <c r="D1747">
        <f t="shared" si="58"/>
        <v>-0.95772396366531787</v>
      </c>
      <c r="E1747">
        <v>9.8495875788452269E-3</v>
      </c>
      <c r="F1747">
        <v>1739</v>
      </c>
      <c r="G1747">
        <f t="shared" ca="1" si="59"/>
        <v>-1.0800585038841825E-2</v>
      </c>
    </row>
    <row r="1748" spans="2:7" x14ac:dyDescent="0.35">
      <c r="B1748" s="269">
        <v>45302</v>
      </c>
      <c r="C1748" s="210">
        <v>4923.12</v>
      </c>
      <c r="D1748">
        <f t="shared" si="58"/>
        <v>3.172524557373992</v>
      </c>
      <c r="E1748">
        <v>9.8396972400849742E-3</v>
      </c>
      <c r="F1748">
        <v>1740</v>
      </c>
      <c r="G1748">
        <f t="shared" ca="1" si="59"/>
        <v>2.363271119655399E-3</v>
      </c>
    </row>
    <row r="1749" spans="2:7" x14ac:dyDescent="0.35">
      <c r="B1749" s="269">
        <v>42520</v>
      </c>
      <c r="C1749" s="210">
        <v>1179.8900000000001</v>
      </c>
      <c r="D1749">
        <f t="shared" si="58"/>
        <v>-0.79521273826095096</v>
      </c>
      <c r="E1749">
        <v>9.8339609722697778E-3</v>
      </c>
      <c r="F1749">
        <v>1741</v>
      </c>
      <c r="G1749">
        <f t="shared" ca="1" si="59"/>
        <v>6.3641494890468902E-3</v>
      </c>
    </row>
    <row r="1750" spans="2:7" x14ac:dyDescent="0.35">
      <c r="B1750" s="269">
        <v>45945</v>
      </c>
      <c r="C1750" s="210">
        <v>5761.54</v>
      </c>
      <c r="D1750">
        <f t="shared" si="58"/>
        <v>150.46004206098843</v>
      </c>
      <c r="E1750">
        <v>9.8256413132638103E-3</v>
      </c>
      <c r="F1750">
        <v>1742</v>
      </c>
      <c r="G1750">
        <f t="shared" ca="1" si="59"/>
        <v>-2.5620754633144973E-2</v>
      </c>
    </row>
    <row r="1751" spans="2:7" x14ac:dyDescent="0.35">
      <c r="B1751" s="269">
        <v>37365</v>
      </c>
      <c r="C1751" s="210">
        <v>38.04</v>
      </c>
      <c r="D1751">
        <f t="shared" si="58"/>
        <v>-0.89915699061555587</v>
      </c>
      <c r="E1751">
        <v>9.8221396336606696E-3</v>
      </c>
      <c r="F1751">
        <v>1743</v>
      </c>
      <c r="G1751">
        <f t="shared" ca="1" si="59"/>
        <v>5.9282278262888315E-4</v>
      </c>
    </row>
    <row r="1752" spans="2:7" x14ac:dyDescent="0.35">
      <c r="B1752" s="269">
        <v>41750</v>
      </c>
      <c r="C1752" s="210">
        <v>377.22</v>
      </c>
      <c r="D1752">
        <f t="shared" si="58"/>
        <v>0.93644763860369618</v>
      </c>
      <c r="E1752">
        <v>9.7976228718278865E-3</v>
      </c>
      <c r="F1752">
        <v>1744</v>
      </c>
      <c r="G1752">
        <f t="shared" ca="1" si="59"/>
        <v>-2.8309039785564859E-3</v>
      </c>
    </row>
    <row r="1753" spans="2:7" x14ac:dyDescent="0.35">
      <c r="B1753" s="269">
        <v>40763</v>
      </c>
      <c r="C1753" s="210">
        <v>194.8</v>
      </c>
      <c r="D1753">
        <f t="shared" si="58"/>
        <v>-0.10114433370247318</v>
      </c>
      <c r="E1753">
        <v>9.7973148100151102E-3</v>
      </c>
      <c r="F1753">
        <v>1745</v>
      </c>
      <c r="G1753">
        <f t="shared" ca="1" si="59"/>
        <v>1.2618158573727955E-2</v>
      </c>
    </row>
    <row r="1754" spans="2:7" x14ac:dyDescent="0.35">
      <c r="B1754" s="269">
        <v>41085</v>
      </c>
      <c r="C1754" s="210">
        <v>216.72</v>
      </c>
      <c r="D1754">
        <f t="shared" si="58"/>
        <v>-0.91165464106640581</v>
      </c>
      <c r="E1754">
        <v>9.7847358121330458E-3</v>
      </c>
      <c r="F1754">
        <v>1746</v>
      </c>
      <c r="G1754">
        <f t="shared" ca="1" si="59"/>
        <v>2.7793777267534271E-2</v>
      </c>
    </row>
    <row r="1755" spans="2:7" x14ac:dyDescent="0.35">
      <c r="B1755" s="269">
        <v>43641</v>
      </c>
      <c r="C1755" s="210">
        <v>2453.1</v>
      </c>
      <c r="D1755">
        <f t="shared" si="58"/>
        <v>37.913388324873097</v>
      </c>
      <c r="E1755">
        <v>9.7845908131048414E-3</v>
      </c>
      <c r="F1755">
        <v>1747</v>
      </c>
      <c r="G1755">
        <f t="shared" ca="1" si="59"/>
        <v>2.2686278297659998E-2</v>
      </c>
    </row>
    <row r="1756" spans="2:7" x14ac:dyDescent="0.35">
      <c r="B1756" s="269">
        <v>38476</v>
      </c>
      <c r="C1756" s="210">
        <v>63.04</v>
      </c>
      <c r="D1756">
        <f t="shared" si="58"/>
        <v>-0.21796303188190053</v>
      </c>
      <c r="E1756">
        <v>9.7709434566714635E-3</v>
      </c>
      <c r="F1756">
        <v>1748</v>
      </c>
      <c r="G1756">
        <f t="shared" ca="1" si="59"/>
        <v>-1.3869100290983722E-3</v>
      </c>
    </row>
    <row r="1757" spans="2:7" x14ac:dyDescent="0.35">
      <c r="B1757" s="269">
        <v>38926</v>
      </c>
      <c r="C1757" s="210">
        <v>80.61</v>
      </c>
      <c r="D1757">
        <f t="shared" si="58"/>
        <v>0.16404332129963897</v>
      </c>
      <c r="E1757">
        <v>9.770762871101105E-3</v>
      </c>
      <c r="F1757">
        <v>1749</v>
      </c>
      <c r="G1757">
        <f t="shared" ca="1" si="59"/>
        <v>4.7353642181101035E-3</v>
      </c>
    </row>
    <row r="1758" spans="2:7" x14ac:dyDescent="0.35">
      <c r="B1758" s="269">
        <v>38399</v>
      </c>
      <c r="C1758" s="210">
        <v>69.25</v>
      </c>
      <c r="D1758">
        <f t="shared" si="58"/>
        <v>6.438238453276047</v>
      </c>
      <c r="E1758">
        <v>9.7696121318168808E-3</v>
      </c>
      <c r="F1758">
        <v>1750</v>
      </c>
      <c r="G1758">
        <f t="shared" ca="1" si="59"/>
        <v>3.0065509671384397E-2</v>
      </c>
    </row>
    <row r="1759" spans="2:7" x14ac:dyDescent="0.35">
      <c r="B1759" s="269">
        <v>35156</v>
      </c>
      <c r="C1759" s="210">
        <v>9.31</v>
      </c>
      <c r="D1759">
        <f t="shared" si="58"/>
        <v>-0.8475519895202227</v>
      </c>
      <c r="E1759">
        <v>9.7613882863340409E-3</v>
      </c>
      <c r="F1759">
        <v>1751</v>
      </c>
      <c r="G1759">
        <f t="shared" ca="1" si="59"/>
        <v>1.7977959340893766E-2</v>
      </c>
    </row>
    <row r="1760" spans="2:7" x14ac:dyDescent="0.35">
      <c r="B1760" s="269">
        <v>36308</v>
      </c>
      <c r="C1760" s="210">
        <v>61.07</v>
      </c>
      <c r="D1760">
        <f t="shared" si="58"/>
        <v>3.4733988478481824E-2</v>
      </c>
      <c r="E1760">
        <v>9.755291005291062E-3</v>
      </c>
      <c r="F1760">
        <v>1752</v>
      </c>
      <c r="G1760">
        <f t="shared" ca="1" si="59"/>
        <v>1.0453299588869324E-2</v>
      </c>
    </row>
    <row r="1761" spans="2:7" x14ac:dyDescent="0.35">
      <c r="B1761" s="269">
        <v>36454</v>
      </c>
      <c r="C1761" s="210">
        <v>59.02</v>
      </c>
      <c r="D1761">
        <f t="shared" si="58"/>
        <v>-0.98961045362287448</v>
      </c>
      <c r="E1761">
        <v>9.7519247219846061E-3</v>
      </c>
      <c r="F1761">
        <v>1753</v>
      </c>
      <c r="G1761">
        <f t="shared" ca="1" si="59"/>
        <v>-2.3251359444139325E-2</v>
      </c>
    </row>
    <row r="1762" spans="2:7" x14ac:dyDescent="0.35">
      <c r="B1762" s="269">
        <v>45838</v>
      </c>
      <c r="C1762" s="210">
        <v>5680.71</v>
      </c>
      <c r="D1762">
        <f t="shared" si="58"/>
        <v>0.74934792583445486</v>
      </c>
      <c r="E1762">
        <v>9.7514153416816424E-3</v>
      </c>
      <c r="F1762">
        <v>1754</v>
      </c>
      <c r="G1762">
        <f t="shared" ca="1" si="59"/>
        <v>-2.365180490904337E-2</v>
      </c>
    </row>
    <row r="1763" spans="2:7" x14ac:dyDescent="0.35">
      <c r="B1763" s="269">
        <v>44551</v>
      </c>
      <c r="C1763" s="210">
        <v>3247.33</v>
      </c>
      <c r="D1763">
        <f t="shared" si="58"/>
        <v>96.781692261367056</v>
      </c>
      <c r="E1763">
        <v>9.748194951461113E-3</v>
      </c>
      <c r="F1763">
        <v>1755</v>
      </c>
      <c r="G1763">
        <f t="shared" ca="1" si="59"/>
        <v>1.6886520220794649E-2</v>
      </c>
    </row>
    <row r="1764" spans="2:7" x14ac:dyDescent="0.35">
      <c r="B1764" s="269">
        <v>36108</v>
      </c>
      <c r="C1764" s="210">
        <v>33.21</v>
      </c>
      <c r="D1764">
        <f t="shared" si="58"/>
        <v>-0.99279617357729311</v>
      </c>
      <c r="E1764">
        <v>9.7294010337488687E-3</v>
      </c>
      <c r="F1764">
        <v>1756</v>
      </c>
      <c r="G1764">
        <f t="shared" ca="1" si="59"/>
        <v>1.526558877598372E-2</v>
      </c>
    </row>
    <row r="1765" spans="2:7" x14ac:dyDescent="0.35">
      <c r="B1765" s="269">
        <v>45723</v>
      </c>
      <c r="C1765" s="210">
        <v>4610.05</v>
      </c>
      <c r="D1765">
        <f t="shared" si="58"/>
        <v>1.4864889646393822</v>
      </c>
      <c r="E1765">
        <v>9.718158083790342E-3</v>
      </c>
      <c r="F1765">
        <v>1757</v>
      </c>
      <c r="G1765">
        <f t="shared" ca="1" si="59"/>
        <v>-2.3012456075986948E-3</v>
      </c>
    </row>
    <row r="1766" spans="2:7" x14ac:dyDescent="0.35">
      <c r="B1766" s="269">
        <v>42983</v>
      </c>
      <c r="C1766" s="210">
        <v>1854.04</v>
      </c>
      <c r="D1766">
        <f t="shared" si="58"/>
        <v>35.360855069621493</v>
      </c>
      <c r="E1766">
        <v>9.7047194780581492E-3</v>
      </c>
      <c r="F1766">
        <v>1758</v>
      </c>
      <c r="G1766">
        <f t="shared" ca="1" si="59"/>
        <v>-3.4232113092089567E-2</v>
      </c>
    </row>
    <row r="1767" spans="2:7" x14ac:dyDescent="0.35">
      <c r="B1767" s="269">
        <v>37991</v>
      </c>
      <c r="C1767" s="210">
        <v>50.99</v>
      </c>
      <c r="D1767">
        <f t="shared" si="58"/>
        <v>-0.75045269906523759</v>
      </c>
      <c r="E1767">
        <v>9.7029702970297428E-3</v>
      </c>
      <c r="F1767">
        <v>1759</v>
      </c>
      <c r="G1767">
        <f t="shared" ca="1" si="59"/>
        <v>4.9087266620125034E-3</v>
      </c>
    </row>
    <row r="1768" spans="2:7" x14ac:dyDescent="0.35">
      <c r="B1768" s="269">
        <v>41148</v>
      </c>
      <c r="C1768" s="210">
        <v>204.33</v>
      </c>
      <c r="D1768">
        <f t="shared" si="58"/>
        <v>-0.44477052254014832</v>
      </c>
      <c r="E1768">
        <v>9.6852300242131137E-3</v>
      </c>
      <c r="F1768">
        <v>1760</v>
      </c>
      <c r="G1768">
        <f t="shared" ca="1" si="59"/>
        <v>-5.0889144442522816E-3</v>
      </c>
    </row>
    <row r="1769" spans="2:7" x14ac:dyDescent="0.35">
      <c r="B1769" s="269">
        <v>41556</v>
      </c>
      <c r="C1769" s="210">
        <v>368.01</v>
      </c>
      <c r="D1769">
        <f t="shared" si="58"/>
        <v>-0.8978703210337019</v>
      </c>
      <c r="E1769">
        <v>9.6850307287093193E-3</v>
      </c>
      <c r="F1769">
        <v>1761</v>
      </c>
      <c r="G1769">
        <f t="shared" ca="1" si="59"/>
        <v>7.1136786375107777E-3</v>
      </c>
    </row>
    <row r="1770" spans="2:7" x14ac:dyDescent="0.35">
      <c r="B1770" s="269">
        <v>44831</v>
      </c>
      <c r="C1770" s="210">
        <v>3603.36</v>
      </c>
      <c r="D1770">
        <f t="shared" si="58"/>
        <v>-0.23224954190991595</v>
      </c>
      <c r="E1770">
        <v>9.675439850034941E-3</v>
      </c>
      <c r="F1770">
        <v>1762</v>
      </c>
      <c r="G1770">
        <f t="shared" ca="1" si="59"/>
        <v>2.5330834615261345E-2</v>
      </c>
    </row>
    <row r="1771" spans="2:7" x14ac:dyDescent="0.35">
      <c r="B1771" s="269">
        <v>45660</v>
      </c>
      <c r="C1771" s="210">
        <v>4693.3999999999996</v>
      </c>
      <c r="D1771">
        <f t="shared" si="58"/>
        <v>-0.17624531159775134</v>
      </c>
      <c r="E1771">
        <v>9.669889963321068E-3</v>
      </c>
      <c r="F1771">
        <v>1763</v>
      </c>
      <c r="G1771">
        <f t="shared" ca="1" si="59"/>
        <v>1.296198174481929E-2</v>
      </c>
    </row>
    <row r="1772" spans="2:7" x14ac:dyDescent="0.35">
      <c r="B1772" s="269">
        <v>45496</v>
      </c>
      <c r="C1772" s="210">
        <v>5697.57</v>
      </c>
      <c r="D1772">
        <f t="shared" si="58"/>
        <v>28.895949207681809</v>
      </c>
      <c r="E1772">
        <v>9.6650203879830449E-3</v>
      </c>
      <c r="F1772">
        <v>1764</v>
      </c>
      <c r="G1772">
        <f t="shared" ca="1" si="59"/>
        <v>9.6597921819044086E-3</v>
      </c>
    </row>
    <row r="1773" spans="2:7" x14ac:dyDescent="0.35">
      <c r="B1773" s="269">
        <v>41134</v>
      </c>
      <c r="C1773" s="210">
        <v>190.58</v>
      </c>
      <c r="D1773">
        <f t="shared" si="58"/>
        <v>-0.93969598015390854</v>
      </c>
      <c r="E1773">
        <v>9.6418732782370294E-3</v>
      </c>
      <c r="F1773">
        <v>1765</v>
      </c>
      <c r="G1773">
        <f t="shared" ca="1" si="59"/>
        <v>-8.2725799486014547E-3</v>
      </c>
    </row>
    <row r="1774" spans="2:7" x14ac:dyDescent="0.35">
      <c r="B1774" s="269">
        <v>44258</v>
      </c>
      <c r="C1774" s="210">
        <v>3160.32</v>
      </c>
      <c r="D1774">
        <f t="shared" si="58"/>
        <v>-0.27740330531649277</v>
      </c>
      <c r="E1774">
        <v>9.6288392360823743E-3</v>
      </c>
      <c r="F1774">
        <v>1766</v>
      </c>
      <c r="G1774">
        <f t="shared" ca="1" si="59"/>
        <v>1.3016060633184074E-3</v>
      </c>
    </row>
    <row r="1775" spans="2:7" x14ac:dyDescent="0.35">
      <c r="B1775" s="269">
        <v>45071</v>
      </c>
      <c r="C1775" s="210">
        <v>4373.5600000000004</v>
      </c>
      <c r="D1775">
        <f t="shared" si="58"/>
        <v>108.66800401203611</v>
      </c>
      <c r="E1775">
        <v>9.6240191880182253E-3</v>
      </c>
      <c r="F1775">
        <v>1767</v>
      </c>
      <c r="G1775">
        <f t="shared" ca="1" si="59"/>
        <v>2.2688121305369197E-2</v>
      </c>
    </row>
    <row r="1776" spans="2:7" x14ac:dyDescent="0.35">
      <c r="B1776" s="269">
        <v>37312</v>
      </c>
      <c r="C1776" s="210">
        <v>39.880000000000003</v>
      </c>
      <c r="D1776">
        <f t="shared" si="58"/>
        <v>-9.5896622081160662E-2</v>
      </c>
      <c r="E1776">
        <v>9.6202531645570265E-3</v>
      </c>
      <c r="F1776">
        <v>1768</v>
      </c>
      <c r="G1776">
        <f t="shared" ca="1" si="59"/>
        <v>-1.576628143712017E-2</v>
      </c>
    </row>
    <row r="1777" spans="2:7" x14ac:dyDescent="0.35">
      <c r="B1777" s="269">
        <v>36782</v>
      </c>
      <c r="C1777" s="210">
        <v>44.11</v>
      </c>
      <c r="D1777">
        <f t="shared" si="58"/>
        <v>-0.98161409183367232</v>
      </c>
      <c r="E1777">
        <v>9.6131837949187844E-3</v>
      </c>
      <c r="F1777">
        <v>1769</v>
      </c>
      <c r="G1777">
        <f t="shared" ca="1" si="59"/>
        <v>-4.2644060257538169E-2</v>
      </c>
    </row>
    <row r="1778" spans="2:7" x14ac:dyDescent="0.35">
      <c r="B1778" s="269">
        <v>43220</v>
      </c>
      <c r="C1778" s="210">
        <v>2399.12</v>
      </c>
      <c r="D1778">
        <f t="shared" si="58"/>
        <v>25.829791992842761</v>
      </c>
      <c r="E1778">
        <v>9.607413236599879E-3</v>
      </c>
      <c r="F1778">
        <v>1770</v>
      </c>
      <c r="G1778">
        <f t="shared" ca="1" si="59"/>
        <v>-3.4771179425669438E-3</v>
      </c>
    </row>
    <row r="1779" spans="2:7" x14ac:dyDescent="0.35">
      <c r="B1779" s="269">
        <v>39120</v>
      </c>
      <c r="C1779" s="210">
        <v>89.42</v>
      </c>
      <c r="D1779">
        <f t="shared" si="58"/>
        <v>0.22897196261682237</v>
      </c>
      <c r="E1779">
        <v>9.5969289827256242E-3</v>
      </c>
      <c r="F1779">
        <v>1771</v>
      </c>
      <c r="G1779">
        <f t="shared" ca="1" si="59"/>
        <v>-2.0491498925408077E-2</v>
      </c>
    </row>
    <row r="1780" spans="2:7" x14ac:dyDescent="0.35">
      <c r="B1780" s="269">
        <v>38548</v>
      </c>
      <c r="C1780" s="210">
        <v>72.760000000000005</v>
      </c>
      <c r="D1780">
        <f t="shared" si="58"/>
        <v>0.60405643738977088</v>
      </c>
      <c r="E1780">
        <v>9.5740252532261969E-3</v>
      </c>
      <c r="F1780">
        <v>1772</v>
      </c>
      <c r="G1780">
        <f t="shared" ca="1" si="59"/>
        <v>-3.2755937182343771E-2</v>
      </c>
    </row>
    <row r="1781" spans="2:7" x14ac:dyDescent="0.35">
      <c r="B1781" s="269">
        <v>36720</v>
      </c>
      <c r="C1781" s="210">
        <v>45.36</v>
      </c>
      <c r="D1781">
        <f t="shared" si="58"/>
        <v>-0.83914893617021269</v>
      </c>
      <c r="E1781">
        <v>9.5704429111951855E-3</v>
      </c>
      <c r="F1781">
        <v>1773</v>
      </c>
      <c r="G1781">
        <f t="shared" ca="1" si="59"/>
        <v>1.8352765570424458E-2</v>
      </c>
    </row>
    <row r="1782" spans="2:7" x14ac:dyDescent="0.35">
      <c r="B1782" s="269">
        <v>41464</v>
      </c>
      <c r="C1782" s="210">
        <v>282</v>
      </c>
      <c r="D1782">
        <f t="shared" si="58"/>
        <v>1.6166836782035818</v>
      </c>
      <c r="E1782">
        <v>9.5585866179787923E-3</v>
      </c>
      <c r="F1782">
        <v>1774</v>
      </c>
      <c r="G1782">
        <f t="shared" ca="1" si="59"/>
        <v>-4.9341503871798602E-3</v>
      </c>
    </row>
    <row r="1783" spans="2:7" x14ac:dyDescent="0.35">
      <c r="B1783" s="269">
        <v>39377</v>
      </c>
      <c r="C1783" s="210">
        <v>107.77</v>
      </c>
      <c r="D1783">
        <f t="shared" si="58"/>
        <v>-0.95755799986610113</v>
      </c>
      <c r="E1783">
        <v>9.5550351288055842E-3</v>
      </c>
      <c r="F1783">
        <v>1775</v>
      </c>
      <c r="G1783">
        <f t="shared" ca="1" si="59"/>
        <v>1.8983094991412038E-2</v>
      </c>
    </row>
    <row r="1784" spans="2:7" x14ac:dyDescent="0.35">
      <c r="B1784" s="269">
        <v>43417</v>
      </c>
      <c r="C1784" s="210">
        <v>2539.23</v>
      </c>
      <c r="D1784">
        <f t="shared" si="58"/>
        <v>67.590761750405179</v>
      </c>
      <c r="E1784">
        <v>9.5539122137405386E-3</v>
      </c>
      <c r="F1784">
        <v>1776</v>
      </c>
      <c r="G1784">
        <f t="shared" ca="1" si="59"/>
        <v>2.0461655479736267E-2</v>
      </c>
    </row>
    <row r="1785" spans="2:7" x14ac:dyDescent="0.35">
      <c r="B1785" s="269">
        <v>37477</v>
      </c>
      <c r="C1785" s="210">
        <v>37.020000000000003</v>
      </c>
      <c r="D1785">
        <f t="shared" si="58"/>
        <v>-0.99381283060492864</v>
      </c>
      <c r="E1785">
        <v>9.5445868557404254E-3</v>
      </c>
      <c r="F1785">
        <v>1777</v>
      </c>
      <c r="G1785">
        <f t="shared" ca="1" si="59"/>
        <v>2.055577962116781E-3</v>
      </c>
    </row>
    <row r="1786" spans="2:7" x14ac:dyDescent="0.35">
      <c r="B1786" s="269">
        <v>45947</v>
      </c>
      <c r="C1786" s="210">
        <v>5983.35</v>
      </c>
      <c r="D1786">
        <f t="shared" si="58"/>
        <v>3.1579338716626593</v>
      </c>
      <c r="E1786">
        <v>9.5431084954925686E-3</v>
      </c>
      <c r="F1786">
        <v>1778</v>
      </c>
      <c r="G1786">
        <f t="shared" ca="1" si="59"/>
        <v>-7.725354766270935E-3</v>
      </c>
    </row>
    <row r="1787" spans="2:7" x14ac:dyDescent="0.35">
      <c r="B1787" s="269">
        <v>42816</v>
      </c>
      <c r="C1787" s="210">
        <v>1439.02</v>
      </c>
      <c r="D1787">
        <f t="shared" si="58"/>
        <v>1.307934114929993</v>
      </c>
      <c r="E1787">
        <v>9.5339651894515466E-3</v>
      </c>
      <c r="F1787">
        <v>1779</v>
      </c>
      <c r="G1787">
        <f t="shared" ca="1" si="59"/>
        <v>4.8902422963206689E-3</v>
      </c>
    </row>
    <row r="1788" spans="2:7" x14ac:dyDescent="0.35">
      <c r="B1788" s="269">
        <v>41941</v>
      </c>
      <c r="C1788" s="210">
        <v>623.51</v>
      </c>
      <c r="D1788">
        <f t="shared" si="58"/>
        <v>5.7501353253220735</v>
      </c>
      <c r="E1788">
        <v>9.5202629405954954E-3</v>
      </c>
      <c r="F1788">
        <v>1780</v>
      </c>
      <c r="G1788">
        <f t="shared" ca="1" si="59"/>
        <v>-1.6715761909333687E-2</v>
      </c>
    </row>
    <row r="1789" spans="2:7" x14ac:dyDescent="0.35">
      <c r="B1789" s="269">
        <v>39755</v>
      </c>
      <c r="C1789" s="210">
        <v>92.37</v>
      </c>
      <c r="D1789">
        <f t="shared" si="58"/>
        <v>-0.93674933921308157</v>
      </c>
      <c r="E1789">
        <v>9.5081967213115244E-3</v>
      </c>
      <c r="F1789">
        <v>1781</v>
      </c>
      <c r="G1789">
        <f t="shared" ca="1" si="59"/>
        <v>-5.7393036829337064E-3</v>
      </c>
    </row>
    <row r="1790" spans="2:7" x14ac:dyDescent="0.35">
      <c r="B1790" s="269">
        <v>42229</v>
      </c>
      <c r="C1790" s="210">
        <v>1460.38</v>
      </c>
      <c r="D1790">
        <f t="shared" si="58"/>
        <v>4.0438295265100399E-2</v>
      </c>
      <c r="E1790">
        <v>9.4908927522206598E-3</v>
      </c>
      <c r="F1790">
        <v>1782</v>
      </c>
      <c r="G1790">
        <f t="shared" ca="1" si="59"/>
        <v>-3.0276182154876905E-2</v>
      </c>
    </row>
    <row r="1791" spans="2:7" x14ac:dyDescent="0.35">
      <c r="B1791" s="269">
        <v>42285</v>
      </c>
      <c r="C1791" s="210">
        <v>1403.62</v>
      </c>
      <c r="D1791">
        <f t="shared" si="58"/>
        <v>-0.7449285370308113</v>
      </c>
      <c r="E1791">
        <v>9.4862740303358149E-3</v>
      </c>
      <c r="F1791">
        <v>1783</v>
      </c>
      <c r="G1791">
        <f t="shared" ca="1" si="59"/>
        <v>2.0540149802701184E-3</v>
      </c>
    </row>
    <row r="1792" spans="2:7" x14ac:dyDescent="0.35">
      <c r="B1792" s="269">
        <v>46120</v>
      </c>
      <c r="C1792" s="210">
        <v>5502.85</v>
      </c>
      <c r="D1792">
        <f t="shared" si="58"/>
        <v>466.53186066270177</v>
      </c>
      <c r="E1792">
        <v>9.4731261499741027E-3</v>
      </c>
      <c r="F1792">
        <v>1784</v>
      </c>
      <c r="G1792">
        <f t="shared" ca="1" si="59"/>
        <v>-1.4900735270872921E-2</v>
      </c>
    </row>
    <row r="1793" spans="2:7" x14ac:dyDescent="0.35">
      <c r="B1793" s="269">
        <v>35592</v>
      </c>
      <c r="C1793" s="210">
        <v>11.77</v>
      </c>
      <c r="D1793">
        <f t="shared" si="58"/>
        <v>-0.99521939212763455</v>
      </c>
      <c r="E1793">
        <v>9.4339622641508945E-3</v>
      </c>
      <c r="F1793">
        <v>1785</v>
      </c>
      <c r="G1793">
        <f t="shared" ca="1" si="59"/>
        <v>1.5120781757870494E-3</v>
      </c>
    </row>
    <row r="1794" spans="2:7" x14ac:dyDescent="0.35">
      <c r="B1794" s="269">
        <v>43930</v>
      </c>
      <c r="C1794" s="210">
        <v>2462.0300000000002</v>
      </c>
      <c r="D1794">
        <f t="shared" si="58"/>
        <v>-0.30563718715980293</v>
      </c>
      <c r="E1794">
        <v>9.4217010721387492E-3</v>
      </c>
      <c r="F1794">
        <v>1786</v>
      </c>
      <c r="G1794">
        <f t="shared" ca="1" si="59"/>
        <v>-9.2906648475265651E-3</v>
      </c>
    </row>
    <row r="1795" spans="2:7" x14ac:dyDescent="0.35">
      <c r="B1795" s="269">
        <v>44846</v>
      </c>
      <c r="C1795" s="210">
        <v>3545.74</v>
      </c>
      <c r="D1795">
        <f t="shared" si="58"/>
        <v>1.8981249897830739</v>
      </c>
      <c r="E1795">
        <v>9.4144909712554001E-3</v>
      </c>
      <c r="F1795">
        <v>1787</v>
      </c>
      <c r="G1795">
        <f t="shared" ca="1" si="59"/>
        <v>-1.8961506128238034E-2</v>
      </c>
    </row>
    <row r="1796" spans="2:7" x14ac:dyDescent="0.35">
      <c r="B1796" s="269">
        <v>42501</v>
      </c>
      <c r="C1796" s="210">
        <v>1223.46</v>
      </c>
      <c r="D1796">
        <f t="shared" si="58"/>
        <v>5.7868197703444828</v>
      </c>
      <c r="E1796">
        <v>9.4138030609298984E-3</v>
      </c>
      <c r="F1796">
        <v>1788</v>
      </c>
      <c r="G1796">
        <f t="shared" ca="1" si="59"/>
        <v>3.7320672381492134E-3</v>
      </c>
    </row>
    <row r="1797" spans="2:7" x14ac:dyDescent="0.35">
      <c r="B1797" s="269">
        <v>40462</v>
      </c>
      <c r="C1797" s="210">
        <v>180.27</v>
      </c>
      <c r="D1797">
        <f t="shared" si="58"/>
        <v>-0.96651951124838176</v>
      </c>
      <c r="E1797">
        <v>9.4070216697463849E-3</v>
      </c>
      <c r="F1797">
        <v>1789</v>
      </c>
      <c r="G1797">
        <f t="shared" ca="1" si="59"/>
        <v>-4.5923106084900089E-3</v>
      </c>
    </row>
    <row r="1798" spans="2:7" x14ac:dyDescent="0.35">
      <c r="B1798" s="269">
        <v>46113</v>
      </c>
      <c r="C1798" s="210">
        <v>5384.33</v>
      </c>
      <c r="D1798">
        <f t="shared" si="58"/>
        <v>0.75730506499737282</v>
      </c>
      <c r="E1798">
        <v>9.4054171603401605E-3</v>
      </c>
      <c r="F1798">
        <v>1790</v>
      </c>
      <c r="G1798">
        <f t="shared" ca="1" si="59"/>
        <v>-5.5743244839045695E-3</v>
      </c>
    </row>
    <row r="1799" spans="2:7" x14ac:dyDescent="0.35">
      <c r="B1799" s="269">
        <v>44687</v>
      </c>
      <c r="C1799" s="210">
        <v>3063.97</v>
      </c>
      <c r="D1799">
        <f t="shared" si="58"/>
        <v>-7.8929094281428511E-2</v>
      </c>
      <c r="E1799">
        <v>9.3989668713595868E-3</v>
      </c>
      <c r="F1799">
        <v>1791</v>
      </c>
      <c r="G1799">
        <f t="shared" ca="1" si="59"/>
        <v>-1.6427409647695394E-2</v>
      </c>
    </row>
    <row r="1800" spans="2:7" x14ac:dyDescent="0.35">
      <c r="B1800" s="269">
        <v>44361</v>
      </c>
      <c r="C1800" s="210">
        <v>3326.53</v>
      </c>
      <c r="D1800">
        <f t="shared" si="58"/>
        <v>-0.29331625326093413</v>
      </c>
      <c r="E1800">
        <v>9.3729897683000347E-3</v>
      </c>
      <c r="F1800">
        <v>1792</v>
      </c>
      <c r="G1800">
        <f t="shared" ca="1" si="59"/>
        <v>1.0938787301434411E-2</v>
      </c>
    </row>
    <row r="1801" spans="2:7" x14ac:dyDescent="0.35">
      <c r="B1801" s="269">
        <v>45618</v>
      </c>
      <c r="C1801" s="210">
        <v>4707.24</v>
      </c>
      <c r="D1801">
        <f t="shared" ref="D1801:D1864" si="60">(C1801-C1802)/C1802</f>
        <v>2.368913796590473E-2</v>
      </c>
      <c r="E1801">
        <v>9.3683996097392759E-3</v>
      </c>
      <c r="F1801">
        <v>1793</v>
      </c>
      <c r="G1801">
        <f t="shared" ca="1" si="59"/>
        <v>-1.4839021635259715E-2</v>
      </c>
    </row>
    <row r="1802" spans="2:7" x14ac:dyDescent="0.35">
      <c r="B1802" s="269">
        <v>45405</v>
      </c>
      <c r="C1802" s="210">
        <v>4598.3100000000004</v>
      </c>
      <c r="D1802">
        <f t="shared" si="60"/>
        <v>33.390172761947497</v>
      </c>
      <c r="E1802">
        <v>9.3619804814232283E-3</v>
      </c>
      <c r="F1802">
        <v>1794</v>
      </c>
      <c r="G1802">
        <f t="shared" ref="G1802:G1865" ca="1" si="61">_xlfn.NORM.INV(RAND(),M$11,M$12)</f>
        <v>-4.3215328359401749E-2</v>
      </c>
    </row>
    <row r="1803" spans="2:7" x14ac:dyDescent="0.35">
      <c r="B1803" s="269">
        <v>39962</v>
      </c>
      <c r="C1803" s="210">
        <v>133.71</v>
      </c>
      <c r="D1803">
        <f t="shared" si="60"/>
        <v>-0.63118552435593311</v>
      </c>
      <c r="E1803">
        <v>9.3606099494225794E-3</v>
      </c>
      <c r="F1803">
        <v>1795</v>
      </c>
      <c r="G1803">
        <f t="shared" ca="1" si="61"/>
        <v>-2.1315322849163112E-2</v>
      </c>
    </row>
    <row r="1804" spans="2:7" x14ac:dyDescent="0.35">
      <c r="B1804" s="269">
        <v>41766</v>
      </c>
      <c r="C1804" s="210">
        <v>362.54</v>
      </c>
      <c r="D1804">
        <f t="shared" si="60"/>
        <v>-0.93474508392206268</v>
      </c>
      <c r="E1804">
        <v>9.3546411270115648E-3</v>
      </c>
      <c r="F1804">
        <v>1796</v>
      </c>
      <c r="G1804">
        <f t="shared" ca="1" si="61"/>
        <v>-1.0416664612770611E-2</v>
      </c>
    </row>
    <row r="1805" spans="2:7" x14ac:dyDescent="0.35">
      <c r="B1805" s="269">
        <v>45593</v>
      </c>
      <c r="C1805" s="210">
        <v>5555.75</v>
      </c>
      <c r="D1805">
        <f t="shared" si="60"/>
        <v>0.45431248183990847</v>
      </c>
      <c r="E1805">
        <v>9.3307341957963863E-3</v>
      </c>
      <c r="F1805">
        <v>1797</v>
      </c>
      <c r="G1805">
        <f t="shared" ca="1" si="61"/>
        <v>-2.0987733330313663E-2</v>
      </c>
    </row>
    <row r="1806" spans="2:7" x14ac:dyDescent="0.35">
      <c r="B1806" s="269">
        <v>44442</v>
      </c>
      <c r="C1806" s="210">
        <v>3820.19</v>
      </c>
      <c r="D1806">
        <f t="shared" si="60"/>
        <v>18.824545926310329</v>
      </c>
      <c r="E1806">
        <v>9.3238923089117177E-3</v>
      </c>
      <c r="F1806">
        <v>1798</v>
      </c>
      <c r="G1806">
        <f t="shared" ca="1" si="61"/>
        <v>7.4444714916588103E-3</v>
      </c>
    </row>
    <row r="1807" spans="2:7" x14ac:dyDescent="0.35">
      <c r="B1807" s="269">
        <v>40801</v>
      </c>
      <c r="C1807" s="210">
        <v>192.7</v>
      </c>
      <c r="D1807">
        <f t="shared" si="60"/>
        <v>0.32530949105914703</v>
      </c>
      <c r="E1807">
        <v>9.3232767651372367E-3</v>
      </c>
      <c r="F1807">
        <v>1799</v>
      </c>
      <c r="G1807">
        <f t="shared" ca="1" si="61"/>
        <v>3.6746250334807572E-3</v>
      </c>
    </row>
    <row r="1808" spans="2:7" x14ac:dyDescent="0.35">
      <c r="B1808" s="269">
        <v>40617</v>
      </c>
      <c r="C1808" s="210">
        <v>145.4</v>
      </c>
      <c r="D1808">
        <f t="shared" si="60"/>
        <v>0.53943885653785073</v>
      </c>
      <c r="E1808">
        <v>9.3016798556157399E-3</v>
      </c>
      <c r="F1808">
        <v>1800</v>
      </c>
      <c r="G1808">
        <f t="shared" ca="1" si="61"/>
        <v>-1.2838257683555994E-2</v>
      </c>
    </row>
    <row r="1809" spans="2:7" x14ac:dyDescent="0.35">
      <c r="B1809" s="269">
        <v>39184</v>
      </c>
      <c r="C1809" s="210">
        <v>94.45</v>
      </c>
      <c r="D1809">
        <f t="shared" si="60"/>
        <v>1.2885873515871091</v>
      </c>
      <c r="E1809">
        <v>9.296858303056257E-3</v>
      </c>
      <c r="F1809">
        <v>1801</v>
      </c>
      <c r="G1809">
        <f t="shared" ca="1" si="61"/>
        <v>7.4329484085901443E-3</v>
      </c>
    </row>
    <row r="1810" spans="2:7" x14ac:dyDescent="0.35">
      <c r="B1810" s="269">
        <v>37106</v>
      </c>
      <c r="C1810" s="210">
        <v>41.27</v>
      </c>
      <c r="D1810">
        <f t="shared" si="60"/>
        <v>-0.58696957566052843</v>
      </c>
      <c r="E1810">
        <v>9.2932257275618133E-3</v>
      </c>
      <c r="F1810">
        <v>1802</v>
      </c>
      <c r="G1810">
        <f t="shared" ca="1" si="61"/>
        <v>-2.7042675500230713E-2</v>
      </c>
    </row>
    <row r="1811" spans="2:7" x14ac:dyDescent="0.35">
      <c r="B1811" s="269">
        <v>39812</v>
      </c>
      <c r="C1811" s="210">
        <v>99.92</v>
      </c>
      <c r="D1811">
        <f t="shared" si="60"/>
        <v>-0.92056981144074523</v>
      </c>
      <c r="E1811">
        <v>9.2929292929293094E-3</v>
      </c>
      <c r="F1811">
        <v>1803</v>
      </c>
      <c r="G1811">
        <f t="shared" ca="1" si="61"/>
        <v>-3.1726472210077031E-2</v>
      </c>
    </row>
    <row r="1812" spans="2:7" x14ac:dyDescent="0.35">
      <c r="B1812" s="269">
        <v>42335</v>
      </c>
      <c r="C1812" s="210">
        <v>1257.96</v>
      </c>
      <c r="D1812">
        <f t="shared" si="60"/>
        <v>18.576097105508868</v>
      </c>
      <c r="E1812">
        <v>9.2747111681642687E-3</v>
      </c>
      <c r="F1812">
        <v>1804</v>
      </c>
      <c r="G1812">
        <f t="shared" ca="1" si="61"/>
        <v>-1.5388630733077084E-2</v>
      </c>
    </row>
    <row r="1813" spans="2:7" x14ac:dyDescent="0.35">
      <c r="B1813" s="269">
        <v>38488</v>
      </c>
      <c r="C1813" s="210">
        <v>64.260000000000005</v>
      </c>
      <c r="D1813">
        <f t="shared" si="60"/>
        <v>-0.32208038822660617</v>
      </c>
      <c r="E1813">
        <v>9.2665305481388939E-3</v>
      </c>
      <c r="F1813">
        <v>1805</v>
      </c>
      <c r="G1813">
        <f t="shared" ca="1" si="61"/>
        <v>-2.7705221267119249E-2</v>
      </c>
    </row>
    <row r="1814" spans="2:7" x14ac:dyDescent="0.35">
      <c r="B1814" s="269">
        <v>38687</v>
      </c>
      <c r="C1814" s="210">
        <v>94.79</v>
      </c>
      <c r="D1814">
        <f t="shared" si="60"/>
        <v>-0.9600734591067811</v>
      </c>
      <c r="E1814">
        <v>9.2632027257240693E-3</v>
      </c>
      <c r="F1814">
        <v>1806</v>
      </c>
      <c r="G1814">
        <f t="shared" ca="1" si="61"/>
        <v>-2.2256327187853663E-2</v>
      </c>
    </row>
    <row r="1815" spans="2:7" x14ac:dyDescent="0.35">
      <c r="B1815" s="269">
        <v>43707</v>
      </c>
      <c r="C1815" s="210">
        <v>2374.11</v>
      </c>
      <c r="D1815">
        <f t="shared" si="60"/>
        <v>-0.45667691166946245</v>
      </c>
      <c r="E1815">
        <v>9.2631954836076558E-3</v>
      </c>
      <c r="F1815">
        <v>1807</v>
      </c>
      <c r="G1815">
        <f t="shared" ca="1" si="61"/>
        <v>3.1149365490846063E-2</v>
      </c>
    </row>
    <row r="1816" spans="2:7" x14ac:dyDescent="0.35">
      <c r="B1816" s="269">
        <v>44966</v>
      </c>
      <c r="C1816" s="210">
        <v>4369.6099999999997</v>
      </c>
      <c r="D1816">
        <f t="shared" si="60"/>
        <v>1.7494447136106512</v>
      </c>
      <c r="E1816">
        <v>9.2596869860860406E-3</v>
      </c>
      <c r="F1816">
        <v>1808</v>
      </c>
      <c r="G1816">
        <f t="shared" ca="1" si="61"/>
        <v>-1.0052777934231006E-3</v>
      </c>
    </row>
    <row r="1817" spans="2:7" x14ac:dyDescent="0.35">
      <c r="B1817" s="269">
        <v>42895</v>
      </c>
      <c r="C1817" s="210">
        <v>1589.27</v>
      </c>
      <c r="D1817">
        <f t="shared" si="60"/>
        <v>-0.22447017718504639</v>
      </c>
      <c r="E1817">
        <v>9.2589652566536437E-3</v>
      </c>
      <c r="F1817">
        <v>1809</v>
      </c>
      <c r="G1817">
        <f t="shared" ca="1" si="61"/>
        <v>-1.7194623831857922E-2</v>
      </c>
    </row>
    <row r="1818" spans="2:7" x14ac:dyDescent="0.35">
      <c r="B1818" s="269">
        <v>43098</v>
      </c>
      <c r="C1818" s="210">
        <v>2049.27</v>
      </c>
      <c r="D1818">
        <f t="shared" si="60"/>
        <v>11.050276373044808</v>
      </c>
      <c r="E1818">
        <v>9.2589400483631644E-3</v>
      </c>
      <c r="F1818">
        <v>1810</v>
      </c>
      <c r="G1818">
        <f t="shared" ca="1" si="61"/>
        <v>7.6967539321320137E-3</v>
      </c>
    </row>
    <row r="1819" spans="2:7" x14ac:dyDescent="0.35">
      <c r="B1819" s="269">
        <v>40402</v>
      </c>
      <c r="C1819" s="210">
        <v>170.06</v>
      </c>
      <c r="D1819">
        <f t="shared" si="60"/>
        <v>-0.56673715319354923</v>
      </c>
      <c r="E1819">
        <v>9.2581602373887368E-3</v>
      </c>
      <c r="F1819">
        <v>1811</v>
      </c>
      <c r="G1819">
        <f t="shared" ca="1" si="61"/>
        <v>3.9202023515957744E-2</v>
      </c>
    </row>
    <row r="1820" spans="2:7" x14ac:dyDescent="0.35">
      <c r="B1820" s="269">
        <v>41576</v>
      </c>
      <c r="C1820" s="210">
        <v>392.51</v>
      </c>
      <c r="D1820">
        <f t="shared" si="60"/>
        <v>-0.81471918280260192</v>
      </c>
      <c r="E1820">
        <v>9.2306901162192093E-3</v>
      </c>
      <c r="F1820">
        <v>1812</v>
      </c>
      <c r="G1820">
        <f t="shared" ca="1" si="61"/>
        <v>7.7084882192328418E-4</v>
      </c>
    </row>
    <row r="1821" spans="2:7" x14ac:dyDescent="0.35">
      <c r="B1821" s="269">
        <v>43174</v>
      </c>
      <c r="C1821" s="210">
        <v>2118.46</v>
      </c>
      <c r="D1821">
        <f t="shared" si="60"/>
        <v>12.439446805811077</v>
      </c>
      <c r="E1821">
        <v>9.2230003334763128E-3</v>
      </c>
      <c r="F1821">
        <v>1813</v>
      </c>
      <c r="G1821">
        <f t="shared" ca="1" si="61"/>
        <v>1.0454873813195301E-2</v>
      </c>
    </row>
    <row r="1822" spans="2:7" x14ac:dyDescent="0.35">
      <c r="B1822" s="269">
        <v>40648</v>
      </c>
      <c r="C1822" s="210">
        <v>157.63</v>
      </c>
      <c r="D1822">
        <f t="shared" si="60"/>
        <v>0.84556843460953057</v>
      </c>
      <c r="E1822">
        <v>9.21954030347652E-3</v>
      </c>
      <c r="F1822">
        <v>1814</v>
      </c>
      <c r="G1822">
        <f t="shared" ca="1" si="61"/>
        <v>2.4171803341888542E-3</v>
      </c>
    </row>
    <row r="1823" spans="2:7" x14ac:dyDescent="0.35">
      <c r="B1823" s="269">
        <v>39093</v>
      </c>
      <c r="C1823" s="210">
        <v>85.41</v>
      </c>
      <c r="D1823">
        <f t="shared" si="60"/>
        <v>-0.94342322290892466</v>
      </c>
      <c r="E1823">
        <v>9.2165898617511659E-3</v>
      </c>
      <c r="F1823">
        <v>1815</v>
      </c>
      <c r="G1823">
        <f t="shared" ca="1" si="61"/>
        <v>1.8978220552202853E-2</v>
      </c>
    </row>
    <row r="1824" spans="2:7" x14ac:dyDescent="0.35">
      <c r="B1824" s="269">
        <v>42620</v>
      </c>
      <c r="C1824" s="210">
        <v>1509.63</v>
      </c>
      <c r="D1824">
        <f t="shared" si="60"/>
        <v>36.210500369731335</v>
      </c>
      <c r="E1824">
        <v>9.2121536250293814E-3</v>
      </c>
      <c r="F1824">
        <v>1816</v>
      </c>
      <c r="G1824">
        <f t="shared" ca="1" si="61"/>
        <v>3.6313774244617708E-2</v>
      </c>
    </row>
    <row r="1825" spans="2:7" x14ac:dyDescent="0.35">
      <c r="B1825" s="269">
        <v>36167</v>
      </c>
      <c r="C1825" s="210">
        <v>40.57</v>
      </c>
      <c r="D1825">
        <f t="shared" si="60"/>
        <v>-0.98295328013849137</v>
      </c>
      <c r="E1825">
        <v>9.2039800995024224E-3</v>
      </c>
      <c r="F1825">
        <v>1817</v>
      </c>
      <c r="G1825">
        <f t="shared" ca="1" si="61"/>
        <v>-2.3703370672938217E-2</v>
      </c>
    </row>
    <row r="1826" spans="2:7" x14ac:dyDescent="0.35">
      <c r="B1826" s="269">
        <v>43403</v>
      </c>
      <c r="C1826" s="210">
        <v>2379.9299999999998</v>
      </c>
      <c r="D1826">
        <f t="shared" si="60"/>
        <v>-0.60968437625564786</v>
      </c>
      <c r="E1826">
        <v>9.197537146346451E-3</v>
      </c>
      <c r="F1826">
        <v>1818</v>
      </c>
      <c r="G1826">
        <f t="shared" ca="1" si="61"/>
        <v>5.5379284796786806E-3</v>
      </c>
    </row>
    <row r="1827" spans="2:7" x14ac:dyDescent="0.35">
      <c r="B1827" s="269">
        <v>45910</v>
      </c>
      <c r="C1827" s="210">
        <v>6097.45</v>
      </c>
      <c r="D1827">
        <f t="shared" si="60"/>
        <v>112.37764968389736</v>
      </c>
      <c r="E1827">
        <v>9.1974683376696842E-3</v>
      </c>
      <c r="F1827">
        <v>1819</v>
      </c>
      <c r="G1827">
        <f t="shared" ca="1" si="61"/>
        <v>-1.6665624052679399E-2</v>
      </c>
    </row>
    <row r="1828" spans="2:7" x14ac:dyDescent="0.35">
      <c r="B1828" s="269">
        <v>38316</v>
      </c>
      <c r="C1828" s="210">
        <v>53.78</v>
      </c>
      <c r="D1828">
        <f t="shared" si="60"/>
        <v>-0.97797472294347465</v>
      </c>
      <c r="E1828">
        <v>9.1949709138675548E-3</v>
      </c>
      <c r="F1828">
        <v>1820</v>
      </c>
      <c r="G1828">
        <f t="shared" ca="1" si="61"/>
        <v>-2.7132336689481328E-3</v>
      </c>
    </row>
    <row r="1829" spans="2:7" x14ac:dyDescent="0.35">
      <c r="B1829" s="269">
        <v>43649</v>
      </c>
      <c r="C1829" s="210">
        <v>2441.7399999999998</v>
      </c>
      <c r="D1829">
        <f t="shared" si="60"/>
        <v>-0.27002415574476235</v>
      </c>
      <c r="E1829">
        <v>9.1878107550700597E-3</v>
      </c>
      <c r="F1829">
        <v>1821</v>
      </c>
      <c r="G1829">
        <f t="shared" ca="1" si="61"/>
        <v>1.9590412517975032E-2</v>
      </c>
    </row>
    <row r="1830" spans="2:7" x14ac:dyDescent="0.35">
      <c r="B1830" s="269">
        <v>44413</v>
      </c>
      <c r="C1830" s="210">
        <v>3344.96</v>
      </c>
      <c r="D1830">
        <f t="shared" si="60"/>
        <v>0.17844598284274876</v>
      </c>
      <c r="E1830">
        <v>9.1807888297887885E-3</v>
      </c>
      <c r="F1830">
        <v>1822</v>
      </c>
      <c r="G1830">
        <f t="shared" ca="1" si="61"/>
        <v>1.4390828296688449E-2</v>
      </c>
    </row>
    <row r="1831" spans="2:7" x14ac:dyDescent="0.35">
      <c r="B1831" s="269">
        <v>43864</v>
      </c>
      <c r="C1831" s="210">
        <v>2838.45</v>
      </c>
      <c r="D1831">
        <f t="shared" si="60"/>
        <v>24.993131868131869</v>
      </c>
      <c r="E1831">
        <v>9.1692561489835119E-3</v>
      </c>
      <c r="F1831">
        <v>1823</v>
      </c>
      <c r="G1831">
        <f t="shared" ca="1" si="61"/>
        <v>6.662585236921599E-3</v>
      </c>
    </row>
    <row r="1832" spans="2:7" x14ac:dyDescent="0.35">
      <c r="B1832" s="269">
        <v>39903</v>
      </c>
      <c r="C1832" s="210">
        <v>109.2</v>
      </c>
      <c r="D1832">
        <f t="shared" si="60"/>
        <v>-0.70472121572656976</v>
      </c>
      <c r="E1832">
        <v>9.1488771832548676E-3</v>
      </c>
      <c r="F1832">
        <v>1824</v>
      </c>
      <c r="G1832">
        <f t="shared" ca="1" si="61"/>
        <v>-4.6956420848959591E-3</v>
      </c>
    </row>
    <row r="1833" spans="2:7" x14ac:dyDescent="0.35">
      <c r="B1833" s="269">
        <v>41569</v>
      </c>
      <c r="C1833" s="210">
        <v>369.82</v>
      </c>
      <c r="D1833">
        <f t="shared" si="60"/>
        <v>0.89127544236473355</v>
      </c>
      <c r="E1833">
        <v>9.1412666794006749E-3</v>
      </c>
      <c r="F1833">
        <v>1825</v>
      </c>
      <c r="G1833">
        <f t="shared" ca="1" si="61"/>
        <v>1.8510445496186464E-2</v>
      </c>
    </row>
    <row r="1834" spans="2:7" x14ac:dyDescent="0.35">
      <c r="B1834" s="269">
        <v>40856</v>
      </c>
      <c r="C1834" s="210">
        <v>195.54</v>
      </c>
      <c r="D1834">
        <f t="shared" si="60"/>
        <v>7.847963800904977</v>
      </c>
      <c r="E1834">
        <v>9.1345409506114559E-3</v>
      </c>
      <c r="F1834">
        <v>1826</v>
      </c>
      <c r="G1834">
        <f t="shared" ca="1" si="61"/>
        <v>-5.4834498811225075E-4</v>
      </c>
    </row>
    <row r="1835" spans="2:7" x14ac:dyDescent="0.35">
      <c r="B1835" s="269">
        <v>35874</v>
      </c>
      <c r="C1835" s="210">
        <v>22.1</v>
      </c>
      <c r="D1835">
        <f t="shared" si="60"/>
        <v>-0.98525644446816463</v>
      </c>
      <c r="E1835">
        <v>9.1324200913243305E-3</v>
      </c>
      <c r="F1835">
        <v>1827</v>
      </c>
      <c r="G1835">
        <f t="shared" ca="1" si="61"/>
        <v>8.895959040692476E-4</v>
      </c>
    </row>
    <row r="1836" spans="2:7" x14ac:dyDescent="0.35">
      <c r="B1836" s="269">
        <v>42607</v>
      </c>
      <c r="C1836" s="210">
        <v>1498.96</v>
      </c>
      <c r="D1836">
        <f t="shared" si="60"/>
        <v>0.14223881734359528</v>
      </c>
      <c r="E1836">
        <v>9.128854180692033E-3</v>
      </c>
      <c r="F1836">
        <v>1828</v>
      </c>
      <c r="G1836">
        <f t="shared" ca="1" si="61"/>
        <v>-1.3683693992993963E-2</v>
      </c>
    </row>
    <row r="1837" spans="2:7" x14ac:dyDescent="0.35">
      <c r="B1837" s="269">
        <v>42704</v>
      </c>
      <c r="C1837" s="210">
        <v>1312.3</v>
      </c>
      <c r="D1837">
        <f t="shared" si="60"/>
        <v>10.735825433732785</v>
      </c>
      <c r="E1837">
        <v>9.1277500519058238E-3</v>
      </c>
      <c r="F1837">
        <v>1829</v>
      </c>
      <c r="G1837">
        <f t="shared" ca="1" si="61"/>
        <v>1.3972858212141762E-2</v>
      </c>
    </row>
    <row r="1838" spans="2:7" x14ac:dyDescent="0.35">
      <c r="B1838" s="269">
        <v>38749</v>
      </c>
      <c r="C1838" s="210">
        <v>111.82</v>
      </c>
      <c r="D1838">
        <f t="shared" si="60"/>
        <v>-0.89809068124857605</v>
      </c>
      <c r="E1838">
        <v>9.1147008392743513E-3</v>
      </c>
      <c r="F1838">
        <v>1830</v>
      </c>
      <c r="G1838">
        <f t="shared" ca="1" si="61"/>
        <v>2.9718255345078964E-2</v>
      </c>
    </row>
    <row r="1839" spans="2:7" x14ac:dyDescent="0.35">
      <c r="B1839" s="269">
        <v>42156</v>
      </c>
      <c r="C1839" s="210">
        <v>1097.25</v>
      </c>
      <c r="D1839">
        <f t="shared" si="60"/>
        <v>-0.71991494705888359</v>
      </c>
      <c r="E1839">
        <v>9.1139845862380515E-3</v>
      </c>
      <c r="F1839">
        <v>1831</v>
      </c>
      <c r="G1839">
        <f t="shared" ca="1" si="61"/>
        <v>1.4872294715127641E-2</v>
      </c>
    </row>
    <row r="1840" spans="2:7" x14ac:dyDescent="0.35">
      <c r="B1840" s="269">
        <v>44887</v>
      </c>
      <c r="C1840" s="210">
        <v>3917.56</v>
      </c>
      <c r="D1840">
        <f t="shared" si="60"/>
        <v>44.352627923130356</v>
      </c>
      <c r="E1840">
        <v>9.1134362651912361E-3</v>
      </c>
      <c r="F1840">
        <v>1832</v>
      </c>
      <c r="G1840">
        <f t="shared" ca="1" si="61"/>
        <v>7.1054101240008534E-3</v>
      </c>
    </row>
    <row r="1841" spans="2:7" x14ac:dyDescent="0.35">
      <c r="B1841" s="269">
        <v>39059</v>
      </c>
      <c r="C1841" s="210">
        <v>86.38</v>
      </c>
      <c r="D1841">
        <f t="shared" si="60"/>
        <v>1.0483756224804361</v>
      </c>
      <c r="E1841">
        <v>9.1121495327102942E-3</v>
      </c>
      <c r="F1841">
        <v>1833</v>
      </c>
      <c r="G1841">
        <f t="shared" ca="1" si="61"/>
        <v>-2.6020055925935669E-2</v>
      </c>
    </row>
    <row r="1842" spans="2:7" x14ac:dyDescent="0.35">
      <c r="B1842" s="269">
        <v>37263</v>
      </c>
      <c r="C1842" s="210">
        <v>42.17</v>
      </c>
      <c r="D1842">
        <f t="shared" si="60"/>
        <v>0.18588301462317208</v>
      </c>
      <c r="E1842">
        <v>9.0930844699689539E-3</v>
      </c>
      <c r="F1842">
        <v>1834</v>
      </c>
      <c r="G1842">
        <f t="shared" ca="1" si="61"/>
        <v>8.6715036685656791E-3</v>
      </c>
    </row>
    <row r="1843" spans="2:7" x14ac:dyDescent="0.35">
      <c r="B1843" s="269">
        <v>37169</v>
      </c>
      <c r="C1843" s="210">
        <v>35.56</v>
      </c>
      <c r="D1843">
        <f t="shared" si="60"/>
        <v>-0.51566330700081719</v>
      </c>
      <c r="E1843">
        <v>9.0805902383655004E-3</v>
      </c>
      <c r="F1843">
        <v>1835</v>
      </c>
      <c r="G1843">
        <f t="shared" ca="1" si="61"/>
        <v>2.5621976098716245E-2</v>
      </c>
    </row>
    <row r="1844" spans="2:7" x14ac:dyDescent="0.35">
      <c r="B1844" s="269">
        <v>38551</v>
      </c>
      <c r="C1844" s="210">
        <v>73.42</v>
      </c>
      <c r="D1844">
        <f t="shared" si="60"/>
        <v>-0.98693266460090523</v>
      </c>
      <c r="E1844">
        <v>9.0709180868608647E-3</v>
      </c>
      <c r="F1844">
        <v>1836</v>
      </c>
      <c r="G1844">
        <f t="shared" ca="1" si="61"/>
        <v>-5.6869333079713792E-3</v>
      </c>
    </row>
    <row r="1845" spans="2:7" x14ac:dyDescent="0.35">
      <c r="B1845" s="269">
        <v>45489</v>
      </c>
      <c r="C1845" s="210">
        <v>5618.59</v>
      </c>
      <c r="D1845">
        <f t="shared" si="60"/>
        <v>503.36175942549369</v>
      </c>
      <c r="E1845">
        <v>9.0622884163983307E-3</v>
      </c>
      <c r="F1845">
        <v>1837</v>
      </c>
      <c r="G1845">
        <f t="shared" ca="1" si="61"/>
        <v>-7.0421465320430155E-3</v>
      </c>
    </row>
    <row r="1846" spans="2:7" x14ac:dyDescent="0.35">
      <c r="B1846" s="269">
        <v>35555</v>
      </c>
      <c r="C1846" s="210">
        <v>11.14</v>
      </c>
      <c r="D1846">
        <f t="shared" si="60"/>
        <v>0</v>
      </c>
      <c r="E1846">
        <v>9.0579710144928823E-3</v>
      </c>
      <c r="F1846">
        <v>1838</v>
      </c>
      <c r="G1846">
        <f t="shared" ca="1" si="61"/>
        <v>8.2594598570882426E-3</v>
      </c>
    </row>
    <row r="1847" spans="2:7" x14ac:dyDescent="0.35">
      <c r="B1847" s="269">
        <v>35550</v>
      </c>
      <c r="C1847" s="210">
        <v>11.14</v>
      </c>
      <c r="D1847">
        <f t="shared" si="60"/>
        <v>-0.65521510368307023</v>
      </c>
      <c r="E1847">
        <v>9.0579710144928823E-3</v>
      </c>
      <c r="F1847">
        <v>1839</v>
      </c>
      <c r="G1847">
        <f t="shared" ca="1" si="61"/>
        <v>2.1770088247386299E-2</v>
      </c>
    </row>
    <row r="1848" spans="2:7" x14ac:dyDescent="0.35">
      <c r="B1848" s="269">
        <v>36102</v>
      </c>
      <c r="C1848" s="210">
        <v>32.31</v>
      </c>
      <c r="D1848">
        <f t="shared" si="60"/>
        <v>-0.99468906977355809</v>
      </c>
      <c r="E1848">
        <v>9.0568394753278922E-3</v>
      </c>
      <c r="F1848">
        <v>1840</v>
      </c>
      <c r="G1848">
        <f t="shared" ca="1" si="61"/>
        <v>-8.6163160429111787E-3</v>
      </c>
    </row>
    <row r="1849" spans="2:7" x14ac:dyDescent="0.35">
      <c r="B1849" s="269">
        <v>46029</v>
      </c>
      <c r="C1849" s="210">
        <v>6083.68</v>
      </c>
      <c r="D1849">
        <f t="shared" si="60"/>
        <v>69.872320596458522</v>
      </c>
      <c r="E1849">
        <v>9.0544344171342838E-3</v>
      </c>
      <c r="F1849">
        <v>1841</v>
      </c>
      <c r="G1849">
        <f t="shared" ca="1" si="61"/>
        <v>2.5974105090123311E-3</v>
      </c>
    </row>
    <row r="1850" spans="2:7" x14ac:dyDescent="0.35">
      <c r="B1850" s="269">
        <v>39051</v>
      </c>
      <c r="C1850" s="210">
        <v>85.84</v>
      </c>
      <c r="D1850">
        <f t="shared" si="60"/>
        <v>7.5498007968127512</v>
      </c>
      <c r="E1850">
        <v>9.0513694604444604E-3</v>
      </c>
      <c r="F1850">
        <v>1842</v>
      </c>
      <c r="G1850">
        <f t="shared" ca="1" si="61"/>
        <v>-3.0072863107001316E-2</v>
      </c>
    </row>
    <row r="1851" spans="2:7" x14ac:dyDescent="0.35">
      <c r="B1851" s="269">
        <v>35334</v>
      </c>
      <c r="C1851" s="210">
        <v>10.039999999999999</v>
      </c>
      <c r="D1851">
        <f t="shared" si="60"/>
        <v>-0.79074614422676115</v>
      </c>
      <c r="E1851">
        <v>9.0452261306532521E-3</v>
      </c>
      <c r="F1851">
        <v>1843</v>
      </c>
      <c r="G1851">
        <f t="shared" ca="1" si="61"/>
        <v>-2.6916598030640913E-2</v>
      </c>
    </row>
    <row r="1852" spans="2:7" x14ac:dyDescent="0.35">
      <c r="B1852" s="269">
        <v>37974</v>
      </c>
      <c r="C1852" s="210">
        <v>47.98</v>
      </c>
      <c r="D1852">
        <f t="shared" si="60"/>
        <v>-0.98288592279760589</v>
      </c>
      <c r="E1852">
        <v>9.043112513144054E-3</v>
      </c>
      <c r="F1852">
        <v>1844</v>
      </c>
      <c r="G1852">
        <f t="shared" ca="1" si="61"/>
        <v>4.0056309373895364E-2</v>
      </c>
    </row>
    <row r="1853" spans="2:7" x14ac:dyDescent="0.35">
      <c r="B1853" s="269">
        <v>43495</v>
      </c>
      <c r="C1853" s="210">
        <v>2803.54</v>
      </c>
      <c r="D1853">
        <f t="shared" si="60"/>
        <v>-0.49321952401094715</v>
      </c>
      <c r="E1853">
        <v>9.0411096954383756E-3</v>
      </c>
      <c r="F1853">
        <v>1845</v>
      </c>
      <c r="G1853">
        <f t="shared" ca="1" si="61"/>
        <v>5.1707895049970615E-2</v>
      </c>
    </row>
    <row r="1854" spans="2:7" x14ac:dyDescent="0.35">
      <c r="B1854" s="269">
        <v>45509</v>
      </c>
      <c r="C1854" s="210">
        <v>5532.06</v>
      </c>
      <c r="D1854">
        <f t="shared" si="60"/>
        <v>24.249018712916477</v>
      </c>
      <c r="E1854">
        <v>9.0396716826266123E-3</v>
      </c>
      <c r="F1854">
        <v>1846</v>
      </c>
      <c r="G1854">
        <f t="shared" ca="1" si="61"/>
        <v>1.135762491016421E-2</v>
      </c>
    </row>
    <row r="1855" spans="2:7" x14ac:dyDescent="0.35">
      <c r="B1855" s="269">
        <v>41374</v>
      </c>
      <c r="C1855" s="210">
        <v>219.1</v>
      </c>
      <c r="D1855">
        <f t="shared" si="60"/>
        <v>-0.95886844096185142</v>
      </c>
      <c r="E1855">
        <v>9.0264345583494898E-3</v>
      </c>
      <c r="F1855">
        <v>1847</v>
      </c>
      <c r="G1855">
        <f t="shared" ca="1" si="61"/>
        <v>2.7238878597328434E-2</v>
      </c>
    </row>
    <row r="1856" spans="2:7" x14ac:dyDescent="0.35">
      <c r="B1856" s="269">
        <v>45800</v>
      </c>
      <c r="C1856" s="210">
        <v>5326.81</v>
      </c>
      <c r="D1856">
        <f t="shared" si="60"/>
        <v>0.20607747065642659</v>
      </c>
      <c r="E1856">
        <v>9.0107667012677244E-3</v>
      </c>
      <c r="F1856">
        <v>1848</v>
      </c>
      <c r="G1856">
        <f t="shared" ca="1" si="61"/>
        <v>8.5509827219311541E-3</v>
      </c>
    </row>
    <row r="1857" spans="2:7" x14ac:dyDescent="0.35">
      <c r="B1857" s="269">
        <v>45182</v>
      </c>
      <c r="C1857" s="210">
        <v>4416.6400000000003</v>
      </c>
      <c r="D1857">
        <f t="shared" si="60"/>
        <v>88.496251266464029</v>
      </c>
      <c r="E1857">
        <v>8.9988006168257081E-3</v>
      </c>
      <c r="F1857">
        <v>1849</v>
      </c>
      <c r="G1857">
        <f t="shared" ca="1" si="61"/>
        <v>7.3967795953642865E-3</v>
      </c>
    </row>
    <row r="1858" spans="2:7" x14ac:dyDescent="0.35">
      <c r="B1858" s="269">
        <v>38259</v>
      </c>
      <c r="C1858" s="210">
        <v>49.35</v>
      </c>
      <c r="D1858">
        <f t="shared" si="60"/>
        <v>-0.69450290949610005</v>
      </c>
      <c r="E1858">
        <v>8.9961153138418491E-3</v>
      </c>
      <c r="F1858">
        <v>1850</v>
      </c>
      <c r="G1858">
        <f t="shared" ca="1" si="61"/>
        <v>1.6107334934312701E-2</v>
      </c>
    </row>
    <row r="1859" spans="2:7" x14ac:dyDescent="0.35">
      <c r="B1859" s="269">
        <v>40540</v>
      </c>
      <c r="C1859" s="210">
        <v>161.54</v>
      </c>
      <c r="D1859">
        <f t="shared" si="60"/>
        <v>3.3635872501350614</v>
      </c>
      <c r="E1859">
        <v>8.9943785134290934E-3</v>
      </c>
      <c r="F1859">
        <v>1851</v>
      </c>
      <c r="G1859">
        <f t="shared" ca="1" si="61"/>
        <v>3.855399172144545E-3</v>
      </c>
    </row>
    <row r="1860" spans="2:7" x14ac:dyDescent="0.35">
      <c r="B1860" s="269">
        <v>37469</v>
      </c>
      <c r="C1860" s="210">
        <v>37.020000000000003</v>
      </c>
      <c r="D1860">
        <f t="shared" si="60"/>
        <v>-0.98645271073866025</v>
      </c>
      <c r="E1860">
        <v>8.9942763695831408E-3</v>
      </c>
      <c r="F1860">
        <v>1852</v>
      </c>
      <c r="G1860">
        <f t="shared" ca="1" si="61"/>
        <v>-1.590844497952881E-2</v>
      </c>
    </row>
    <row r="1861" spans="2:7" x14ac:dyDescent="0.35">
      <c r="B1861" s="269">
        <v>43752</v>
      </c>
      <c r="C1861" s="210">
        <v>2732.65</v>
      </c>
      <c r="D1861">
        <f t="shared" si="60"/>
        <v>1.8383942280458507E-2</v>
      </c>
      <c r="E1861">
        <v>8.9871543508683073E-3</v>
      </c>
      <c r="F1861">
        <v>1853</v>
      </c>
      <c r="G1861">
        <f t="shared" ca="1" si="61"/>
        <v>-1.8913491471602309E-3</v>
      </c>
    </row>
    <row r="1862" spans="2:7" x14ac:dyDescent="0.35">
      <c r="B1862" s="269">
        <v>43532</v>
      </c>
      <c r="C1862" s="210">
        <v>2683.32</v>
      </c>
      <c r="D1862">
        <f t="shared" si="60"/>
        <v>28.490273656445769</v>
      </c>
      <c r="E1862">
        <v>8.9831279635111012E-3</v>
      </c>
      <c r="F1862">
        <v>1854</v>
      </c>
      <c r="G1862">
        <f t="shared" ca="1" si="61"/>
        <v>1.4949368446015689E-2</v>
      </c>
    </row>
    <row r="1863" spans="2:7" x14ac:dyDescent="0.35">
      <c r="B1863" s="269">
        <v>39763</v>
      </c>
      <c r="C1863" s="210">
        <v>90.99</v>
      </c>
      <c r="D1863">
        <f t="shared" si="60"/>
        <v>-0.97275903466569269</v>
      </c>
      <c r="E1863">
        <v>8.9820359281435787E-3</v>
      </c>
      <c r="F1863">
        <v>1855</v>
      </c>
      <c r="G1863">
        <f t="shared" ca="1" si="61"/>
        <v>-1.1208294961208495E-2</v>
      </c>
    </row>
    <row r="1864" spans="2:7" x14ac:dyDescent="0.35">
      <c r="B1864" s="269">
        <v>44561</v>
      </c>
      <c r="C1864" s="210">
        <v>3340.19</v>
      </c>
      <c r="D1864">
        <f t="shared" si="60"/>
        <v>24.385240918072654</v>
      </c>
      <c r="E1864">
        <v>8.9806250490868395E-3</v>
      </c>
      <c r="F1864">
        <v>1856</v>
      </c>
      <c r="G1864">
        <f t="shared" ca="1" si="61"/>
        <v>-1.6822484392098654E-2</v>
      </c>
    </row>
    <row r="1865" spans="2:7" x14ac:dyDescent="0.35">
      <c r="B1865" s="269">
        <v>38800</v>
      </c>
      <c r="C1865" s="210">
        <v>131.58000000000001</v>
      </c>
      <c r="D1865">
        <f t="shared" ref="D1865:D1928" si="62">(C1865-C1866)/C1866</f>
        <v>0.2061600513337612</v>
      </c>
      <c r="E1865">
        <v>8.9717046238786593E-3</v>
      </c>
      <c r="F1865">
        <v>1857</v>
      </c>
      <c r="G1865">
        <f t="shared" ca="1" si="61"/>
        <v>2.2571307313342767E-2</v>
      </c>
    </row>
    <row r="1866" spans="2:7" x14ac:dyDescent="0.35">
      <c r="B1866" s="269">
        <v>39489</v>
      </c>
      <c r="C1866" s="210">
        <v>109.09</v>
      </c>
      <c r="D1866">
        <f t="shared" si="62"/>
        <v>9.7690029615004939</v>
      </c>
      <c r="E1866">
        <v>8.9715131335552974E-3</v>
      </c>
      <c r="F1866">
        <v>1858</v>
      </c>
      <c r="G1866">
        <f t="shared" ref="G1866:G1929" ca="1" si="63">_xlfn.NORM.INV(RAND(),M$11,M$12)</f>
        <v>1.0813024770527583E-3</v>
      </c>
    </row>
    <row r="1867" spans="2:7" x14ac:dyDescent="0.35">
      <c r="B1867" s="269">
        <v>35391</v>
      </c>
      <c r="C1867" s="210">
        <v>10.130000000000001</v>
      </c>
      <c r="D1867">
        <f t="shared" si="62"/>
        <v>-0.82016687377951358</v>
      </c>
      <c r="E1867">
        <v>8.9641434262949845E-3</v>
      </c>
      <c r="F1867">
        <v>1859</v>
      </c>
      <c r="G1867">
        <f t="shared" ca="1" si="63"/>
        <v>1.140001045351108E-2</v>
      </c>
    </row>
    <row r="1868" spans="2:7" x14ac:dyDescent="0.35">
      <c r="B1868" s="269">
        <v>36894</v>
      </c>
      <c r="C1868" s="210">
        <v>56.33</v>
      </c>
      <c r="D1868">
        <f t="shared" si="62"/>
        <v>-0.49552212072362528</v>
      </c>
      <c r="E1868">
        <v>8.9557585527494186E-3</v>
      </c>
      <c r="F1868">
        <v>1860</v>
      </c>
      <c r="G1868">
        <f t="shared" ca="1" si="63"/>
        <v>2.9088082777626988E-3</v>
      </c>
    </row>
    <row r="1869" spans="2:7" x14ac:dyDescent="0.35">
      <c r="B1869" s="269">
        <v>39626</v>
      </c>
      <c r="C1869" s="210">
        <v>111.66</v>
      </c>
      <c r="D1869">
        <f t="shared" si="62"/>
        <v>-0.44077728251615161</v>
      </c>
      <c r="E1869">
        <v>8.94551368934666E-3</v>
      </c>
      <c r="F1869">
        <v>1861</v>
      </c>
      <c r="G1869">
        <f t="shared" ca="1" si="63"/>
        <v>9.7617602109300032E-4</v>
      </c>
    </row>
    <row r="1870" spans="2:7" x14ac:dyDescent="0.35">
      <c r="B1870" s="269">
        <v>41144</v>
      </c>
      <c r="C1870" s="210">
        <v>199.67</v>
      </c>
      <c r="D1870">
        <f t="shared" si="62"/>
        <v>3.4233495790872834</v>
      </c>
      <c r="E1870">
        <v>8.9439110661949563E-3</v>
      </c>
      <c r="F1870">
        <v>1862</v>
      </c>
      <c r="G1870">
        <f t="shared" ca="1" si="63"/>
        <v>1.662569419504617E-2</v>
      </c>
    </row>
    <row r="1871" spans="2:7" x14ac:dyDescent="0.35">
      <c r="B1871" s="269">
        <v>38079</v>
      </c>
      <c r="C1871" s="210">
        <v>45.14</v>
      </c>
      <c r="D1871">
        <f t="shared" si="62"/>
        <v>-0.98911539036540841</v>
      </c>
      <c r="E1871">
        <v>8.9405453732677373E-3</v>
      </c>
      <c r="F1871">
        <v>1863</v>
      </c>
      <c r="G1871">
        <f t="shared" ca="1" si="63"/>
        <v>1.8068980795278744E-2</v>
      </c>
    </row>
    <row r="1872" spans="2:7" x14ac:dyDescent="0.35">
      <c r="B1872" s="269">
        <v>44896</v>
      </c>
      <c r="C1872" s="210">
        <v>4147.1400000000003</v>
      </c>
      <c r="D1872">
        <f t="shared" si="62"/>
        <v>-0.2825302799369574</v>
      </c>
      <c r="E1872">
        <v>8.9284845418010558E-3</v>
      </c>
      <c r="F1872">
        <v>1864</v>
      </c>
      <c r="G1872">
        <f t="shared" ca="1" si="63"/>
        <v>8.9545419106018577E-3</v>
      </c>
    </row>
    <row r="1873" spans="2:7" x14ac:dyDescent="0.35">
      <c r="B1873" s="269">
        <v>45995</v>
      </c>
      <c r="C1873" s="210">
        <v>5780.23</v>
      </c>
      <c r="D1873">
        <f t="shared" si="62"/>
        <v>1.5500639696475051</v>
      </c>
      <c r="E1873">
        <v>8.9263739965682893E-3</v>
      </c>
      <c r="F1873">
        <v>1865</v>
      </c>
      <c r="G1873">
        <f t="shared" ca="1" si="63"/>
        <v>-4.9747965695452561E-4</v>
      </c>
    </row>
    <row r="1874" spans="2:7" x14ac:dyDescent="0.35">
      <c r="B1874" s="269">
        <v>43203</v>
      </c>
      <c r="C1874" s="210">
        <v>2266.6999999999998</v>
      </c>
      <c r="D1874">
        <f t="shared" si="62"/>
        <v>221.66208251473478</v>
      </c>
      <c r="E1874">
        <v>8.9199077742070296E-3</v>
      </c>
      <c r="F1874">
        <v>1866</v>
      </c>
      <c r="G1874">
        <f t="shared" ca="1" si="63"/>
        <v>-9.5587589922293409E-3</v>
      </c>
    </row>
    <row r="1875" spans="2:7" x14ac:dyDescent="0.35">
      <c r="B1875" s="269">
        <v>35285</v>
      </c>
      <c r="C1875" s="210">
        <v>10.18</v>
      </c>
      <c r="D1875">
        <f t="shared" si="62"/>
        <v>-0.97284536797460586</v>
      </c>
      <c r="E1875">
        <v>8.9197224975222852E-3</v>
      </c>
      <c r="F1875">
        <v>1867</v>
      </c>
      <c r="G1875">
        <f t="shared" ca="1" si="63"/>
        <v>-7.3685148934831525E-3</v>
      </c>
    </row>
    <row r="1876" spans="2:7" x14ac:dyDescent="0.35">
      <c r="B1876" s="269">
        <v>41625</v>
      </c>
      <c r="C1876" s="210">
        <v>374.89</v>
      </c>
      <c r="D1876">
        <f t="shared" si="62"/>
        <v>-0.88869293096639923</v>
      </c>
      <c r="E1876">
        <v>8.9079067764680619E-3</v>
      </c>
      <c r="F1876">
        <v>1868</v>
      </c>
      <c r="G1876">
        <f t="shared" ca="1" si="63"/>
        <v>6.3994775914644891E-3</v>
      </c>
    </row>
    <row r="1877" spans="2:7" x14ac:dyDescent="0.35">
      <c r="B1877" s="269">
        <v>44417</v>
      </c>
      <c r="C1877" s="210">
        <v>3368.07</v>
      </c>
      <c r="D1877">
        <f t="shared" si="62"/>
        <v>-0.29077137538640363</v>
      </c>
      <c r="E1877">
        <v>8.9056237531228138E-3</v>
      </c>
      <c r="F1877">
        <v>1869</v>
      </c>
      <c r="G1877">
        <f t="shared" ca="1" si="63"/>
        <v>-1.7024775765255587E-2</v>
      </c>
    </row>
    <row r="1878" spans="2:7" x14ac:dyDescent="0.35">
      <c r="B1878" s="269">
        <v>45280</v>
      </c>
      <c r="C1878" s="210">
        <v>4748.92</v>
      </c>
      <c r="D1878">
        <f t="shared" si="62"/>
        <v>3.0112509502491762</v>
      </c>
      <c r="E1878">
        <v>8.897311261429711E-3</v>
      </c>
      <c r="F1878">
        <v>1870</v>
      </c>
      <c r="G1878">
        <f t="shared" ca="1" si="63"/>
        <v>-1.3571560732618771E-2</v>
      </c>
    </row>
    <row r="1879" spans="2:7" x14ac:dyDescent="0.35">
      <c r="B1879" s="269">
        <v>42188</v>
      </c>
      <c r="C1879" s="210">
        <v>1183.9000000000001</v>
      </c>
      <c r="D1879">
        <f t="shared" si="62"/>
        <v>-0.58353853297499614</v>
      </c>
      <c r="E1879">
        <v>8.8967668263085706E-3</v>
      </c>
      <c r="F1879">
        <v>1871</v>
      </c>
      <c r="G1879">
        <f t="shared" ca="1" si="63"/>
        <v>4.2634249972357081E-3</v>
      </c>
    </row>
    <row r="1880" spans="2:7" x14ac:dyDescent="0.35">
      <c r="B1880" s="269">
        <v>43297</v>
      </c>
      <c r="C1880" s="210">
        <v>2842.76</v>
      </c>
      <c r="D1880">
        <f t="shared" si="62"/>
        <v>3.7385651420189365</v>
      </c>
      <c r="E1880">
        <v>8.8937786137631408E-3</v>
      </c>
      <c r="F1880">
        <v>1872</v>
      </c>
      <c r="G1880">
        <f t="shared" ca="1" si="63"/>
        <v>5.2764089468355479E-4</v>
      </c>
    </row>
    <row r="1881" spans="2:7" x14ac:dyDescent="0.35">
      <c r="B1881" s="269">
        <v>41907</v>
      </c>
      <c r="C1881" s="210">
        <v>599.91999999999996</v>
      </c>
      <c r="D1881">
        <f t="shared" si="62"/>
        <v>-0.74396421849593064</v>
      </c>
      <c r="E1881">
        <v>8.8793219426879667E-3</v>
      </c>
      <c r="F1881">
        <v>1873</v>
      </c>
      <c r="G1881">
        <f t="shared" ca="1" si="63"/>
        <v>-1.0977537020042415E-2</v>
      </c>
    </row>
    <row r="1882" spans="2:7" x14ac:dyDescent="0.35">
      <c r="B1882" s="269">
        <v>43224</v>
      </c>
      <c r="C1882" s="210">
        <v>2343.11</v>
      </c>
      <c r="D1882">
        <f t="shared" si="62"/>
        <v>-0.13966006601871866</v>
      </c>
      <c r="E1882">
        <v>8.8784020598583185E-3</v>
      </c>
      <c r="F1882">
        <v>1874</v>
      </c>
      <c r="G1882">
        <f t="shared" ca="1" si="63"/>
        <v>-2.4582641035515839E-2</v>
      </c>
    </row>
    <row r="1883" spans="2:7" x14ac:dyDescent="0.35">
      <c r="B1883" s="269">
        <v>43817</v>
      </c>
      <c r="C1883" s="210">
        <v>2723.47</v>
      </c>
      <c r="D1883">
        <f t="shared" si="62"/>
        <v>-0.52806759442650963</v>
      </c>
      <c r="E1883">
        <v>8.8719476055001689E-3</v>
      </c>
      <c r="F1883">
        <v>1875</v>
      </c>
      <c r="G1883">
        <f t="shared" ca="1" si="63"/>
        <v>-1.5990227790664863E-2</v>
      </c>
    </row>
    <row r="1884" spans="2:7" x14ac:dyDescent="0.35">
      <c r="B1884" s="269">
        <v>45986</v>
      </c>
      <c r="C1884" s="210">
        <v>5770.89</v>
      </c>
      <c r="D1884">
        <f t="shared" si="62"/>
        <v>113.84358208955224</v>
      </c>
      <c r="E1884">
        <v>8.856287247191244E-3</v>
      </c>
      <c r="F1884">
        <v>1876</v>
      </c>
      <c r="G1884">
        <f t="shared" ca="1" si="63"/>
        <v>-2.1075986889328033E-2</v>
      </c>
    </row>
    <row r="1885" spans="2:7" x14ac:dyDescent="0.35">
      <c r="B1885" s="269">
        <v>36516</v>
      </c>
      <c r="C1885" s="210">
        <v>50.25</v>
      </c>
      <c r="D1885">
        <f t="shared" si="62"/>
        <v>3.8881322957198443</v>
      </c>
      <c r="E1885">
        <v>8.8335675567154728E-3</v>
      </c>
      <c r="F1885">
        <v>1877</v>
      </c>
      <c r="G1885">
        <f t="shared" ca="1" si="63"/>
        <v>-4.4504537597972486E-3</v>
      </c>
    </row>
    <row r="1886" spans="2:7" x14ac:dyDescent="0.35">
      <c r="B1886" s="269">
        <v>35380</v>
      </c>
      <c r="C1886" s="210">
        <v>10.28</v>
      </c>
      <c r="D1886">
        <f t="shared" si="62"/>
        <v>-0.99455641104391945</v>
      </c>
      <c r="E1886">
        <v>8.8321884200196141E-3</v>
      </c>
      <c r="F1886">
        <v>1878</v>
      </c>
      <c r="G1886">
        <f t="shared" ca="1" si="63"/>
        <v>2.6655949110777236E-2</v>
      </c>
    </row>
    <row r="1887" spans="2:7" x14ac:dyDescent="0.35">
      <c r="B1887" s="269">
        <v>43006</v>
      </c>
      <c r="C1887" s="210">
        <v>1888.46</v>
      </c>
      <c r="D1887">
        <f t="shared" si="62"/>
        <v>21.298500413271935</v>
      </c>
      <c r="E1887">
        <v>8.8196800128208502E-3</v>
      </c>
      <c r="F1887">
        <v>1879</v>
      </c>
      <c r="G1887">
        <f t="shared" ca="1" si="63"/>
        <v>-2.4320394520965693E-2</v>
      </c>
    </row>
    <row r="1888" spans="2:7" x14ac:dyDescent="0.35">
      <c r="B1888" s="269">
        <v>38980</v>
      </c>
      <c r="C1888" s="210">
        <v>84.69</v>
      </c>
      <c r="D1888">
        <f t="shared" si="62"/>
        <v>-0.90897952603578913</v>
      </c>
      <c r="E1888">
        <v>8.8147706968432979E-3</v>
      </c>
      <c r="F1888">
        <v>1880</v>
      </c>
      <c r="G1888">
        <f t="shared" ca="1" si="63"/>
        <v>-4.9163671020486382E-4</v>
      </c>
    </row>
    <row r="1889" spans="2:7" x14ac:dyDescent="0.35">
      <c r="B1889" s="269">
        <v>42095</v>
      </c>
      <c r="C1889" s="210">
        <v>930.45</v>
      </c>
      <c r="D1889">
        <f t="shared" si="62"/>
        <v>7.1099102240041834</v>
      </c>
      <c r="E1889">
        <v>8.7928529609471711E-3</v>
      </c>
      <c r="F1889">
        <v>1881</v>
      </c>
      <c r="G1889">
        <f t="shared" ca="1" si="63"/>
        <v>-8.1886409037405378E-3</v>
      </c>
    </row>
    <row r="1890" spans="2:7" x14ac:dyDescent="0.35">
      <c r="B1890" s="269">
        <v>39611</v>
      </c>
      <c r="C1890" s="210">
        <v>114.73</v>
      </c>
      <c r="D1890">
        <f t="shared" si="62"/>
        <v>2.0287750791974655</v>
      </c>
      <c r="E1890">
        <v>8.7927547700694629E-3</v>
      </c>
      <c r="F1890">
        <v>1882</v>
      </c>
      <c r="G1890">
        <f t="shared" ca="1" si="63"/>
        <v>1.5183946767626843E-2</v>
      </c>
    </row>
    <row r="1891" spans="2:7" x14ac:dyDescent="0.35">
      <c r="B1891" s="269">
        <v>37551</v>
      </c>
      <c r="C1891" s="210">
        <v>37.880000000000003</v>
      </c>
      <c r="D1891">
        <f t="shared" si="62"/>
        <v>-0.99274681045393709</v>
      </c>
      <c r="E1891">
        <v>8.7882822902797721E-3</v>
      </c>
      <c r="F1891">
        <v>1883</v>
      </c>
      <c r="G1891">
        <f t="shared" ca="1" si="63"/>
        <v>-4.1762604406954899E-3</v>
      </c>
    </row>
    <row r="1892" spans="2:7" x14ac:dyDescent="0.35">
      <c r="B1892" s="269">
        <v>45476</v>
      </c>
      <c r="C1892" s="210">
        <v>5222.53</v>
      </c>
      <c r="D1892">
        <f t="shared" si="62"/>
        <v>12.503982003413146</v>
      </c>
      <c r="E1892">
        <v>8.7849257781940603E-3</v>
      </c>
      <c r="F1892">
        <v>1884</v>
      </c>
      <c r="G1892">
        <f t="shared" ca="1" si="63"/>
        <v>-6.855748964948693E-3</v>
      </c>
    </row>
    <row r="1893" spans="2:7" x14ac:dyDescent="0.35">
      <c r="B1893" s="269">
        <v>41635</v>
      </c>
      <c r="C1893" s="210">
        <v>386.74</v>
      </c>
      <c r="D1893">
        <f t="shared" si="62"/>
        <v>-0.69862458601207866</v>
      </c>
      <c r="E1893">
        <v>8.7641504512494493E-3</v>
      </c>
      <c r="F1893">
        <v>1885</v>
      </c>
      <c r="G1893">
        <f t="shared" ca="1" si="63"/>
        <v>4.2396131522701051E-3</v>
      </c>
    </row>
    <row r="1894" spans="2:7" x14ac:dyDescent="0.35">
      <c r="B1894" s="269">
        <v>42751</v>
      </c>
      <c r="C1894" s="210">
        <v>1283.25</v>
      </c>
      <c r="D1894">
        <f t="shared" si="62"/>
        <v>34.925251959686449</v>
      </c>
      <c r="E1894">
        <v>8.7571043384613752E-3</v>
      </c>
      <c r="F1894">
        <v>1886</v>
      </c>
      <c r="G1894">
        <f t="shared" ca="1" si="63"/>
        <v>1.1006827559429607E-2</v>
      </c>
    </row>
    <row r="1895" spans="2:7" x14ac:dyDescent="0.35">
      <c r="B1895" s="269">
        <v>37186</v>
      </c>
      <c r="C1895" s="210">
        <v>35.72</v>
      </c>
      <c r="D1895">
        <f t="shared" si="62"/>
        <v>-0.98707529760827883</v>
      </c>
      <c r="E1895">
        <v>8.7545890991246062E-3</v>
      </c>
      <c r="F1895">
        <v>1887</v>
      </c>
      <c r="G1895">
        <f t="shared" ca="1" si="63"/>
        <v>-2.0744164855319411E-2</v>
      </c>
    </row>
    <row r="1896" spans="2:7" x14ac:dyDescent="0.35">
      <c r="B1896" s="269">
        <v>43451</v>
      </c>
      <c r="C1896" s="210">
        <v>2763.7</v>
      </c>
      <c r="D1896">
        <f t="shared" si="62"/>
        <v>-0.52264240238497439</v>
      </c>
      <c r="E1896">
        <v>8.7527192559823698E-3</v>
      </c>
      <c r="F1896">
        <v>1888</v>
      </c>
      <c r="G1896">
        <f t="shared" ca="1" si="63"/>
        <v>1.8943342372175025E-2</v>
      </c>
    </row>
    <row r="1897" spans="2:7" x14ac:dyDescent="0.35">
      <c r="B1897" s="269">
        <v>46049</v>
      </c>
      <c r="C1897" s="210">
        <v>5789.58</v>
      </c>
      <c r="D1897">
        <f t="shared" si="62"/>
        <v>155.7292907417434</v>
      </c>
      <c r="E1897">
        <v>8.7413166161678761E-3</v>
      </c>
      <c r="F1897">
        <v>1889</v>
      </c>
      <c r="G1897">
        <f t="shared" ca="1" si="63"/>
        <v>2.3584899620563513E-2</v>
      </c>
    </row>
    <row r="1898" spans="2:7" x14ac:dyDescent="0.35">
      <c r="B1898" s="269">
        <v>37454</v>
      </c>
      <c r="C1898" s="210">
        <v>36.94</v>
      </c>
      <c r="D1898">
        <f t="shared" si="62"/>
        <v>2.1982683982683979</v>
      </c>
      <c r="E1898">
        <v>8.7383943200436999E-3</v>
      </c>
      <c r="F1898">
        <v>1890</v>
      </c>
      <c r="G1898">
        <f t="shared" ca="1" si="63"/>
        <v>3.1875837442905744E-2</v>
      </c>
    </row>
    <row r="1899" spans="2:7" x14ac:dyDescent="0.35">
      <c r="B1899" s="269">
        <v>35486</v>
      </c>
      <c r="C1899" s="210">
        <v>11.55</v>
      </c>
      <c r="D1899">
        <f t="shared" si="62"/>
        <v>-0.7437888198757765</v>
      </c>
      <c r="E1899">
        <v>8.7336244541485961E-3</v>
      </c>
      <c r="F1899">
        <v>1891</v>
      </c>
      <c r="G1899">
        <f t="shared" ca="1" si="63"/>
        <v>-2.2663698116510873E-2</v>
      </c>
    </row>
    <row r="1900" spans="2:7" x14ac:dyDescent="0.35">
      <c r="B1900" s="269">
        <v>38187</v>
      </c>
      <c r="C1900" s="210">
        <v>45.08</v>
      </c>
      <c r="D1900">
        <f t="shared" si="62"/>
        <v>-0.99109476333365598</v>
      </c>
      <c r="E1900">
        <v>8.7267845155515906E-3</v>
      </c>
      <c r="F1900">
        <v>1892</v>
      </c>
      <c r="G1900">
        <f t="shared" ca="1" si="63"/>
        <v>-2.9818377198734442E-2</v>
      </c>
    </row>
    <row r="1901" spans="2:7" x14ac:dyDescent="0.35">
      <c r="B1901" s="269">
        <v>46203</v>
      </c>
      <c r="C1901" s="210">
        <v>5062.1899999999996</v>
      </c>
      <c r="D1901">
        <f t="shared" si="62"/>
        <v>0.28668778022916502</v>
      </c>
      <c r="E1901">
        <v>8.7218686359450837E-3</v>
      </c>
      <c r="F1901">
        <v>1893</v>
      </c>
      <c r="G1901">
        <f t="shared" ca="1" si="63"/>
        <v>-1.5673848553895364E-2</v>
      </c>
    </row>
    <row r="1902" spans="2:7" x14ac:dyDescent="0.35">
      <c r="B1902" s="269">
        <v>44874</v>
      </c>
      <c r="C1902" s="210">
        <v>3934.28</v>
      </c>
      <c r="D1902">
        <f t="shared" si="62"/>
        <v>7.5749656720646898</v>
      </c>
      <c r="E1902">
        <v>8.7199091344958724E-3</v>
      </c>
      <c r="F1902">
        <v>1894</v>
      </c>
      <c r="G1902">
        <f t="shared" ca="1" si="63"/>
        <v>-7.2701292973157009E-3</v>
      </c>
    </row>
    <row r="1903" spans="2:7" x14ac:dyDescent="0.35">
      <c r="B1903" s="269">
        <v>41845</v>
      </c>
      <c r="C1903" s="210">
        <v>458.81</v>
      </c>
      <c r="D1903">
        <f t="shared" si="62"/>
        <v>2.0675269104767002</v>
      </c>
      <c r="E1903">
        <v>8.7061668681982611E-3</v>
      </c>
      <c r="F1903">
        <v>1895</v>
      </c>
      <c r="G1903">
        <f t="shared" ca="1" si="63"/>
        <v>4.0399336009387622E-3</v>
      </c>
    </row>
    <row r="1904" spans="2:7" x14ac:dyDescent="0.35">
      <c r="B1904" s="269">
        <v>40577</v>
      </c>
      <c r="C1904" s="210">
        <v>149.57</v>
      </c>
      <c r="D1904">
        <f t="shared" si="62"/>
        <v>-0.94474225737687345</v>
      </c>
      <c r="E1904">
        <v>8.6997572160776374E-3</v>
      </c>
      <c r="F1904">
        <v>1896</v>
      </c>
      <c r="G1904">
        <f t="shared" ca="1" si="63"/>
        <v>3.9151577761964804E-2</v>
      </c>
    </row>
    <row r="1905" spans="2:7" x14ac:dyDescent="0.35">
      <c r="B1905" s="269">
        <v>43732</v>
      </c>
      <c r="C1905" s="210">
        <v>2706.77</v>
      </c>
      <c r="D1905">
        <f t="shared" si="62"/>
        <v>100.41513675533908</v>
      </c>
      <c r="E1905">
        <v>8.694064335330742E-3</v>
      </c>
      <c r="F1905">
        <v>1897</v>
      </c>
      <c r="G1905">
        <f t="shared" ca="1" si="63"/>
        <v>-1.9365400716561225E-2</v>
      </c>
    </row>
    <row r="1906" spans="2:7" x14ac:dyDescent="0.35">
      <c r="B1906" s="269">
        <v>35912</v>
      </c>
      <c r="C1906" s="210">
        <v>26.69</v>
      </c>
      <c r="D1906">
        <f t="shared" si="62"/>
        <v>-0.58192355889724312</v>
      </c>
      <c r="E1906">
        <v>8.6923658352229937E-3</v>
      </c>
      <c r="F1906">
        <v>1898</v>
      </c>
      <c r="G1906">
        <f t="shared" ca="1" si="63"/>
        <v>-2.5992311722129961E-3</v>
      </c>
    </row>
    <row r="1907" spans="2:7" x14ac:dyDescent="0.35">
      <c r="B1907" s="269">
        <v>38478</v>
      </c>
      <c r="C1907" s="210">
        <v>63.84</v>
      </c>
      <c r="D1907">
        <f t="shared" si="62"/>
        <v>-0.98383478256465828</v>
      </c>
      <c r="E1907">
        <v>8.6901564228156775E-3</v>
      </c>
      <c r="F1907">
        <v>1899</v>
      </c>
      <c r="G1907">
        <f t="shared" ca="1" si="63"/>
        <v>-1.3152755265724719E-2</v>
      </c>
    </row>
    <row r="1908" spans="2:7" x14ac:dyDescent="0.35">
      <c r="B1908" s="269">
        <v>44889</v>
      </c>
      <c r="C1908" s="210">
        <v>3949.22</v>
      </c>
      <c r="D1908">
        <f t="shared" si="62"/>
        <v>-0.25114389030788808</v>
      </c>
      <c r="E1908">
        <v>8.6763297362875431E-3</v>
      </c>
      <c r="F1908">
        <v>1900</v>
      </c>
      <c r="G1908">
        <f t="shared" ca="1" si="63"/>
        <v>-6.0213559257323935E-3</v>
      </c>
    </row>
    <row r="1909" spans="2:7" x14ac:dyDescent="0.35">
      <c r="B1909" s="269">
        <v>46212</v>
      </c>
      <c r="C1909" s="210">
        <v>5273.67</v>
      </c>
      <c r="D1909">
        <f t="shared" si="62"/>
        <v>49.825655358519654</v>
      </c>
      <c r="E1909">
        <v>8.6546222376932234E-3</v>
      </c>
      <c r="F1909">
        <v>1901</v>
      </c>
      <c r="G1909">
        <f t="shared" ca="1" si="63"/>
        <v>5.9230769949023898E-3</v>
      </c>
    </row>
    <row r="1910" spans="2:7" x14ac:dyDescent="0.35">
      <c r="B1910" s="269">
        <v>39647</v>
      </c>
      <c r="C1910" s="210">
        <v>103.76</v>
      </c>
      <c r="D1910">
        <f t="shared" si="62"/>
        <v>-0.95295013875537327</v>
      </c>
      <c r="E1910">
        <v>8.6516963157383161E-3</v>
      </c>
      <c r="F1910">
        <v>1902</v>
      </c>
      <c r="G1910">
        <f t="shared" ca="1" si="63"/>
        <v>4.2595209653362463E-2</v>
      </c>
    </row>
    <row r="1911" spans="2:7" x14ac:dyDescent="0.35">
      <c r="B1911" s="269">
        <v>43195</v>
      </c>
      <c r="C1911" s="210">
        <v>2205.3200000000002</v>
      </c>
      <c r="D1911">
        <f t="shared" si="62"/>
        <v>209.03047619047621</v>
      </c>
      <c r="E1911">
        <v>8.648881042439575E-3</v>
      </c>
      <c r="F1911">
        <v>1903</v>
      </c>
      <c r="G1911">
        <f t="shared" ca="1" si="63"/>
        <v>3.2088450354673384E-4</v>
      </c>
    </row>
    <row r="1912" spans="2:7" x14ac:dyDescent="0.35">
      <c r="B1912" s="269">
        <v>35184</v>
      </c>
      <c r="C1912" s="210">
        <v>10.5</v>
      </c>
      <c r="D1912">
        <f t="shared" si="62"/>
        <v>-0.9955030001413343</v>
      </c>
      <c r="E1912">
        <v>8.6455331412103615E-3</v>
      </c>
      <c r="F1912">
        <v>1904</v>
      </c>
      <c r="G1912">
        <f t="shared" ca="1" si="63"/>
        <v>-1.0799099978346369E-2</v>
      </c>
    </row>
    <row r="1913" spans="2:7" x14ac:dyDescent="0.35">
      <c r="B1913" s="269">
        <v>43594</v>
      </c>
      <c r="C1913" s="210">
        <v>2334.89</v>
      </c>
      <c r="D1913">
        <f t="shared" si="62"/>
        <v>199.07626392459295</v>
      </c>
      <c r="E1913">
        <v>8.6440765828033252E-3</v>
      </c>
      <c r="F1913">
        <v>1905</v>
      </c>
      <c r="G1913">
        <f t="shared" ca="1" si="63"/>
        <v>1.7630858096767014E-2</v>
      </c>
    </row>
    <row r="1914" spans="2:7" x14ac:dyDescent="0.35">
      <c r="B1914" s="269">
        <v>35466</v>
      </c>
      <c r="C1914" s="210">
        <v>11.67</v>
      </c>
      <c r="D1914">
        <f t="shared" si="62"/>
        <v>-0.93683013965573247</v>
      </c>
      <c r="E1914">
        <v>8.6430423509074889E-3</v>
      </c>
      <c r="F1914">
        <v>1906</v>
      </c>
      <c r="G1914">
        <f t="shared" ca="1" si="63"/>
        <v>-2.3831879624978038E-2</v>
      </c>
    </row>
    <row r="1915" spans="2:7" x14ac:dyDescent="0.35">
      <c r="B1915" s="269">
        <v>40828</v>
      </c>
      <c r="C1915" s="210">
        <v>184.74</v>
      </c>
      <c r="D1915">
        <f t="shared" si="62"/>
        <v>-0.95263514137156569</v>
      </c>
      <c r="E1915">
        <v>8.626337628303192E-3</v>
      </c>
      <c r="F1915">
        <v>1907</v>
      </c>
      <c r="G1915">
        <f t="shared" ca="1" si="63"/>
        <v>-2.3153446215543202E-2</v>
      </c>
    </row>
    <row r="1916" spans="2:7" x14ac:dyDescent="0.35">
      <c r="B1916" s="269">
        <v>44880</v>
      </c>
      <c r="C1916" s="210">
        <v>3900.36</v>
      </c>
      <c r="D1916">
        <f t="shared" si="62"/>
        <v>24.019949964718716</v>
      </c>
      <c r="E1916">
        <v>8.6242342274780535E-3</v>
      </c>
      <c r="F1916">
        <v>1908</v>
      </c>
      <c r="G1916">
        <f t="shared" ca="1" si="63"/>
        <v>-3.5343134936437808E-2</v>
      </c>
    </row>
    <row r="1917" spans="2:7" x14ac:dyDescent="0.35">
      <c r="B1917" s="269">
        <v>40373</v>
      </c>
      <c r="C1917" s="210">
        <v>155.88999999999999</v>
      </c>
      <c r="D1917">
        <f t="shared" si="62"/>
        <v>2.3224637681159415</v>
      </c>
      <c r="E1917">
        <v>8.6050724637680136E-3</v>
      </c>
      <c r="F1917">
        <v>1909</v>
      </c>
      <c r="G1917">
        <f t="shared" ca="1" si="63"/>
        <v>4.3506192731576854E-2</v>
      </c>
    </row>
    <row r="1918" spans="2:7" x14ac:dyDescent="0.35">
      <c r="B1918" s="269">
        <v>38280</v>
      </c>
      <c r="C1918" s="210">
        <v>46.92</v>
      </c>
      <c r="D1918">
        <f t="shared" si="62"/>
        <v>2.9965928449744461</v>
      </c>
      <c r="E1918">
        <v>8.5984522785898226E-3</v>
      </c>
      <c r="F1918">
        <v>1910</v>
      </c>
      <c r="G1918">
        <f t="shared" ca="1" si="63"/>
        <v>1.2184931347220367E-2</v>
      </c>
    </row>
    <row r="1919" spans="2:7" x14ac:dyDescent="0.35">
      <c r="B1919" s="269">
        <v>35569</v>
      </c>
      <c r="C1919" s="210">
        <v>11.74</v>
      </c>
      <c r="D1919">
        <f t="shared" si="62"/>
        <v>-0.99120612425282018</v>
      </c>
      <c r="E1919">
        <v>8.5910652920961894E-3</v>
      </c>
      <c r="F1919">
        <v>1911</v>
      </c>
      <c r="G1919">
        <f t="shared" ca="1" si="63"/>
        <v>-6.5295014534430453E-3</v>
      </c>
    </row>
    <row r="1920" spans="2:7" x14ac:dyDescent="0.35">
      <c r="B1920" s="269">
        <v>42802</v>
      </c>
      <c r="C1920" s="210">
        <v>1335.02</v>
      </c>
      <c r="D1920">
        <f t="shared" si="62"/>
        <v>14.561487352838325</v>
      </c>
      <c r="E1920">
        <v>8.5822643276973684E-3</v>
      </c>
      <c r="F1920">
        <v>1912</v>
      </c>
      <c r="G1920">
        <f t="shared" ca="1" si="63"/>
        <v>-5.7761091610208735E-3</v>
      </c>
    </row>
    <row r="1921" spans="2:7" x14ac:dyDescent="0.35">
      <c r="B1921" s="269">
        <v>39104</v>
      </c>
      <c r="C1921" s="210">
        <v>85.79</v>
      </c>
      <c r="D1921">
        <f t="shared" si="62"/>
        <v>1.2798299229338295</v>
      </c>
      <c r="E1921">
        <v>8.5821772866212544E-3</v>
      </c>
      <c r="F1921">
        <v>1913</v>
      </c>
      <c r="G1921">
        <f t="shared" ca="1" si="63"/>
        <v>-5.7156870668103365E-3</v>
      </c>
    </row>
    <row r="1922" spans="2:7" x14ac:dyDescent="0.35">
      <c r="B1922" s="269">
        <v>37523</v>
      </c>
      <c r="C1922" s="210">
        <v>37.630000000000003</v>
      </c>
      <c r="D1922">
        <f t="shared" si="62"/>
        <v>-0.99078994064737191</v>
      </c>
      <c r="E1922">
        <v>8.5767890645939496E-3</v>
      </c>
      <c r="F1922">
        <v>1914</v>
      </c>
      <c r="G1922">
        <f t="shared" ca="1" si="63"/>
        <v>5.7235476815686408E-3</v>
      </c>
    </row>
    <row r="1923" spans="2:7" x14ac:dyDescent="0.35">
      <c r="B1923" s="269">
        <v>44939</v>
      </c>
      <c r="C1923" s="210">
        <v>4085.75</v>
      </c>
      <c r="D1923">
        <f t="shared" si="62"/>
        <v>26.338574774171967</v>
      </c>
      <c r="E1923">
        <v>8.5706598075056956E-3</v>
      </c>
      <c r="F1923">
        <v>1915</v>
      </c>
      <c r="G1923">
        <f t="shared" ca="1" si="63"/>
        <v>4.9286147308376053E-3</v>
      </c>
    </row>
    <row r="1924" spans="2:7" x14ac:dyDescent="0.35">
      <c r="B1924" s="269">
        <v>40353</v>
      </c>
      <c r="C1924" s="210">
        <v>149.44999999999999</v>
      </c>
      <c r="D1924">
        <f t="shared" si="62"/>
        <v>0.34955752212389374</v>
      </c>
      <c r="E1924">
        <v>8.5706573086785105E-3</v>
      </c>
      <c r="F1924">
        <v>1916</v>
      </c>
      <c r="G1924">
        <f t="shared" ca="1" si="63"/>
        <v>6.6565177744840791E-3</v>
      </c>
    </row>
    <row r="1925" spans="2:7" x14ac:dyDescent="0.35">
      <c r="B1925" s="269">
        <v>39359</v>
      </c>
      <c r="C1925" s="210">
        <v>110.74</v>
      </c>
      <c r="D1925">
        <f t="shared" si="62"/>
        <v>-0.97639616251137673</v>
      </c>
      <c r="E1925">
        <v>8.5610200364298512E-3</v>
      </c>
      <c r="F1925">
        <v>1917</v>
      </c>
      <c r="G1925">
        <f t="shared" ca="1" si="63"/>
        <v>-4.9708735039900795E-3</v>
      </c>
    </row>
    <row r="1926" spans="2:7" x14ac:dyDescent="0.35">
      <c r="B1926" s="269">
        <v>45664</v>
      </c>
      <c r="C1926" s="210">
        <v>4691.6099999999997</v>
      </c>
      <c r="D1926">
        <f t="shared" si="62"/>
        <v>127.29122231337162</v>
      </c>
      <c r="E1926">
        <v>8.5579775570745701E-3</v>
      </c>
      <c r="F1926">
        <v>1918</v>
      </c>
      <c r="G1926">
        <f t="shared" ca="1" si="63"/>
        <v>-7.3683675433489733E-3</v>
      </c>
    </row>
    <row r="1927" spans="2:7" x14ac:dyDescent="0.35">
      <c r="B1927" s="269">
        <v>37474</v>
      </c>
      <c r="C1927" s="210">
        <v>36.57</v>
      </c>
      <c r="D1927">
        <f t="shared" si="62"/>
        <v>-0.81346595256312171</v>
      </c>
      <c r="E1927">
        <v>8.5493656922228985E-3</v>
      </c>
      <c r="F1927">
        <v>1919</v>
      </c>
      <c r="G1927">
        <f t="shared" ca="1" si="63"/>
        <v>8.7331286898543539E-3</v>
      </c>
    </row>
    <row r="1928" spans="2:7" x14ac:dyDescent="0.35">
      <c r="B1928" s="269">
        <v>40862</v>
      </c>
      <c r="C1928" s="210">
        <v>196.05</v>
      </c>
      <c r="D1928">
        <f t="shared" si="62"/>
        <v>-0.96405074153940939</v>
      </c>
      <c r="E1928">
        <v>8.539533926642447E-3</v>
      </c>
      <c r="F1928">
        <v>1920</v>
      </c>
      <c r="G1928">
        <f t="shared" ca="1" si="63"/>
        <v>1.1512026373529372E-2</v>
      </c>
    </row>
    <row r="1929" spans="2:7" x14ac:dyDescent="0.35">
      <c r="B1929" s="269">
        <v>45832</v>
      </c>
      <c r="C1929" s="210">
        <v>5453.52</v>
      </c>
      <c r="D1929">
        <f t="shared" ref="D1929:D1992" si="64">(C1929-C1930)/C1930</f>
        <v>16.132194018597641</v>
      </c>
      <c r="E1929">
        <v>8.5290527795245045E-3</v>
      </c>
      <c r="F1929">
        <v>1921</v>
      </c>
      <c r="G1929">
        <f t="shared" ca="1" si="63"/>
        <v>1.8662506159841746E-2</v>
      </c>
    </row>
    <row r="1930" spans="2:7" x14ac:dyDescent="0.35">
      <c r="B1930" s="269">
        <v>41500</v>
      </c>
      <c r="C1930" s="210">
        <v>318.32</v>
      </c>
      <c r="D1930">
        <f t="shared" si="64"/>
        <v>5.7099494097807755</v>
      </c>
      <c r="E1930">
        <v>8.5226372651522279E-3</v>
      </c>
      <c r="F1930">
        <v>1922</v>
      </c>
      <c r="G1930">
        <f t="shared" ref="G1930:G1993" ca="1" si="65">_xlfn.NORM.INV(RAND(),M$11,M$12)</f>
        <v>-3.355550019455548E-3</v>
      </c>
    </row>
    <row r="1931" spans="2:7" x14ac:dyDescent="0.35">
      <c r="B1931" s="269">
        <v>36767</v>
      </c>
      <c r="C1931" s="210">
        <v>47.44</v>
      </c>
      <c r="D1931">
        <f t="shared" si="64"/>
        <v>-0.58349429323968394</v>
      </c>
      <c r="E1931">
        <v>8.5034013605441872E-3</v>
      </c>
      <c r="F1931">
        <v>1923</v>
      </c>
      <c r="G1931">
        <f t="shared" ca="1" si="65"/>
        <v>2.0270283772287189E-2</v>
      </c>
    </row>
    <row r="1932" spans="2:7" x14ac:dyDescent="0.35">
      <c r="B1932" s="269">
        <v>39695</v>
      </c>
      <c r="C1932" s="210">
        <v>113.9</v>
      </c>
      <c r="D1932">
        <f t="shared" si="64"/>
        <v>-0.974310105669144</v>
      </c>
      <c r="E1932">
        <v>8.5000885425890564E-3</v>
      </c>
      <c r="F1932">
        <v>1924</v>
      </c>
      <c r="G1932">
        <f t="shared" ca="1" si="65"/>
        <v>1.1061718319955831E-2</v>
      </c>
    </row>
    <row r="1933" spans="2:7" x14ac:dyDescent="0.35">
      <c r="B1933" s="269">
        <v>45051</v>
      </c>
      <c r="C1933" s="210">
        <v>4433.6499999999996</v>
      </c>
      <c r="D1933">
        <f t="shared" si="64"/>
        <v>2.6062060270852818</v>
      </c>
      <c r="E1933">
        <v>8.4911926338391945E-3</v>
      </c>
      <c r="F1933">
        <v>1925</v>
      </c>
      <c r="G1933">
        <f t="shared" ca="1" si="65"/>
        <v>2.6011553414203827E-2</v>
      </c>
    </row>
    <row r="1934" spans="2:7" x14ac:dyDescent="0.35">
      <c r="B1934" s="269">
        <v>42487</v>
      </c>
      <c r="C1934" s="210">
        <v>1229.45</v>
      </c>
      <c r="D1934">
        <f t="shared" si="64"/>
        <v>1.1422721728524134</v>
      </c>
      <c r="E1934">
        <v>8.4898695759167732E-3</v>
      </c>
      <c r="F1934">
        <v>1926</v>
      </c>
      <c r="G1934">
        <f t="shared" ca="1" si="65"/>
        <v>-1.4193646450862287E-2</v>
      </c>
    </row>
    <row r="1935" spans="2:7" x14ac:dyDescent="0.35">
      <c r="B1935" s="269">
        <v>41925</v>
      </c>
      <c r="C1935" s="210">
        <v>573.9</v>
      </c>
      <c r="D1935">
        <f t="shared" si="64"/>
        <v>39.245441795231415</v>
      </c>
      <c r="E1935">
        <v>8.4875322895248857E-3</v>
      </c>
      <c r="F1935">
        <v>1927</v>
      </c>
      <c r="G1935">
        <f t="shared" ca="1" si="65"/>
        <v>2.2970964942478495E-2</v>
      </c>
    </row>
    <row r="1936" spans="2:7" x14ac:dyDescent="0.35">
      <c r="B1936" s="269">
        <v>35674</v>
      </c>
      <c r="C1936" s="210">
        <v>14.26</v>
      </c>
      <c r="D1936">
        <f t="shared" si="64"/>
        <v>-0.99747409441147816</v>
      </c>
      <c r="E1936">
        <v>8.4865629420084309E-3</v>
      </c>
      <c r="F1936">
        <v>1928</v>
      </c>
      <c r="G1936">
        <f t="shared" ca="1" si="65"/>
        <v>-3.8375488795561824E-2</v>
      </c>
    </row>
    <row r="1937" spans="2:7" x14ac:dyDescent="0.35">
      <c r="B1937" s="269">
        <v>46246</v>
      </c>
      <c r="C1937" s="209">
        <v>5645.5</v>
      </c>
      <c r="D1937">
        <f t="shared" si="64"/>
        <v>41.377270680078063</v>
      </c>
      <c r="E1937">
        <v>8.4851732761700611E-3</v>
      </c>
      <c r="F1937">
        <v>1929</v>
      </c>
      <c r="G1937">
        <f t="shared" ca="1" si="65"/>
        <v>3.452299236275954E-2</v>
      </c>
    </row>
    <row r="1938" spans="2:7" x14ac:dyDescent="0.35">
      <c r="B1938" s="269">
        <v>40190</v>
      </c>
      <c r="C1938" s="210">
        <v>133.22</v>
      </c>
      <c r="D1938">
        <f t="shared" si="64"/>
        <v>-0.93870123177302611</v>
      </c>
      <c r="E1938">
        <v>8.4784254352763405E-3</v>
      </c>
      <c r="F1938">
        <v>1930</v>
      </c>
      <c r="G1938">
        <f t="shared" ca="1" si="65"/>
        <v>1.4604882977118149E-3</v>
      </c>
    </row>
    <row r="1939" spans="2:7" x14ac:dyDescent="0.35">
      <c r="B1939" s="269">
        <v>43159</v>
      </c>
      <c r="C1939" s="210">
        <v>2173.29</v>
      </c>
      <c r="D1939">
        <f t="shared" si="64"/>
        <v>1.2328398384925976</v>
      </c>
      <c r="E1939">
        <v>8.4778795556421666E-3</v>
      </c>
      <c r="F1939">
        <v>1931</v>
      </c>
      <c r="G1939">
        <f t="shared" ca="1" si="65"/>
        <v>-4.3871114524236701E-4</v>
      </c>
    </row>
    <row r="1940" spans="2:7" x14ac:dyDescent="0.35">
      <c r="B1940" s="269">
        <v>42103</v>
      </c>
      <c r="C1940" s="210">
        <v>973.33</v>
      </c>
      <c r="D1940">
        <f t="shared" si="64"/>
        <v>-0.7154571605645661</v>
      </c>
      <c r="E1940">
        <v>8.4753665233384071E-3</v>
      </c>
      <c r="F1940">
        <v>1932</v>
      </c>
      <c r="G1940">
        <f t="shared" ca="1" si="65"/>
        <v>-1.7329786686361565E-2</v>
      </c>
    </row>
    <row r="1941" spans="2:7" x14ac:dyDescent="0.35">
      <c r="B1941" s="269">
        <v>44048</v>
      </c>
      <c r="C1941" s="210">
        <v>3420.68</v>
      </c>
      <c r="D1941">
        <f t="shared" si="64"/>
        <v>1.8726381027561763</v>
      </c>
      <c r="E1941">
        <v>8.4730272351515E-3</v>
      </c>
      <c r="F1941">
        <v>1933</v>
      </c>
      <c r="G1941">
        <f t="shared" ca="1" si="65"/>
        <v>-4.4055797564098382E-3</v>
      </c>
    </row>
    <row r="1942" spans="2:7" x14ac:dyDescent="0.35">
      <c r="B1942" s="269">
        <v>42550</v>
      </c>
      <c r="C1942" s="210">
        <v>1190.78</v>
      </c>
      <c r="D1942">
        <f t="shared" si="64"/>
        <v>23.97441275167785</v>
      </c>
      <c r="E1942">
        <v>8.4604375037051552E-3</v>
      </c>
      <c r="F1942">
        <v>1934</v>
      </c>
      <c r="G1942">
        <f t="shared" ca="1" si="65"/>
        <v>2.7022062675294934E-2</v>
      </c>
    </row>
    <row r="1943" spans="2:7" x14ac:dyDescent="0.35">
      <c r="B1943" s="269">
        <v>38222</v>
      </c>
      <c r="C1943" s="210">
        <v>47.68</v>
      </c>
      <c r="D1943">
        <f t="shared" si="64"/>
        <v>-0.98964832979448625</v>
      </c>
      <c r="E1943">
        <v>8.4602368866327961E-3</v>
      </c>
      <c r="F1943">
        <v>1935</v>
      </c>
      <c r="G1943">
        <f t="shared" ca="1" si="65"/>
        <v>6.3357160252621282E-3</v>
      </c>
    </row>
    <row r="1944" spans="2:7" x14ac:dyDescent="0.35">
      <c r="B1944" s="269">
        <v>45650</v>
      </c>
      <c r="C1944" s="210">
        <v>4606.0200000000004</v>
      </c>
      <c r="D1944">
        <f t="shared" si="64"/>
        <v>295.20707395498391</v>
      </c>
      <c r="E1944">
        <v>8.4489526933089597E-3</v>
      </c>
      <c r="F1944">
        <v>1936</v>
      </c>
      <c r="G1944">
        <f t="shared" ca="1" si="65"/>
        <v>8.2695346527513688E-3</v>
      </c>
    </row>
    <row r="1945" spans="2:7" x14ac:dyDescent="0.35">
      <c r="B1945" s="269">
        <v>35660</v>
      </c>
      <c r="C1945" s="210">
        <v>15.55</v>
      </c>
      <c r="D1945">
        <f t="shared" si="64"/>
        <v>-0.99683927671268513</v>
      </c>
      <c r="E1945">
        <v>8.4306095979248246E-3</v>
      </c>
      <c r="F1945">
        <v>1937</v>
      </c>
      <c r="G1945">
        <f t="shared" ca="1" si="65"/>
        <v>-2.2774106845128633E-2</v>
      </c>
    </row>
    <row r="1946" spans="2:7" x14ac:dyDescent="0.35">
      <c r="B1946" s="269">
        <v>45121</v>
      </c>
      <c r="C1946" s="210">
        <v>4919.76</v>
      </c>
      <c r="D1946">
        <f t="shared" si="64"/>
        <v>11.704351194318916</v>
      </c>
      <c r="E1946">
        <v>8.4182434219023192E-3</v>
      </c>
      <c r="F1946">
        <v>1938</v>
      </c>
      <c r="G1946">
        <f t="shared" ca="1" si="65"/>
        <v>2.9382703605703719E-2</v>
      </c>
    </row>
    <row r="1947" spans="2:7" x14ac:dyDescent="0.35">
      <c r="B1947" s="269">
        <v>41642</v>
      </c>
      <c r="C1947" s="210">
        <v>387.25</v>
      </c>
      <c r="D1947">
        <f t="shared" si="64"/>
        <v>0.23100642126009288</v>
      </c>
      <c r="E1947">
        <v>8.4110202593615391E-3</v>
      </c>
      <c r="F1947">
        <v>1939</v>
      </c>
      <c r="G1947">
        <f t="shared" ca="1" si="65"/>
        <v>1.6184538955578032E-2</v>
      </c>
    </row>
    <row r="1948" spans="2:7" x14ac:dyDescent="0.35">
      <c r="B1948" s="269">
        <v>41528</v>
      </c>
      <c r="C1948" s="210">
        <v>314.58</v>
      </c>
      <c r="D1948">
        <f t="shared" si="64"/>
        <v>-0.90953533982481061</v>
      </c>
      <c r="E1948">
        <v>8.398512629824351E-3</v>
      </c>
      <c r="F1948">
        <v>1940</v>
      </c>
      <c r="G1948">
        <f t="shared" ca="1" si="65"/>
        <v>-1.372975332421705E-2</v>
      </c>
    </row>
    <row r="1949" spans="2:7" x14ac:dyDescent="0.35">
      <c r="B1949" s="269">
        <v>44789</v>
      </c>
      <c r="C1949" s="210">
        <v>3477.38</v>
      </c>
      <c r="D1949">
        <f t="shared" si="64"/>
        <v>95.139894940558477</v>
      </c>
      <c r="E1949">
        <v>8.3892763415448369E-3</v>
      </c>
      <c r="F1949">
        <v>1941</v>
      </c>
      <c r="G1949">
        <f t="shared" ca="1" si="65"/>
        <v>1.3992025928479887E-2</v>
      </c>
    </row>
    <row r="1950" spans="2:7" x14ac:dyDescent="0.35">
      <c r="B1950" s="269">
        <v>37671</v>
      </c>
      <c r="C1950" s="210">
        <v>36.17</v>
      </c>
      <c r="D1950">
        <f t="shared" si="64"/>
        <v>-0.99314673972768852</v>
      </c>
      <c r="E1950">
        <v>8.3635349874548164E-3</v>
      </c>
      <c r="F1950">
        <v>1942</v>
      </c>
      <c r="G1950">
        <f t="shared" ca="1" si="65"/>
        <v>4.2467358098850693E-3</v>
      </c>
    </row>
    <row r="1951" spans="2:7" x14ac:dyDescent="0.35">
      <c r="B1951" s="269">
        <v>45786</v>
      </c>
      <c r="C1951" s="210">
        <v>5277.78</v>
      </c>
      <c r="D1951">
        <f t="shared" si="64"/>
        <v>160.54820936639118</v>
      </c>
      <c r="E1951">
        <v>8.3472007550499886E-3</v>
      </c>
      <c r="F1951">
        <v>1943</v>
      </c>
      <c r="G1951">
        <f t="shared" ca="1" si="65"/>
        <v>-1.6057176439423636E-2</v>
      </c>
    </row>
    <row r="1952" spans="2:7" x14ac:dyDescent="0.35">
      <c r="B1952" s="269">
        <v>36010</v>
      </c>
      <c r="C1952" s="210">
        <v>32.67</v>
      </c>
      <c r="D1952">
        <f t="shared" si="64"/>
        <v>-0.99377462899304103</v>
      </c>
      <c r="E1952">
        <v>8.3333333333334304E-3</v>
      </c>
      <c r="F1952">
        <v>1944</v>
      </c>
      <c r="G1952">
        <f t="shared" ca="1" si="65"/>
        <v>-2.0664093557655711E-2</v>
      </c>
    </row>
    <row r="1953" spans="2:7" x14ac:dyDescent="0.35">
      <c r="B1953" s="269">
        <v>45471</v>
      </c>
      <c r="C1953" s="210">
        <v>5247.88</v>
      </c>
      <c r="D1953">
        <f t="shared" si="64"/>
        <v>3.0603495632393787</v>
      </c>
      <c r="E1953">
        <v>8.3331572040403201E-3</v>
      </c>
      <c r="F1953">
        <v>1945</v>
      </c>
      <c r="G1953">
        <f t="shared" ca="1" si="65"/>
        <v>1.2855131230436514E-2</v>
      </c>
    </row>
    <row r="1954" spans="2:7" x14ac:dyDescent="0.35">
      <c r="B1954" s="269">
        <v>42250</v>
      </c>
      <c r="C1954" s="210">
        <v>1292.47</v>
      </c>
      <c r="D1954">
        <f t="shared" si="64"/>
        <v>6.1049969765268539</v>
      </c>
      <c r="E1954">
        <v>8.3163651399193964E-3</v>
      </c>
      <c r="F1954">
        <v>1946</v>
      </c>
      <c r="G1954">
        <f t="shared" ca="1" si="65"/>
        <v>2.1543939421418096E-2</v>
      </c>
    </row>
    <row r="1955" spans="2:7" x14ac:dyDescent="0.35">
      <c r="B1955" s="269">
        <v>40914</v>
      </c>
      <c r="C1955" s="210">
        <v>181.91</v>
      </c>
      <c r="D1955">
        <f t="shared" si="64"/>
        <v>-0.90877085642355271</v>
      </c>
      <c r="E1955">
        <v>8.3143949891912872E-3</v>
      </c>
      <c r="F1955">
        <v>1947</v>
      </c>
      <c r="G1955">
        <f t="shared" ca="1" si="65"/>
        <v>-8.673099696934734E-3</v>
      </c>
    </row>
    <row r="1956" spans="2:7" x14ac:dyDescent="0.35">
      <c r="B1956" s="269">
        <v>43021</v>
      </c>
      <c r="C1956" s="210">
        <v>1993.99</v>
      </c>
      <c r="D1956">
        <f t="shared" si="64"/>
        <v>20.902350615114234</v>
      </c>
      <c r="E1956">
        <v>8.3082182082971252E-3</v>
      </c>
      <c r="F1956">
        <v>1948</v>
      </c>
      <c r="G1956">
        <f t="shared" ca="1" si="65"/>
        <v>3.1479755673378493E-3</v>
      </c>
    </row>
    <row r="1957" spans="2:7" x14ac:dyDescent="0.35">
      <c r="B1957" s="269">
        <v>38611</v>
      </c>
      <c r="C1957" s="210">
        <v>91.04</v>
      </c>
      <c r="D1957">
        <f t="shared" si="64"/>
        <v>-0.98378767264775224</v>
      </c>
      <c r="E1957">
        <v>8.3065677262155278E-3</v>
      </c>
      <c r="F1957">
        <v>1949</v>
      </c>
      <c r="G1957">
        <f t="shared" ca="1" si="65"/>
        <v>6.0926297607048728E-3</v>
      </c>
    </row>
    <row r="1958" spans="2:7" x14ac:dyDescent="0.35">
      <c r="B1958" s="269">
        <v>46141</v>
      </c>
      <c r="C1958" s="210">
        <v>5615.48</v>
      </c>
      <c r="D1958">
        <f t="shared" si="64"/>
        <v>1.0911694279660227</v>
      </c>
      <c r="E1958">
        <v>8.3009381873680593E-3</v>
      </c>
      <c r="F1958">
        <v>1950</v>
      </c>
      <c r="G1958">
        <f t="shared" ca="1" si="65"/>
        <v>-5.2999409778162424E-3</v>
      </c>
    </row>
    <row r="1959" spans="2:7" x14ac:dyDescent="0.35">
      <c r="B1959" s="269">
        <v>43522</v>
      </c>
      <c r="C1959" s="210">
        <v>2685.33</v>
      </c>
      <c r="D1959">
        <f t="shared" si="64"/>
        <v>30.543874074944203</v>
      </c>
      <c r="E1959">
        <v>8.2981942979013859E-3</v>
      </c>
      <c r="F1959">
        <v>1951</v>
      </c>
      <c r="G1959">
        <f t="shared" ca="1" si="65"/>
        <v>1.2636788571097466E-2</v>
      </c>
    </row>
    <row r="1960" spans="2:7" x14ac:dyDescent="0.35">
      <c r="B1960" s="269">
        <v>38954</v>
      </c>
      <c r="C1960" s="210">
        <v>85.13</v>
      </c>
      <c r="D1960">
        <f t="shared" si="64"/>
        <v>-0.96124165122494221</v>
      </c>
      <c r="E1960">
        <v>8.2908918630817084E-3</v>
      </c>
      <c r="F1960">
        <v>1952</v>
      </c>
      <c r="G1960">
        <f t="shared" ca="1" si="65"/>
        <v>-2.4301546150692433E-3</v>
      </c>
    </row>
    <row r="1961" spans="2:7" x14ac:dyDescent="0.35">
      <c r="B1961" s="269">
        <v>43693</v>
      </c>
      <c r="C1961" s="210">
        <v>2196.4299999999998</v>
      </c>
      <c r="D1961">
        <f t="shared" si="64"/>
        <v>57.229851537645814</v>
      </c>
      <c r="E1961">
        <v>8.2906026065360551E-3</v>
      </c>
      <c r="F1961">
        <v>1953</v>
      </c>
      <c r="G1961">
        <f t="shared" ca="1" si="65"/>
        <v>3.1921286556259275E-2</v>
      </c>
    </row>
    <row r="1962" spans="2:7" x14ac:dyDescent="0.35">
      <c r="B1962" s="269">
        <v>37519</v>
      </c>
      <c r="C1962" s="210">
        <v>37.72</v>
      </c>
      <c r="D1962">
        <f t="shared" si="64"/>
        <v>-0.98919361816113893</v>
      </c>
      <c r="E1962">
        <v>8.286554397220057E-3</v>
      </c>
      <c r="F1962">
        <v>1954</v>
      </c>
      <c r="G1962">
        <f t="shared" ca="1" si="65"/>
        <v>4.7683466005623808E-3</v>
      </c>
    </row>
    <row r="1963" spans="2:7" x14ac:dyDescent="0.35">
      <c r="B1963" s="269">
        <v>44571</v>
      </c>
      <c r="C1963" s="210">
        <v>3490.53</v>
      </c>
      <c r="D1963">
        <f t="shared" si="64"/>
        <v>33.117192845274168</v>
      </c>
      <c r="E1963">
        <v>8.2816751688398922E-3</v>
      </c>
      <c r="F1963">
        <v>1955</v>
      </c>
      <c r="G1963">
        <f t="shared" ca="1" si="65"/>
        <v>3.9520788079770622E-2</v>
      </c>
    </row>
    <row r="1964" spans="2:7" x14ac:dyDescent="0.35">
      <c r="B1964" s="269">
        <v>39832</v>
      </c>
      <c r="C1964" s="210">
        <v>102.31</v>
      </c>
      <c r="D1964">
        <f t="shared" si="64"/>
        <v>-0.12510689242346498</v>
      </c>
      <c r="E1964">
        <v>8.2783088597615396E-3</v>
      </c>
      <c r="F1964">
        <v>1956</v>
      </c>
      <c r="G1964">
        <f t="shared" ca="1" si="65"/>
        <v>-4.7030464758639834E-3</v>
      </c>
    </row>
    <row r="1965" spans="2:7" x14ac:dyDescent="0.35">
      <c r="B1965" s="269">
        <v>39258</v>
      </c>
      <c r="C1965" s="210">
        <v>116.94</v>
      </c>
      <c r="D1965">
        <f t="shared" si="64"/>
        <v>-0.9636728506281298</v>
      </c>
      <c r="E1965">
        <v>8.2772891877909444E-3</v>
      </c>
      <c r="F1965">
        <v>1957</v>
      </c>
      <c r="G1965">
        <f t="shared" ca="1" si="65"/>
        <v>-6.8609376755995643E-3</v>
      </c>
    </row>
    <row r="1966" spans="2:7" x14ac:dyDescent="0.35">
      <c r="B1966" s="269">
        <v>44349</v>
      </c>
      <c r="C1966" s="210">
        <v>3219.08</v>
      </c>
      <c r="D1966">
        <f t="shared" si="64"/>
        <v>29.300075301204821</v>
      </c>
      <c r="E1966">
        <v>8.2689151433905355E-3</v>
      </c>
      <c r="F1966">
        <v>1958</v>
      </c>
      <c r="G1966">
        <f t="shared" ca="1" si="65"/>
        <v>4.2072890211197464E-2</v>
      </c>
    </row>
    <row r="1967" spans="2:7" x14ac:dyDescent="0.35">
      <c r="B1967" s="269">
        <v>39659</v>
      </c>
      <c r="C1967" s="210">
        <v>106.24</v>
      </c>
      <c r="D1967">
        <f t="shared" si="64"/>
        <v>-0.96818590165898077</v>
      </c>
      <c r="E1967">
        <v>8.2566195311757646E-3</v>
      </c>
      <c r="F1967">
        <v>1959</v>
      </c>
      <c r="G1967">
        <f t="shared" ca="1" si="65"/>
        <v>8.1927554154662269E-3</v>
      </c>
    </row>
    <row r="1968" spans="2:7" x14ac:dyDescent="0.35">
      <c r="B1968" s="269">
        <v>44581</v>
      </c>
      <c r="C1968" s="210">
        <v>3339.4</v>
      </c>
      <c r="D1968">
        <f t="shared" si="64"/>
        <v>-0.23126858868702863</v>
      </c>
      <c r="E1968">
        <v>8.2485930291539347E-3</v>
      </c>
      <c r="F1968">
        <v>1960</v>
      </c>
      <c r="G1968">
        <f t="shared" ca="1" si="65"/>
        <v>1.5375957310213106E-2</v>
      </c>
    </row>
    <row r="1969" spans="2:7" x14ac:dyDescent="0.35">
      <c r="B1969" s="269">
        <v>45203</v>
      </c>
      <c r="C1969" s="210">
        <v>4344.04</v>
      </c>
      <c r="D1969">
        <f t="shared" si="64"/>
        <v>0.76258120011847796</v>
      </c>
      <c r="E1969">
        <v>8.2417901233135717E-3</v>
      </c>
      <c r="F1969">
        <v>1961</v>
      </c>
      <c r="G1969">
        <f t="shared" ca="1" si="65"/>
        <v>1.7066232751145272E-2</v>
      </c>
    </row>
    <row r="1970" spans="2:7" x14ac:dyDescent="0.35">
      <c r="B1970" s="269">
        <v>43664</v>
      </c>
      <c r="C1970" s="210">
        <v>2464.59</v>
      </c>
      <c r="D1970">
        <f t="shared" si="64"/>
        <v>-0.2241787990871173</v>
      </c>
      <c r="E1970">
        <v>8.23907218392699E-3</v>
      </c>
      <c r="F1970">
        <v>1962</v>
      </c>
      <c r="G1970">
        <f t="shared" ca="1" si="65"/>
        <v>-6.089711139453639E-3</v>
      </c>
    </row>
    <row r="1971" spans="2:7" x14ac:dyDescent="0.35">
      <c r="B1971" s="269">
        <v>44140</v>
      </c>
      <c r="C1971" s="210">
        <v>3176.75</v>
      </c>
      <c r="D1971">
        <f t="shared" si="64"/>
        <v>69.049614112458656</v>
      </c>
      <c r="E1971">
        <v>8.2264038364494672E-3</v>
      </c>
      <c r="F1971">
        <v>1963</v>
      </c>
      <c r="G1971">
        <f t="shared" ca="1" si="65"/>
        <v>-3.4559861103005567E-2</v>
      </c>
    </row>
    <row r="1972" spans="2:7" x14ac:dyDescent="0.35">
      <c r="B1972" s="269">
        <v>38099</v>
      </c>
      <c r="C1972" s="210">
        <v>45.35</v>
      </c>
      <c r="D1972">
        <f t="shared" si="64"/>
        <v>-0.98215740044931088</v>
      </c>
      <c r="E1972">
        <v>8.2258781680748013E-3</v>
      </c>
      <c r="F1972">
        <v>1964</v>
      </c>
      <c r="G1972">
        <f t="shared" ca="1" si="65"/>
        <v>-2.5927361052790015E-2</v>
      </c>
    </row>
    <row r="1973" spans="2:7" x14ac:dyDescent="0.35">
      <c r="B1973" s="269">
        <v>43419</v>
      </c>
      <c r="C1973" s="210">
        <v>2541.67</v>
      </c>
      <c r="D1973">
        <f t="shared" si="64"/>
        <v>21.236832895888014</v>
      </c>
      <c r="E1973">
        <v>8.2151243970551048E-3</v>
      </c>
      <c r="F1973">
        <v>1965</v>
      </c>
      <c r="G1973">
        <f t="shared" ca="1" si="65"/>
        <v>7.2226964974314769E-3</v>
      </c>
    </row>
    <row r="1974" spans="2:7" x14ac:dyDescent="0.35">
      <c r="B1974" s="269">
        <v>39349</v>
      </c>
      <c r="C1974" s="210">
        <v>114.3</v>
      </c>
      <c r="D1974">
        <f t="shared" si="64"/>
        <v>-0.91120743899881151</v>
      </c>
      <c r="E1974">
        <v>8.2032283672928696E-3</v>
      </c>
      <c r="F1974">
        <v>1966</v>
      </c>
      <c r="G1974">
        <f t="shared" ca="1" si="65"/>
        <v>6.0839043256420023E-3</v>
      </c>
    </row>
    <row r="1975" spans="2:7" x14ac:dyDescent="0.35">
      <c r="B1975" s="269">
        <v>42509</v>
      </c>
      <c r="C1975" s="210">
        <v>1287.27</v>
      </c>
      <c r="D1975">
        <f t="shared" si="64"/>
        <v>-0.61913736582363876</v>
      </c>
      <c r="E1975">
        <v>8.2001879699248343E-3</v>
      </c>
      <c r="F1975">
        <v>1967</v>
      </c>
      <c r="G1975">
        <f t="shared" ca="1" si="65"/>
        <v>-2.6247189872155439E-2</v>
      </c>
    </row>
    <row r="1976" spans="2:7" x14ac:dyDescent="0.35">
      <c r="B1976" s="269">
        <v>44368</v>
      </c>
      <c r="C1976" s="210">
        <v>3379.88</v>
      </c>
      <c r="D1976">
        <f t="shared" si="64"/>
        <v>19.637967881785432</v>
      </c>
      <c r="E1976">
        <v>8.1910977741452545E-3</v>
      </c>
      <c r="F1976">
        <v>1968</v>
      </c>
      <c r="G1976">
        <f t="shared" ca="1" si="65"/>
        <v>2.5664426613956678E-3</v>
      </c>
    </row>
    <row r="1977" spans="2:7" x14ac:dyDescent="0.35">
      <c r="B1977" s="269">
        <v>40420</v>
      </c>
      <c r="C1977" s="210">
        <v>163.77000000000001</v>
      </c>
      <c r="D1977">
        <f t="shared" si="64"/>
        <v>3.5835432409739725</v>
      </c>
      <c r="E1977">
        <v>8.1876385126816824E-3</v>
      </c>
      <c r="F1977">
        <v>1969</v>
      </c>
      <c r="G1977">
        <f t="shared" ca="1" si="65"/>
        <v>-1.335656104817687E-2</v>
      </c>
    </row>
    <row r="1978" spans="2:7" x14ac:dyDescent="0.35">
      <c r="B1978" s="269">
        <v>37708</v>
      </c>
      <c r="C1978" s="210">
        <v>35.729999999999997</v>
      </c>
      <c r="D1978">
        <f t="shared" si="64"/>
        <v>-0.73403305046895939</v>
      </c>
      <c r="E1978">
        <v>8.1828442437923022E-3</v>
      </c>
      <c r="F1978">
        <v>1970</v>
      </c>
      <c r="G1978">
        <f t="shared" ca="1" si="65"/>
        <v>-5.6889617065421496E-3</v>
      </c>
    </row>
    <row r="1979" spans="2:7" x14ac:dyDescent="0.35">
      <c r="B1979" s="269">
        <v>38845</v>
      </c>
      <c r="C1979" s="210">
        <v>134.34</v>
      </c>
      <c r="D1979">
        <f t="shared" si="64"/>
        <v>-0.96033400457071316</v>
      </c>
      <c r="E1979">
        <v>8.1801125703564979E-3</v>
      </c>
      <c r="F1979">
        <v>1971</v>
      </c>
      <c r="G1979">
        <f t="shared" ca="1" si="65"/>
        <v>-3.9360229712544631E-3</v>
      </c>
    </row>
    <row r="1980" spans="2:7" x14ac:dyDescent="0.35">
      <c r="B1980" s="269">
        <v>44292</v>
      </c>
      <c r="C1980" s="210">
        <v>3386.78</v>
      </c>
      <c r="D1980">
        <f t="shared" si="64"/>
        <v>9.8564559558917821</v>
      </c>
      <c r="E1980">
        <v>8.1772744998229556E-3</v>
      </c>
      <c r="F1980">
        <v>1972</v>
      </c>
      <c r="G1980">
        <f t="shared" ca="1" si="65"/>
        <v>-1.0269264273740067E-2</v>
      </c>
    </row>
    <row r="1981" spans="2:7" x14ac:dyDescent="0.35">
      <c r="B1981" s="269">
        <v>41527</v>
      </c>
      <c r="C1981" s="210">
        <v>311.95999999999998</v>
      </c>
      <c r="D1981">
        <f t="shared" si="64"/>
        <v>4.258048204955335</v>
      </c>
      <c r="E1981">
        <v>8.1763242090294175E-3</v>
      </c>
      <c r="F1981">
        <v>1973</v>
      </c>
      <c r="G1981">
        <f t="shared" ca="1" si="65"/>
        <v>-4.1537078745637725E-3</v>
      </c>
    </row>
    <row r="1982" spans="2:7" x14ac:dyDescent="0.35">
      <c r="B1982" s="269">
        <v>36244</v>
      </c>
      <c r="C1982" s="210">
        <v>59.33</v>
      </c>
      <c r="D1982">
        <f t="shared" si="64"/>
        <v>-0.31442107695863192</v>
      </c>
      <c r="E1982">
        <v>8.1563296516567012E-3</v>
      </c>
      <c r="F1982">
        <v>1974</v>
      </c>
      <c r="G1982">
        <f t="shared" ca="1" si="65"/>
        <v>1.2017348891527871E-2</v>
      </c>
    </row>
    <row r="1983" spans="2:7" x14ac:dyDescent="0.35">
      <c r="B1983" s="269">
        <v>39052</v>
      </c>
      <c r="C1983" s="210">
        <v>86.54</v>
      </c>
      <c r="D1983">
        <f t="shared" si="64"/>
        <v>-0.97467495032439122</v>
      </c>
      <c r="E1983">
        <v>8.1547064305685316E-3</v>
      </c>
      <c r="F1983">
        <v>1975</v>
      </c>
      <c r="G1983">
        <f t="shared" ca="1" si="65"/>
        <v>7.0599155620748176E-4</v>
      </c>
    </row>
    <row r="1984" spans="2:7" x14ac:dyDescent="0.35">
      <c r="B1984" s="269">
        <v>44371</v>
      </c>
      <c r="C1984" s="210">
        <v>3417.17</v>
      </c>
      <c r="D1984">
        <f t="shared" si="64"/>
        <v>-0.27826953823798384</v>
      </c>
      <c r="E1984">
        <v>8.145600018881545E-3</v>
      </c>
      <c r="F1984">
        <v>1976</v>
      </c>
      <c r="G1984">
        <f t="shared" ca="1" si="65"/>
        <v>-7.6152879374045707E-5</v>
      </c>
    </row>
    <row r="1985" spans="2:7" x14ac:dyDescent="0.35">
      <c r="B1985" s="269">
        <v>45090</v>
      </c>
      <c r="C1985" s="210">
        <v>4734.6899999999996</v>
      </c>
      <c r="D1985">
        <f t="shared" si="64"/>
        <v>252.73472668810288</v>
      </c>
      <c r="E1985">
        <v>8.1315873522835296E-3</v>
      </c>
      <c r="F1985">
        <v>1977</v>
      </c>
      <c r="G1985">
        <f t="shared" ca="1" si="65"/>
        <v>2.8686345828056448E-2</v>
      </c>
    </row>
    <row r="1986" spans="2:7" x14ac:dyDescent="0.35">
      <c r="B1986" s="269">
        <v>35788</v>
      </c>
      <c r="C1986" s="210">
        <v>18.66</v>
      </c>
      <c r="D1986">
        <f t="shared" si="64"/>
        <v>-0.88639269406392696</v>
      </c>
      <c r="E1986">
        <v>8.1037277147487062E-3</v>
      </c>
      <c r="F1986">
        <v>1978</v>
      </c>
      <c r="G1986">
        <f t="shared" ca="1" si="65"/>
        <v>-2.918821459980294E-2</v>
      </c>
    </row>
    <row r="1987" spans="2:7" x14ac:dyDescent="0.35">
      <c r="B1987" s="269">
        <v>40525</v>
      </c>
      <c r="C1987" s="210">
        <v>164.25</v>
      </c>
      <c r="D1987">
        <f t="shared" si="64"/>
        <v>-0.97078171584707229</v>
      </c>
      <c r="E1987">
        <v>8.1016387405633897E-3</v>
      </c>
      <c r="F1987">
        <v>1979</v>
      </c>
      <c r="G1987">
        <f t="shared" ca="1" si="65"/>
        <v>3.7811251409422758E-4</v>
      </c>
    </row>
    <row r="1988" spans="2:7" x14ac:dyDescent="0.35">
      <c r="B1988" s="269">
        <v>45840</v>
      </c>
      <c r="C1988" s="210">
        <v>5621.48</v>
      </c>
      <c r="D1988">
        <f t="shared" si="64"/>
        <v>140.06599749058969</v>
      </c>
      <c r="E1988">
        <v>8.0967231135889804E-3</v>
      </c>
      <c r="F1988">
        <v>1980</v>
      </c>
      <c r="G1988">
        <f t="shared" ca="1" si="65"/>
        <v>-2.7332106775465347E-2</v>
      </c>
    </row>
    <row r="1989" spans="2:7" x14ac:dyDescent="0.35">
      <c r="B1989" s="269">
        <v>37834</v>
      </c>
      <c r="C1989" s="210">
        <v>39.85</v>
      </c>
      <c r="D1989">
        <f t="shared" si="64"/>
        <v>-0.92662628196866192</v>
      </c>
      <c r="E1989">
        <v>8.0951176321780987E-3</v>
      </c>
      <c r="F1989">
        <v>1981</v>
      </c>
      <c r="G1989">
        <f t="shared" ca="1" si="65"/>
        <v>4.1427367174667745E-2</v>
      </c>
    </row>
    <row r="1990" spans="2:7" x14ac:dyDescent="0.35">
      <c r="B1990" s="269">
        <v>41890</v>
      </c>
      <c r="C1990" s="210">
        <v>543.11</v>
      </c>
      <c r="D1990">
        <f t="shared" si="64"/>
        <v>3.2744372737289469</v>
      </c>
      <c r="E1990">
        <v>8.0928074245939924E-3</v>
      </c>
      <c r="F1990">
        <v>1982</v>
      </c>
      <c r="G1990">
        <f t="shared" ca="1" si="65"/>
        <v>-1.2807520644847968E-2</v>
      </c>
    </row>
    <row r="1991" spans="2:7" x14ac:dyDescent="0.35">
      <c r="B1991" s="269">
        <v>40252</v>
      </c>
      <c r="C1991" s="210">
        <v>127.06</v>
      </c>
      <c r="D1991">
        <f t="shared" si="64"/>
        <v>-0.96408004952916204</v>
      </c>
      <c r="E1991">
        <v>8.0926689939701361E-3</v>
      </c>
      <c r="F1991">
        <v>1983</v>
      </c>
      <c r="G1991">
        <f t="shared" ca="1" si="65"/>
        <v>2.4661822040528674E-3</v>
      </c>
    </row>
    <row r="1992" spans="2:7" x14ac:dyDescent="0.35">
      <c r="B1992" s="269">
        <v>44868</v>
      </c>
      <c r="C1992" s="210">
        <v>3537.31</v>
      </c>
      <c r="D1992">
        <f t="shared" si="64"/>
        <v>62.019953678959553</v>
      </c>
      <c r="E1992">
        <v>8.0850627254954177E-3</v>
      </c>
      <c r="F1992">
        <v>1984</v>
      </c>
      <c r="G1992">
        <f t="shared" ca="1" si="65"/>
        <v>-1.763638459892803E-3</v>
      </c>
    </row>
    <row r="1993" spans="2:7" x14ac:dyDescent="0.35">
      <c r="B1993" s="269">
        <v>36844</v>
      </c>
      <c r="C1993" s="210">
        <v>56.13</v>
      </c>
      <c r="D1993">
        <f t="shared" ref="D1993:D2056" si="66">(C1993-C1994)/C1994</f>
        <v>-0.7000961743962385</v>
      </c>
      <c r="E1993">
        <v>8.0818965517241888E-3</v>
      </c>
      <c r="F1993">
        <v>1985</v>
      </c>
      <c r="G1993">
        <f t="shared" ca="1" si="65"/>
        <v>-3.2814713306750162E-3</v>
      </c>
    </row>
    <row r="1994" spans="2:7" x14ac:dyDescent="0.35">
      <c r="B1994" s="269">
        <v>40928</v>
      </c>
      <c r="C1994" s="210">
        <v>187.16</v>
      </c>
      <c r="D1994">
        <f t="shared" si="66"/>
        <v>4.9872040946896989</v>
      </c>
      <c r="E1994">
        <v>8.0792847139933219E-3</v>
      </c>
      <c r="F1994">
        <v>1986</v>
      </c>
      <c r="G1994">
        <f t="shared" ref="G1994:G2057" ca="1" si="67">_xlfn.NORM.INV(RAND(),M$11,M$12)</f>
        <v>3.9920244506148677E-3</v>
      </c>
    </row>
    <row r="1995" spans="2:7" x14ac:dyDescent="0.35">
      <c r="B1995" s="269">
        <v>36025</v>
      </c>
      <c r="C1995" s="210">
        <v>31.26</v>
      </c>
      <c r="D1995">
        <f t="shared" si="66"/>
        <v>-0.65753724802804547</v>
      </c>
      <c r="E1995">
        <v>8.0619155111254434E-3</v>
      </c>
      <c r="F1995">
        <v>1987</v>
      </c>
      <c r="G1995">
        <f t="shared" ca="1" si="67"/>
        <v>2.3862305348553631E-2</v>
      </c>
    </row>
    <row r="1996" spans="2:7" x14ac:dyDescent="0.35">
      <c r="B1996" s="269">
        <v>38681</v>
      </c>
      <c r="C1996" s="210">
        <v>91.28</v>
      </c>
      <c r="D1996">
        <f t="shared" si="66"/>
        <v>-0.97587368042670386</v>
      </c>
      <c r="E1996">
        <v>8.0618442849255002E-3</v>
      </c>
      <c r="F1996">
        <v>1988</v>
      </c>
      <c r="G1996">
        <f t="shared" ca="1" si="67"/>
        <v>-4.4027985667823314E-3</v>
      </c>
    </row>
    <row r="1997" spans="2:7" x14ac:dyDescent="0.35">
      <c r="B1997" s="269">
        <v>44459</v>
      </c>
      <c r="C1997" s="210">
        <v>3783.42</v>
      </c>
      <c r="D1997">
        <f t="shared" si="66"/>
        <v>18.134274010013655</v>
      </c>
      <c r="E1997">
        <v>8.0571675219414576E-3</v>
      </c>
      <c r="F1997">
        <v>1989</v>
      </c>
      <c r="G1997">
        <f t="shared" ca="1" si="67"/>
        <v>-1.2399285285080641E-2</v>
      </c>
    </row>
    <row r="1998" spans="2:7" x14ac:dyDescent="0.35">
      <c r="B1998" s="269">
        <v>41142</v>
      </c>
      <c r="C1998" s="210">
        <v>197.73</v>
      </c>
      <c r="D1998">
        <f t="shared" si="66"/>
        <v>4.2657789613848207</v>
      </c>
      <c r="E1998">
        <v>8.0550599031352747E-3</v>
      </c>
      <c r="F1998">
        <v>1990</v>
      </c>
      <c r="G1998">
        <f t="shared" ca="1" si="67"/>
        <v>-1.2619230515006949E-2</v>
      </c>
    </row>
    <row r="1999" spans="2:7" x14ac:dyDescent="0.35">
      <c r="B1999" s="269">
        <v>37399</v>
      </c>
      <c r="C1999" s="210">
        <v>37.549999999999997</v>
      </c>
      <c r="D1999">
        <f t="shared" si="66"/>
        <v>-0.11771616541353395</v>
      </c>
      <c r="E1999">
        <v>8.0536912751677098E-3</v>
      </c>
      <c r="F1999">
        <v>1991</v>
      </c>
      <c r="G1999">
        <f t="shared" ca="1" si="67"/>
        <v>1.8153696952567407E-2</v>
      </c>
    </row>
    <row r="2000" spans="2:7" x14ac:dyDescent="0.35">
      <c r="B2000" s="269">
        <v>38126</v>
      </c>
      <c r="C2000" s="210">
        <v>42.56</v>
      </c>
      <c r="D2000">
        <f t="shared" si="66"/>
        <v>-0.68569529576840704</v>
      </c>
      <c r="E2000">
        <v>8.0530554239697637E-3</v>
      </c>
      <c r="F2000">
        <v>1992</v>
      </c>
      <c r="G2000">
        <f t="shared" ca="1" si="67"/>
        <v>9.1471261955560854E-3</v>
      </c>
    </row>
    <row r="2001" spans="2:7" x14ac:dyDescent="0.35">
      <c r="B2001" s="269">
        <v>40193</v>
      </c>
      <c r="C2001" s="210">
        <v>135.41</v>
      </c>
      <c r="D2001">
        <f t="shared" si="66"/>
        <v>-0.97159280432160278</v>
      </c>
      <c r="E2001">
        <v>8.0399017345342359E-3</v>
      </c>
      <c r="F2001">
        <v>1993</v>
      </c>
      <c r="G2001">
        <f t="shared" ca="1" si="67"/>
        <v>-7.3242671807640172E-4</v>
      </c>
    </row>
    <row r="2002" spans="2:7" x14ac:dyDescent="0.35">
      <c r="B2002" s="269">
        <v>45698</v>
      </c>
      <c r="C2002" s="210">
        <v>4766.75</v>
      </c>
      <c r="D2002">
        <f t="shared" si="66"/>
        <v>54.024241025049058</v>
      </c>
      <c r="E2002">
        <v>8.0380820260788754E-3</v>
      </c>
      <c r="F2002">
        <v>1994</v>
      </c>
      <c r="G2002">
        <f t="shared" ca="1" si="67"/>
        <v>-4.436740463757767E-2</v>
      </c>
    </row>
    <row r="2003" spans="2:7" x14ac:dyDescent="0.35">
      <c r="B2003" s="269">
        <v>39784</v>
      </c>
      <c r="C2003" s="210">
        <v>86.63</v>
      </c>
      <c r="D2003">
        <f t="shared" si="66"/>
        <v>-0.35514366532678282</v>
      </c>
      <c r="E2003">
        <v>8.0288573423318334E-3</v>
      </c>
      <c r="F2003">
        <v>1995</v>
      </c>
      <c r="G2003">
        <f t="shared" ca="1" si="67"/>
        <v>1.0935919968415975E-2</v>
      </c>
    </row>
    <row r="2004" spans="2:7" x14ac:dyDescent="0.35">
      <c r="B2004" s="269">
        <v>40178</v>
      </c>
      <c r="C2004" s="210">
        <v>134.34</v>
      </c>
      <c r="D2004">
        <f t="shared" si="66"/>
        <v>-0.96225906229193181</v>
      </c>
      <c r="E2004">
        <v>8.0288136865010358E-3</v>
      </c>
      <c r="F2004">
        <v>1996</v>
      </c>
      <c r="G2004">
        <f t="shared" ca="1" si="67"/>
        <v>3.8704311693524346E-3</v>
      </c>
    </row>
    <row r="2005" spans="2:7" x14ac:dyDescent="0.35">
      <c r="B2005" s="269">
        <v>44433</v>
      </c>
      <c r="C2005" s="210">
        <v>3559.53</v>
      </c>
      <c r="D2005">
        <f t="shared" si="66"/>
        <v>-3.1475752405984922E-2</v>
      </c>
      <c r="E2005">
        <v>8.0256230902330788E-3</v>
      </c>
      <c r="F2005">
        <v>1997</v>
      </c>
      <c r="G2005">
        <f t="shared" ca="1" si="67"/>
        <v>-3.8032070199904454E-3</v>
      </c>
    </row>
    <row r="2006" spans="2:7" x14ac:dyDescent="0.35">
      <c r="B2006" s="269">
        <v>44771</v>
      </c>
      <c r="C2006" s="210">
        <v>3675.21</v>
      </c>
      <c r="D2006">
        <f t="shared" si="66"/>
        <v>26.861496474869231</v>
      </c>
      <c r="E2006">
        <v>8.0253431890180121E-3</v>
      </c>
      <c r="F2006">
        <v>1998</v>
      </c>
      <c r="G2006">
        <f t="shared" ca="1" si="67"/>
        <v>2.4370472266840137E-2</v>
      </c>
    </row>
    <row r="2007" spans="2:7" x14ac:dyDescent="0.35">
      <c r="B2007" s="269">
        <v>40049</v>
      </c>
      <c r="C2007" s="210">
        <v>131.91</v>
      </c>
      <c r="D2007">
        <f t="shared" si="66"/>
        <v>-0.27137649138311976</v>
      </c>
      <c r="E2007">
        <v>8.0238422741860226E-3</v>
      </c>
      <c r="F2007">
        <v>1999</v>
      </c>
      <c r="G2007">
        <f t="shared" ca="1" si="67"/>
        <v>-2.4838134612468796E-2</v>
      </c>
    </row>
    <row r="2008" spans="2:7" x14ac:dyDescent="0.35">
      <c r="B2008" s="269">
        <v>40707</v>
      </c>
      <c r="C2008" s="210">
        <v>181.04</v>
      </c>
      <c r="D2008">
        <f t="shared" si="66"/>
        <v>14.992932862190813</v>
      </c>
      <c r="E2008">
        <v>8.0178173719376265E-3</v>
      </c>
      <c r="F2008">
        <v>2000</v>
      </c>
      <c r="G2008">
        <f t="shared" ca="1" si="67"/>
        <v>-1.0191008549488597E-2</v>
      </c>
    </row>
    <row r="2009" spans="2:7" x14ac:dyDescent="0.35">
      <c r="B2009" s="269">
        <v>35562</v>
      </c>
      <c r="C2009" s="210">
        <v>11.32</v>
      </c>
      <c r="D2009">
        <f t="shared" si="66"/>
        <v>-0.61059511523907806</v>
      </c>
      <c r="E2009">
        <v>8.0142475512021243E-3</v>
      </c>
      <c r="F2009">
        <v>2001</v>
      </c>
      <c r="G2009">
        <f t="shared" ca="1" si="67"/>
        <v>6.232593329721578E-3</v>
      </c>
    </row>
    <row r="2010" spans="2:7" x14ac:dyDescent="0.35">
      <c r="B2010" s="269">
        <v>36004</v>
      </c>
      <c r="C2010" s="210">
        <v>29.07</v>
      </c>
      <c r="D2010">
        <f t="shared" si="66"/>
        <v>-0.39513108614232212</v>
      </c>
      <c r="E2010">
        <v>7.9750346740638158E-3</v>
      </c>
      <c r="F2010">
        <v>2002</v>
      </c>
      <c r="G2010">
        <f t="shared" ca="1" si="67"/>
        <v>1.7978650165043068E-2</v>
      </c>
    </row>
    <row r="2011" spans="2:7" x14ac:dyDescent="0.35">
      <c r="B2011" s="269">
        <v>38021</v>
      </c>
      <c r="C2011" s="210">
        <v>48.06</v>
      </c>
      <c r="D2011">
        <f t="shared" si="66"/>
        <v>-0.84861561722367473</v>
      </c>
      <c r="E2011">
        <v>7.9697986577181752E-3</v>
      </c>
      <c r="F2011">
        <v>2003</v>
      </c>
      <c r="G2011">
        <f t="shared" ca="1" si="67"/>
        <v>2.9826195441966623E-2</v>
      </c>
    </row>
    <row r="2012" spans="2:7" x14ac:dyDescent="0.35">
      <c r="B2012" s="269">
        <v>41541</v>
      </c>
      <c r="C2012" s="210">
        <v>317.47000000000003</v>
      </c>
      <c r="D2012">
        <f t="shared" si="66"/>
        <v>5.7734158310219765</v>
      </c>
      <c r="E2012">
        <v>7.9692659385320296E-3</v>
      </c>
      <c r="F2012">
        <v>2004</v>
      </c>
      <c r="G2012">
        <f t="shared" ca="1" si="67"/>
        <v>8.461001796095385E-3</v>
      </c>
    </row>
    <row r="2013" spans="2:7" x14ac:dyDescent="0.35">
      <c r="B2013" s="269">
        <v>38215</v>
      </c>
      <c r="C2013" s="210">
        <v>46.87</v>
      </c>
      <c r="D2013">
        <f t="shared" si="66"/>
        <v>0.27364130434782613</v>
      </c>
      <c r="E2013">
        <v>7.9569892473117729E-3</v>
      </c>
      <c r="F2013">
        <v>2005</v>
      </c>
      <c r="G2013">
        <f t="shared" ca="1" si="67"/>
        <v>2.3041014979870978E-2</v>
      </c>
    </row>
    <row r="2014" spans="2:7" x14ac:dyDescent="0.35">
      <c r="B2014" s="269">
        <v>37643</v>
      </c>
      <c r="C2014" s="210">
        <v>36.799999999999997</v>
      </c>
      <c r="D2014">
        <f t="shared" si="66"/>
        <v>-0.91626658171972053</v>
      </c>
      <c r="E2014">
        <v>7.9430293070391449E-3</v>
      </c>
      <c r="F2014">
        <v>2006</v>
      </c>
      <c r="G2014">
        <f t="shared" ca="1" si="67"/>
        <v>-7.2577295804019974E-3</v>
      </c>
    </row>
    <row r="2015" spans="2:7" x14ac:dyDescent="0.35">
      <c r="B2015" s="269">
        <v>41842</v>
      </c>
      <c r="C2015" s="210">
        <v>439.49</v>
      </c>
      <c r="D2015">
        <f t="shared" si="66"/>
        <v>-0.9259268622781337</v>
      </c>
      <c r="E2015">
        <v>7.9352338141871811E-3</v>
      </c>
      <c r="F2015">
        <v>2007</v>
      </c>
      <c r="G2015">
        <f t="shared" ca="1" si="67"/>
        <v>1.0333209349063855E-2</v>
      </c>
    </row>
    <row r="2016" spans="2:7" x14ac:dyDescent="0.35">
      <c r="B2016" s="269">
        <v>45552</v>
      </c>
      <c r="C2016" s="210">
        <v>5933.19</v>
      </c>
      <c r="D2016">
        <f t="shared" si="66"/>
        <v>144.63549337260676</v>
      </c>
      <c r="E2016">
        <v>7.9248590853030192E-3</v>
      </c>
      <c r="F2016">
        <v>2008</v>
      </c>
      <c r="G2016">
        <f t="shared" ca="1" si="67"/>
        <v>4.1563463503928137E-2</v>
      </c>
    </row>
    <row r="2017" spans="2:7" x14ac:dyDescent="0.35">
      <c r="B2017" s="269">
        <v>37847</v>
      </c>
      <c r="C2017" s="210">
        <v>40.74</v>
      </c>
      <c r="D2017">
        <f t="shared" si="66"/>
        <v>-0.98389124813171702</v>
      </c>
      <c r="E2017">
        <v>7.9168728352300901E-3</v>
      </c>
      <c r="F2017">
        <v>2009</v>
      </c>
      <c r="G2017">
        <f t="shared" ca="1" si="67"/>
        <v>3.0946333332289187E-3</v>
      </c>
    </row>
    <row r="2018" spans="2:7" x14ac:dyDescent="0.35">
      <c r="B2018" s="269">
        <v>43256</v>
      </c>
      <c r="C2018" s="210">
        <v>2529.06</v>
      </c>
      <c r="D2018">
        <f t="shared" si="66"/>
        <v>24.114796425024828</v>
      </c>
      <c r="E2018">
        <v>7.9108564050039288E-3</v>
      </c>
      <c r="F2018">
        <v>2010</v>
      </c>
      <c r="G2018">
        <f t="shared" ca="1" si="67"/>
        <v>-5.6513827454665617E-3</v>
      </c>
    </row>
    <row r="2019" spans="2:7" x14ac:dyDescent="0.35">
      <c r="B2019" s="269">
        <v>39209</v>
      </c>
      <c r="C2019" s="210">
        <v>100.7</v>
      </c>
      <c r="D2019">
        <f t="shared" si="66"/>
        <v>-0.88764546397848854</v>
      </c>
      <c r="E2019">
        <v>7.907116404764351E-3</v>
      </c>
      <c r="F2019">
        <v>2011</v>
      </c>
      <c r="G2019">
        <f t="shared" ca="1" si="67"/>
        <v>1.2492959497689778E-2</v>
      </c>
    </row>
    <row r="2020" spans="2:7" x14ac:dyDescent="0.35">
      <c r="B2020" s="269">
        <v>42055</v>
      </c>
      <c r="C2020" s="210">
        <v>896.27</v>
      </c>
      <c r="D2020">
        <f t="shared" si="66"/>
        <v>-0.63378986851459906</v>
      </c>
      <c r="E2020">
        <v>7.9056272772254649E-3</v>
      </c>
      <c r="F2020">
        <v>2012</v>
      </c>
      <c r="G2020">
        <f t="shared" ca="1" si="67"/>
        <v>-5.4395838253432586E-3</v>
      </c>
    </row>
    <row r="2021" spans="2:7" x14ac:dyDescent="0.35">
      <c r="B2021" s="269">
        <v>43605</v>
      </c>
      <c r="C2021" s="210">
        <v>2447.42</v>
      </c>
      <c r="D2021">
        <f t="shared" si="66"/>
        <v>18.764354356779457</v>
      </c>
      <c r="E2021">
        <v>7.8987250024710465E-3</v>
      </c>
      <c r="F2021">
        <v>2013</v>
      </c>
      <c r="G2021">
        <f t="shared" ca="1" si="67"/>
        <v>1.9356864503653716E-3</v>
      </c>
    </row>
    <row r="2022" spans="2:7" x14ac:dyDescent="0.35">
      <c r="B2022" s="269">
        <v>40093</v>
      </c>
      <c r="C2022" s="210">
        <v>123.83</v>
      </c>
      <c r="D2022">
        <f t="shared" si="66"/>
        <v>1.9371442125237193</v>
      </c>
      <c r="E2022">
        <v>7.8951652287156029E-3</v>
      </c>
      <c r="F2022">
        <v>2014</v>
      </c>
      <c r="G2022">
        <f t="shared" ca="1" si="67"/>
        <v>-8.2193489114097285E-3</v>
      </c>
    </row>
    <row r="2023" spans="2:7" x14ac:dyDescent="0.35">
      <c r="B2023" s="269">
        <v>38146</v>
      </c>
      <c r="C2023" s="210">
        <v>42.16</v>
      </c>
      <c r="D2023">
        <f t="shared" si="66"/>
        <v>0.22202898550724628</v>
      </c>
      <c r="E2023">
        <v>7.8890748266793754E-3</v>
      </c>
      <c r="F2023">
        <v>2015</v>
      </c>
      <c r="G2023">
        <f t="shared" ca="1" si="67"/>
        <v>2.5708415208400962E-2</v>
      </c>
    </row>
    <row r="2024" spans="2:7" x14ac:dyDescent="0.35">
      <c r="B2024" s="269">
        <v>36117</v>
      </c>
      <c r="C2024" s="210">
        <v>34.5</v>
      </c>
      <c r="D2024">
        <f t="shared" si="66"/>
        <v>-0.77874687359712691</v>
      </c>
      <c r="E2024">
        <v>7.8878177037687153E-3</v>
      </c>
      <c r="F2024">
        <v>2016</v>
      </c>
      <c r="G2024">
        <f t="shared" ca="1" si="67"/>
        <v>-3.149376109251751E-2</v>
      </c>
    </row>
    <row r="2025" spans="2:7" x14ac:dyDescent="0.35">
      <c r="B2025" s="269">
        <v>40686</v>
      </c>
      <c r="C2025" s="210">
        <v>155.93</v>
      </c>
      <c r="D2025">
        <f t="shared" si="66"/>
        <v>-0.21808243907331251</v>
      </c>
      <c r="E2025">
        <v>7.8857216728071798E-3</v>
      </c>
      <c r="F2025">
        <v>2017</v>
      </c>
      <c r="G2025">
        <f t="shared" ca="1" si="67"/>
        <v>-2.9761608949084323E-3</v>
      </c>
    </row>
    <row r="2026" spans="2:7" x14ac:dyDescent="0.35">
      <c r="B2026" s="269">
        <v>40948</v>
      </c>
      <c r="C2026" s="210">
        <v>199.42</v>
      </c>
      <c r="D2026">
        <f t="shared" si="66"/>
        <v>-0.82749433400806216</v>
      </c>
      <c r="E2026">
        <v>7.8843626806831789E-3</v>
      </c>
      <c r="F2026">
        <v>2018</v>
      </c>
      <c r="G2026">
        <f t="shared" ca="1" si="67"/>
        <v>3.1617715819690063E-2</v>
      </c>
    </row>
    <row r="2027" spans="2:7" x14ac:dyDescent="0.35">
      <c r="B2027" s="269">
        <v>42174</v>
      </c>
      <c r="C2027" s="210">
        <v>1156.02</v>
      </c>
      <c r="D2027">
        <f t="shared" si="66"/>
        <v>-0.50951881913182939</v>
      </c>
      <c r="E2027">
        <v>7.8727800591112153E-3</v>
      </c>
      <c r="F2027">
        <v>2019</v>
      </c>
      <c r="G2027">
        <f t="shared" ca="1" si="67"/>
        <v>-8.9684277544830951E-3</v>
      </c>
    </row>
    <row r="2028" spans="2:7" x14ac:dyDescent="0.35">
      <c r="B2028" s="269">
        <v>43599</v>
      </c>
      <c r="C2028" s="210">
        <v>2356.91</v>
      </c>
      <c r="D2028">
        <f t="shared" si="66"/>
        <v>8.998769726794503</v>
      </c>
      <c r="E2028">
        <v>7.8682579933374817E-3</v>
      </c>
      <c r="F2028">
        <v>2020</v>
      </c>
      <c r="G2028">
        <f t="shared" ca="1" si="67"/>
        <v>6.910276403128393E-4</v>
      </c>
    </row>
    <row r="2029" spans="2:7" x14ac:dyDescent="0.35">
      <c r="B2029" s="269">
        <v>41408</v>
      </c>
      <c r="C2029" s="210">
        <v>235.72</v>
      </c>
      <c r="D2029">
        <f t="shared" si="66"/>
        <v>3.0888117953165652</v>
      </c>
      <c r="E2029">
        <v>7.86728236702584E-3</v>
      </c>
      <c r="F2029">
        <v>2021</v>
      </c>
      <c r="G2029">
        <f t="shared" ca="1" si="67"/>
        <v>-1.1047195094267909E-2</v>
      </c>
    </row>
    <row r="2030" spans="2:7" x14ac:dyDescent="0.35">
      <c r="B2030" s="269">
        <v>36858</v>
      </c>
      <c r="C2030" s="210">
        <v>57.65</v>
      </c>
      <c r="D2030">
        <f t="shared" si="66"/>
        <v>-0.76069901623012737</v>
      </c>
      <c r="E2030">
        <v>7.8671328671327916E-3</v>
      </c>
      <c r="F2030">
        <v>2022</v>
      </c>
      <c r="G2030">
        <f t="shared" ca="1" si="67"/>
        <v>9.0997630596816228E-3</v>
      </c>
    </row>
    <row r="2031" spans="2:7" x14ac:dyDescent="0.35">
      <c r="B2031" s="269">
        <v>41400</v>
      </c>
      <c r="C2031" s="210">
        <v>240.91</v>
      </c>
      <c r="D2031">
        <f t="shared" si="66"/>
        <v>-0.95434976218899814</v>
      </c>
      <c r="E2031">
        <v>7.8651215328619656E-3</v>
      </c>
      <c r="F2031">
        <v>2023</v>
      </c>
      <c r="G2031">
        <f t="shared" ca="1" si="67"/>
        <v>2.9680617282040744E-3</v>
      </c>
    </row>
    <row r="2032" spans="2:7" x14ac:dyDescent="0.35">
      <c r="B2032" s="269">
        <v>45769</v>
      </c>
      <c r="C2032" s="210">
        <v>5277.3</v>
      </c>
      <c r="D2032">
        <f t="shared" si="66"/>
        <v>90.223854796888503</v>
      </c>
      <c r="E2032">
        <v>7.8434293375196692E-3</v>
      </c>
      <c r="F2032">
        <v>2024</v>
      </c>
      <c r="G2032">
        <f t="shared" ca="1" si="67"/>
        <v>-1.2406933055317253E-3</v>
      </c>
    </row>
    <row r="2033" spans="2:7" x14ac:dyDescent="0.35">
      <c r="B2033" s="269">
        <v>38324</v>
      </c>
      <c r="C2033" s="210">
        <v>57.85</v>
      </c>
      <c r="D2033">
        <f t="shared" si="66"/>
        <v>-0.9816180559306793</v>
      </c>
      <c r="E2033">
        <v>7.8397212543554508E-3</v>
      </c>
      <c r="F2033">
        <v>2025</v>
      </c>
      <c r="G2033">
        <f t="shared" ca="1" si="67"/>
        <v>-2.4441475262388958E-2</v>
      </c>
    </row>
    <row r="2034" spans="2:7" x14ac:dyDescent="0.35">
      <c r="B2034" s="269">
        <v>44274</v>
      </c>
      <c r="C2034" s="210">
        <v>3147.11</v>
      </c>
      <c r="D2034">
        <f t="shared" si="66"/>
        <v>23.101010874559655</v>
      </c>
      <c r="E2034">
        <v>7.8363179873441238E-3</v>
      </c>
      <c r="F2034">
        <v>2026</v>
      </c>
      <c r="G2034">
        <f t="shared" ca="1" si="67"/>
        <v>1.9381228168017271E-2</v>
      </c>
    </row>
    <row r="2035" spans="2:7" x14ac:dyDescent="0.35">
      <c r="B2035" s="269">
        <v>40165</v>
      </c>
      <c r="C2035" s="210">
        <v>130.58000000000001</v>
      </c>
      <c r="D2035">
        <f t="shared" si="66"/>
        <v>2.8839976204640099</v>
      </c>
      <c r="E2035">
        <v>7.7950142779965991E-3</v>
      </c>
      <c r="F2035">
        <v>2027</v>
      </c>
      <c r="G2035">
        <f t="shared" ca="1" si="67"/>
        <v>5.1751871263180822E-3</v>
      </c>
    </row>
    <row r="2036" spans="2:7" x14ac:dyDescent="0.35">
      <c r="B2036" s="269">
        <v>36123</v>
      </c>
      <c r="C2036" s="210">
        <v>33.619999999999997</v>
      </c>
      <c r="D2036">
        <f t="shared" si="66"/>
        <v>1.8883161512027489</v>
      </c>
      <c r="E2036">
        <v>7.7937649880095326E-3</v>
      </c>
      <c r="F2036">
        <v>2028</v>
      </c>
      <c r="G2036">
        <f t="shared" ca="1" si="67"/>
        <v>2.1523216718248344E-2</v>
      </c>
    </row>
    <row r="2037" spans="2:7" x14ac:dyDescent="0.35">
      <c r="B2037" s="269">
        <v>35566</v>
      </c>
      <c r="C2037" s="210">
        <v>11.64</v>
      </c>
      <c r="D2037">
        <f t="shared" si="66"/>
        <v>-0.90429992600509745</v>
      </c>
      <c r="E2037">
        <v>7.7922077922077792E-3</v>
      </c>
      <c r="F2037">
        <v>2029</v>
      </c>
      <c r="G2037">
        <f t="shared" ca="1" si="67"/>
        <v>1.1565438067576257E-3</v>
      </c>
    </row>
    <row r="2038" spans="2:7" x14ac:dyDescent="0.35">
      <c r="B2038" s="269">
        <v>39939</v>
      </c>
      <c r="C2038" s="210">
        <v>121.63</v>
      </c>
      <c r="D2038">
        <f t="shared" si="66"/>
        <v>-0.48072407462750288</v>
      </c>
      <c r="E2038">
        <v>7.7885491755737652E-3</v>
      </c>
      <c r="F2038">
        <v>2030</v>
      </c>
      <c r="G2038">
        <f t="shared" ca="1" si="67"/>
        <v>9.6291575907972837E-3</v>
      </c>
    </row>
    <row r="2039" spans="2:7" x14ac:dyDescent="0.35">
      <c r="B2039" s="269">
        <v>40990</v>
      </c>
      <c r="C2039" s="210">
        <v>234.23</v>
      </c>
      <c r="D2039">
        <f t="shared" si="66"/>
        <v>-0.79584597148136527</v>
      </c>
      <c r="E2039">
        <v>7.7876258497547642E-3</v>
      </c>
      <c r="F2039">
        <v>2031</v>
      </c>
      <c r="G2039">
        <f t="shared" ca="1" si="67"/>
        <v>-2.5553200100920399E-2</v>
      </c>
    </row>
    <row r="2040" spans="2:7" x14ac:dyDescent="0.35">
      <c r="B2040" s="269">
        <v>42397</v>
      </c>
      <c r="C2040" s="210">
        <v>1147.32</v>
      </c>
      <c r="D2040">
        <f t="shared" si="66"/>
        <v>125.3568281938326</v>
      </c>
      <c r="E2040">
        <v>7.773590871959655E-3</v>
      </c>
      <c r="F2040">
        <v>2032</v>
      </c>
      <c r="G2040">
        <f t="shared" ca="1" si="67"/>
        <v>1.5204374328821798E-2</v>
      </c>
    </row>
    <row r="2041" spans="2:7" x14ac:dyDescent="0.35">
      <c r="B2041" s="269">
        <v>35143</v>
      </c>
      <c r="C2041" s="210">
        <v>9.08</v>
      </c>
      <c r="D2041">
        <f t="shared" si="66"/>
        <v>-0.97884485450012815</v>
      </c>
      <c r="E2041">
        <v>7.7691453940066909E-3</v>
      </c>
      <c r="F2041">
        <v>2033</v>
      </c>
      <c r="G2041">
        <f t="shared" ca="1" si="67"/>
        <v>-1.2768644852699605E-2</v>
      </c>
    </row>
    <row r="2042" spans="2:7" x14ac:dyDescent="0.35">
      <c r="B2042" s="269">
        <v>41821</v>
      </c>
      <c r="C2042" s="210">
        <v>429.21</v>
      </c>
      <c r="D2042">
        <f t="shared" si="66"/>
        <v>40.23054755043227</v>
      </c>
      <c r="E2042">
        <v>7.7481157991123812E-3</v>
      </c>
      <c r="F2042">
        <v>2034</v>
      </c>
      <c r="G2042">
        <f t="shared" ca="1" si="67"/>
        <v>-1.8061233029913581E-2</v>
      </c>
    </row>
    <row r="2043" spans="2:7" x14ac:dyDescent="0.35">
      <c r="B2043" s="269">
        <v>35417</v>
      </c>
      <c r="C2043" s="210">
        <v>10.41</v>
      </c>
      <c r="D2043">
        <f t="shared" si="66"/>
        <v>-0.90011514104778356</v>
      </c>
      <c r="E2043">
        <v>7.7444336882865512E-3</v>
      </c>
      <c r="F2043">
        <v>2035</v>
      </c>
      <c r="G2043">
        <f t="shared" ca="1" si="67"/>
        <v>-3.0102814154448789E-2</v>
      </c>
    </row>
    <row r="2044" spans="2:7" x14ac:dyDescent="0.35">
      <c r="B2044" s="269">
        <v>39568</v>
      </c>
      <c r="C2044" s="210">
        <v>104.22</v>
      </c>
      <c r="D2044">
        <f t="shared" si="66"/>
        <v>7.8849104859335029</v>
      </c>
      <c r="E2044">
        <v>7.7354476890349752E-3</v>
      </c>
      <c r="F2044">
        <v>2036</v>
      </c>
      <c r="G2044">
        <f t="shared" ca="1" si="67"/>
        <v>1.517972880865869E-2</v>
      </c>
    </row>
    <row r="2045" spans="2:7" x14ac:dyDescent="0.35">
      <c r="B2045" s="269">
        <v>35474</v>
      </c>
      <c r="C2045" s="210">
        <v>11.73</v>
      </c>
      <c r="D2045">
        <f t="shared" si="66"/>
        <v>-0.96908031736826838</v>
      </c>
      <c r="E2045">
        <v>7.7319587628865852E-3</v>
      </c>
      <c r="F2045">
        <v>2037</v>
      </c>
      <c r="G2045">
        <f t="shared" ca="1" si="67"/>
        <v>-8.5730604015498086E-4</v>
      </c>
    </row>
    <row r="2046" spans="2:7" x14ac:dyDescent="0.35">
      <c r="B2046" s="269">
        <v>41793</v>
      </c>
      <c r="C2046" s="210">
        <v>379.37</v>
      </c>
      <c r="D2046">
        <f t="shared" si="66"/>
        <v>23.240894568690099</v>
      </c>
      <c r="E2046">
        <v>7.7299049035754802E-3</v>
      </c>
      <c r="F2046">
        <v>2038</v>
      </c>
      <c r="G2046">
        <f t="shared" ca="1" si="67"/>
        <v>-5.4249215840634765E-3</v>
      </c>
    </row>
    <row r="2047" spans="2:7" x14ac:dyDescent="0.35">
      <c r="B2047" s="269">
        <v>35640</v>
      </c>
      <c r="C2047" s="210">
        <v>15.65</v>
      </c>
      <c r="D2047">
        <f t="shared" si="66"/>
        <v>-0.99674020812677577</v>
      </c>
      <c r="E2047">
        <v>7.7269800386349646E-3</v>
      </c>
      <c r="F2047">
        <v>2039</v>
      </c>
      <c r="G2047">
        <f t="shared" ca="1" si="67"/>
        <v>3.7624693559031114E-2</v>
      </c>
    </row>
    <row r="2048" spans="2:7" x14ac:dyDescent="0.35">
      <c r="B2048" s="269">
        <v>45103</v>
      </c>
      <c r="C2048" s="210">
        <v>4800.92</v>
      </c>
      <c r="D2048">
        <f t="shared" si="66"/>
        <v>22.294129063561378</v>
      </c>
      <c r="E2048">
        <v>7.7265218477324E-3</v>
      </c>
      <c r="F2048">
        <v>2040</v>
      </c>
      <c r="G2048">
        <f t="shared" ca="1" si="67"/>
        <v>-3.0142233775469675E-2</v>
      </c>
    </row>
    <row r="2049" spans="2:7" x14ac:dyDescent="0.35">
      <c r="B2049" s="269">
        <v>41323</v>
      </c>
      <c r="C2049" s="210">
        <v>206.1</v>
      </c>
      <c r="D2049">
        <f t="shared" si="66"/>
        <v>0.97470537510778943</v>
      </c>
      <c r="E2049">
        <v>7.7254058282807741E-3</v>
      </c>
      <c r="F2049">
        <v>2041</v>
      </c>
      <c r="G2049">
        <f t="shared" ca="1" si="67"/>
        <v>-4.2186153008315812E-3</v>
      </c>
    </row>
    <row r="2050" spans="2:7" x14ac:dyDescent="0.35">
      <c r="B2050" s="269">
        <v>39899</v>
      </c>
      <c r="C2050" s="210">
        <v>104.37</v>
      </c>
      <c r="D2050">
        <f t="shared" si="66"/>
        <v>-0.49752058158008761</v>
      </c>
      <c r="E2050">
        <v>7.7242444723376593E-3</v>
      </c>
      <c r="F2050">
        <v>2042</v>
      </c>
      <c r="G2050">
        <f t="shared" ca="1" si="67"/>
        <v>-3.1991285453665343E-2</v>
      </c>
    </row>
    <row r="2051" spans="2:7" x14ac:dyDescent="0.35">
      <c r="B2051" s="269">
        <v>41262</v>
      </c>
      <c r="C2051" s="210">
        <v>207.71</v>
      </c>
      <c r="D2051">
        <f t="shared" si="66"/>
        <v>-2.2097324302251986E-3</v>
      </c>
      <c r="E2051">
        <v>7.7139530370658035E-3</v>
      </c>
      <c r="F2051">
        <v>2043</v>
      </c>
      <c r="G2051">
        <f t="shared" ca="1" si="67"/>
        <v>9.3679763072128594E-3</v>
      </c>
    </row>
    <row r="2052" spans="2:7" x14ac:dyDescent="0.35">
      <c r="B2052" s="269">
        <v>41274</v>
      </c>
      <c r="C2052" s="210">
        <v>208.17</v>
      </c>
      <c r="D2052">
        <f t="shared" si="66"/>
        <v>-0.96407759116064051</v>
      </c>
      <c r="E2052">
        <v>7.6967760673829749E-3</v>
      </c>
      <c r="F2052">
        <v>2044</v>
      </c>
      <c r="G2052">
        <f t="shared" ca="1" si="67"/>
        <v>1.5631319123135614E-2</v>
      </c>
    </row>
    <row r="2053" spans="2:7" x14ac:dyDescent="0.35">
      <c r="B2053" s="269">
        <v>45902</v>
      </c>
      <c r="C2053" s="210">
        <v>5794.99</v>
      </c>
      <c r="D2053">
        <f t="shared" si="66"/>
        <v>3.54548235534046</v>
      </c>
      <c r="E2053">
        <v>7.6964141943718836E-3</v>
      </c>
      <c r="F2053">
        <v>2045</v>
      </c>
      <c r="G2053">
        <f t="shared" ca="1" si="67"/>
        <v>1.8070021287089965E-2</v>
      </c>
    </row>
    <row r="2054" spans="2:7" x14ac:dyDescent="0.35">
      <c r="B2054" s="269">
        <v>42328</v>
      </c>
      <c r="C2054" s="210">
        <v>1274.8900000000001</v>
      </c>
      <c r="D2054">
        <f t="shared" si="66"/>
        <v>-0.54125796121046377</v>
      </c>
      <c r="E2054">
        <v>7.6907268645863116E-3</v>
      </c>
      <c r="F2054">
        <v>2046</v>
      </c>
      <c r="G2054">
        <f t="shared" ca="1" si="67"/>
        <v>3.8246668581321686E-3</v>
      </c>
    </row>
    <row r="2055" spans="2:7" x14ac:dyDescent="0.35">
      <c r="B2055" s="269">
        <v>43971</v>
      </c>
      <c r="C2055" s="210">
        <v>2779.1</v>
      </c>
      <c r="D2055">
        <f t="shared" si="66"/>
        <v>-0.46906898416052306</v>
      </c>
      <c r="E2055">
        <v>7.6833544241835501E-3</v>
      </c>
      <c r="F2055">
        <v>2047</v>
      </c>
      <c r="G2055">
        <f t="shared" ca="1" si="67"/>
        <v>-1.1222610902099481E-3</v>
      </c>
    </row>
    <row r="2056" spans="2:7" x14ac:dyDescent="0.35">
      <c r="B2056" s="269">
        <v>45762</v>
      </c>
      <c r="C2056" s="210">
        <v>5234.3900000000003</v>
      </c>
      <c r="D2056">
        <f t="shared" si="66"/>
        <v>3.3583959899749378</v>
      </c>
      <c r="E2056">
        <v>7.6831559655635923E-3</v>
      </c>
      <c r="F2056">
        <v>2048</v>
      </c>
      <c r="G2056">
        <f t="shared" ca="1" si="67"/>
        <v>2.6111020532678187E-3</v>
      </c>
    </row>
    <row r="2057" spans="2:7" x14ac:dyDescent="0.35">
      <c r="B2057" s="269">
        <v>42528</v>
      </c>
      <c r="C2057" s="210">
        <v>1200.99</v>
      </c>
      <c r="D2057">
        <f t="shared" ref="D2057:D2120" si="68">(C2057-C2058)/C2058</f>
        <v>-0.2252627097323554</v>
      </c>
      <c r="E2057">
        <v>7.6772049939589975E-3</v>
      </c>
      <c r="F2057">
        <v>2049</v>
      </c>
      <c r="G2057">
        <f t="shared" ca="1" si="67"/>
        <v>9.1472299003534183E-3</v>
      </c>
    </row>
    <row r="2058" spans="2:7" x14ac:dyDescent="0.35">
      <c r="B2058" s="269">
        <v>42874</v>
      </c>
      <c r="C2058" s="210">
        <v>1550.19</v>
      </c>
      <c r="D2058">
        <f t="shared" si="68"/>
        <v>-0.67600290934627494</v>
      </c>
      <c r="E2058">
        <v>7.6638065522620664E-3</v>
      </c>
      <c r="F2058">
        <v>2050</v>
      </c>
      <c r="G2058">
        <f t="shared" ref="G2058:G2121" ca="1" si="69">_xlfn.NORM.INV(RAND(),M$11,M$12)</f>
        <v>4.2529372023526447E-2</v>
      </c>
    </row>
    <row r="2059" spans="2:7" x14ac:dyDescent="0.35">
      <c r="B2059" s="269">
        <v>45105</v>
      </c>
      <c r="C2059" s="210">
        <v>4784.58</v>
      </c>
      <c r="D2059">
        <f t="shared" si="68"/>
        <v>23.870464705270816</v>
      </c>
      <c r="E2059">
        <v>7.6512399305006954E-3</v>
      </c>
      <c r="F2059">
        <v>2051</v>
      </c>
      <c r="G2059">
        <f t="shared" ca="1" si="69"/>
        <v>-3.8376116553114027E-3</v>
      </c>
    </row>
    <row r="2060" spans="2:7" x14ac:dyDescent="0.35">
      <c r="B2060" s="269">
        <v>40871</v>
      </c>
      <c r="C2060" s="210">
        <v>192.38</v>
      </c>
      <c r="D2060">
        <f t="shared" si="68"/>
        <v>-0.96709281679877657</v>
      </c>
      <c r="E2060">
        <v>7.6471820657867595E-3</v>
      </c>
      <c r="F2060">
        <v>2052</v>
      </c>
      <c r="G2060">
        <f t="shared" ca="1" si="69"/>
        <v>-6.5408333287774612E-3</v>
      </c>
    </row>
    <row r="2061" spans="2:7" x14ac:dyDescent="0.35">
      <c r="B2061" s="269">
        <v>46041</v>
      </c>
      <c r="C2061" s="210">
        <v>5846.14</v>
      </c>
      <c r="D2061">
        <f t="shared" si="68"/>
        <v>162.80330624824884</v>
      </c>
      <c r="E2061">
        <v>7.6302985072055109E-3</v>
      </c>
      <c r="F2061">
        <v>2053</v>
      </c>
      <c r="G2061">
        <f t="shared" ca="1" si="69"/>
        <v>-2.772953503057423E-2</v>
      </c>
    </row>
    <row r="2062" spans="2:7" x14ac:dyDescent="0.35">
      <c r="B2062" s="269">
        <v>37713</v>
      </c>
      <c r="C2062" s="210">
        <v>35.69</v>
      </c>
      <c r="D2062">
        <f t="shared" si="68"/>
        <v>-0.99275716723861174</v>
      </c>
      <c r="E2062">
        <v>7.6228119706379452E-3</v>
      </c>
      <c r="F2062">
        <v>2054</v>
      </c>
      <c r="G2062">
        <f t="shared" ca="1" si="69"/>
        <v>1.6378403949405096E-2</v>
      </c>
    </row>
    <row r="2063" spans="2:7" x14ac:dyDescent="0.35">
      <c r="B2063" s="269">
        <v>45687</v>
      </c>
      <c r="C2063" s="210">
        <v>4927.63</v>
      </c>
      <c r="D2063">
        <f t="shared" si="68"/>
        <v>127.15682704811444</v>
      </c>
      <c r="E2063">
        <v>7.6025723604167903E-3</v>
      </c>
      <c r="F2063">
        <v>2055</v>
      </c>
      <c r="G2063">
        <f t="shared" ca="1" si="69"/>
        <v>-8.8587508504538309E-3</v>
      </c>
    </row>
    <row r="2064" spans="2:7" x14ac:dyDescent="0.35">
      <c r="B2064" s="269">
        <v>37764</v>
      </c>
      <c r="C2064" s="210">
        <v>38.450000000000003</v>
      </c>
      <c r="D2064">
        <f t="shared" si="68"/>
        <v>-0.98940984319957703</v>
      </c>
      <c r="E2064">
        <v>7.5995807127884245E-3</v>
      </c>
      <c r="F2064">
        <v>2056</v>
      </c>
      <c r="G2064">
        <f t="shared" ca="1" si="69"/>
        <v>-3.5342716412622068E-3</v>
      </c>
    </row>
    <row r="2065" spans="2:7" x14ac:dyDescent="0.35">
      <c r="B2065" s="269">
        <v>44832</v>
      </c>
      <c r="C2065" s="210">
        <v>3630.73</v>
      </c>
      <c r="D2065">
        <f t="shared" si="68"/>
        <v>96.731628532974426</v>
      </c>
      <c r="E2065">
        <v>7.5956884685404432E-3</v>
      </c>
      <c r="F2065">
        <v>2057</v>
      </c>
      <c r="G2065">
        <f t="shared" ca="1" si="69"/>
        <v>3.1262892932650291E-2</v>
      </c>
    </row>
    <row r="2066" spans="2:7" x14ac:dyDescent="0.35">
      <c r="B2066" s="269">
        <v>37567</v>
      </c>
      <c r="C2066" s="210">
        <v>37.15</v>
      </c>
      <c r="D2066">
        <f t="shared" si="68"/>
        <v>-0.62234421063332324</v>
      </c>
      <c r="E2066">
        <v>7.5942500678058359E-3</v>
      </c>
      <c r="F2066">
        <v>2058</v>
      </c>
      <c r="G2066">
        <f t="shared" ca="1" si="69"/>
        <v>6.1318972983995662E-2</v>
      </c>
    </row>
    <row r="2067" spans="2:7" x14ac:dyDescent="0.35">
      <c r="B2067" s="269">
        <v>38705</v>
      </c>
      <c r="C2067" s="210">
        <v>98.37</v>
      </c>
      <c r="D2067">
        <f t="shared" si="68"/>
        <v>1.5484455958549224</v>
      </c>
      <c r="E2067">
        <v>7.5796374065349699E-3</v>
      </c>
      <c r="F2067">
        <v>2059</v>
      </c>
      <c r="G2067">
        <f t="shared" ca="1" si="69"/>
        <v>2.0409939158022746E-2</v>
      </c>
    </row>
    <row r="2068" spans="2:7" x14ac:dyDescent="0.35">
      <c r="B2068" s="269">
        <v>37810</v>
      </c>
      <c r="C2068" s="210">
        <v>38.6</v>
      </c>
      <c r="D2068">
        <f t="shared" si="68"/>
        <v>-0.21624365482233499</v>
      </c>
      <c r="E2068">
        <v>7.5698251109370691E-3</v>
      </c>
      <c r="F2068">
        <v>2060</v>
      </c>
      <c r="G2068">
        <f t="shared" ca="1" si="69"/>
        <v>2.4870963795833195E-3</v>
      </c>
    </row>
    <row r="2069" spans="2:7" x14ac:dyDescent="0.35">
      <c r="B2069" s="269">
        <v>38225</v>
      </c>
      <c r="C2069" s="210">
        <v>49.25</v>
      </c>
      <c r="D2069">
        <f t="shared" si="68"/>
        <v>-0.98433593923934681</v>
      </c>
      <c r="E2069">
        <v>7.5695581014729426E-3</v>
      </c>
      <c r="F2069">
        <v>2061</v>
      </c>
      <c r="G2069">
        <f t="shared" ca="1" si="69"/>
        <v>1.6965872349215878E-2</v>
      </c>
    </row>
    <row r="2070" spans="2:7" x14ac:dyDescent="0.35">
      <c r="B2070" s="269">
        <v>44699</v>
      </c>
      <c r="C2070" s="210">
        <v>3144.14</v>
      </c>
      <c r="D2070">
        <f t="shared" si="68"/>
        <v>5.0669839031448401E-2</v>
      </c>
      <c r="E2070">
        <v>7.5692512786330133E-3</v>
      </c>
      <c r="F2070">
        <v>2062</v>
      </c>
      <c r="G2070">
        <f t="shared" ca="1" si="69"/>
        <v>5.8479272268195182E-4</v>
      </c>
    </row>
    <row r="2071" spans="2:7" x14ac:dyDescent="0.35">
      <c r="B2071" s="269">
        <v>44652</v>
      </c>
      <c r="C2071" s="210">
        <v>2992.51</v>
      </c>
      <c r="D2071">
        <f t="shared" si="68"/>
        <v>76.285898760330596</v>
      </c>
      <c r="E2071">
        <v>7.5621622531607327E-3</v>
      </c>
      <c r="F2071">
        <v>2063</v>
      </c>
      <c r="G2071">
        <f t="shared" ca="1" si="69"/>
        <v>3.3533552283749019E-2</v>
      </c>
    </row>
    <row r="2072" spans="2:7" x14ac:dyDescent="0.35">
      <c r="B2072" s="269">
        <v>37120</v>
      </c>
      <c r="C2072" s="210">
        <v>38.72</v>
      </c>
      <c r="D2072">
        <f t="shared" si="68"/>
        <v>-0.12159709618874773</v>
      </c>
      <c r="E2072">
        <v>7.546187874056704E-3</v>
      </c>
      <c r="F2072">
        <v>2064</v>
      </c>
      <c r="G2072">
        <f t="shared" ca="1" si="69"/>
        <v>-1.1206952070469919E-2</v>
      </c>
    </row>
    <row r="2073" spans="2:7" x14ac:dyDescent="0.35">
      <c r="B2073" s="269">
        <v>37965</v>
      </c>
      <c r="C2073" s="210">
        <v>44.08</v>
      </c>
      <c r="D2073">
        <f t="shared" si="68"/>
        <v>-0.98418643362463587</v>
      </c>
      <c r="E2073">
        <v>7.5428571428571038E-3</v>
      </c>
      <c r="F2073">
        <v>2065</v>
      </c>
      <c r="G2073">
        <f t="shared" ca="1" si="69"/>
        <v>-2.1179007776295545E-2</v>
      </c>
    </row>
    <row r="2074" spans="2:7" x14ac:dyDescent="0.35">
      <c r="B2074" s="269">
        <v>43293</v>
      </c>
      <c r="C2074" s="210">
        <v>2787.48</v>
      </c>
      <c r="D2074">
        <f t="shared" si="68"/>
        <v>0.34297552514935448</v>
      </c>
      <c r="E2074">
        <v>7.5362444562517969E-3</v>
      </c>
      <c r="F2074">
        <v>2066</v>
      </c>
      <c r="G2074">
        <f t="shared" ca="1" si="69"/>
        <v>1.2111376437577554E-2</v>
      </c>
    </row>
    <row r="2075" spans="2:7" x14ac:dyDescent="0.35">
      <c r="B2075" s="269">
        <v>43152</v>
      </c>
      <c r="C2075" s="210">
        <v>2075.6</v>
      </c>
      <c r="D2075">
        <f t="shared" si="68"/>
        <v>23.199603590999185</v>
      </c>
      <c r="E2075">
        <v>7.5287972855553704E-3</v>
      </c>
      <c r="F2075">
        <v>2067</v>
      </c>
      <c r="G2075">
        <f t="shared" ca="1" si="69"/>
        <v>2.8453351969607264E-3</v>
      </c>
    </row>
    <row r="2076" spans="2:7" x14ac:dyDescent="0.35">
      <c r="B2076" s="269">
        <v>38957</v>
      </c>
      <c r="C2076" s="210">
        <v>85.77</v>
      </c>
      <c r="D2076">
        <f t="shared" si="68"/>
        <v>-0.22917228363440281</v>
      </c>
      <c r="E2076">
        <v>7.517913778926355E-3</v>
      </c>
      <c r="F2076">
        <v>2068</v>
      </c>
      <c r="G2076">
        <f t="shared" ca="1" si="69"/>
        <v>-2.5699715172583574E-2</v>
      </c>
    </row>
    <row r="2077" spans="2:7" x14ac:dyDescent="0.35">
      <c r="B2077" s="269">
        <v>38866</v>
      </c>
      <c r="C2077" s="210">
        <v>111.27</v>
      </c>
      <c r="D2077">
        <f t="shared" si="68"/>
        <v>-0.95889803743392543</v>
      </c>
      <c r="E2077">
        <v>7.5153929735602889E-3</v>
      </c>
      <c r="F2077">
        <v>2069</v>
      </c>
      <c r="G2077">
        <f t="shared" ca="1" si="69"/>
        <v>2.1696372730464153E-2</v>
      </c>
    </row>
    <row r="2078" spans="2:7" x14ac:dyDescent="0.35">
      <c r="B2078" s="269">
        <v>43462</v>
      </c>
      <c r="C2078" s="210">
        <v>2707.17</v>
      </c>
      <c r="D2078">
        <f t="shared" si="68"/>
        <v>56.611619493509259</v>
      </c>
      <c r="E2078">
        <v>7.5102624125881721E-3</v>
      </c>
      <c r="F2078">
        <v>2070</v>
      </c>
      <c r="G2078">
        <f t="shared" ca="1" si="69"/>
        <v>-1.4463090672760642E-2</v>
      </c>
    </row>
    <row r="2079" spans="2:7" x14ac:dyDescent="0.35">
      <c r="B2079" s="269">
        <v>38058</v>
      </c>
      <c r="C2079" s="210">
        <v>46.99</v>
      </c>
      <c r="D2079">
        <f t="shared" si="68"/>
        <v>0.29306549257017056</v>
      </c>
      <c r="E2079">
        <v>7.5042881646655533E-3</v>
      </c>
      <c r="F2079">
        <v>2071</v>
      </c>
      <c r="G2079">
        <f t="shared" ca="1" si="69"/>
        <v>1.1458647729159156E-2</v>
      </c>
    </row>
    <row r="2080" spans="2:7" x14ac:dyDescent="0.35">
      <c r="B2080" s="269">
        <v>37431</v>
      </c>
      <c r="C2080" s="210">
        <v>36.340000000000003</v>
      </c>
      <c r="D2080">
        <f t="shared" si="68"/>
        <v>-0.88655803209090345</v>
      </c>
      <c r="E2080">
        <v>7.4854449681176355E-3</v>
      </c>
      <c r="F2080">
        <v>2072</v>
      </c>
      <c r="G2080">
        <f t="shared" ca="1" si="69"/>
        <v>5.3058959894960421E-3</v>
      </c>
    </row>
    <row r="2081" spans="2:7" x14ac:dyDescent="0.35">
      <c r="B2081" s="269">
        <v>41543</v>
      </c>
      <c r="C2081" s="210">
        <v>320.33999999999997</v>
      </c>
      <c r="D2081">
        <f t="shared" si="68"/>
        <v>38.646039603960396</v>
      </c>
      <c r="E2081">
        <v>7.4852182664485959E-3</v>
      </c>
      <c r="F2081">
        <v>2073</v>
      </c>
      <c r="G2081">
        <f t="shared" ca="1" si="69"/>
        <v>7.8135052450170328E-3</v>
      </c>
    </row>
    <row r="2082" spans="2:7" x14ac:dyDescent="0.35">
      <c r="B2082" s="269">
        <v>35101</v>
      </c>
      <c r="C2082" s="210">
        <v>8.08</v>
      </c>
      <c r="D2082">
        <f t="shared" si="68"/>
        <v>-0.99765732593032863</v>
      </c>
      <c r="E2082">
        <v>7.4812967581048004E-3</v>
      </c>
      <c r="F2082">
        <v>2074</v>
      </c>
      <c r="G2082">
        <f t="shared" ca="1" si="69"/>
        <v>-1.5069089819994703E-2</v>
      </c>
    </row>
    <row r="2083" spans="2:7" x14ac:dyDescent="0.35">
      <c r="B2083" s="269">
        <v>44076</v>
      </c>
      <c r="C2083" s="210">
        <v>3449.05</v>
      </c>
      <c r="D2083">
        <f t="shared" si="68"/>
        <v>-0.34104113609051429</v>
      </c>
      <c r="E2083">
        <v>7.4778366852153132E-3</v>
      </c>
      <c r="F2083">
        <v>2075</v>
      </c>
      <c r="G2083">
        <f t="shared" ca="1" si="69"/>
        <v>-1.3728557902424304E-2</v>
      </c>
    </row>
    <row r="2084" spans="2:7" x14ac:dyDescent="0.35">
      <c r="B2084" s="269">
        <v>45785</v>
      </c>
      <c r="C2084" s="210">
        <v>5234.09</v>
      </c>
      <c r="D2084">
        <f t="shared" si="68"/>
        <v>160.64576899320568</v>
      </c>
      <c r="E2084">
        <v>7.4741206407378889E-3</v>
      </c>
      <c r="F2084">
        <v>2076</v>
      </c>
      <c r="G2084">
        <f t="shared" ca="1" si="69"/>
        <v>-1.3782497948450515E-2</v>
      </c>
    </row>
    <row r="2085" spans="2:7" x14ac:dyDescent="0.35">
      <c r="B2085" s="269">
        <v>36080</v>
      </c>
      <c r="C2085" s="210">
        <v>32.380000000000003</v>
      </c>
      <c r="D2085">
        <f t="shared" si="68"/>
        <v>-0.82640862059722298</v>
      </c>
      <c r="E2085">
        <v>7.4673304293715612E-3</v>
      </c>
      <c r="F2085">
        <v>2077</v>
      </c>
      <c r="G2085">
        <f t="shared" ca="1" si="69"/>
        <v>3.1529109670931582E-3</v>
      </c>
    </row>
    <row r="2086" spans="2:7" x14ac:dyDescent="0.35">
      <c r="B2086" s="269">
        <v>40932</v>
      </c>
      <c r="C2086" s="210">
        <v>186.53</v>
      </c>
      <c r="D2086">
        <f t="shared" si="68"/>
        <v>8.8536714210248277</v>
      </c>
      <c r="E2086">
        <v>7.4534161490682985E-3</v>
      </c>
      <c r="F2086">
        <v>2078</v>
      </c>
      <c r="G2086">
        <f t="shared" ca="1" si="69"/>
        <v>-2.1323323278021306E-2</v>
      </c>
    </row>
    <row r="2087" spans="2:7" x14ac:dyDescent="0.35">
      <c r="B2087" s="269">
        <v>35779</v>
      </c>
      <c r="C2087" s="210">
        <v>18.93</v>
      </c>
      <c r="D2087">
        <f t="shared" si="68"/>
        <v>-0.70850015398829691</v>
      </c>
      <c r="E2087">
        <v>7.4507716870676199E-3</v>
      </c>
      <c r="F2087">
        <v>2079</v>
      </c>
      <c r="G2087">
        <f t="shared" ca="1" si="69"/>
        <v>-8.528405998154848E-3</v>
      </c>
    </row>
    <row r="2088" spans="2:7" x14ac:dyDescent="0.35">
      <c r="B2088" s="269">
        <v>38383</v>
      </c>
      <c r="C2088" s="210">
        <v>64.94</v>
      </c>
      <c r="D2088">
        <f t="shared" si="68"/>
        <v>-0.94720668574401656</v>
      </c>
      <c r="E2088">
        <v>7.4464784362395908E-3</v>
      </c>
      <c r="F2088">
        <v>2080</v>
      </c>
      <c r="G2088">
        <f t="shared" ca="1" si="69"/>
        <v>-2.4574813782856465E-2</v>
      </c>
    </row>
    <row r="2089" spans="2:7" x14ac:dyDescent="0.35">
      <c r="B2089" s="269">
        <v>42431</v>
      </c>
      <c r="C2089" s="210">
        <v>1230.08</v>
      </c>
      <c r="D2089">
        <f t="shared" si="68"/>
        <v>-0.71699398133662184</v>
      </c>
      <c r="E2089">
        <v>7.4447784175135897E-3</v>
      </c>
      <c r="F2089">
        <v>2081</v>
      </c>
      <c r="G2089">
        <f t="shared" ca="1" si="69"/>
        <v>-9.3751310223728415E-3</v>
      </c>
    </row>
    <row r="2090" spans="2:7" x14ac:dyDescent="0.35">
      <c r="B2090" s="269">
        <v>45156</v>
      </c>
      <c r="C2090" s="210">
        <v>4346.4799999999996</v>
      </c>
      <c r="D2090">
        <f t="shared" si="68"/>
        <v>31.702430215935593</v>
      </c>
      <c r="E2090">
        <v>7.4308945350706444E-3</v>
      </c>
      <c r="F2090">
        <v>2082</v>
      </c>
      <c r="G2090">
        <f t="shared" ca="1" si="69"/>
        <v>6.1668552765273988E-3</v>
      </c>
    </row>
    <row r="2091" spans="2:7" x14ac:dyDescent="0.35">
      <c r="B2091" s="269">
        <v>39281</v>
      </c>
      <c r="C2091" s="210">
        <v>132.91</v>
      </c>
      <c r="D2091">
        <f t="shared" si="68"/>
        <v>-0.94984755407302313</v>
      </c>
      <c r="E2091">
        <v>7.4281816114605452E-3</v>
      </c>
      <c r="F2091">
        <v>2083</v>
      </c>
      <c r="G2091">
        <f t="shared" ca="1" si="69"/>
        <v>4.2670815771024169E-2</v>
      </c>
    </row>
    <row r="2092" spans="2:7" x14ac:dyDescent="0.35">
      <c r="B2092" s="269">
        <v>43361</v>
      </c>
      <c r="C2092" s="210">
        <v>2650.12</v>
      </c>
      <c r="D2092">
        <f t="shared" si="68"/>
        <v>-0.52916972396382056</v>
      </c>
      <c r="E2092">
        <v>7.4165307666281821E-3</v>
      </c>
      <c r="F2092">
        <v>2084</v>
      </c>
      <c r="G2092">
        <f t="shared" ca="1" si="69"/>
        <v>-3.2734382871410637E-2</v>
      </c>
    </row>
    <row r="2093" spans="2:7" x14ac:dyDescent="0.35">
      <c r="B2093" s="269">
        <v>45499</v>
      </c>
      <c r="C2093" s="210">
        <v>5628.61</v>
      </c>
      <c r="D2093">
        <f t="shared" si="68"/>
        <v>146.1916841004184</v>
      </c>
      <c r="E2093">
        <v>7.4115836197021509E-3</v>
      </c>
      <c r="F2093">
        <v>2085</v>
      </c>
      <c r="G2093">
        <f t="shared" ca="1" si="69"/>
        <v>-2.3131490224691686E-2</v>
      </c>
    </row>
    <row r="2094" spans="2:7" x14ac:dyDescent="0.35">
      <c r="B2094" s="269">
        <v>37791</v>
      </c>
      <c r="C2094" s="210">
        <v>38.24</v>
      </c>
      <c r="D2094">
        <f t="shared" si="68"/>
        <v>-0.99330391538838692</v>
      </c>
      <c r="E2094">
        <v>7.3761854583772688E-3</v>
      </c>
      <c r="F2094">
        <v>2086</v>
      </c>
      <c r="G2094">
        <f t="shared" ca="1" si="69"/>
        <v>1.3863191053364416E-2</v>
      </c>
    </row>
    <row r="2095" spans="2:7" x14ac:dyDescent="0.35">
      <c r="B2095" s="269">
        <v>45847</v>
      </c>
      <c r="C2095" s="210">
        <v>5710.8</v>
      </c>
      <c r="D2095">
        <f t="shared" si="68"/>
        <v>29.892567348263551</v>
      </c>
      <c r="E2095">
        <v>7.3627726642511776E-3</v>
      </c>
      <c r="F2095">
        <v>2087</v>
      </c>
      <c r="G2095">
        <f t="shared" ca="1" si="69"/>
        <v>2.6810352330255641E-2</v>
      </c>
    </row>
    <row r="2096" spans="2:7" x14ac:dyDescent="0.35">
      <c r="B2096" s="269">
        <v>40905</v>
      </c>
      <c r="C2096" s="210">
        <v>184.86</v>
      </c>
      <c r="D2096">
        <f t="shared" si="68"/>
        <v>-0.92995126978954301</v>
      </c>
      <c r="E2096">
        <v>7.3565473271212621E-3</v>
      </c>
      <c r="F2096">
        <v>2088</v>
      </c>
      <c r="G2096">
        <f t="shared" ca="1" si="69"/>
        <v>2.4231163953605167E-2</v>
      </c>
    </row>
    <row r="2097" spans="2:7" x14ac:dyDescent="0.35">
      <c r="B2097" s="269">
        <v>43571</v>
      </c>
      <c r="C2097" s="210">
        <v>2639.02</v>
      </c>
      <c r="D2097">
        <f t="shared" si="68"/>
        <v>-0.47557643430447333</v>
      </c>
      <c r="E2097">
        <v>7.3518184871895756E-3</v>
      </c>
      <c r="F2097">
        <v>2089</v>
      </c>
      <c r="G2097">
        <f t="shared" ca="1" si="69"/>
        <v>6.5300186135793421E-3</v>
      </c>
    </row>
    <row r="2098" spans="2:7" x14ac:dyDescent="0.35">
      <c r="B2098" s="269">
        <v>45440</v>
      </c>
      <c r="C2098" s="210">
        <v>5032.2299999999996</v>
      </c>
      <c r="D2098">
        <f t="shared" si="68"/>
        <v>21.603557472038808</v>
      </c>
      <c r="E2098">
        <v>7.3485843315609029E-3</v>
      </c>
      <c r="F2098">
        <v>2090</v>
      </c>
      <c r="G2098">
        <f t="shared" ca="1" si="69"/>
        <v>2.7570769193981222E-2</v>
      </c>
    </row>
    <row r="2099" spans="2:7" x14ac:dyDescent="0.35">
      <c r="B2099" s="269">
        <v>40973</v>
      </c>
      <c r="C2099" s="210">
        <v>222.63</v>
      </c>
      <c r="D2099">
        <f t="shared" si="68"/>
        <v>-0.81826567512632342</v>
      </c>
      <c r="E2099">
        <v>7.3299850685489554E-3</v>
      </c>
      <c r="F2099">
        <v>2091</v>
      </c>
      <c r="G2099">
        <f t="shared" ca="1" si="69"/>
        <v>-3.1144689289224351E-3</v>
      </c>
    </row>
    <row r="2100" spans="2:7" x14ac:dyDescent="0.35">
      <c r="B2100" s="269">
        <v>42727</v>
      </c>
      <c r="C2100" s="210">
        <v>1225.03</v>
      </c>
      <c r="D2100">
        <f t="shared" si="68"/>
        <v>-0.62591077045225518</v>
      </c>
      <c r="E2100">
        <v>7.3100136497441679E-3</v>
      </c>
      <c r="F2100">
        <v>2092</v>
      </c>
      <c r="G2100">
        <f t="shared" ca="1" si="69"/>
        <v>-2.6601255488956414E-2</v>
      </c>
    </row>
    <row r="2101" spans="2:7" x14ac:dyDescent="0.35">
      <c r="B2101" s="269">
        <v>44592</v>
      </c>
      <c r="C2101" s="210">
        <v>3274.7</v>
      </c>
      <c r="D2101">
        <f t="shared" si="68"/>
        <v>9.944852941176471</v>
      </c>
      <c r="E2101">
        <v>7.3086553427623279E-3</v>
      </c>
      <c r="F2101">
        <v>2093</v>
      </c>
      <c r="G2101">
        <f t="shared" ca="1" si="69"/>
        <v>-3.5613755772186577E-3</v>
      </c>
    </row>
    <row r="2102" spans="2:7" x14ac:dyDescent="0.35">
      <c r="B2102" s="269">
        <v>41488</v>
      </c>
      <c r="C2102" s="210">
        <v>299.2</v>
      </c>
      <c r="D2102">
        <f t="shared" si="68"/>
        <v>26.101449275362317</v>
      </c>
      <c r="E2102">
        <v>7.3056593610073602E-3</v>
      </c>
      <c r="F2102">
        <v>2094</v>
      </c>
      <c r="G2102">
        <f t="shared" ca="1" si="69"/>
        <v>-4.7773116563866146E-3</v>
      </c>
    </row>
    <row r="2103" spans="2:7" x14ac:dyDescent="0.35">
      <c r="B2103" s="269">
        <v>35549</v>
      </c>
      <c r="C2103" s="210">
        <v>11.04</v>
      </c>
      <c r="D2103">
        <f t="shared" si="68"/>
        <v>-0.90370693414740522</v>
      </c>
      <c r="E2103">
        <v>7.2992700729925444E-3</v>
      </c>
      <c r="F2103">
        <v>2095</v>
      </c>
      <c r="G2103">
        <f t="shared" ca="1" si="69"/>
        <v>6.2010619736234838E-3</v>
      </c>
    </row>
    <row r="2104" spans="2:7" x14ac:dyDescent="0.35">
      <c r="B2104" s="269">
        <v>38754</v>
      </c>
      <c r="C2104" s="210">
        <v>114.65</v>
      </c>
      <c r="D2104">
        <f t="shared" si="68"/>
        <v>2.072079314040729</v>
      </c>
      <c r="E2104">
        <v>7.2922157793007605E-3</v>
      </c>
      <c r="F2104">
        <v>2096</v>
      </c>
      <c r="G2104">
        <f t="shared" ca="1" si="69"/>
        <v>-3.5017687233012901E-3</v>
      </c>
    </row>
    <row r="2105" spans="2:7" x14ac:dyDescent="0.35">
      <c r="B2105" s="269">
        <v>37494</v>
      </c>
      <c r="C2105" s="210">
        <v>37.32</v>
      </c>
      <c r="D2105">
        <f t="shared" si="68"/>
        <v>-0.64474059971442166</v>
      </c>
      <c r="E2105">
        <v>7.2874493927126355E-3</v>
      </c>
      <c r="F2105">
        <v>2097</v>
      </c>
      <c r="G2105">
        <f t="shared" ca="1" si="69"/>
        <v>9.9689708011085291E-3</v>
      </c>
    </row>
    <row r="2106" spans="2:7" x14ac:dyDescent="0.35">
      <c r="B2106" s="269">
        <v>39636</v>
      </c>
      <c r="C2106" s="210">
        <v>105.05</v>
      </c>
      <c r="D2106">
        <f t="shared" si="68"/>
        <v>-0.98021336789009139</v>
      </c>
      <c r="E2106">
        <v>7.2873717518457271E-3</v>
      </c>
      <c r="F2106">
        <v>2098</v>
      </c>
      <c r="G2106">
        <f t="shared" ca="1" si="69"/>
        <v>-4.6012030503141867E-3</v>
      </c>
    </row>
    <row r="2107" spans="2:7" x14ac:dyDescent="0.35">
      <c r="B2107" s="269">
        <v>45776</v>
      </c>
      <c r="C2107" s="210">
        <v>5309.14</v>
      </c>
      <c r="D2107">
        <f t="shared" si="68"/>
        <v>53.727760024739716</v>
      </c>
      <c r="E2107">
        <v>7.2759491461432471E-3</v>
      </c>
      <c r="F2107">
        <v>2099</v>
      </c>
      <c r="G2107">
        <f t="shared" ca="1" si="69"/>
        <v>1.2516786858764872E-2</v>
      </c>
    </row>
    <row r="2108" spans="2:7" x14ac:dyDescent="0.35">
      <c r="B2108" s="269">
        <v>39128</v>
      </c>
      <c r="C2108" s="210">
        <v>97.01</v>
      </c>
      <c r="D2108">
        <f t="shared" si="68"/>
        <v>1.4107852882703777</v>
      </c>
      <c r="E2108">
        <v>7.2681964489669073E-3</v>
      </c>
      <c r="F2108">
        <v>2100</v>
      </c>
      <c r="G2108">
        <f t="shared" ca="1" si="69"/>
        <v>-2.7495789376491896E-2</v>
      </c>
    </row>
    <row r="2109" spans="2:7" x14ac:dyDescent="0.35">
      <c r="B2109" s="269">
        <v>36704</v>
      </c>
      <c r="C2109" s="210">
        <v>40.24</v>
      </c>
      <c r="D2109">
        <f t="shared" si="68"/>
        <v>-0.99028026366958699</v>
      </c>
      <c r="E2109">
        <v>7.2590738423028564E-3</v>
      </c>
      <c r="F2109">
        <v>2101</v>
      </c>
      <c r="G2109">
        <f t="shared" ca="1" si="69"/>
        <v>3.3328190322571914E-2</v>
      </c>
    </row>
    <row r="2110" spans="2:7" x14ac:dyDescent="0.35">
      <c r="B2110" s="269">
        <v>44944</v>
      </c>
      <c r="C2110" s="210">
        <v>4140.03</v>
      </c>
      <c r="D2110">
        <f t="shared" si="68"/>
        <v>18.880096038415363</v>
      </c>
      <c r="E2110">
        <v>7.2575543769159475E-3</v>
      </c>
      <c r="F2110">
        <v>2102</v>
      </c>
      <c r="G2110">
        <f t="shared" ca="1" si="69"/>
        <v>-1.2412363089505027E-3</v>
      </c>
    </row>
    <row r="2111" spans="2:7" x14ac:dyDescent="0.35">
      <c r="B2111" s="269">
        <v>41254</v>
      </c>
      <c r="C2111" s="210">
        <v>208.25</v>
      </c>
      <c r="D2111">
        <f t="shared" si="68"/>
        <v>-0.92721610787044639</v>
      </c>
      <c r="E2111">
        <v>7.2551390568319227E-3</v>
      </c>
      <c r="F2111">
        <v>2103</v>
      </c>
      <c r="G2111">
        <f t="shared" ca="1" si="69"/>
        <v>1.9560830870961565E-2</v>
      </c>
    </row>
    <row r="2112" spans="2:7" x14ac:dyDescent="0.35">
      <c r="B2112" s="269">
        <v>43866</v>
      </c>
      <c r="C2112" s="210">
        <v>2861.21</v>
      </c>
      <c r="D2112">
        <f t="shared" si="68"/>
        <v>-0.50143755271026602</v>
      </c>
      <c r="E2112">
        <v>7.2519634867158492E-3</v>
      </c>
      <c r="F2112">
        <v>2104</v>
      </c>
      <c r="G2112">
        <f t="shared" ca="1" si="69"/>
        <v>1.2251685616947946E-2</v>
      </c>
    </row>
    <row r="2113" spans="2:7" x14ac:dyDescent="0.35">
      <c r="B2113" s="269">
        <v>46147</v>
      </c>
      <c r="C2113" s="210">
        <v>5738.92</v>
      </c>
      <c r="D2113">
        <f t="shared" si="68"/>
        <v>0.73204924291582296</v>
      </c>
      <c r="E2113">
        <v>7.250408504618674E-3</v>
      </c>
      <c r="F2113">
        <v>2105</v>
      </c>
      <c r="G2113">
        <f t="shared" ca="1" si="69"/>
        <v>-3.5175744513885672E-2</v>
      </c>
    </row>
    <row r="2114" spans="2:7" x14ac:dyDescent="0.35">
      <c r="B2114" s="269">
        <v>44714</v>
      </c>
      <c r="C2114" s="210">
        <v>3313.37</v>
      </c>
      <c r="D2114">
        <f t="shared" si="68"/>
        <v>29.957395122862746</v>
      </c>
      <c r="E2114">
        <v>7.250297915805318E-3</v>
      </c>
      <c r="F2114">
        <v>2106</v>
      </c>
      <c r="G2114">
        <f t="shared" ca="1" si="69"/>
        <v>-2.5598104593201332E-3</v>
      </c>
    </row>
    <row r="2115" spans="2:7" x14ac:dyDescent="0.35">
      <c r="B2115" s="269">
        <v>39493</v>
      </c>
      <c r="C2115" s="210">
        <v>107.03</v>
      </c>
      <c r="D2115">
        <f t="shared" si="68"/>
        <v>0.23705501618122984</v>
      </c>
      <c r="E2115">
        <v>7.2463768115941648E-3</v>
      </c>
      <c r="F2115">
        <v>2107</v>
      </c>
      <c r="G2115">
        <f t="shared" ca="1" si="69"/>
        <v>1.3452365440421083E-4</v>
      </c>
    </row>
    <row r="2116" spans="2:7" x14ac:dyDescent="0.35">
      <c r="B2116" s="269">
        <v>39748</v>
      </c>
      <c r="C2116" s="210">
        <v>86.52</v>
      </c>
      <c r="D2116">
        <f t="shared" si="68"/>
        <v>-0.95469374289798759</v>
      </c>
      <c r="E2116">
        <v>7.2176949941791654E-3</v>
      </c>
      <c r="F2116">
        <v>2108</v>
      </c>
      <c r="G2116">
        <f t="shared" ca="1" si="69"/>
        <v>-1.8798412886206855E-2</v>
      </c>
    </row>
    <row r="2117" spans="2:7" x14ac:dyDescent="0.35">
      <c r="B2117" s="269">
        <v>42996</v>
      </c>
      <c r="C2117" s="210">
        <v>1909.67</v>
      </c>
      <c r="D2117">
        <f t="shared" si="68"/>
        <v>-0.56648558826266882</v>
      </c>
      <c r="E2117">
        <v>7.2152279284173771E-3</v>
      </c>
      <c r="F2117">
        <v>2109</v>
      </c>
      <c r="G2117">
        <f t="shared" ca="1" si="69"/>
        <v>-9.733198144786842E-4</v>
      </c>
    </row>
    <row r="2118" spans="2:7" x14ac:dyDescent="0.35">
      <c r="B2118" s="269">
        <v>45072</v>
      </c>
      <c r="C2118" s="210">
        <v>4405.09</v>
      </c>
      <c r="D2118">
        <f t="shared" si="68"/>
        <v>0.36914163877155859</v>
      </c>
      <c r="E2118">
        <v>7.2092300094201847E-3</v>
      </c>
      <c r="F2118">
        <v>2110</v>
      </c>
      <c r="G2118">
        <f t="shared" ca="1" si="69"/>
        <v>1.3110030782407994E-2</v>
      </c>
    </row>
    <row r="2119" spans="2:7" x14ac:dyDescent="0.35">
      <c r="B2119" s="269">
        <v>44600</v>
      </c>
      <c r="C2119" s="210">
        <v>3217.41</v>
      </c>
      <c r="D2119">
        <f t="shared" si="68"/>
        <v>14.132919429942145</v>
      </c>
      <c r="E2119">
        <v>7.2063836914089963E-3</v>
      </c>
      <c r="F2119">
        <v>2111</v>
      </c>
      <c r="G2119">
        <f t="shared" ca="1" si="69"/>
        <v>2.3573863354094594E-2</v>
      </c>
    </row>
    <row r="2120" spans="2:7" x14ac:dyDescent="0.35">
      <c r="B2120" s="269">
        <v>40963</v>
      </c>
      <c r="C2120" s="210">
        <v>212.61</v>
      </c>
      <c r="D2120">
        <f t="shared" si="68"/>
        <v>1.3024691358024691</v>
      </c>
      <c r="E2120">
        <v>7.200720072007249E-3</v>
      </c>
      <c r="F2120">
        <v>2112</v>
      </c>
      <c r="G2120">
        <f t="shared" ca="1" si="69"/>
        <v>-1.1101865928775873E-2</v>
      </c>
    </row>
    <row r="2121" spans="2:7" x14ac:dyDescent="0.35">
      <c r="B2121" s="269">
        <v>38678</v>
      </c>
      <c r="C2121" s="210">
        <v>92.34</v>
      </c>
      <c r="D2121">
        <f t="shared" ref="D2121:D2184" si="70">(C2121-C2122)/C2122</f>
        <v>1.1990950226244343</v>
      </c>
      <c r="E2121">
        <v>7.1989528795811143E-3</v>
      </c>
      <c r="F2121">
        <v>2113</v>
      </c>
      <c r="G2121">
        <f t="shared" ca="1" si="69"/>
        <v>1.3469013915024938E-2</v>
      </c>
    </row>
    <row r="2122" spans="2:7" x14ac:dyDescent="0.35">
      <c r="B2122" s="269">
        <v>37274</v>
      </c>
      <c r="C2122" s="210">
        <v>41.99</v>
      </c>
      <c r="D2122">
        <f t="shared" si="70"/>
        <v>-0.77952218430034126</v>
      </c>
      <c r="E2122">
        <v>7.1959702566563753E-3</v>
      </c>
      <c r="F2122">
        <v>2114</v>
      </c>
      <c r="G2122">
        <f t="shared" ref="G2122:G2185" ca="1" si="71">_xlfn.NORM.INV(RAND(),M$11,M$12)</f>
        <v>1.3079558796682909E-2</v>
      </c>
    </row>
    <row r="2123" spans="2:7" x14ac:dyDescent="0.35">
      <c r="B2123" s="269">
        <v>40778</v>
      </c>
      <c r="C2123" s="210">
        <v>190.45</v>
      </c>
      <c r="D2123">
        <f t="shared" si="70"/>
        <v>-0.83518956013049828</v>
      </c>
      <c r="E2123">
        <v>7.1923422708762242E-3</v>
      </c>
      <c r="F2123">
        <v>2115</v>
      </c>
      <c r="G2123">
        <f t="shared" ca="1" si="71"/>
        <v>-1.7290701647376141E-2</v>
      </c>
    </row>
    <row r="2124" spans="2:7" x14ac:dyDescent="0.35">
      <c r="B2124" s="269">
        <v>42398</v>
      </c>
      <c r="C2124" s="210">
        <v>1155.57</v>
      </c>
      <c r="D2124">
        <f t="shared" si="70"/>
        <v>-0.72334664444955188</v>
      </c>
      <c r="E2124">
        <v>7.1906704319631845E-3</v>
      </c>
      <c r="F2124">
        <v>2116</v>
      </c>
      <c r="G2124">
        <f t="shared" ca="1" si="71"/>
        <v>5.8450701673829096E-3</v>
      </c>
    </row>
    <row r="2125" spans="2:7" x14ac:dyDescent="0.35">
      <c r="B2125" s="269">
        <v>44897</v>
      </c>
      <c r="C2125" s="210">
        <v>4176.96</v>
      </c>
      <c r="D2125">
        <f t="shared" si="70"/>
        <v>5.3907954528068052</v>
      </c>
      <c r="E2125">
        <v>7.1904975477075058E-3</v>
      </c>
      <c r="F2125">
        <v>2117</v>
      </c>
      <c r="G2125">
        <f t="shared" ca="1" si="71"/>
        <v>-9.1359378408720892E-3</v>
      </c>
    </row>
    <row r="2126" spans="2:7" x14ac:dyDescent="0.35">
      <c r="B2126" s="269">
        <v>41954</v>
      </c>
      <c r="C2126" s="210">
        <v>653.59</v>
      </c>
      <c r="D2126">
        <f t="shared" si="70"/>
        <v>-0.76247256181767953</v>
      </c>
      <c r="E2126">
        <v>7.1810518854114958E-3</v>
      </c>
      <c r="F2126">
        <v>2118</v>
      </c>
      <c r="G2126">
        <f t="shared" ca="1" si="71"/>
        <v>1.3621266357428448E-2</v>
      </c>
    </row>
    <row r="2127" spans="2:7" x14ac:dyDescent="0.35">
      <c r="B2127" s="269">
        <v>43538</v>
      </c>
      <c r="C2127" s="210">
        <v>2751.64</v>
      </c>
      <c r="D2127">
        <f t="shared" si="70"/>
        <v>20.082133006435793</v>
      </c>
      <c r="E2127">
        <v>7.1778128351444427E-3</v>
      </c>
      <c r="F2127">
        <v>2119</v>
      </c>
      <c r="G2127">
        <f t="shared" ca="1" si="71"/>
        <v>4.0848853361861058E-3</v>
      </c>
    </row>
    <row r="2128" spans="2:7" x14ac:dyDescent="0.35">
      <c r="B2128" s="269">
        <v>40150</v>
      </c>
      <c r="C2128" s="210">
        <v>130.52000000000001</v>
      </c>
      <c r="D2128">
        <f t="shared" si="70"/>
        <v>-0.56752816434724984</v>
      </c>
      <c r="E2128">
        <v>7.1764796666409971E-3</v>
      </c>
      <c r="F2128">
        <v>2120</v>
      </c>
      <c r="G2128">
        <f t="shared" ca="1" si="71"/>
        <v>-3.6265701963234323E-3</v>
      </c>
    </row>
    <row r="2129" spans="2:7" x14ac:dyDescent="0.35">
      <c r="B2129" s="269">
        <v>41509</v>
      </c>
      <c r="C2129" s="210">
        <v>301.8</v>
      </c>
      <c r="D2129">
        <f t="shared" si="70"/>
        <v>25.874443455031166</v>
      </c>
      <c r="E2129">
        <v>7.1750375438012154E-3</v>
      </c>
      <c r="F2129">
        <v>2121</v>
      </c>
      <c r="G2129">
        <f t="shared" ca="1" si="71"/>
        <v>1.5576874282685513E-2</v>
      </c>
    </row>
    <row r="2130" spans="2:7" x14ac:dyDescent="0.35">
      <c r="B2130" s="269">
        <v>35559</v>
      </c>
      <c r="C2130" s="210">
        <v>11.23</v>
      </c>
      <c r="D2130">
        <f t="shared" si="70"/>
        <v>-0.99078828644081696</v>
      </c>
      <c r="E2130">
        <v>7.1748878923766878E-3</v>
      </c>
      <c r="F2130">
        <v>2122</v>
      </c>
      <c r="G2130">
        <f t="shared" ca="1" si="71"/>
        <v>1.5773725907414465E-2</v>
      </c>
    </row>
    <row r="2131" spans="2:7" x14ac:dyDescent="0.35">
      <c r="B2131" s="269">
        <v>42486</v>
      </c>
      <c r="C2131" s="210">
        <v>1219.0999999999999</v>
      </c>
      <c r="D2131">
        <f t="shared" si="70"/>
        <v>25.285036653730049</v>
      </c>
      <c r="E2131">
        <v>7.1710645891507373E-3</v>
      </c>
      <c r="F2131">
        <v>2123</v>
      </c>
      <c r="G2131">
        <f t="shared" ca="1" si="71"/>
        <v>-1.7805422196461587E-3</v>
      </c>
    </row>
    <row r="2132" spans="2:7" x14ac:dyDescent="0.35">
      <c r="B2132" s="269">
        <v>36775</v>
      </c>
      <c r="C2132" s="210">
        <v>46.38</v>
      </c>
      <c r="D2132">
        <f t="shared" si="70"/>
        <v>-0.63757130577479104</v>
      </c>
      <c r="E2132">
        <v>7.1661237785017465E-3</v>
      </c>
      <c r="F2132">
        <v>2124</v>
      </c>
      <c r="G2132">
        <f t="shared" ca="1" si="71"/>
        <v>3.4020637006458632E-2</v>
      </c>
    </row>
    <row r="2133" spans="2:7" x14ac:dyDescent="0.35">
      <c r="B2133" s="269">
        <v>40253</v>
      </c>
      <c r="C2133" s="210">
        <v>127.97</v>
      </c>
      <c r="D2133">
        <f t="shared" si="70"/>
        <v>-0.97402041093915892</v>
      </c>
      <c r="E2133">
        <v>7.1619707224932832E-3</v>
      </c>
      <c r="F2133">
        <v>2125</v>
      </c>
      <c r="G2133">
        <f t="shared" ca="1" si="71"/>
        <v>9.2796194244267171E-3</v>
      </c>
    </row>
    <row r="2134" spans="2:7" x14ac:dyDescent="0.35">
      <c r="B2134" s="269">
        <v>45750</v>
      </c>
      <c r="C2134" s="210">
        <v>4925.79</v>
      </c>
      <c r="D2134">
        <f t="shared" si="70"/>
        <v>86.445233445766021</v>
      </c>
      <c r="E2134">
        <v>7.1563080811075513E-3</v>
      </c>
      <c r="F2134">
        <v>2126</v>
      </c>
      <c r="G2134">
        <f t="shared" ca="1" si="71"/>
        <v>9.2931807097797574E-3</v>
      </c>
    </row>
    <row r="2135" spans="2:7" x14ac:dyDescent="0.35">
      <c r="B2135" s="269">
        <v>36853</v>
      </c>
      <c r="C2135" s="210">
        <v>56.33</v>
      </c>
      <c r="D2135">
        <f t="shared" si="70"/>
        <v>-0.98818426092373779</v>
      </c>
      <c r="E2135">
        <v>7.151796888968328E-3</v>
      </c>
      <c r="F2135">
        <v>2127</v>
      </c>
      <c r="G2135">
        <f t="shared" ca="1" si="71"/>
        <v>1.7374511776274007E-3</v>
      </c>
    </row>
    <row r="2136" spans="2:7" x14ac:dyDescent="0.35">
      <c r="B2136" s="269">
        <v>45366</v>
      </c>
      <c r="C2136" s="210">
        <v>4767.37</v>
      </c>
      <c r="D2136">
        <f t="shared" si="70"/>
        <v>124.1935399159664</v>
      </c>
      <c r="E2136">
        <v>7.1468710521089768E-3</v>
      </c>
      <c r="F2136">
        <v>2128</v>
      </c>
      <c r="G2136">
        <f t="shared" ca="1" si="71"/>
        <v>3.487954699217157E-3</v>
      </c>
    </row>
    <row r="2137" spans="2:7" x14ac:dyDescent="0.35">
      <c r="B2137" s="269">
        <v>37389</v>
      </c>
      <c r="C2137" s="210">
        <v>38.08</v>
      </c>
      <c r="D2137">
        <f t="shared" si="70"/>
        <v>-0.80442709670792456</v>
      </c>
      <c r="E2137">
        <v>7.1409679978840521E-3</v>
      </c>
      <c r="F2137">
        <v>2129</v>
      </c>
      <c r="G2137">
        <f t="shared" ca="1" si="71"/>
        <v>-3.0689793962770341E-3</v>
      </c>
    </row>
    <row r="2138" spans="2:7" x14ac:dyDescent="0.35">
      <c r="B2138" s="269">
        <v>41123</v>
      </c>
      <c r="C2138" s="210">
        <v>194.71</v>
      </c>
      <c r="D2138">
        <f t="shared" si="70"/>
        <v>2.2082715439116827</v>
      </c>
      <c r="E2138">
        <v>7.1380541043810858E-3</v>
      </c>
      <c r="F2138">
        <v>2130</v>
      </c>
      <c r="G2138">
        <f t="shared" ca="1" si="71"/>
        <v>1.9455979876363778E-2</v>
      </c>
    </row>
    <row r="2139" spans="2:7" x14ac:dyDescent="0.35">
      <c r="B2139" s="269">
        <v>36542</v>
      </c>
      <c r="C2139" s="210">
        <v>60.69</v>
      </c>
      <c r="D2139">
        <f t="shared" si="70"/>
        <v>-0.98099696277045434</v>
      </c>
      <c r="E2139">
        <v>7.1357451045469585E-3</v>
      </c>
      <c r="F2139">
        <v>2131</v>
      </c>
      <c r="G2139">
        <f t="shared" ca="1" si="71"/>
        <v>1.3209707645919361E-2</v>
      </c>
    </row>
    <row r="2140" spans="2:7" x14ac:dyDescent="0.35">
      <c r="B2140" s="269">
        <v>44347</v>
      </c>
      <c r="C2140" s="210">
        <v>3193.7</v>
      </c>
      <c r="D2140">
        <f t="shared" si="70"/>
        <v>31.739108149666833</v>
      </c>
      <c r="E2140">
        <v>7.1268644949701709E-3</v>
      </c>
      <c r="F2140">
        <v>2132</v>
      </c>
      <c r="G2140">
        <f t="shared" ca="1" si="71"/>
        <v>-1.7277899663063905E-2</v>
      </c>
    </row>
    <row r="2141" spans="2:7" x14ac:dyDescent="0.35">
      <c r="B2141" s="269">
        <v>39197</v>
      </c>
      <c r="C2141" s="210">
        <v>97.55</v>
      </c>
      <c r="D2141">
        <f t="shared" si="70"/>
        <v>-0.97277291973105051</v>
      </c>
      <c r="E2141">
        <v>7.1236836671484385E-3</v>
      </c>
      <c r="F2141">
        <v>2133</v>
      </c>
      <c r="G2141">
        <f t="shared" ca="1" si="71"/>
        <v>-2.0658902836613591E-2</v>
      </c>
    </row>
    <row r="2142" spans="2:7" x14ac:dyDescent="0.35">
      <c r="B2142" s="269">
        <v>44481</v>
      </c>
      <c r="C2142" s="210">
        <v>3582.83</v>
      </c>
      <c r="D2142">
        <f t="shared" si="70"/>
        <v>-0.33982727455312312</v>
      </c>
      <c r="E2142">
        <v>7.1201686577652638E-3</v>
      </c>
      <c r="F2142">
        <v>2134</v>
      </c>
      <c r="G2142">
        <f t="shared" ca="1" si="71"/>
        <v>2.7991293934495447E-2</v>
      </c>
    </row>
    <row r="2143" spans="2:7" x14ac:dyDescent="0.35">
      <c r="B2143" s="269">
        <v>46232</v>
      </c>
      <c r="C2143" s="210">
        <v>5427.11</v>
      </c>
      <c r="D2143">
        <f t="shared" si="70"/>
        <v>26.787158875633605</v>
      </c>
      <c r="E2143">
        <v>7.1185339828345488E-3</v>
      </c>
      <c r="F2143">
        <v>2135</v>
      </c>
      <c r="G2143">
        <f t="shared" ca="1" si="71"/>
        <v>2.2763433974286065E-2</v>
      </c>
    </row>
    <row r="2144" spans="2:7" x14ac:dyDescent="0.35">
      <c r="B2144" s="269">
        <v>40742</v>
      </c>
      <c r="C2144" s="210">
        <v>195.31</v>
      </c>
      <c r="D2144">
        <f t="shared" si="70"/>
        <v>-0.48906503426986864</v>
      </c>
      <c r="E2144">
        <v>7.1159696797813404E-3</v>
      </c>
      <c r="F2144">
        <v>2136</v>
      </c>
      <c r="G2144">
        <f t="shared" ca="1" si="71"/>
        <v>1.0060555678100868E-2</v>
      </c>
    </row>
    <row r="2145" spans="2:7" x14ac:dyDescent="0.35">
      <c r="B2145" s="269">
        <v>41653</v>
      </c>
      <c r="C2145" s="210">
        <v>382.26</v>
      </c>
      <c r="D2145">
        <f t="shared" si="70"/>
        <v>6.2964306165298725</v>
      </c>
      <c r="E2145">
        <v>7.1134998419221957E-3</v>
      </c>
      <c r="F2145">
        <v>2137</v>
      </c>
      <c r="G2145">
        <f t="shared" ca="1" si="71"/>
        <v>-2.8779256510792463E-2</v>
      </c>
    </row>
    <row r="2146" spans="2:7" x14ac:dyDescent="0.35">
      <c r="B2146" s="269">
        <v>36214</v>
      </c>
      <c r="C2146" s="210">
        <v>52.39</v>
      </c>
      <c r="D2146">
        <f t="shared" si="70"/>
        <v>-0.98557901401084536</v>
      </c>
      <c r="E2146">
        <v>7.1126489811610422E-3</v>
      </c>
      <c r="F2146">
        <v>2138</v>
      </c>
      <c r="G2146">
        <f t="shared" ca="1" si="71"/>
        <v>1.2630693014425648E-2</v>
      </c>
    </row>
    <row r="2147" spans="2:7" x14ac:dyDescent="0.35">
      <c r="B2147" s="269">
        <v>44763</v>
      </c>
      <c r="C2147" s="210">
        <v>3632.9</v>
      </c>
      <c r="D2147">
        <f t="shared" si="70"/>
        <v>3.4405466190778862</v>
      </c>
      <c r="E2147">
        <v>7.1050960976029266E-3</v>
      </c>
      <c r="F2147">
        <v>2139</v>
      </c>
      <c r="G2147">
        <f t="shared" ca="1" si="71"/>
        <v>-9.6428986184968271E-3</v>
      </c>
    </row>
    <row r="2148" spans="2:7" x14ac:dyDescent="0.35">
      <c r="B2148" s="269">
        <v>42027</v>
      </c>
      <c r="C2148" s="210">
        <v>818.12</v>
      </c>
      <c r="D2148">
        <f t="shared" si="70"/>
        <v>4.2932194616977224</v>
      </c>
      <c r="E2148">
        <v>7.10284975687817E-3</v>
      </c>
      <c r="F2148">
        <v>2140</v>
      </c>
      <c r="G2148">
        <f t="shared" ca="1" si="71"/>
        <v>4.193565717254601E-3</v>
      </c>
    </row>
    <row r="2149" spans="2:7" x14ac:dyDescent="0.35">
      <c r="B2149" s="269">
        <v>40372</v>
      </c>
      <c r="C2149" s="210">
        <v>154.56</v>
      </c>
      <c r="D2149">
        <f t="shared" si="70"/>
        <v>-0.95067480668519766</v>
      </c>
      <c r="E2149">
        <v>7.1023652831172443E-3</v>
      </c>
      <c r="F2149">
        <v>2141</v>
      </c>
      <c r="G2149">
        <f t="shared" ca="1" si="71"/>
        <v>8.2120043262389354E-4</v>
      </c>
    </row>
    <row r="2150" spans="2:7" x14ac:dyDescent="0.35">
      <c r="B2150" s="269">
        <v>44726</v>
      </c>
      <c r="C2150" s="210">
        <v>3133.49</v>
      </c>
      <c r="D2150">
        <f t="shared" si="70"/>
        <v>13.531116675941384</v>
      </c>
      <c r="E2150">
        <v>7.0996978851962751E-3</v>
      </c>
      <c r="F2150">
        <v>2142</v>
      </c>
      <c r="G2150">
        <f t="shared" ca="1" si="71"/>
        <v>-2.8997069199459598E-2</v>
      </c>
    </row>
    <row r="2151" spans="2:7" x14ac:dyDescent="0.35">
      <c r="B2151" s="269">
        <v>41369</v>
      </c>
      <c r="C2151" s="210">
        <v>215.64</v>
      </c>
      <c r="D2151">
        <f t="shared" si="70"/>
        <v>1.6665017930011126</v>
      </c>
      <c r="E2151">
        <v>7.0988230898560703E-3</v>
      </c>
      <c r="F2151">
        <v>2143</v>
      </c>
      <c r="G2151">
        <f t="shared" ca="1" si="71"/>
        <v>4.8800413197309881E-3</v>
      </c>
    </row>
    <row r="2152" spans="2:7" x14ac:dyDescent="0.35">
      <c r="B2152" s="269">
        <v>38575</v>
      </c>
      <c r="C2152" s="210">
        <v>80.87</v>
      </c>
      <c r="D2152">
        <f t="shared" si="70"/>
        <v>-0.37407120743034045</v>
      </c>
      <c r="E2152">
        <v>7.0983810709839027E-3</v>
      </c>
      <c r="F2152">
        <v>2144</v>
      </c>
      <c r="G2152">
        <f t="shared" ca="1" si="71"/>
        <v>1.2490997433241495E-2</v>
      </c>
    </row>
    <row r="2153" spans="2:7" x14ac:dyDescent="0.35">
      <c r="B2153" s="269">
        <v>39274</v>
      </c>
      <c r="C2153" s="210">
        <v>129.19999999999999</v>
      </c>
      <c r="D2153">
        <f t="shared" si="70"/>
        <v>2.1990191425407268E-2</v>
      </c>
      <c r="E2153">
        <v>7.0933042325979937E-3</v>
      </c>
      <c r="F2153">
        <v>2145</v>
      </c>
      <c r="G2153">
        <f t="shared" ca="1" si="71"/>
        <v>-3.6064461019209241E-3</v>
      </c>
    </row>
    <row r="2154" spans="2:7" x14ac:dyDescent="0.35">
      <c r="B2154" s="269">
        <v>39996</v>
      </c>
      <c r="C2154" s="210">
        <v>126.42</v>
      </c>
      <c r="D2154">
        <f t="shared" si="70"/>
        <v>-0.97612843288316864</v>
      </c>
      <c r="E2154">
        <v>7.0899386600812601E-3</v>
      </c>
      <c r="F2154">
        <v>2146</v>
      </c>
      <c r="G2154">
        <f t="shared" ca="1" si="71"/>
        <v>1.1889660693010076E-2</v>
      </c>
    </row>
    <row r="2155" spans="2:7" x14ac:dyDescent="0.35">
      <c r="B2155" s="269">
        <v>45764</v>
      </c>
      <c r="C2155" s="210">
        <v>5295.84</v>
      </c>
      <c r="D2155">
        <f t="shared" si="70"/>
        <v>40.318873371303745</v>
      </c>
      <c r="E2155">
        <v>7.0893932939815737E-3</v>
      </c>
      <c r="F2155">
        <v>2147</v>
      </c>
      <c r="G2155">
        <f t="shared" ca="1" si="71"/>
        <v>1.8474076713334984E-2</v>
      </c>
    </row>
    <row r="2156" spans="2:7" x14ac:dyDescent="0.35">
      <c r="B2156" s="269">
        <v>39969</v>
      </c>
      <c r="C2156" s="210">
        <v>128.16999999999999</v>
      </c>
      <c r="D2156">
        <f t="shared" si="70"/>
        <v>1.6470466749277155</v>
      </c>
      <c r="E2156">
        <v>7.0715801052879034E-3</v>
      </c>
      <c r="F2156">
        <v>2148</v>
      </c>
      <c r="G2156">
        <f t="shared" ca="1" si="71"/>
        <v>1.2298590801249294E-2</v>
      </c>
    </row>
    <row r="2157" spans="2:7" x14ac:dyDescent="0.35">
      <c r="B2157" s="269">
        <v>36790</v>
      </c>
      <c r="C2157" s="210">
        <v>48.42</v>
      </c>
      <c r="D2157">
        <f t="shared" si="70"/>
        <v>-0.97619773283651057</v>
      </c>
      <c r="E2157">
        <v>7.0715474209651292E-3</v>
      </c>
      <c r="F2157">
        <v>2149</v>
      </c>
      <c r="G2157">
        <f t="shared" ca="1" si="71"/>
        <v>-4.3572730402404464E-3</v>
      </c>
    </row>
    <row r="2158" spans="2:7" x14ac:dyDescent="0.35">
      <c r="B2158" s="269">
        <v>43110</v>
      </c>
      <c r="C2158" s="210">
        <v>2034.26</v>
      </c>
      <c r="D2158">
        <f t="shared" si="70"/>
        <v>28.67989495185293</v>
      </c>
      <c r="E2158">
        <v>7.0643914078782474E-3</v>
      </c>
      <c r="F2158">
        <v>2150</v>
      </c>
      <c r="G2158">
        <f t="shared" ca="1" si="71"/>
        <v>1.1110040050786982E-2</v>
      </c>
    </row>
    <row r="2159" spans="2:7" x14ac:dyDescent="0.35">
      <c r="B2159" s="269">
        <v>38538</v>
      </c>
      <c r="C2159" s="210">
        <v>68.540000000000006</v>
      </c>
      <c r="D2159">
        <f t="shared" si="70"/>
        <v>-0.98585696009244361</v>
      </c>
      <c r="E2159">
        <v>7.0526006464884505E-3</v>
      </c>
      <c r="F2159">
        <v>2151</v>
      </c>
      <c r="G2159">
        <f t="shared" ca="1" si="71"/>
        <v>2.7616973499630965E-2</v>
      </c>
    </row>
    <row r="2160" spans="2:7" x14ac:dyDescent="0.35">
      <c r="B2160" s="269">
        <v>45097</v>
      </c>
      <c r="C2160" s="210">
        <v>4846.2</v>
      </c>
      <c r="D2160">
        <f t="shared" si="70"/>
        <v>259.96930533117933</v>
      </c>
      <c r="E2160">
        <v>7.0507265801792876E-3</v>
      </c>
      <c r="F2160">
        <v>2152</v>
      </c>
      <c r="G2160">
        <f t="shared" ca="1" si="71"/>
        <v>1.2197719781407029E-2</v>
      </c>
    </row>
    <row r="2161" spans="2:7" x14ac:dyDescent="0.35">
      <c r="B2161" s="269">
        <v>35795</v>
      </c>
      <c r="C2161" s="210">
        <v>18.57</v>
      </c>
      <c r="D2161">
        <f t="shared" si="70"/>
        <v>-0.99290286828075136</v>
      </c>
      <c r="E2161">
        <v>7.0498915401300977E-3</v>
      </c>
      <c r="F2161">
        <v>2153</v>
      </c>
      <c r="G2161">
        <f t="shared" ca="1" si="71"/>
        <v>-7.6683214897409107E-3</v>
      </c>
    </row>
    <row r="2162" spans="2:7" x14ac:dyDescent="0.35">
      <c r="B2162" s="269">
        <v>43423</v>
      </c>
      <c r="C2162" s="210">
        <v>2616.5500000000002</v>
      </c>
      <c r="D2162">
        <f t="shared" si="70"/>
        <v>25.155037984806079</v>
      </c>
      <c r="E2162">
        <v>7.0470780220458469E-3</v>
      </c>
      <c r="F2162">
        <v>2154</v>
      </c>
      <c r="G2162">
        <f t="shared" ca="1" si="71"/>
        <v>-1.9959459772388739E-3</v>
      </c>
    </row>
    <row r="2163" spans="2:7" x14ac:dyDescent="0.35">
      <c r="B2163" s="269">
        <v>39525</v>
      </c>
      <c r="C2163" s="210">
        <v>100.04</v>
      </c>
      <c r="D2163">
        <f t="shared" si="70"/>
        <v>0.79379594764210148</v>
      </c>
      <c r="E2163">
        <v>7.0465069458425893E-3</v>
      </c>
      <c r="F2163">
        <v>2155</v>
      </c>
      <c r="G2163">
        <f t="shared" ca="1" si="71"/>
        <v>2.2949041585596817E-2</v>
      </c>
    </row>
    <row r="2164" spans="2:7" x14ac:dyDescent="0.35">
      <c r="B2164" s="269">
        <v>36846</v>
      </c>
      <c r="C2164" s="210">
        <v>55.77</v>
      </c>
      <c r="D2164">
        <f t="shared" si="70"/>
        <v>-0.2207628894788318</v>
      </c>
      <c r="E2164">
        <v>7.0422535211267703E-3</v>
      </c>
      <c r="F2164">
        <v>2156</v>
      </c>
      <c r="G2164">
        <f t="shared" ca="1" si="71"/>
        <v>1.8783348216938655E-3</v>
      </c>
    </row>
    <row r="2165" spans="2:7" x14ac:dyDescent="0.35">
      <c r="B2165" s="269">
        <v>36398</v>
      </c>
      <c r="C2165" s="210">
        <v>71.569999999999993</v>
      </c>
      <c r="D2165">
        <f t="shared" si="70"/>
        <v>-0.98646414900216373</v>
      </c>
      <c r="E2165">
        <v>7.0353172928099067E-3</v>
      </c>
      <c r="F2165">
        <v>2157</v>
      </c>
      <c r="G2165">
        <f t="shared" ca="1" si="71"/>
        <v>-1.8557204359034983E-2</v>
      </c>
    </row>
    <row r="2166" spans="2:7" x14ac:dyDescent="0.35">
      <c r="B2166" s="269">
        <v>45882</v>
      </c>
      <c r="C2166" s="210">
        <v>5287.44</v>
      </c>
      <c r="D2166">
        <f t="shared" si="70"/>
        <v>525.63745019920316</v>
      </c>
      <c r="E2166">
        <v>7.0240126767428992E-3</v>
      </c>
      <c r="F2166">
        <v>2158</v>
      </c>
      <c r="G2166">
        <f t="shared" ca="1" si="71"/>
        <v>1.5158682917013963E-2</v>
      </c>
    </row>
    <row r="2167" spans="2:7" x14ac:dyDescent="0.35">
      <c r="B2167" s="269">
        <v>35321</v>
      </c>
      <c r="C2167" s="210">
        <v>10.039999999999999</v>
      </c>
      <c r="D2167">
        <f t="shared" si="70"/>
        <v>-0.99830627992266918</v>
      </c>
      <c r="E2167">
        <v>7.0210631895685563E-3</v>
      </c>
      <c r="F2167">
        <v>2159</v>
      </c>
      <c r="G2167">
        <f t="shared" ca="1" si="71"/>
        <v>-1.9464824287428961E-2</v>
      </c>
    </row>
    <row r="2168" spans="2:7" x14ac:dyDescent="0.35">
      <c r="B2168" s="269">
        <v>46027</v>
      </c>
      <c r="C2168" s="210">
        <v>5927.78</v>
      </c>
      <c r="D2168">
        <f t="shared" si="70"/>
        <v>0.10506525682349063</v>
      </c>
      <c r="E2168">
        <v>7.0194989858080592E-3</v>
      </c>
      <c r="F2168">
        <v>2160</v>
      </c>
      <c r="G2168">
        <f t="shared" ca="1" si="71"/>
        <v>3.4648151396077492E-2</v>
      </c>
    </row>
    <row r="2169" spans="2:7" x14ac:dyDescent="0.35">
      <c r="B2169" s="269">
        <v>45803</v>
      </c>
      <c r="C2169" s="210">
        <v>5364.19</v>
      </c>
      <c r="D2169">
        <f t="shared" si="70"/>
        <v>0.35124602940694888</v>
      </c>
      <c r="E2169">
        <v>7.0173330755178426E-3</v>
      </c>
      <c r="F2169">
        <v>2161</v>
      </c>
      <c r="G2169">
        <f t="shared" ca="1" si="71"/>
        <v>-5.5973940004388637E-3</v>
      </c>
    </row>
    <row r="2170" spans="2:7" x14ac:dyDescent="0.35">
      <c r="B2170" s="269">
        <v>44893</v>
      </c>
      <c r="C2170" s="210">
        <v>3969.81</v>
      </c>
      <c r="D2170">
        <f t="shared" si="70"/>
        <v>105.25829764453961</v>
      </c>
      <c r="E2170">
        <v>7.0164757809824214E-3</v>
      </c>
      <c r="F2170">
        <v>2162</v>
      </c>
      <c r="G2170">
        <f t="shared" ca="1" si="71"/>
        <v>-2.2900210332264991E-2</v>
      </c>
    </row>
    <row r="2171" spans="2:7" x14ac:dyDescent="0.35">
      <c r="B2171" s="269">
        <v>37357</v>
      </c>
      <c r="C2171" s="210">
        <v>37.36</v>
      </c>
      <c r="D2171">
        <f t="shared" si="70"/>
        <v>-0.66672613737734165</v>
      </c>
      <c r="E2171">
        <v>7.0080862533692181E-3</v>
      </c>
      <c r="F2171">
        <v>2163</v>
      </c>
      <c r="G2171">
        <f t="shared" ca="1" si="71"/>
        <v>3.0308334206130969E-2</v>
      </c>
    </row>
    <row r="2172" spans="2:7" x14ac:dyDescent="0.35">
      <c r="B2172" s="269">
        <v>39253</v>
      </c>
      <c r="C2172" s="210">
        <v>112.1</v>
      </c>
      <c r="D2172">
        <f t="shared" si="70"/>
        <v>1.8876867594023699</v>
      </c>
      <c r="E2172">
        <v>7.0068271649299423E-3</v>
      </c>
      <c r="F2172">
        <v>2164</v>
      </c>
      <c r="G2172">
        <f t="shared" ca="1" si="71"/>
        <v>-5.2104319949992503E-3</v>
      </c>
    </row>
    <row r="2173" spans="2:7" x14ac:dyDescent="0.35">
      <c r="B2173" s="269">
        <v>37504</v>
      </c>
      <c r="C2173" s="210">
        <v>38.82</v>
      </c>
      <c r="D2173">
        <f t="shared" si="70"/>
        <v>-0.83335479716677396</v>
      </c>
      <c r="E2173">
        <v>7.0038910505837394E-3</v>
      </c>
      <c r="F2173">
        <v>2165</v>
      </c>
      <c r="G2173">
        <f t="shared" ca="1" si="71"/>
        <v>9.5886431276189839E-3</v>
      </c>
    </row>
    <row r="2174" spans="2:7" x14ac:dyDescent="0.35">
      <c r="B2174" s="269">
        <v>40997</v>
      </c>
      <c r="C2174" s="210">
        <v>232.95</v>
      </c>
      <c r="D2174">
        <f t="shared" si="70"/>
        <v>4.7803970223325063</v>
      </c>
      <c r="E2174">
        <v>7.0029827519127478E-3</v>
      </c>
      <c r="F2174">
        <v>2166</v>
      </c>
      <c r="G2174">
        <f t="shared" ca="1" si="71"/>
        <v>-1.3409707075711812E-2</v>
      </c>
    </row>
    <row r="2175" spans="2:7" x14ac:dyDescent="0.35">
      <c r="B2175" s="269">
        <v>37832</v>
      </c>
      <c r="C2175" s="210">
        <v>40.299999999999997</v>
      </c>
      <c r="D2175">
        <f t="shared" si="70"/>
        <v>-0.98630630385734086</v>
      </c>
      <c r="E2175">
        <v>6.9965017491252874E-3</v>
      </c>
      <c r="F2175">
        <v>2167</v>
      </c>
      <c r="G2175">
        <f t="shared" ca="1" si="71"/>
        <v>-1.2849144790391219E-2</v>
      </c>
    </row>
    <row r="2176" spans="2:7" x14ac:dyDescent="0.35">
      <c r="B2176" s="269">
        <v>43343</v>
      </c>
      <c r="C2176" s="210">
        <v>2942.96</v>
      </c>
      <c r="D2176">
        <f t="shared" si="70"/>
        <v>290.67096134786919</v>
      </c>
      <c r="E2176">
        <v>6.987072888651677E-3</v>
      </c>
      <c r="F2176">
        <v>2168</v>
      </c>
      <c r="G2176">
        <f t="shared" ca="1" si="71"/>
        <v>-9.112960028923164E-3</v>
      </c>
    </row>
    <row r="2177" spans="2:7" x14ac:dyDescent="0.35">
      <c r="B2177" s="269">
        <v>35277</v>
      </c>
      <c r="C2177" s="210">
        <v>10.09</v>
      </c>
      <c r="D2177">
        <f t="shared" si="70"/>
        <v>-0.92863205545338801</v>
      </c>
      <c r="E2177">
        <v>6.9860279441118049E-3</v>
      </c>
      <c r="F2177">
        <v>2169</v>
      </c>
      <c r="G2177">
        <f t="shared" ca="1" si="71"/>
        <v>-1.0382031999500907E-3</v>
      </c>
    </row>
    <row r="2178" spans="2:7" x14ac:dyDescent="0.35">
      <c r="B2178" s="269">
        <v>40343</v>
      </c>
      <c r="C2178" s="210">
        <v>141.38</v>
      </c>
      <c r="D2178">
        <f t="shared" si="70"/>
        <v>-0.89938655545908719</v>
      </c>
      <c r="E2178">
        <v>6.9800569800569073E-3</v>
      </c>
      <c r="F2178">
        <v>2170</v>
      </c>
      <c r="G2178">
        <f t="shared" ca="1" si="71"/>
        <v>-9.9881473919746031E-3</v>
      </c>
    </row>
    <row r="2179" spans="2:7" x14ac:dyDescent="0.35">
      <c r="B2179" s="269">
        <v>42811</v>
      </c>
      <c r="C2179" s="210">
        <v>1405.18</v>
      </c>
      <c r="D2179">
        <f t="shared" si="70"/>
        <v>0.14882066794751253</v>
      </c>
      <c r="E2179">
        <v>6.9798773146821135E-3</v>
      </c>
      <c r="F2179">
        <v>2171</v>
      </c>
      <c r="G2179">
        <f t="shared" ca="1" si="71"/>
        <v>1.0945690790563E-2</v>
      </c>
    </row>
    <row r="2180" spans="2:7" x14ac:dyDescent="0.35">
      <c r="B2180" s="269">
        <v>42731</v>
      </c>
      <c r="C2180" s="210">
        <v>1223.1500000000001</v>
      </c>
      <c r="D2180">
        <f t="shared" si="70"/>
        <v>31.444297082228115</v>
      </c>
      <c r="E2180">
        <v>6.9647399748084173E-3</v>
      </c>
      <c r="F2180">
        <v>2172</v>
      </c>
      <c r="G2180">
        <f t="shared" ca="1" si="71"/>
        <v>3.3573838918267852E-2</v>
      </c>
    </row>
    <row r="2181" spans="2:7" x14ac:dyDescent="0.35">
      <c r="B2181" s="269">
        <v>37328</v>
      </c>
      <c r="C2181" s="210">
        <v>37.700000000000003</v>
      </c>
      <c r="D2181">
        <f t="shared" si="70"/>
        <v>-0.18889845094664359</v>
      </c>
      <c r="E2181">
        <v>6.9444444444445811E-3</v>
      </c>
      <c r="F2181">
        <v>2173</v>
      </c>
      <c r="G2181">
        <f t="shared" ca="1" si="71"/>
        <v>1.0028530204394932E-2</v>
      </c>
    </row>
    <row r="2182" spans="2:7" x14ac:dyDescent="0.35">
      <c r="B2182" s="269">
        <v>38209</v>
      </c>
      <c r="C2182" s="210">
        <v>46.48</v>
      </c>
      <c r="D2182">
        <f t="shared" si="70"/>
        <v>3.5568627450980395</v>
      </c>
      <c r="E2182">
        <v>6.9324090121317223E-3</v>
      </c>
      <c r="F2182">
        <v>2174</v>
      </c>
      <c r="G2182">
        <f t="shared" ca="1" si="71"/>
        <v>-2.7113810109239831E-2</v>
      </c>
    </row>
    <row r="2183" spans="2:7" x14ac:dyDescent="0.35">
      <c r="B2183" s="269">
        <v>35374</v>
      </c>
      <c r="C2183" s="210">
        <v>10.199999999999999</v>
      </c>
      <c r="D2183">
        <f t="shared" si="70"/>
        <v>-0.95000980199960794</v>
      </c>
      <c r="E2183">
        <v>6.9101678183611549E-3</v>
      </c>
      <c r="F2183">
        <v>2175</v>
      </c>
      <c r="G2183">
        <f t="shared" ca="1" si="71"/>
        <v>-2.7472251321981112E-2</v>
      </c>
    </row>
    <row r="2184" spans="2:7" x14ac:dyDescent="0.35">
      <c r="B2184" s="269">
        <v>41204</v>
      </c>
      <c r="C2184" s="210">
        <v>204.04</v>
      </c>
      <c r="D2184">
        <f t="shared" si="70"/>
        <v>3.3710368466152523</v>
      </c>
      <c r="E2184">
        <v>6.9088037899723929E-3</v>
      </c>
      <c r="F2184">
        <v>2176</v>
      </c>
      <c r="G2184">
        <f t="shared" ca="1" si="71"/>
        <v>3.8922573328641812E-3</v>
      </c>
    </row>
    <row r="2185" spans="2:7" x14ac:dyDescent="0.35">
      <c r="B2185" s="269">
        <v>38055</v>
      </c>
      <c r="C2185" s="210">
        <v>46.68</v>
      </c>
      <c r="D2185">
        <f t="shared" ref="D2185:D2248" si="72">(C2185-C2186)/C2186</f>
        <v>-0.98270803698435283</v>
      </c>
      <c r="E2185">
        <v>6.9025021570319305E-3</v>
      </c>
      <c r="F2185">
        <v>2177</v>
      </c>
      <c r="G2185">
        <f t="shared" ca="1" si="71"/>
        <v>4.9578352753634706E-3</v>
      </c>
    </row>
    <row r="2186" spans="2:7" x14ac:dyDescent="0.35">
      <c r="B2186" s="269">
        <v>43816</v>
      </c>
      <c r="C2186" s="210">
        <v>2699.52</v>
      </c>
      <c r="D2186">
        <f t="shared" si="72"/>
        <v>12.212862806519505</v>
      </c>
      <c r="E2186">
        <v>6.9003588186585703E-3</v>
      </c>
      <c r="F2186">
        <v>2178</v>
      </c>
      <c r="G2186">
        <f t="shared" ref="G2186:G2249" ca="1" si="73">_xlfn.NORM.INV(RAND(),M$11,M$12)</f>
        <v>3.3122484890978091E-2</v>
      </c>
    </row>
    <row r="2187" spans="2:7" x14ac:dyDescent="0.35">
      <c r="B2187" s="269">
        <v>41295</v>
      </c>
      <c r="C2187" s="210">
        <v>204.31</v>
      </c>
      <c r="D2187">
        <f t="shared" si="72"/>
        <v>-0.964859988614024</v>
      </c>
      <c r="E2187">
        <v>6.8996106648267982E-3</v>
      </c>
      <c r="F2187">
        <v>2179</v>
      </c>
      <c r="G2187">
        <f t="shared" ca="1" si="73"/>
        <v>1.7165066174750349E-2</v>
      </c>
    </row>
    <row r="2188" spans="2:7" x14ac:dyDescent="0.35">
      <c r="B2188" s="269">
        <v>46059</v>
      </c>
      <c r="C2188" s="210">
        <v>5814.17</v>
      </c>
      <c r="D2188">
        <f t="shared" si="72"/>
        <v>567.90117416829742</v>
      </c>
      <c r="E2188">
        <v>6.8995017603774196E-3</v>
      </c>
      <c r="F2188">
        <v>2180</v>
      </c>
      <c r="G2188">
        <f t="shared" ca="1" si="73"/>
        <v>-2.0948694574047952E-2</v>
      </c>
    </row>
    <row r="2189" spans="2:7" x14ac:dyDescent="0.35">
      <c r="B2189" s="269">
        <v>35395</v>
      </c>
      <c r="C2189" s="210">
        <v>10.220000000000001</v>
      </c>
      <c r="D2189">
        <f t="shared" si="72"/>
        <v>-0.99784880147510746</v>
      </c>
      <c r="E2189">
        <v>6.8965517241379587E-3</v>
      </c>
      <c r="F2189">
        <v>2181</v>
      </c>
      <c r="G2189">
        <f t="shared" ca="1" si="73"/>
        <v>-4.418009456623434E-3</v>
      </c>
    </row>
    <row r="2190" spans="2:7" x14ac:dyDescent="0.35">
      <c r="B2190" s="269">
        <v>45344</v>
      </c>
      <c r="C2190" s="210">
        <v>4750.84</v>
      </c>
      <c r="D2190">
        <f t="shared" si="72"/>
        <v>115.18586451455123</v>
      </c>
      <c r="E2190">
        <v>6.8965517241379231E-3</v>
      </c>
      <c r="F2190">
        <v>2182</v>
      </c>
      <c r="G2190">
        <f t="shared" ca="1" si="73"/>
        <v>3.5671155767671041E-2</v>
      </c>
    </row>
    <row r="2191" spans="2:7" x14ac:dyDescent="0.35">
      <c r="B2191" s="269">
        <v>37105</v>
      </c>
      <c r="C2191" s="210">
        <v>40.89</v>
      </c>
      <c r="D2191">
        <f t="shared" si="72"/>
        <v>-0.98467006332174878</v>
      </c>
      <c r="E2191">
        <v>6.8948534843634854E-3</v>
      </c>
      <c r="F2191">
        <v>2183</v>
      </c>
      <c r="G2191">
        <f t="shared" ca="1" si="73"/>
        <v>-2.2786772794393249E-2</v>
      </c>
    </row>
    <row r="2192" spans="2:7" x14ac:dyDescent="0.35">
      <c r="B2192" s="269">
        <v>43279</v>
      </c>
      <c r="C2192" s="210">
        <v>2667.33</v>
      </c>
      <c r="D2192">
        <f t="shared" si="72"/>
        <v>-0.41635193978249935</v>
      </c>
      <c r="E2192">
        <v>6.8929850853317433E-3</v>
      </c>
      <c r="F2192">
        <v>2184</v>
      </c>
      <c r="G2192">
        <f t="shared" ca="1" si="73"/>
        <v>-3.7456821278395759E-2</v>
      </c>
    </row>
    <row r="2193" spans="2:7" x14ac:dyDescent="0.35">
      <c r="B2193" s="269">
        <v>45735</v>
      </c>
      <c r="C2193" s="210">
        <v>4570.1000000000004</v>
      </c>
      <c r="D2193">
        <f t="shared" si="72"/>
        <v>4.6028839551384843E-2</v>
      </c>
      <c r="E2193">
        <v>6.8872222858704464E-3</v>
      </c>
      <c r="F2193">
        <v>2185</v>
      </c>
      <c r="G2193">
        <f t="shared" ca="1" si="73"/>
        <v>-1.1887639588626889E-2</v>
      </c>
    </row>
    <row r="2194" spans="2:7" x14ac:dyDescent="0.35">
      <c r="B2194" s="269">
        <v>45190</v>
      </c>
      <c r="C2194" s="210">
        <v>4369</v>
      </c>
      <c r="D2194">
        <f t="shared" si="72"/>
        <v>1.7088022121781397</v>
      </c>
      <c r="E2194">
        <v>6.8792274984732877E-3</v>
      </c>
      <c r="F2194">
        <v>2186</v>
      </c>
      <c r="G2194">
        <f t="shared" ca="1" si="73"/>
        <v>3.9476498880981273E-3</v>
      </c>
    </row>
    <row r="2195" spans="2:7" x14ac:dyDescent="0.35">
      <c r="B2195" s="269">
        <v>42929</v>
      </c>
      <c r="C2195" s="210">
        <v>1612.89</v>
      </c>
      <c r="D2195">
        <f t="shared" si="72"/>
        <v>136.61860068259386</v>
      </c>
      <c r="E2195">
        <v>6.8731740205258763E-3</v>
      </c>
      <c r="F2195">
        <v>2187</v>
      </c>
      <c r="G2195">
        <f t="shared" ca="1" si="73"/>
        <v>-2.7598916882915119E-3</v>
      </c>
    </row>
    <row r="2196" spans="2:7" x14ac:dyDescent="0.35">
      <c r="B2196" s="269">
        <v>35611</v>
      </c>
      <c r="C2196" s="210">
        <v>11.72</v>
      </c>
      <c r="D2196">
        <f t="shared" si="72"/>
        <v>-0.939025024712554</v>
      </c>
      <c r="E2196">
        <v>6.8728522336769819E-3</v>
      </c>
      <c r="F2196">
        <v>2188</v>
      </c>
      <c r="G2196">
        <f t="shared" ca="1" si="73"/>
        <v>3.3337828975344368E-2</v>
      </c>
    </row>
    <row r="2197" spans="2:7" x14ac:dyDescent="0.35">
      <c r="B2197" s="269">
        <v>40737</v>
      </c>
      <c r="C2197" s="210">
        <v>192.21</v>
      </c>
      <c r="D2197">
        <f t="shared" si="72"/>
        <v>4.238757154538022</v>
      </c>
      <c r="E2197">
        <v>6.8622315348350034E-3</v>
      </c>
      <c r="F2197">
        <v>2189</v>
      </c>
      <c r="G2197">
        <f t="shared" ca="1" si="73"/>
        <v>1.2903418095602056E-2</v>
      </c>
    </row>
    <row r="2198" spans="2:7" x14ac:dyDescent="0.35">
      <c r="B2198" s="269">
        <v>37468</v>
      </c>
      <c r="C2198" s="210">
        <v>36.69</v>
      </c>
      <c r="D2198">
        <f t="shared" si="72"/>
        <v>-0.62694458566344691</v>
      </c>
      <c r="E2198">
        <v>6.8605927552140506E-3</v>
      </c>
      <c r="F2198">
        <v>2190</v>
      </c>
      <c r="G2198">
        <f t="shared" ca="1" si="73"/>
        <v>1.58038393397648E-2</v>
      </c>
    </row>
    <row r="2199" spans="2:7" x14ac:dyDescent="0.35">
      <c r="B2199" s="269">
        <v>38708</v>
      </c>
      <c r="C2199" s="210">
        <v>98.35</v>
      </c>
      <c r="D2199">
        <f t="shared" si="72"/>
        <v>-0.98298366362500733</v>
      </c>
      <c r="E2199">
        <v>6.8591318591317302E-3</v>
      </c>
      <c r="F2199">
        <v>2191</v>
      </c>
      <c r="G2199">
        <f t="shared" ca="1" si="73"/>
        <v>-4.6021973824688775E-3</v>
      </c>
    </row>
    <row r="2200" spans="2:7" x14ac:dyDescent="0.35">
      <c r="B2200" s="269">
        <v>45939</v>
      </c>
      <c r="C2200" s="210">
        <v>5779.74</v>
      </c>
      <c r="D2200">
        <f t="shared" si="72"/>
        <v>356.21508034610628</v>
      </c>
      <c r="E2200">
        <v>6.8531809629991201E-3</v>
      </c>
      <c r="F2200">
        <v>2192</v>
      </c>
      <c r="G2200">
        <f t="shared" ca="1" si="73"/>
        <v>8.878878260399287E-3</v>
      </c>
    </row>
    <row r="2201" spans="2:7" x14ac:dyDescent="0.35">
      <c r="B2201" s="269">
        <v>35725</v>
      </c>
      <c r="C2201" s="210">
        <v>16.18</v>
      </c>
      <c r="D2201">
        <f t="shared" si="72"/>
        <v>0.37468139337298217</v>
      </c>
      <c r="E2201">
        <v>6.8450528935905062E-3</v>
      </c>
      <c r="F2201">
        <v>2193</v>
      </c>
      <c r="G2201">
        <f t="shared" ca="1" si="73"/>
        <v>5.2154004728742702E-2</v>
      </c>
    </row>
    <row r="2202" spans="2:7" x14ac:dyDescent="0.35">
      <c r="B2202" s="269">
        <v>35597</v>
      </c>
      <c r="C2202" s="210">
        <v>11.77</v>
      </c>
      <c r="D2202">
        <f t="shared" si="72"/>
        <v>-0.78387807565185452</v>
      </c>
      <c r="E2202">
        <v>6.843455945252359E-3</v>
      </c>
      <c r="F2202">
        <v>2194</v>
      </c>
      <c r="G2202">
        <f t="shared" ca="1" si="73"/>
        <v>2.6537840150478838E-2</v>
      </c>
    </row>
    <row r="2203" spans="2:7" x14ac:dyDescent="0.35">
      <c r="B2203" s="269">
        <v>36228</v>
      </c>
      <c r="C2203" s="210">
        <v>54.46</v>
      </c>
      <c r="D2203">
        <f t="shared" si="72"/>
        <v>-0.98969436974996639</v>
      </c>
      <c r="E2203">
        <v>6.8404511000184397E-3</v>
      </c>
      <c r="F2203">
        <v>2195</v>
      </c>
      <c r="G2203">
        <f t="shared" ca="1" si="73"/>
        <v>-3.6597280355310522E-3</v>
      </c>
    </row>
    <row r="2204" spans="2:7" x14ac:dyDescent="0.35">
      <c r="B2204" s="269">
        <v>46156</v>
      </c>
      <c r="C2204" s="210">
        <v>5284.49</v>
      </c>
      <c r="D2204">
        <f t="shared" si="72"/>
        <v>0.1081917639879461</v>
      </c>
      <c r="E2204">
        <v>6.8399322484704725E-3</v>
      </c>
      <c r="F2204">
        <v>2196</v>
      </c>
      <c r="G2204">
        <f t="shared" ca="1" si="73"/>
        <v>-1.5679209637853752E-2</v>
      </c>
    </row>
    <row r="2205" spans="2:7" x14ac:dyDescent="0.35">
      <c r="B2205" s="269">
        <v>45092</v>
      </c>
      <c r="C2205" s="210">
        <v>4768.57</v>
      </c>
      <c r="D2205">
        <f t="shared" si="72"/>
        <v>6.8793089536582822E-2</v>
      </c>
      <c r="E2205">
        <v>6.8388448074185133E-3</v>
      </c>
      <c r="F2205">
        <v>2197</v>
      </c>
      <c r="G2205">
        <f t="shared" ca="1" si="73"/>
        <v>-1.064945748100081E-2</v>
      </c>
    </row>
    <row r="2206" spans="2:7" x14ac:dyDescent="0.35">
      <c r="B2206" s="269">
        <v>45237</v>
      </c>
      <c r="C2206" s="210">
        <v>4461.6400000000003</v>
      </c>
      <c r="D2206">
        <f t="shared" si="72"/>
        <v>115.34002607561929</v>
      </c>
      <c r="E2206">
        <v>6.8353887641463577E-3</v>
      </c>
      <c r="F2206">
        <v>2198</v>
      </c>
      <c r="G2206">
        <f t="shared" ca="1" si="73"/>
        <v>-1.0176733135354384E-2</v>
      </c>
    </row>
    <row r="2207" spans="2:7" x14ac:dyDescent="0.35">
      <c r="B2207" s="269">
        <v>37806</v>
      </c>
      <c r="C2207" s="210">
        <v>38.35</v>
      </c>
      <c r="D2207">
        <f t="shared" si="72"/>
        <v>-0.64880952380952372</v>
      </c>
      <c r="E2207">
        <v>6.8259385665528482E-3</v>
      </c>
      <c r="F2207">
        <v>2199</v>
      </c>
      <c r="G2207">
        <f t="shared" ca="1" si="73"/>
        <v>-3.2444038351584034E-2</v>
      </c>
    </row>
    <row r="2208" spans="2:7" x14ac:dyDescent="0.35">
      <c r="B2208" s="269">
        <v>39846</v>
      </c>
      <c r="C2208" s="210">
        <v>109.2</v>
      </c>
      <c r="D2208">
        <f t="shared" si="72"/>
        <v>0.29783693843594011</v>
      </c>
      <c r="E2208">
        <v>6.8227918126499091E-3</v>
      </c>
      <c r="F2208">
        <v>2200</v>
      </c>
      <c r="G2208">
        <f t="shared" ca="1" si="73"/>
        <v>1.9806226078873352E-2</v>
      </c>
    </row>
    <row r="2209" spans="2:7" x14ac:dyDescent="0.35">
      <c r="B2209" s="269">
        <v>38936</v>
      </c>
      <c r="C2209" s="210">
        <v>84.14</v>
      </c>
      <c r="D2209">
        <f t="shared" si="72"/>
        <v>0.35360360360360371</v>
      </c>
      <c r="E2209">
        <v>6.8206294124686781E-3</v>
      </c>
      <c r="F2209">
        <v>2201</v>
      </c>
      <c r="G2209">
        <f t="shared" ca="1" si="73"/>
        <v>2.7532584782563398E-2</v>
      </c>
    </row>
    <row r="2210" spans="2:7" x14ac:dyDescent="0.35">
      <c r="B2210" s="269">
        <v>38338</v>
      </c>
      <c r="C2210" s="210">
        <v>62.16</v>
      </c>
      <c r="D2210">
        <f t="shared" si="72"/>
        <v>0.55244755244755239</v>
      </c>
      <c r="E2210">
        <v>6.8027210884352863E-3</v>
      </c>
      <c r="F2210">
        <v>2202</v>
      </c>
      <c r="G2210">
        <f t="shared" ca="1" si="73"/>
        <v>-2.7497833768195742E-2</v>
      </c>
    </row>
    <row r="2211" spans="2:7" x14ac:dyDescent="0.35">
      <c r="B2211" s="269">
        <v>37882</v>
      </c>
      <c r="C2211" s="210">
        <v>40.04</v>
      </c>
      <c r="D2211">
        <f t="shared" si="72"/>
        <v>-0.60959438377535102</v>
      </c>
      <c r="E2211">
        <v>6.7890369625344732E-3</v>
      </c>
      <c r="F2211">
        <v>2203</v>
      </c>
      <c r="G2211">
        <f t="shared" ca="1" si="73"/>
        <v>2.0221929410073499E-4</v>
      </c>
    </row>
    <row r="2212" spans="2:7" x14ac:dyDescent="0.35">
      <c r="B2212" s="269">
        <v>39539</v>
      </c>
      <c r="C2212" s="210">
        <v>102.56</v>
      </c>
      <c r="D2212">
        <f t="shared" si="72"/>
        <v>-0.90849883125457243</v>
      </c>
      <c r="E2212">
        <v>6.7733385687640882E-3</v>
      </c>
      <c r="F2212">
        <v>2204</v>
      </c>
      <c r="G2212">
        <f t="shared" ca="1" si="73"/>
        <v>3.0361283556034232E-2</v>
      </c>
    </row>
    <row r="2213" spans="2:7" x14ac:dyDescent="0.35">
      <c r="B2213" s="269">
        <v>42170</v>
      </c>
      <c r="C2213" s="210">
        <v>1120.8599999999999</v>
      </c>
      <c r="D2213">
        <f t="shared" si="72"/>
        <v>18.841741901221454</v>
      </c>
      <c r="E2213">
        <v>6.7725361980382672E-3</v>
      </c>
      <c r="F2213">
        <v>2205</v>
      </c>
      <c r="G2213">
        <f t="shared" ca="1" si="73"/>
        <v>2.327079520182834E-3</v>
      </c>
    </row>
    <row r="2214" spans="2:7" x14ac:dyDescent="0.35">
      <c r="B2214" s="269">
        <v>36838</v>
      </c>
      <c r="C2214" s="210">
        <v>56.49</v>
      </c>
      <c r="D2214">
        <f t="shared" si="72"/>
        <v>-0.95597587206583745</v>
      </c>
      <c r="E2214">
        <v>6.7724113348779638E-3</v>
      </c>
      <c r="F2214">
        <v>2206</v>
      </c>
      <c r="G2214">
        <f t="shared" ca="1" si="73"/>
        <v>-6.7628815647760897E-3</v>
      </c>
    </row>
    <row r="2215" spans="2:7" x14ac:dyDescent="0.35">
      <c r="B2215" s="269">
        <v>42370</v>
      </c>
      <c r="C2215" s="210">
        <v>1283.1600000000001</v>
      </c>
      <c r="D2215">
        <f t="shared" si="72"/>
        <v>8.7868964991228751</v>
      </c>
      <c r="E2215">
        <v>6.7711234729665908E-3</v>
      </c>
      <c r="F2215">
        <v>2207</v>
      </c>
      <c r="G2215">
        <f t="shared" ca="1" si="73"/>
        <v>3.1319497600475393E-2</v>
      </c>
    </row>
    <row r="2216" spans="2:7" x14ac:dyDescent="0.35">
      <c r="B2216" s="269">
        <v>40233</v>
      </c>
      <c r="C2216" s="210">
        <v>131.11000000000001</v>
      </c>
      <c r="D2216">
        <f t="shared" si="72"/>
        <v>-0.95226722490215709</v>
      </c>
      <c r="E2216">
        <v>6.7572755893421177E-3</v>
      </c>
      <c r="F2216">
        <v>2208</v>
      </c>
      <c r="G2216">
        <f t="shared" ca="1" si="73"/>
        <v>1.9065149484117763E-2</v>
      </c>
    </row>
    <row r="2217" spans="2:7" x14ac:dyDescent="0.35">
      <c r="B2217" s="269">
        <v>43472</v>
      </c>
      <c r="C2217" s="210">
        <v>2746.75</v>
      </c>
      <c r="D2217">
        <f t="shared" si="72"/>
        <v>10.230935928364067</v>
      </c>
      <c r="E2217">
        <v>6.7550727187426088E-3</v>
      </c>
      <c r="F2217">
        <v>2209</v>
      </c>
      <c r="G2217">
        <f t="shared" ca="1" si="73"/>
        <v>9.3502835510904121E-3</v>
      </c>
    </row>
    <row r="2218" spans="2:7" x14ac:dyDescent="0.35">
      <c r="B2218" s="269">
        <v>41002</v>
      </c>
      <c r="C2218" s="210">
        <v>244.57</v>
      </c>
      <c r="D2218">
        <f t="shared" si="72"/>
        <v>0.15417649834827743</v>
      </c>
      <c r="E2218">
        <v>6.7509159017000216E-3</v>
      </c>
      <c r="F2218">
        <v>2210</v>
      </c>
      <c r="G2218">
        <f t="shared" ca="1" si="73"/>
        <v>-1.1228045079692325E-2</v>
      </c>
    </row>
    <row r="2219" spans="2:7" x14ac:dyDescent="0.35">
      <c r="B2219" s="269">
        <v>41277</v>
      </c>
      <c r="C2219" s="210">
        <v>211.9</v>
      </c>
      <c r="D2219">
        <f t="shared" si="72"/>
        <v>2.3021661212404552</v>
      </c>
      <c r="E2219">
        <v>6.7464842265299125E-3</v>
      </c>
      <c r="F2219">
        <v>2211</v>
      </c>
      <c r="G2219">
        <f t="shared" ca="1" si="73"/>
        <v>1.2706887989145398E-2</v>
      </c>
    </row>
    <row r="2220" spans="2:7" x14ac:dyDescent="0.35">
      <c r="B2220" s="269">
        <v>38503</v>
      </c>
      <c r="C2220" s="210">
        <v>64.17</v>
      </c>
      <c r="D2220">
        <f t="shared" si="72"/>
        <v>-0.9812629753238904</v>
      </c>
      <c r="E2220">
        <v>6.7461562598054546E-3</v>
      </c>
      <c r="F2220">
        <v>2212</v>
      </c>
      <c r="G2220">
        <f t="shared" ca="1" si="73"/>
        <v>-3.9883438134227737E-3</v>
      </c>
    </row>
    <row r="2221" spans="2:7" x14ac:dyDescent="0.35">
      <c r="B2221" s="269">
        <v>44123</v>
      </c>
      <c r="C2221" s="210">
        <v>3424.77</v>
      </c>
      <c r="D2221">
        <f t="shared" si="72"/>
        <v>70.558086084412864</v>
      </c>
      <c r="E2221">
        <v>6.7375104722430662E-3</v>
      </c>
      <c r="F2221">
        <v>2213</v>
      </c>
      <c r="G2221">
        <f t="shared" ca="1" si="73"/>
        <v>1.1100161406567293E-2</v>
      </c>
    </row>
    <row r="2222" spans="2:7" x14ac:dyDescent="0.35">
      <c r="B2222" s="269">
        <v>36805</v>
      </c>
      <c r="C2222" s="210">
        <v>47.86</v>
      </c>
      <c r="D2222">
        <f t="shared" si="72"/>
        <v>-0.98900758169093994</v>
      </c>
      <c r="E2222">
        <v>6.7311737484223874E-3</v>
      </c>
      <c r="F2222">
        <v>2214</v>
      </c>
      <c r="G2222">
        <f t="shared" ca="1" si="73"/>
        <v>-6.2294562818845135E-3</v>
      </c>
    </row>
    <row r="2223" spans="2:7" x14ac:dyDescent="0.35">
      <c r="B2223" s="269">
        <v>45162</v>
      </c>
      <c r="C2223" s="210">
        <v>4353.91</v>
      </c>
      <c r="D2223">
        <f t="shared" si="72"/>
        <v>50.912602837725046</v>
      </c>
      <c r="E2223">
        <v>6.7262914988369801E-3</v>
      </c>
      <c r="F2223">
        <v>2215</v>
      </c>
      <c r="G2223">
        <f t="shared" ca="1" si="73"/>
        <v>4.9171599057223001E-3</v>
      </c>
    </row>
    <row r="2224" spans="2:7" x14ac:dyDescent="0.35">
      <c r="B2224" s="269">
        <v>38974</v>
      </c>
      <c r="C2224" s="210">
        <v>83.87</v>
      </c>
      <c r="D2224">
        <f t="shared" si="72"/>
        <v>-0.98198358824540299</v>
      </c>
      <c r="E2224">
        <v>6.7218821269955861E-3</v>
      </c>
      <c r="F2224">
        <v>2216</v>
      </c>
      <c r="G2224">
        <f t="shared" ca="1" si="73"/>
        <v>-9.9569033303095137E-3</v>
      </c>
    </row>
    <row r="2225" spans="2:7" x14ac:dyDescent="0.35">
      <c r="B2225" s="269">
        <v>45658</v>
      </c>
      <c r="C2225" s="210">
        <v>4655.2</v>
      </c>
      <c r="D2225">
        <f t="shared" si="72"/>
        <v>23.024358775868293</v>
      </c>
      <c r="E2225">
        <v>6.7191017553571613E-3</v>
      </c>
      <c r="F2225">
        <v>2217</v>
      </c>
      <c r="G2225">
        <f t="shared" ca="1" si="73"/>
        <v>3.5788834390623869E-3</v>
      </c>
    </row>
    <row r="2226" spans="2:7" x14ac:dyDescent="0.35">
      <c r="B2226" s="269">
        <v>40855</v>
      </c>
      <c r="C2226" s="210">
        <v>193.77</v>
      </c>
      <c r="D2226">
        <f t="shared" si="72"/>
        <v>-7.9521162890123898E-2</v>
      </c>
      <c r="E2226">
        <v>6.7019950124689344E-3</v>
      </c>
      <c r="F2226">
        <v>2218</v>
      </c>
      <c r="G2226">
        <f t="shared" ca="1" si="73"/>
        <v>-2.668486841423796E-2</v>
      </c>
    </row>
    <row r="2227" spans="2:7" x14ac:dyDescent="0.35">
      <c r="B2227" s="269">
        <v>41155</v>
      </c>
      <c r="C2227" s="210">
        <v>210.51</v>
      </c>
      <c r="D2227">
        <f t="shared" si="72"/>
        <v>-0.960488159211077</v>
      </c>
      <c r="E2227">
        <v>6.6950408875710255E-3</v>
      </c>
      <c r="F2227">
        <v>2219</v>
      </c>
      <c r="G2227">
        <f t="shared" ca="1" si="73"/>
        <v>-2.90958407329963E-2</v>
      </c>
    </row>
    <row r="2228" spans="2:7" x14ac:dyDescent="0.35">
      <c r="B2228" s="269">
        <v>46161</v>
      </c>
      <c r="C2228" s="210">
        <v>5327.77</v>
      </c>
      <c r="D2228">
        <f t="shared" si="72"/>
        <v>140.43270507034777</v>
      </c>
      <c r="E2228">
        <v>6.6907768934843367E-3</v>
      </c>
      <c r="F2228">
        <v>2220</v>
      </c>
      <c r="G2228">
        <f t="shared" ca="1" si="73"/>
        <v>8.9808052295154411E-3</v>
      </c>
    </row>
    <row r="2229" spans="2:7" x14ac:dyDescent="0.35">
      <c r="B2229" s="269">
        <v>36601</v>
      </c>
      <c r="C2229" s="210">
        <v>37.67</v>
      </c>
      <c r="D2229">
        <f t="shared" si="72"/>
        <v>-0.99294751543608584</v>
      </c>
      <c r="E2229">
        <v>6.6809192944949219E-3</v>
      </c>
      <c r="F2229">
        <v>2221</v>
      </c>
      <c r="G2229">
        <f t="shared" ca="1" si="73"/>
        <v>2.6538557729304284E-2</v>
      </c>
    </row>
    <row r="2230" spans="2:7" x14ac:dyDescent="0.35">
      <c r="B2230" s="269">
        <v>45793</v>
      </c>
      <c r="C2230" s="210">
        <v>5341.38</v>
      </c>
      <c r="D2230">
        <f t="shared" si="72"/>
        <v>52.628313253012045</v>
      </c>
      <c r="E2230">
        <v>6.6793065884650999E-3</v>
      </c>
      <c r="F2230">
        <v>2222</v>
      </c>
      <c r="G2230">
        <f t="shared" ca="1" si="73"/>
        <v>3.2668628990065882E-2</v>
      </c>
    </row>
    <row r="2231" spans="2:7" x14ac:dyDescent="0.35">
      <c r="B2231" s="269">
        <v>39146</v>
      </c>
      <c r="C2231" s="210">
        <v>99.6</v>
      </c>
      <c r="D2231">
        <f t="shared" si="72"/>
        <v>0.83155571901434333</v>
      </c>
      <c r="E2231">
        <v>6.6707095209217367E-3</v>
      </c>
      <c r="F2231">
        <v>2223</v>
      </c>
      <c r="G2231">
        <f t="shared" ca="1" si="73"/>
        <v>-1.7068849986144417E-2</v>
      </c>
    </row>
    <row r="2232" spans="2:7" x14ac:dyDescent="0.35">
      <c r="B2232" s="269">
        <v>36949</v>
      </c>
      <c r="C2232" s="210">
        <v>54.38</v>
      </c>
      <c r="D2232">
        <f t="shared" si="72"/>
        <v>-0.97977393523047218</v>
      </c>
      <c r="E2232">
        <v>6.6641984450203518E-3</v>
      </c>
      <c r="F2232">
        <v>2224</v>
      </c>
      <c r="G2232">
        <f t="shared" ca="1" si="73"/>
        <v>-3.3910477077986174E-2</v>
      </c>
    </row>
    <row r="2233" spans="2:7" x14ac:dyDescent="0.35">
      <c r="B2233" s="269">
        <v>43525</v>
      </c>
      <c r="C2233" s="210">
        <v>2688.61</v>
      </c>
      <c r="D2233">
        <f t="shared" si="72"/>
        <v>1.2050257932765254</v>
      </c>
      <c r="E2233">
        <v>6.657106592332796E-3</v>
      </c>
      <c r="F2233">
        <v>2225</v>
      </c>
      <c r="G2233">
        <f t="shared" ca="1" si="73"/>
        <v>-8.9386845179974719E-3</v>
      </c>
    </row>
    <row r="2234" spans="2:7" x14ac:dyDescent="0.35">
      <c r="B2234" s="269">
        <v>42438</v>
      </c>
      <c r="C2234" s="210">
        <v>1219.31</v>
      </c>
      <c r="D2234">
        <f t="shared" si="72"/>
        <v>24.145597030315528</v>
      </c>
      <c r="E2234">
        <v>6.6459719630797311E-3</v>
      </c>
      <c r="F2234">
        <v>2226</v>
      </c>
      <c r="G2234">
        <f t="shared" ca="1" si="73"/>
        <v>-6.2456375038442927E-3</v>
      </c>
    </row>
    <row r="2235" spans="2:7" x14ac:dyDescent="0.35">
      <c r="B2235" s="269">
        <v>38287</v>
      </c>
      <c r="C2235" s="210">
        <v>48.49</v>
      </c>
      <c r="D2235">
        <f t="shared" si="72"/>
        <v>-4.7208538587848294E-3</v>
      </c>
      <c r="E2235">
        <v>6.6431388831222809E-3</v>
      </c>
      <c r="F2235">
        <v>2227</v>
      </c>
      <c r="G2235">
        <f t="shared" ca="1" si="73"/>
        <v>-1.133889945401801E-4</v>
      </c>
    </row>
    <row r="2236" spans="2:7" x14ac:dyDescent="0.35">
      <c r="B2236" s="269">
        <v>38265</v>
      </c>
      <c r="C2236" s="210">
        <v>48.72</v>
      </c>
      <c r="D2236">
        <f t="shared" si="72"/>
        <v>-0.96198561195986332</v>
      </c>
      <c r="E2236">
        <v>6.6115702479338902E-3</v>
      </c>
      <c r="F2236">
        <v>2228</v>
      </c>
      <c r="G2236">
        <f t="shared" ca="1" si="73"/>
        <v>8.7583843068928541E-3</v>
      </c>
    </row>
    <row r="2237" spans="2:7" x14ac:dyDescent="0.35">
      <c r="B2237" s="269">
        <v>42699</v>
      </c>
      <c r="C2237" s="210">
        <v>1281.6199999999999</v>
      </c>
      <c r="D2237">
        <f t="shared" si="72"/>
        <v>32.629493571241142</v>
      </c>
      <c r="E2237">
        <v>6.6053518272711133E-3</v>
      </c>
      <c r="F2237">
        <v>2229</v>
      </c>
      <c r="G2237">
        <f t="shared" ca="1" si="73"/>
        <v>2.143173145696781E-3</v>
      </c>
    </row>
    <row r="2238" spans="2:7" x14ac:dyDescent="0.35">
      <c r="B2238" s="269">
        <v>37502</v>
      </c>
      <c r="C2238" s="210">
        <v>38.11</v>
      </c>
      <c r="D2238">
        <f t="shared" si="72"/>
        <v>-0.54576877234803345</v>
      </c>
      <c r="E2238">
        <v>6.6032752245113579E-3</v>
      </c>
      <c r="F2238">
        <v>2230</v>
      </c>
      <c r="G2238">
        <f t="shared" ca="1" si="73"/>
        <v>-1.2954539612089091E-2</v>
      </c>
    </row>
    <row r="2239" spans="2:7" x14ac:dyDescent="0.35">
      <c r="B2239" s="269">
        <v>39063</v>
      </c>
      <c r="C2239" s="210">
        <v>83.9</v>
      </c>
      <c r="D2239">
        <f t="shared" si="72"/>
        <v>1.0369021607186213</v>
      </c>
      <c r="E2239">
        <v>6.5986802639473475E-3</v>
      </c>
      <c r="F2239">
        <v>2231</v>
      </c>
      <c r="G2239">
        <f t="shared" ca="1" si="73"/>
        <v>-2.9646650681302643E-2</v>
      </c>
    </row>
    <row r="2240" spans="2:7" x14ac:dyDescent="0.35">
      <c r="B2240" s="269">
        <v>37917</v>
      </c>
      <c r="C2240" s="210">
        <v>41.19</v>
      </c>
      <c r="D2240">
        <f t="shared" si="72"/>
        <v>0.28517940717628709</v>
      </c>
      <c r="E2240">
        <v>6.5982404692081133E-3</v>
      </c>
      <c r="F2240">
        <v>2232</v>
      </c>
      <c r="G2240">
        <f t="shared" ca="1" si="73"/>
        <v>-3.5689508477006873E-2</v>
      </c>
    </row>
    <row r="2241" spans="2:7" x14ac:dyDescent="0.35">
      <c r="B2241" s="269">
        <v>36082</v>
      </c>
      <c r="C2241" s="210">
        <v>32.049999999999997</v>
      </c>
      <c r="D2241">
        <f t="shared" si="72"/>
        <v>-0.9907705244242736</v>
      </c>
      <c r="E2241">
        <v>6.5954773869345883E-3</v>
      </c>
      <c r="F2241">
        <v>2233</v>
      </c>
      <c r="G2241">
        <f t="shared" ca="1" si="73"/>
        <v>-1.0654804809826992E-2</v>
      </c>
    </row>
    <row r="2242" spans="2:7" x14ac:dyDescent="0.35">
      <c r="B2242" s="269">
        <v>44067</v>
      </c>
      <c r="C2242" s="210">
        <v>3472.57</v>
      </c>
      <c r="D2242">
        <f t="shared" si="72"/>
        <v>-0.2123691277603382</v>
      </c>
      <c r="E2242">
        <v>6.5916291527409283E-3</v>
      </c>
      <c r="F2242">
        <v>2234</v>
      </c>
      <c r="G2242">
        <f t="shared" ca="1" si="73"/>
        <v>5.1709390956228144E-4</v>
      </c>
    </row>
    <row r="2243" spans="2:7" x14ac:dyDescent="0.35">
      <c r="B2243" s="269">
        <v>45195</v>
      </c>
      <c r="C2243" s="210">
        <v>4408.88</v>
      </c>
      <c r="D2243">
        <f t="shared" si="72"/>
        <v>-0.13793427083170384</v>
      </c>
      <c r="E2243">
        <v>6.586712876395907E-3</v>
      </c>
      <c r="F2243">
        <v>2235</v>
      </c>
      <c r="G2243">
        <f t="shared" ca="1" si="73"/>
        <v>-1.3827633669354618E-2</v>
      </c>
    </row>
    <row r="2244" spans="2:7" x14ac:dyDescent="0.35">
      <c r="B2244" s="269">
        <v>46188</v>
      </c>
      <c r="C2244" s="210">
        <v>5114.32</v>
      </c>
      <c r="D2244">
        <f t="shared" si="72"/>
        <v>76.760681161623836</v>
      </c>
      <c r="E2244">
        <v>6.5815370565727978E-3</v>
      </c>
      <c r="F2244">
        <v>2236</v>
      </c>
      <c r="G2244">
        <f t="shared" ca="1" si="73"/>
        <v>-1.9947552246268572E-2</v>
      </c>
    </row>
    <row r="2245" spans="2:7" x14ac:dyDescent="0.35">
      <c r="B2245" s="269">
        <v>36278</v>
      </c>
      <c r="C2245" s="210">
        <v>65.77</v>
      </c>
      <c r="D2245">
        <f t="shared" si="72"/>
        <v>-0.96078255995611372</v>
      </c>
      <c r="E2245">
        <v>6.5809611264155583E-3</v>
      </c>
      <c r="F2245">
        <v>2237</v>
      </c>
      <c r="G2245">
        <f t="shared" ca="1" si="73"/>
        <v>-1.1316914102089889E-2</v>
      </c>
    </row>
    <row r="2246" spans="2:7" x14ac:dyDescent="0.35">
      <c r="B2246" s="269">
        <v>42943</v>
      </c>
      <c r="C2246" s="210">
        <v>1677.06</v>
      </c>
      <c r="D2246">
        <f t="shared" si="72"/>
        <v>4.8794699200673115</v>
      </c>
      <c r="E2246">
        <v>6.5721951131678261E-3</v>
      </c>
      <c r="F2246">
        <v>2238</v>
      </c>
      <c r="G2246">
        <f t="shared" ca="1" si="73"/>
        <v>-2.2385172590830678E-2</v>
      </c>
    </row>
    <row r="2247" spans="2:7" x14ac:dyDescent="0.35">
      <c r="B2247" s="269">
        <v>41423</v>
      </c>
      <c r="C2247" s="210">
        <v>285.24</v>
      </c>
      <c r="D2247">
        <f t="shared" si="72"/>
        <v>-0.91723729718437352</v>
      </c>
      <c r="E2247">
        <v>6.5636248147364447E-3</v>
      </c>
      <c r="F2247">
        <v>2239</v>
      </c>
      <c r="G2247">
        <f t="shared" ca="1" si="73"/>
        <v>2.277424745958477E-2</v>
      </c>
    </row>
    <row r="2248" spans="2:7" x14ac:dyDescent="0.35">
      <c r="B2248" s="269">
        <v>44426</v>
      </c>
      <c r="C2248" s="210">
        <v>3446.48</v>
      </c>
      <c r="D2248">
        <f t="shared" si="72"/>
        <v>-0.22418861791546049</v>
      </c>
      <c r="E2248">
        <v>6.5595411241756874E-3</v>
      </c>
      <c r="F2248">
        <v>2240</v>
      </c>
      <c r="G2248">
        <f t="shared" ca="1" si="73"/>
        <v>4.3011926050331474E-3</v>
      </c>
    </row>
    <row r="2249" spans="2:7" x14ac:dyDescent="0.35">
      <c r="B2249" s="269">
        <v>45057</v>
      </c>
      <c r="C2249" s="210">
        <v>4442.42</v>
      </c>
      <c r="D2249">
        <f t="shared" ref="D2249:D2312" si="74">(C2249-C2250)/C2250</f>
        <v>4.3424008466219304</v>
      </c>
      <c r="E2249">
        <v>6.5571839002330386E-3</v>
      </c>
      <c r="F2249">
        <v>2241</v>
      </c>
      <c r="G2249">
        <f t="shared" ca="1" si="73"/>
        <v>-3.9646667728223282E-3</v>
      </c>
    </row>
    <row r="2250" spans="2:7" x14ac:dyDescent="0.35">
      <c r="B2250" s="269">
        <v>42018</v>
      </c>
      <c r="C2250" s="210">
        <v>831.54</v>
      </c>
      <c r="D2250">
        <f t="shared" si="74"/>
        <v>0.97933874461450554</v>
      </c>
      <c r="E2250">
        <v>6.5486061515741692E-3</v>
      </c>
      <c r="F2250">
        <v>2242</v>
      </c>
      <c r="G2250">
        <f t="shared" ref="G2250:G2313" ca="1" si="75">_xlfn.NORM.INV(RAND(),M$11,M$12)</f>
        <v>3.154751680762545E-2</v>
      </c>
    </row>
    <row r="2251" spans="2:7" x14ac:dyDescent="0.35">
      <c r="B2251" s="269">
        <v>41838</v>
      </c>
      <c r="C2251" s="210">
        <v>420.11</v>
      </c>
      <c r="D2251">
        <f t="shared" si="74"/>
        <v>8.4089585666293409</v>
      </c>
      <c r="E2251">
        <v>6.5408021467248511E-3</v>
      </c>
      <c r="F2251">
        <v>2243</v>
      </c>
      <c r="G2251">
        <f t="shared" ca="1" si="75"/>
        <v>1.0613517260324001E-2</v>
      </c>
    </row>
    <row r="2252" spans="2:7" x14ac:dyDescent="0.35">
      <c r="B2252" s="269">
        <v>38183</v>
      </c>
      <c r="C2252" s="210">
        <v>44.65</v>
      </c>
      <c r="D2252">
        <f t="shared" si="74"/>
        <v>-0.61335296155178398</v>
      </c>
      <c r="E2252">
        <v>6.5374211000901522E-3</v>
      </c>
      <c r="F2252">
        <v>2244</v>
      </c>
      <c r="G2252">
        <f t="shared" ca="1" si="75"/>
        <v>-2.5614613726485973E-2</v>
      </c>
    </row>
    <row r="2253" spans="2:7" x14ac:dyDescent="0.35">
      <c r="B2253" s="269">
        <v>39392</v>
      </c>
      <c r="C2253" s="210">
        <v>115.48</v>
      </c>
      <c r="D2253">
        <f t="shared" si="74"/>
        <v>-0.98094876722950408</v>
      </c>
      <c r="E2253">
        <v>6.5370870739998258E-3</v>
      </c>
      <c r="F2253">
        <v>2245</v>
      </c>
      <c r="G2253">
        <f t="shared" ca="1" si="75"/>
        <v>2.0629407075360189E-2</v>
      </c>
    </row>
    <row r="2254" spans="2:7" x14ac:dyDescent="0.35">
      <c r="B2254" s="269">
        <v>46077</v>
      </c>
      <c r="C2254" s="210">
        <v>6061.55</v>
      </c>
      <c r="D2254">
        <f t="shared" si="74"/>
        <v>1.5286169582592883</v>
      </c>
      <c r="E2254">
        <v>6.5341569526087421E-3</v>
      </c>
      <c r="F2254">
        <v>2246</v>
      </c>
      <c r="G2254">
        <f t="shared" ca="1" si="75"/>
        <v>1.1012473384038544E-2</v>
      </c>
    </row>
    <row r="2255" spans="2:7" x14ac:dyDescent="0.35">
      <c r="B2255" s="269">
        <v>43644</v>
      </c>
      <c r="C2255" s="210">
        <v>2397.1799999999998</v>
      </c>
      <c r="D2255">
        <f t="shared" si="74"/>
        <v>20.298800533096401</v>
      </c>
      <c r="E2255">
        <v>6.529141806241829E-3</v>
      </c>
      <c r="F2255">
        <v>2247</v>
      </c>
      <c r="G2255">
        <f t="shared" ca="1" si="75"/>
        <v>-9.6761207703151384E-4</v>
      </c>
    </row>
    <row r="2256" spans="2:7" x14ac:dyDescent="0.35">
      <c r="B2256" s="269">
        <v>38750</v>
      </c>
      <c r="C2256" s="210">
        <v>112.55</v>
      </c>
      <c r="D2256">
        <f t="shared" si="74"/>
        <v>1.2811106607215239</v>
      </c>
      <c r="E2256">
        <v>6.5283491325344662E-3</v>
      </c>
      <c r="F2256">
        <v>2248</v>
      </c>
      <c r="G2256">
        <f t="shared" ca="1" si="75"/>
        <v>-1.1100801538891257E-2</v>
      </c>
    </row>
    <row r="2257" spans="2:7" x14ac:dyDescent="0.35">
      <c r="B2257" s="269">
        <v>36566</v>
      </c>
      <c r="C2257" s="210">
        <v>49.34</v>
      </c>
      <c r="D2257">
        <f t="shared" si="74"/>
        <v>-0.96825641916452754</v>
      </c>
      <c r="E2257">
        <v>6.5279477764177939E-3</v>
      </c>
      <c r="F2257">
        <v>2249</v>
      </c>
      <c r="G2257">
        <f t="shared" ca="1" si="75"/>
        <v>1.6047480718727671E-2</v>
      </c>
    </row>
    <row r="2258" spans="2:7" x14ac:dyDescent="0.35">
      <c r="B2258" s="269">
        <v>42905</v>
      </c>
      <c r="C2258" s="210">
        <v>1554.33</v>
      </c>
      <c r="D2258">
        <f t="shared" si="74"/>
        <v>31.422403003754692</v>
      </c>
      <c r="E2258">
        <v>6.5274405050995158E-3</v>
      </c>
      <c r="F2258">
        <v>2250</v>
      </c>
      <c r="G2258">
        <f t="shared" ca="1" si="75"/>
        <v>1.1336319256022777E-3</v>
      </c>
    </row>
    <row r="2259" spans="2:7" x14ac:dyDescent="0.35">
      <c r="B2259" s="269">
        <v>36984</v>
      </c>
      <c r="C2259" s="210">
        <v>47.94</v>
      </c>
      <c r="D2259">
        <f t="shared" si="74"/>
        <v>-0.64375417998067919</v>
      </c>
      <c r="E2259">
        <v>6.5085030442997094E-3</v>
      </c>
      <c r="F2259">
        <v>2251</v>
      </c>
      <c r="G2259">
        <f t="shared" ca="1" si="75"/>
        <v>7.6216866792751725E-3</v>
      </c>
    </row>
    <row r="2260" spans="2:7" x14ac:dyDescent="0.35">
      <c r="B2260" s="269">
        <v>40136</v>
      </c>
      <c r="C2260" s="210">
        <v>134.57</v>
      </c>
      <c r="D2260">
        <f t="shared" si="74"/>
        <v>-0.97141090791665252</v>
      </c>
      <c r="E2260">
        <v>6.5071054599850761E-3</v>
      </c>
      <c r="F2260">
        <v>2252</v>
      </c>
      <c r="G2260">
        <f t="shared" ca="1" si="75"/>
        <v>2.1226787539854141E-2</v>
      </c>
    </row>
    <row r="2261" spans="2:7" x14ac:dyDescent="0.35">
      <c r="B2261" s="269">
        <v>45279</v>
      </c>
      <c r="C2261" s="210">
        <v>4707.04</v>
      </c>
      <c r="D2261">
        <f t="shared" si="74"/>
        <v>-0.21749133878164417</v>
      </c>
      <c r="E2261">
        <v>6.5068500473634307E-3</v>
      </c>
      <c r="F2261">
        <v>2253</v>
      </c>
      <c r="G2261">
        <f t="shared" ca="1" si="75"/>
        <v>-4.3487219590006652E-3</v>
      </c>
    </row>
    <row r="2262" spans="2:7" x14ac:dyDescent="0.35">
      <c r="B2262" s="269">
        <v>45908</v>
      </c>
      <c r="C2262" s="210">
        <v>6015.32</v>
      </c>
      <c r="D2262">
        <f t="shared" si="74"/>
        <v>0.29972170365760903</v>
      </c>
      <c r="E2262">
        <v>6.5004927657964402E-3</v>
      </c>
      <c r="F2262">
        <v>2254</v>
      </c>
      <c r="G2262">
        <f t="shared" ca="1" si="75"/>
        <v>-2.6937752836138787E-3</v>
      </c>
    </row>
    <row r="2263" spans="2:7" x14ac:dyDescent="0.35">
      <c r="B2263" s="269">
        <v>45406</v>
      </c>
      <c r="C2263" s="210">
        <v>4628.16</v>
      </c>
      <c r="D2263">
        <f t="shared" si="74"/>
        <v>-0.20666052998318421</v>
      </c>
      <c r="E2263">
        <v>6.4915153610781897E-3</v>
      </c>
      <c r="F2263">
        <v>2255</v>
      </c>
      <c r="G2263">
        <f t="shared" ca="1" si="75"/>
        <v>7.1590523153271853E-5</v>
      </c>
    </row>
    <row r="2264" spans="2:7" x14ac:dyDescent="0.35">
      <c r="B2264" s="269">
        <v>45546</v>
      </c>
      <c r="C2264" s="210">
        <v>5833.77</v>
      </c>
      <c r="D2264">
        <f t="shared" si="74"/>
        <v>0.21142405043576859</v>
      </c>
      <c r="E2264">
        <v>6.4905152558164996E-3</v>
      </c>
      <c r="F2264">
        <v>2256</v>
      </c>
      <c r="G2264">
        <f t="shared" ca="1" si="75"/>
        <v>-8.6858255772405196E-4</v>
      </c>
    </row>
    <row r="2265" spans="2:7" x14ac:dyDescent="0.35">
      <c r="B2265" s="269">
        <v>45107</v>
      </c>
      <c r="C2265" s="210">
        <v>4815.63</v>
      </c>
      <c r="D2265">
        <f t="shared" si="74"/>
        <v>39.817341922359724</v>
      </c>
      <c r="E2265">
        <v>6.4895978330386751E-3</v>
      </c>
      <c r="F2265">
        <v>2257</v>
      </c>
      <c r="G2265">
        <f t="shared" ca="1" si="75"/>
        <v>5.4798997867419623E-3</v>
      </c>
    </row>
    <row r="2266" spans="2:7" x14ac:dyDescent="0.35">
      <c r="B2266" s="269">
        <v>39455</v>
      </c>
      <c r="C2266" s="210">
        <v>117.98</v>
      </c>
      <c r="D2266">
        <f t="shared" si="74"/>
        <v>0.33325799525370109</v>
      </c>
      <c r="E2266">
        <v>6.4835352328954541E-3</v>
      </c>
      <c r="F2266">
        <v>2258</v>
      </c>
      <c r="G2266">
        <f t="shared" ca="1" si="75"/>
        <v>4.984482079335318E-3</v>
      </c>
    </row>
    <row r="2267" spans="2:7" x14ac:dyDescent="0.35">
      <c r="B2267" s="269">
        <v>39744</v>
      </c>
      <c r="C2267" s="210">
        <v>88.49</v>
      </c>
      <c r="D2267">
        <f t="shared" si="74"/>
        <v>-0.28780684104627768</v>
      </c>
      <c r="E2267">
        <v>6.4831665150135711E-3</v>
      </c>
      <c r="F2267">
        <v>2259</v>
      </c>
      <c r="G2267">
        <f t="shared" ca="1" si="75"/>
        <v>-2.0982929647152603E-2</v>
      </c>
    </row>
    <row r="2268" spans="2:7" x14ac:dyDescent="0.35">
      <c r="B2268" s="269">
        <v>39297</v>
      </c>
      <c r="C2268" s="210">
        <v>124.25</v>
      </c>
      <c r="D2268">
        <f t="shared" si="74"/>
        <v>-5.9424678274034783E-2</v>
      </c>
      <c r="E2268">
        <v>6.480356419603055E-3</v>
      </c>
      <c r="F2268">
        <v>2260</v>
      </c>
      <c r="G2268">
        <f t="shared" ca="1" si="75"/>
        <v>2.8944728001940321E-3</v>
      </c>
    </row>
    <row r="2269" spans="2:7" x14ac:dyDescent="0.35">
      <c r="B2269" s="269">
        <v>40289</v>
      </c>
      <c r="C2269" s="210">
        <v>132.1</v>
      </c>
      <c r="D2269">
        <f t="shared" si="74"/>
        <v>-0.9781466145449913</v>
      </c>
      <c r="E2269">
        <v>6.4761904761904332E-3</v>
      </c>
      <c r="F2269">
        <v>2261</v>
      </c>
      <c r="G2269">
        <f t="shared" ca="1" si="75"/>
        <v>4.8000253348896033E-3</v>
      </c>
    </row>
    <row r="2270" spans="2:7" x14ac:dyDescent="0.35">
      <c r="B2270" s="269">
        <v>46070</v>
      </c>
      <c r="C2270" s="210">
        <v>6044.83</v>
      </c>
      <c r="D2270">
        <f t="shared" si="74"/>
        <v>72.27954903624682</v>
      </c>
      <c r="E2270">
        <v>6.4702287890215354E-3</v>
      </c>
      <c r="F2270">
        <v>2262</v>
      </c>
      <c r="G2270">
        <f t="shared" ca="1" si="75"/>
        <v>1.0293440094668711E-2</v>
      </c>
    </row>
    <row r="2271" spans="2:7" x14ac:dyDescent="0.35">
      <c r="B2271" s="269">
        <v>38987</v>
      </c>
      <c r="C2271" s="210">
        <v>82.49</v>
      </c>
      <c r="D2271">
        <f t="shared" si="74"/>
        <v>-0.98319514331696789</v>
      </c>
      <c r="E2271">
        <v>6.4665690580771248E-3</v>
      </c>
      <c r="F2271">
        <v>2263</v>
      </c>
      <c r="G2271">
        <f t="shared" ca="1" si="75"/>
        <v>-1.0619620839886858E-2</v>
      </c>
    </row>
    <row r="2272" spans="2:7" x14ac:dyDescent="0.35">
      <c r="B2272" s="269">
        <v>45754</v>
      </c>
      <c r="C2272" s="210">
        <v>4908.7</v>
      </c>
      <c r="D2272">
        <f t="shared" si="74"/>
        <v>314.06418485237481</v>
      </c>
      <c r="E2272">
        <v>6.4606874040175222E-3</v>
      </c>
      <c r="F2272">
        <v>2264</v>
      </c>
      <c r="G2272">
        <f t="shared" ca="1" si="75"/>
        <v>-1.0440400101614181E-2</v>
      </c>
    </row>
    <row r="2273" spans="2:7" x14ac:dyDescent="0.35">
      <c r="B2273" s="269">
        <v>35646</v>
      </c>
      <c r="C2273" s="210">
        <v>15.58</v>
      </c>
      <c r="D2273">
        <f t="shared" si="74"/>
        <v>-0.99511800759560309</v>
      </c>
      <c r="E2273">
        <v>6.4599483204134138E-3</v>
      </c>
      <c r="F2273">
        <v>2265</v>
      </c>
      <c r="G2273">
        <f t="shared" ca="1" si="75"/>
        <v>-1.2252063683576904E-2</v>
      </c>
    </row>
    <row r="2274" spans="2:7" x14ac:dyDescent="0.35">
      <c r="B2274" s="269">
        <v>44147</v>
      </c>
      <c r="C2274" s="210">
        <v>3191.32</v>
      </c>
      <c r="D2274">
        <f t="shared" si="74"/>
        <v>15.109641595153965</v>
      </c>
      <c r="E2274">
        <v>6.4556822303168723E-3</v>
      </c>
      <c r="F2274">
        <v>2266</v>
      </c>
      <c r="G2274">
        <f t="shared" ca="1" si="75"/>
        <v>2.5312525473810805E-2</v>
      </c>
    </row>
    <row r="2275" spans="2:7" x14ac:dyDescent="0.35">
      <c r="B2275" s="269">
        <v>40745</v>
      </c>
      <c r="C2275" s="210">
        <v>198.1</v>
      </c>
      <c r="D2275">
        <f t="shared" si="74"/>
        <v>3.5352564102564101</v>
      </c>
      <c r="E2275">
        <v>6.4522684550118465E-3</v>
      </c>
      <c r="F2275">
        <v>2267</v>
      </c>
      <c r="G2275">
        <f t="shared" ca="1" si="75"/>
        <v>-4.6173010665536644E-3</v>
      </c>
    </row>
    <row r="2276" spans="2:7" x14ac:dyDescent="0.35">
      <c r="B2276" s="269">
        <v>38118</v>
      </c>
      <c r="C2276" s="210">
        <v>43.68</v>
      </c>
      <c r="D2276">
        <f t="shared" si="74"/>
        <v>-0.99165858241733051</v>
      </c>
      <c r="E2276">
        <v>6.4516129032258325E-3</v>
      </c>
      <c r="F2276">
        <v>2268</v>
      </c>
      <c r="G2276">
        <f t="shared" ca="1" si="75"/>
        <v>3.3853482914941752E-2</v>
      </c>
    </row>
    <row r="2277" spans="2:7" x14ac:dyDescent="0.35">
      <c r="B2277" s="269">
        <v>45783</v>
      </c>
      <c r="C2277" s="210">
        <v>5236.5200000000004</v>
      </c>
      <c r="D2277">
        <f t="shared" si="74"/>
        <v>127.37754351556755</v>
      </c>
      <c r="E2277">
        <v>6.4366340382432342E-3</v>
      </c>
      <c r="F2277">
        <v>2269</v>
      </c>
      <c r="G2277">
        <f t="shared" ca="1" si="75"/>
        <v>-1.2580910140637865E-2</v>
      </c>
    </row>
    <row r="2278" spans="2:7" x14ac:dyDescent="0.35">
      <c r="B2278" s="269">
        <v>37862</v>
      </c>
      <c r="C2278" s="210">
        <v>40.79</v>
      </c>
      <c r="D2278">
        <f t="shared" si="74"/>
        <v>-0.99090984050436015</v>
      </c>
      <c r="E2278">
        <v>6.4150012336540345E-3</v>
      </c>
      <c r="F2278">
        <v>2270</v>
      </c>
      <c r="G2278">
        <f t="shared" ca="1" si="75"/>
        <v>-2.135691178171012E-2</v>
      </c>
    </row>
    <row r="2279" spans="2:7" x14ac:dyDescent="0.35">
      <c r="B2279" s="269">
        <v>45240</v>
      </c>
      <c r="C2279" s="210">
        <v>4487.2700000000004</v>
      </c>
      <c r="D2279">
        <f t="shared" si="74"/>
        <v>0.88906663747847747</v>
      </c>
      <c r="E2279">
        <v>6.4144688887045609E-3</v>
      </c>
      <c r="F2279">
        <v>2271</v>
      </c>
      <c r="G2279">
        <f t="shared" ca="1" si="75"/>
        <v>1.0929141583147711E-2</v>
      </c>
    </row>
    <row r="2280" spans="2:7" x14ac:dyDescent="0.35">
      <c r="B2280" s="269">
        <v>43705</v>
      </c>
      <c r="C2280" s="210">
        <v>2375.39</v>
      </c>
      <c r="D2280">
        <f t="shared" si="74"/>
        <v>54.983737921282113</v>
      </c>
      <c r="E2280">
        <v>6.4060467658360659E-3</v>
      </c>
      <c r="F2280">
        <v>2272</v>
      </c>
      <c r="G2280">
        <f t="shared" ca="1" si="75"/>
        <v>-8.5326568369097286E-3</v>
      </c>
    </row>
    <row r="2281" spans="2:7" x14ac:dyDescent="0.35">
      <c r="B2281" s="269">
        <v>38147</v>
      </c>
      <c r="C2281" s="210">
        <v>42.43</v>
      </c>
      <c r="D2281">
        <f t="shared" si="74"/>
        <v>-0.18183571153104511</v>
      </c>
      <c r="E2281">
        <v>6.4041745730551028E-3</v>
      </c>
      <c r="F2281">
        <v>2273</v>
      </c>
      <c r="G2281">
        <f t="shared" ca="1" si="75"/>
        <v>1.4425000455528964E-2</v>
      </c>
    </row>
    <row r="2282" spans="2:7" x14ac:dyDescent="0.35">
      <c r="B2282" s="269">
        <v>38309</v>
      </c>
      <c r="C2282" s="210">
        <v>51.86</v>
      </c>
      <c r="D2282">
        <f t="shared" si="74"/>
        <v>-0.96774574742668784</v>
      </c>
      <c r="E2282">
        <v>6.4040364836017525E-3</v>
      </c>
      <c r="F2282">
        <v>2274</v>
      </c>
      <c r="G2282">
        <f t="shared" ca="1" si="75"/>
        <v>9.7792072565889652E-3</v>
      </c>
    </row>
    <row r="2283" spans="2:7" x14ac:dyDescent="0.35">
      <c r="B2283" s="269">
        <v>42926</v>
      </c>
      <c r="C2283" s="210">
        <v>1607.85</v>
      </c>
      <c r="D2283">
        <f t="shared" si="74"/>
        <v>9.5218899286695891</v>
      </c>
      <c r="E2283">
        <v>6.3906762474648911E-3</v>
      </c>
      <c r="F2283">
        <v>2275</v>
      </c>
      <c r="G2283">
        <f t="shared" ca="1" si="75"/>
        <v>-1.2558352443449857E-3</v>
      </c>
    </row>
    <row r="2284" spans="2:7" x14ac:dyDescent="0.35">
      <c r="B2284" s="269">
        <v>40681</v>
      </c>
      <c r="C2284" s="210">
        <v>152.81</v>
      </c>
      <c r="D2284">
        <f t="shared" si="74"/>
        <v>-0.96778342093223779</v>
      </c>
      <c r="E2284">
        <v>6.3883034773445655E-3</v>
      </c>
      <c r="F2284">
        <v>2276</v>
      </c>
      <c r="G2284">
        <f t="shared" ca="1" si="75"/>
        <v>-1.4169377624413985E-3</v>
      </c>
    </row>
    <row r="2285" spans="2:7" x14ac:dyDescent="0.35">
      <c r="B2285" s="269">
        <v>45677</v>
      </c>
      <c r="C2285" s="210">
        <v>4743.21</v>
      </c>
      <c r="D2285">
        <f t="shared" si="74"/>
        <v>67.375522560184521</v>
      </c>
      <c r="E2285">
        <v>6.3864412245842692E-3</v>
      </c>
      <c r="F2285">
        <v>2277</v>
      </c>
      <c r="G2285">
        <f t="shared" ca="1" si="75"/>
        <v>9.2942468596069056E-3</v>
      </c>
    </row>
    <row r="2286" spans="2:7" x14ac:dyDescent="0.35">
      <c r="B2286" s="269">
        <v>38540</v>
      </c>
      <c r="C2286" s="210">
        <v>69.37</v>
      </c>
      <c r="D2286">
        <f t="shared" si="74"/>
        <v>-0.96282561747415685</v>
      </c>
      <c r="E2286">
        <v>6.383287393007365E-3</v>
      </c>
      <c r="F2286">
        <v>2278</v>
      </c>
      <c r="G2286">
        <f t="shared" ca="1" si="75"/>
        <v>-7.796728648696725E-3</v>
      </c>
    </row>
    <row r="2287" spans="2:7" x14ac:dyDescent="0.35">
      <c r="B2287" s="269">
        <v>42986</v>
      </c>
      <c r="C2287" s="210">
        <v>1866.07</v>
      </c>
      <c r="D2287">
        <f t="shared" si="74"/>
        <v>-0.20526143192378302</v>
      </c>
      <c r="E2287">
        <v>6.3691175994736154E-3</v>
      </c>
      <c r="F2287">
        <v>2279</v>
      </c>
      <c r="G2287">
        <f t="shared" ca="1" si="75"/>
        <v>-2.3357317293330106E-2</v>
      </c>
    </row>
    <row r="2288" spans="2:7" x14ac:dyDescent="0.35">
      <c r="B2288" s="269">
        <v>43209</v>
      </c>
      <c r="C2288" s="210">
        <v>2348.0300000000002</v>
      </c>
      <c r="D2288">
        <f t="shared" si="74"/>
        <v>41.436833544189412</v>
      </c>
      <c r="E2288">
        <v>6.3690172597796677E-3</v>
      </c>
      <c r="F2288">
        <v>2280</v>
      </c>
      <c r="G2288">
        <f t="shared" ca="1" si="75"/>
        <v>-5.641980256131413E-4</v>
      </c>
    </row>
    <row r="2289" spans="2:7" x14ac:dyDescent="0.35">
      <c r="B2289" s="269">
        <v>36868</v>
      </c>
      <c r="C2289" s="210">
        <v>55.33</v>
      </c>
      <c r="D2289">
        <f t="shared" si="74"/>
        <v>-0.97892824635633469</v>
      </c>
      <c r="E2289">
        <v>6.3659512550018451E-3</v>
      </c>
      <c r="F2289">
        <v>2281</v>
      </c>
      <c r="G2289">
        <f t="shared" ca="1" si="75"/>
        <v>4.5773610761869497E-2</v>
      </c>
    </row>
    <row r="2290" spans="2:7" x14ac:dyDescent="0.35">
      <c r="B2290" s="269">
        <v>43441</v>
      </c>
      <c r="C2290" s="210">
        <v>2625.79</v>
      </c>
      <c r="D2290">
        <f t="shared" si="74"/>
        <v>60.450737186988064</v>
      </c>
      <c r="E2290">
        <v>6.3621277101322286E-3</v>
      </c>
      <c r="F2290">
        <v>2282</v>
      </c>
      <c r="G2290">
        <f t="shared" ca="1" si="75"/>
        <v>8.6334893281030719E-3</v>
      </c>
    </row>
    <row r="2291" spans="2:7" x14ac:dyDescent="0.35">
      <c r="B2291" s="269">
        <v>38121</v>
      </c>
      <c r="C2291" s="210">
        <v>42.73</v>
      </c>
      <c r="D2291">
        <f t="shared" si="74"/>
        <v>-0.94793659303303157</v>
      </c>
      <c r="E2291">
        <v>6.3589260480451252E-3</v>
      </c>
      <c r="F2291">
        <v>2283</v>
      </c>
      <c r="G2291">
        <f t="shared" ca="1" si="75"/>
        <v>-5.7380315462839037E-3</v>
      </c>
    </row>
    <row r="2292" spans="2:7" x14ac:dyDescent="0.35">
      <c r="B2292" s="269">
        <v>42024</v>
      </c>
      <c r="C2292" s="210">
        <v>820.73</v>
      </c>
      <c r="D2292">
        <f t="shared" si="74"/>
        <v>-0.82386861125894895</v>
      </c>
      <c r="E2292">
        <v>6.3392025111580668E-3</v>
      </c>
      <c r="F2292">
        <v>2284</v>
      </c>
      <c r="G2292">
        <f t="shared" ca="1" si="75"/>
        <v>-7.0751572267187908E-3</v>
      </c>
    </row>
    <row r="2293" spans="2:7" x14ac:dyDescent="0.35">
      <c r="B2293" s="269">
        <v>45656</v>
      </c>
      <c r="C2293" s="210">
        <v>4659.76</v>
      </c>
      <c r="D2293">
        <f t="shared" si="74"/>
        <v>39.650440547849605</v>
      </c>
      <c r="E2293">
        <v>6.3211452783615641E-3</v>
      </c>
      <c r="F2293">
        <v>2285</v>
      </c>
      <c r="G2293">
        <f t="shared" ca="1" si="75"/>
        <v>-3.142460954419489E-2</v>
      </c>
    </row>
    <row r="2294" spans="2:7" x14ac:dyDescent="0.35">
      <c r="B2294" s="269">
        <v>39608</v>
      </c>
      <c r="C2294" s="210">
        <v>114.63</v>
      </c>
      <c r="D2294">
        <f t="shared" si="74"/>
        <v>-0.96468293825136942</v>
      </c>
      <c r="E2294">
        <v>6.3207795628127368E-3</v>
      </c>
      <c r="F2294">
        <v>2286</v>
      </c>
      <c r="G2294">
        <f t="shared" ca="1" si="75"/>
        <v>1.6831852717210653E-2</v>
      </c>
    </row>
    <row r="2295" spans="2:7" x14ac:dyDescent="0.35">
      <c r="B2295" s="269">
        <v>44204</v>
      </c>
      <c r="C2295" s="210">
        <v>3245.74</v>
      </c>
      <c r="D2295">
        <f t="shared" si="74"/>
        <v>126.33385641428012</v>
      </c>
      <c r="E2295">
        <v>6.3186745045513224E-3</v>
      </c>
      <c r="F2295">
        <v>2287</v>
      </c>
      <c r="G2295">
        <f t="shared" ca="1" si="75"/>
        <v>1.9584005905783457E-3</v>
      </c>
    </row>
    <row r="2296" spans="2:7" x14ac:dyDescent="0.35">
      <c r="B2296" s="269">
        <v>35905</v>
      </c>
      <c r="C2296" s="210">
        <v>25.49</v>
      </c>
      <c r="D2296">
        <f t="shared" si="74"/>
        <v>-0.99057308540067168</v>
      </c>
      <c r="E2296">
        <v>6.3166206079747394E-3</v>
      </c>
      <c r="F2296">
        <v>2288</v>
      </c>
      <c r="G2296">
        <f t="shared" ca="1" si="75"/>
        <v>-2.9040540283881453E-2</v>
      </c>
    </row>
    <row r="2297" spans="2:7" x14ac:dyDescent="0.35">
      <c r="B2297" s="269">
        <v>43801</v>
      </c>
      <c r="C2297" s="210">
        <v>2703.96</v>
      </c>
      <c r="D2297">
        <f t="shared" si="74"/>
        <v>16.645262333594363</v>
      </c>
      <c r="E2297">
        <v>6.3118719761816287E-3</v>
      </c>
      <c r="F2297">
        <v>2289</v>
      </c>
      <c r="G2297">
        <f t="shared" ca="1" si="75"/>
        <v>3.4048287015958321E-2</v>
      </c>
    </row>
    <row r="2298" spans="2:7" x14ac:dyDescent="0.35">
      <c r="B2298" s="269">
        <v>40644</v>
      </c>
      <c r="C2298" s="210">
        <v>153.24</v>
      </c>
      <c r="D2298">
        <f t="shared" si="74"/>
        <v>-0.96706343577112064</v>
      </c>
      <c r="E2298">
        <v>6.3041765169425269E-3</v>
      </c>
      <c r="F2298">
        <v>2290</v>
      </c>
      <c r="G2298">
        <f t="shared" ca="1" si="75"/>
        <v>2.520120037501869E-2</v>
      </c>
    </row>
    <row r="2299" spans="2:7" x14ac:dyDescent="0.35">
      <c r="B2299" s="269">
        <v>45728</v>
      </c>
      <c r="C2299" s="210">
        <v>4652.58</v>
      </c>
      <c r="D2299">
        <f t="shared" si="74"/>
        <v>30.998486932599725</v>
      </c>
      <c r="E2299">
        <v>6.3004898939104156E-3</v>
      </c>
      <c r="F2299">
        <v>2291</v>
      </c>
      <c r="G2299">
        <f t="shared" ca="1" si="75"/>
        <v>2.8984817184936756E-2</v>
      </c>
    </row>
    <row r="2300" spans="2:7" x14ac:dyDescent="0.35">
      <c r="B2300" s="269">
        <v>40582</v>
      </c>
      <c r="C2300" s="210">
        <v>145.4</v>
      </c>
      <c r="D2300">
        <f t="shared" si="74"/>
        <v>-0.6083396185755845</v>
      </c>
      <c r="E2300">
        <v>6.2980137033704512E-3</v>
      </c>
      <c r="F2300">
        <v>2292</v>
      </c>
      <c r="G2300">
        <f t="shared" ca="1" si="75"/>
        <v>1.1972044920762731E-2</v>
      </c>
    </row>
    <row r="2301" spans="2:7" x14ac:dyDescent="0.35">
      <c r="B2301" s="269">
        <v>41603</v>
      </c>
      <c r="C2301" s="210">
        <v>371.24</v>
      </c>
      <c r="D2301">
        <f t="shared" si="74"/>
        <v>-0.80504455869301506</v>
      </c>
      <c r="E2301">
        <v>6.2886262604358485E-3</v>
      </c>
      <c r="F2301">
        <v>2293</v>
      </c>
      <c r="G2301">
        <f t="shared" ca="1" si="75"/>
        <v>5.1841290465642498E-3</v>
      </c>
    </row>
    <row r="2302" spans="2:7" x14ac:dyDescent="0.35">
      <c r="B2302" s="269">
        <v>43019</v>
      </c>
      <c r="C2302" s="210">
        <v>1904.23</v>
      </c>
      <c r="D2302">
        <f t="shared" si="74"/>
        <v>50.70323106163454</v>
      </c>
      <c r="E2302">
        <v>6.2885437529395464E-3</v>
      </c>
      <c r="F2302">
        <v>2294</v>
      </c>
      <c r="G2302">
        <f t="shared" ca="1" si="75"/>
        <v>-6.289403880671042E-3</v>
      </c>
    </row>
    <row r="2303" spans="2:7" x14ac:dyDescent="0.35">
      <c r="B2303" s="269">
        <v>37622</v>
      </c>
      <c r="C2303" s="210">
        <v>36.83</v>
      </c>
      <c r="D2303">
        <f t="shared" si="74"/>
        <v>-0.20795698924731187</v>
      </c>
      <c r="E2303">
        <v>6.2841530054643952E-3</v>
      </c>
      <c r="F2303">
        <v>2295</v>
      </c>
      <c r="G2303">
        <f t="shared" ca="1" si="75"/>
        <v>-8.5065857010283171E-4</v>
      </c>
    </row>
    <row r="2304" spans="2:7" x14ac:dyDescent="0.35">
      <c r="B2304" s="269">
        <v>38212</v>
      </c>
      <c r="C2304" s="210">
        <v>46.5</v>
      </c>
      <c r="D2304">
        <f t="shared" si="74"/>
        <v>-0.96792439815134168</v>
      </c>
      <c r="E2304">
        <v>6.2756979008872357E-3</v>
      </c>
      <c r="F2304">
        <v>2296</v>
      </c>
      <c r="G2304">
        <f t="shared" ca="1" si="75"/>
        <v>1.9032749931542487E-2</v>
      </c>
    </row>
    <row r="2305" spans="2:7" x14ac:dyDescent="0.35">
      <c r="B2305" s="269">
        <v>42601</v>
      </c>
      <c r="C2305" s="210">
        <v>1449.7</v>
      </c>
      <c r="D2305">
        <f t="shared" si="74"/>
        <v>15.730525100980957</v>
      </c>
      <c r="E2305">
        <v>6.2749017811280687E-3</v>
      </c>
      <c r="F2305">
        <v>2297</v>
      </c>
      <c r="G2305">
        <f t="shared" ca="1" si="75"/>
        <v>-1.5131342421828163E-3</v>
      </c>
    </row>
    <row r="2306" spans="2:7" x14ac:dyDescent="0.35">
      <c r="B2306" s="269">
        <v>39106</v>
      </c>
      <c r="C2306" s="210">
        <v>86.65</v>
      </c>
      <c r="D2306">
        <f t="shared" si="74"/>
        <v>0.58757786735067807</v>
      </c>
      <c r="E2306">
        <v>6.271048658692443E-3</v>
      </c>
      <c r="F2306">
        <v>2298</v>
      </c>
      <c r="G2306">
        <f t="shared" ca="1" si="75"/>
        <v>-1.126597550502406E-2</v>
      </c>
    </row>
    <row r="2307" spans="2:7" x14ac:dyDescent="0.35">
      <c r="B2307" s="269">
        <v>36908</v>
      </c>
      <c r="C2307" s="210">
        <v>54.58</v>
      </c>
      <c r="D2307">
        <f t="shared" si="74"/>
        <v>-0.71054306321595262</v>
      </c>
      <c r="E2307">
        <v>6.2684365781710228E-3</v>
      </c>
      <c r="F2307">
        <v>2299</v>
      </c>
      <c r="G2307">
        <f t="shared" ca="1" si="75"/>
        <v>-2.5581422255397418E-2</v>
      </c>
    </row>
    <row r="2308" spans="2:7" x14ac:dyDescent="0.35">
      <c r="B2308" s="269">
        <v>40935</v>
      </c>
      <c r="C2308" s="210">
        <v>188.56</v>
      </c>
      <c r="D2308">
        <f t="shared" si="74"/>
        <v>-0.96742005767492967</v>
      </c>
      <c r="E2308">
        <v>6.2436629489301242E-3</v>
      </c>
      <c r="F2308">
        <v>2300</v>
      </c>
      <c r="G2308">
        <f t="shared" ca="1" si="75"/>
        <v>1.3348529472856103E-2</v>
      </c>
    </row>
    <row r="2309" spans="2:7" x14ac:dyDescent="0.35">
      <c r="B2309" s="269">
        <v>46000</v>
      </c>
      <c r="C2309" s="210">
        <v>5787.61</v>
      </c>
      <c r="D2309">
        <f t="shared" si="74"/>
        <v>155.08441208198491</v>
      </c>
      <c r="E2309">
        <v>6.2416220567448003E-3</v>
      </c>
      <c r="F2309">
        <v>2301</v>
      </c>
      <c r="G2309">
        <f t="shared" ca="1" si="75"/>
        <v>5.4425510396379955E-3</v>
      </c>
    </row>
    <row r="2310" spans="2:7" x14ac:dyDescent="0.35">
      <c r="B2310" s="269">
        <v>37637</v>
      </c>
      <c r="C2310" s="210">
        <v>37.08</v>
      </c>
      <c r="D2310">
        <f t="shared" si="74"/>
        <v>-8.0357142857142905E-2</v>
      </c>
      <c r="E2310">
        <v>6.2415196743554101E-3</v>
      </c>
      <c r="F2310">
        <v>2302</v>
      </c>
      <c r="G2310">
        <f t="shared" ca="1" si="75"/>
        <v>-9.7377922792495804E-3</v>
      </c>
    </row>
    <row r="2311" spans="2:7" x14ac:dyDescent="0.35">
      <c r="B2311" s="269">
        <v>37890</v>
      </c>
      <c r="C2311" s="210">
        <v>40.32</v>
      </c>
      <c r="D2311">
        <f t="shared" si="74"/>
        <v>-0.99241740386351329</v>
      </c>
      <c r="E2311">
        <v>6.2390816071874224E-3</v>
      </c>
      <c r="F2311">
        <v>2303</v>
      </c>
      <c r="G2311">
        <f t="shared" ca="1" si="75"/>
        <v>-2.2581463398439892E-2</v>
      </c>
    </row>
    <row r="2312" spans="2:7" x14ac:dyDescent="0.35">
      <c r="B2312" s="269">
        <v>46157</v>
      </c>
      <c r="C2312" s="210">
        <v>5317.44</v>
      </c>
      <c r="D2312">
        <f t="shared" si="74"/>
        <v>0.76404199910428439</v>
      </c>
      <c r="E2312">
        <v>6.2352279974036886E-3</v>
      </c>
      <c r="F2312">
        <v>2304</v>
      </c>
      <c r="G2312">
        <f t="shared" ca="1" si="75"/>
        <v>-8.4661156510299415E-3</v>
      </c>
    </row>
    <row r="2313" spans="2:7" x14ac:dyDescent="0.35">
      <c r="B2313" s="269">
        <v>43335</v>
      </c>
      <c r="C2313" s="210">
        <v>3014.35</v>
      </c>
      <c r="D2313">
        <f t="shared" ref="D2313:D2376" si="76">(C2313-C2314)/C2314</f>
        <v>13.023493835775763</v>
      </c>
      <c r="E2313">
        <v>6.2289489232864063E-3</v>
      </c>
      <c r="F2313">
        <v>2305</v>
      </c>
      <c r="G2313">
        <f t="shared" ca="1" si="75"/>
        <v>-1.8647458166241825E-2</v>
      </c>
    </row>
    <row r="2314" spans="2:7" x14ac:dyDescent="0.35">
      <c r="B2314" s="269">
        <v>40969</v>
      </c>
      <c r="C2314" s="210">
        <v>214.95</v>
      </c>
      <c r="D2314">
        <f t="shared" si="76"/>
        <v>0.51096583719949396</v>
      </c>
      <c r="E2314">
        <v>6.2260088006740192E-3</v>
      </c>
      <c r="F2314">
        <v>2306</v>
      </c>
      <c r="G2314">
        <f t="shared" ref="G2314:G2377" ca="1" si="77">_xlfn.NORM.INV(RAND(),M$11,M$12)</f>
        <v>1.1230600622557849E-2</v>
      </c>
    </row>
    <row r="2315" spans="2:7" x14ac:dyDescent="0.35">
      <c r="B2315" s="269">
        <v>40344</v>
      </c>
      <c r="C2315" s="210">
        <v>142.26</v>
      </c>
      <c r="D2315">
        <f t="shared" si="76"/>
        <v>2.1376268195853547</v>
      </c>
      <c r="E2315">
        <v>6.2243598811712797E-3</v>
      </c>
      <c r="F2315">
        <v>2307</v>
      </c>
      <c r="G2315">
        <f t="shared" ca="1" si="77"/>
        <v>-3.7973411796793581E-2</v>
      </c>
    </row>
    <row r="2316" spans="2:7" x14ac:dyDescent="0.35">
      <c r="B2316" s="269">
        <v>37967</v>
      </c>
      <c r="C2316" s="210">
        <v>45.34</v>
      </c>
      <c r="D2316">
        <f t="shared" si="76"/>
        <v>-0.67816581487791028</v>
      </c>
      <c r="E2316">
        <v>6.2139369729250138E-3</v>
      </c>
      <c r="F2316">
        <v>2308</v>
      </c>
      <c r="G2316">
        <f t="shared" ca="1" si="77"/>
        <v>-1.2317371800695925E-2</v>
      </c>
    </row>
    <row r="2317" spans="2:7" x14ac:dyDescent="0.35">
      <c r="B2317" s="269">
        <v>40610</v>
      </c>
      <c r="C2317" s="210">
        <v>140.88</v>
      </c>
      <c r="D2317">
        <f t="shared" si="76"/>
        <v>-0.94681907235369389</v>
      </c>
      <c r="E2317">
        <v>6.2138418684380015E-3</v>
      </c>
      <c r="F2317">
        <v>2309</v>
      </c>
      <c r="G2317">
        <f t="shared" ca="1" si="77"/>
        <v>2.2551686983516641E-2</v>
      </c>
    </row>
    <row r="2318" spans="2:7" x14ac:dyDescent="0.35">
      <c r="B2318" s="269">
        <v>43278</v>
      </c>
      <c r="C2318" s="210">
        <v>2649.07</v>
      </c>
      <c r="D2318">
        <f t="shared" si="76"/>
        <v>19.615330739299612</v>
      </c>
      <c r="E2318">
        <v>6.1950196751697625E-3</v>
      </c>
      <c r="F2318">
        <v>2310</v>
      </c>
      <c r="G2318">
        <f t="shared" ca="1" si="77"/>
        <v>1.3172968344345734E-3</v>
      </c>
    </row>
    <row r="2319" spans="2:7" x14ac:dyDescent="0.35">
      <c r="B2319" s="269">
        <v>40217</v>
      </c>
      <c r="C2319" s="210">
        <v>128.5</v>
      </c>
      <c r="D2319">
        <f t="shared" si="76"/>
        <v>-0.95951761377598277</v>
      </c>
      <c r="E2319">
        <v>6.1858899068201884E-3</v>
      </c>
      <c r="F2319">
        <v>2311</v>
      </c>
      <c r="G2319">
        <f t="shared" ca="1" si="77"/>
        <v>-8.3167947831554109E-3</v>
      </c>
    </row>
    <row r="2320" spans="2:7" x14ac:dyDescent="0.35">
      <c r="B2320" s="269">
        <v>44328</v>
      </c>
      <c r="C2320" s="210">
        <v>3174.22</v>
      </c>
      <c r="D2320">
        <f t="shared" si="76"/>
        <v>0.54005366040628577</v>
      </c>
      <c r="E2320">
        <v>6.1844036377352481E-3</v>
      </c>
      <c r="F2320">
        <v>2312</v>
      </c>
      <c r="G2320">
        <f t="shared" ca="1" si="77"/>
        <v>2.0937081168851974E-2</v>
      </c>
    </row>
    <row r="2321" spans="2:7" x14ac:dyDescent="0.35">
      <c r="B2321" s="269">
        <v>43123</v>
      </c>
      <c r="C2321" s="210">
        <v>2061.11</v>
      </c>
      <c r="D2321">
        <f t="shared" si="76"/>
        <v>51.740788126919149</v>
      </c>
      <c r="E2321">
        <v>6.1802826527375876E-3</v>
      </c>
      <c r="F2321">
        <v>2313</v>
      </c>
      <c r="G2321">
        <f t="shared" ca="1" si="77"/>
        <v>1.5804282983767449E-2</v>
      </c>
    </row>
    <row r="2322" spans="2:7" x14ac:dyDescent="0.35">
      <c r="B2322" s="269">
        <v>37202</v>
      </c>
      <c r="C2322" s="210">
        <v>39.08</v>
      </c>
      <c r="D2322">
        <f t="shared" si="76"/>
        <v>-0.99107475237462295</v>
      </c>
      <c r="E2322">
        <v>6.1791967044282923E-3</v>
      </c>
      <c r="F2322">
        <v>2314</v>
      </c>
      <c r="G2322">
        <f t="shared" ca="1" si="77"/>
        <v>-2.7196584100845918E-2</v>
      </c>
    </row>
    <row r="2323" spans="2:7" x14ac:dyDescent="0.35">
      <c r="B2323" s="269">
        <v>45180</v>
      </c>
      <c r="C2323" s="210">
        <v>4378.59</v>
      </c>
      <c r="D2323">
        <f t="shared" si="76"/>
        <v>78.035920577617347</v>
      </c>
      <c r="E2323">
        <v>6.1768821911386811E-3</v>
      </c>
      <c r="F2323">
        <v>2315</v>
      </c>
      <c r="G2323">
        <f t="shared" ca="1" si="77"/>
        <v>7.6735316622247038E-3</v>
      </c>
    </row>
    <row r="2324" spans="2:7" x14ac:dyDescent="0.35">
      <c r="B2324" s="269">
        <v>36865</v>
      </c>
      <c r="C2324" s="210">
        <v>55.4</v>
      </c>
      <c r="D2324">
        <f t="shared" si="76"/>
        <v>-0.50004512228138254</v>
      </c>
      <c r="E2324">
        <v>6.1750817290228167E-3</v>
      </c>
      <c r="F2324">
        <v>2316</v>
      </c>
      <c r="G2324">
        <f t="shared" ca="1" si="77"/>
        <v>1.9839250628692757E-2</v>
      </c>
    </row>
    <row r="2325" spans="2:7" x14ac:dyDescent="0.35">
      <c r="B2325" s="269">
        <v>38748</v>
      </c>
      <c r="C2325" s="210">
        <v>110.81</v>
      </c>
      <c r="D2325">
        <f t="shared" si="76"/>
        <v>1.4273822562979188</v>
      </c>
      <c r="E2325">
        <v>6.1745210206120664E-3</v>
      </c>
      <c r="F2325">
        <v>2317</v>
      </c>
      <c r="G2325">
        <f t="shared" ca="1" si="77"/>
        <v>3.7666286637499501E-3</v>
      </c>
    </row>
    <row r="2326" spans="2:7" x14ac:dyDescent="0.35">
      <c r="B2326" s="269">
        <v>37034</v>
      </c>
      <c r="C2326" s="210">
        <v>45.65</v>
      </c>
      <c r="D2326">
        <f t="shared" si="76"/>
        <v>-0.97786011862902478</v>
      </c>
      <c r="E2326">
        <v>6.1714789508486041E-3</v>
      </c>
      <c r="F2326">
        <v>2318</v>
      </c>
      <c r="G2326">
        <f t="shared" ca="1" si="77"/>
        <v>1.8940180414550603E-2</v>
      </c>
    </row>
    <row r="2327" spans="2:7" x14ac:dyDescent="0.35">
      <c r="B2327" s="269">
        <v>43101</v>
      </c>
      <c r="C2327" s="210">
        <v>2061.89</v>
      </c>
      <c r="D2327">
        <f t="shared" si="76"/>
        <v>-0.64890195123529426</v>
      </c>
      <c r="E2327">
        <v>6.1582905132070891E-3</v>
      </c>
      <c r="F2327">
        <v>2319</v>
      </c>
      <c r="G2327">
        <f t="shared" ca="1" si="77"/>
        <v>-1.1226610865690166E-3</v>
      </c>
    </row>
    <row r="2328" spans="2:7" x14ac:dyDescent="0.35">
      <c r="B2328" s="269">
        <v>45924</v>
      </c>
      <c r="C2328" s="210">
        <v>5872.69</v>
      </c>
      <c r="D2328">
        <f t="shared" si="76"/>
        <v>0.24964942855258132</v>
      </c>
      <c r="E2328">
        <v>6.1506410201497119E-3</v>
      </c>
      <c r="F2328">
        <v>2320</v>
      </c>
      <c r="G2328">
        <f t="shared" ca="1" si="77"/>
        <v>2.4101961803093569E-2</v>
      </c>
    </row>
    <row r="2329" spans="2:7" x14ac:dyDescent="0.35">
      <c r="B2329" s="269">
        <v>45135</v>
      </c>
      <c r="C2329" s="210">
        <v>4699.47</v>
      </c>
      <c r="D2329">
        <f t="shared" si="76"/>
        <v>2.2978736842105265</v>
      </c>
      <c r="E2329">
        <v>6.1467512781645892E-3</v>
      </c>
      <c r="F2329">
        <v>2321</v>
      </c>
      <c r="G2329">
        <f t="shared" ca="1" si="77"/>
        <v>-1.9608621725806786E-2</v>
      </c>
    </row>
    <row r="2330" spans="2:7" x14ac:dyDescent="0.35">
      <c r="B2330" s="269">
        <v>42234</v>
      </c>
      <c r="C2330" s="210">
        <v>1425</v>
      </c>
      <c r="D2330">
        <f t="shared" si="76"/>
        <v>-0.561852579535287</v>
      </c>
      <c r="E2330">
        <v>6.1427663630587064E-3</v>
      </c>
      <c r="F2330">
        <v>2322</v>
      </c>
      <c r="G2330">
        <f t="shared" ca="1" si="77"/>
        <v>-7.0957174937335008E-3</v>
      </c>
    </row>
    <row r="2331" spans="2:7" x14ac:dyDescent="0.35">
      <c r="B2331" s="269">
        <v>44615</v>
      </c>
      <c r="C2331" s="210">
        <v>3252.33</v>
      </c>
      <c r="D2331">
        <f t="shared" si="76"/>
        <v>281.81130434782608</v>
      </c>
      <c r="E2331">
        <v>6.1314582166798271E-3</v>
      </c>
      <c r="F2331">
        <v>2323</v>
      </c>
      <c r="G2331">
        <f t="shared" ca="1" si="77"/>
        <v>1.6287137952820573E-2</v>
      </c>
    </row>
    <row r="2332" spans="2:7" x14ac:dyDescent="0.35">
      <c r="B2332" s="269">
        <v>35444</v>
      </c>
      <c r="C2332" s="210">
        <v>11.5</v>
      </c>
      <c r="D2332">
        <f t="shared" si="76"/>
        <v>-0.8853668261562998</v>
      </c>
      <c r="E2332">
        <v>6.1242344706911884E-3</v>
      </c>
      <c r="F2332">
        <v>2324</v>
      </c>
      <c r="G2332">
        <f t="shared" ca="1" si="77"/>
        <v>5.7105068735084294E-3</v>
      </c>
    </row>
    <row r="2333" spans="2:7" x14ac:dyDescent="0.35">
      <c r="B2333" s="269">
        <v>39546</v>
      </c>
      <c r="C2333" s="210">
        <v>100.32</v>
      </c>
      <c r="D2333">
        <f t="shared" si="76"/>
        <v>-0.96123228169972019</v>
      </c>
      <c r="E2333">
        <v>6.117741450205591E-3</v>
      </c>
      <c r="F2333">
        <v>2325</v>
      </c>
      <c r="G2333">
        <f t="shared" ca="1" si="77"/>
        <v>-1.5037851125111106E-3</v>
      </c>
    </row>
    <row r="2334" spans="2:7" x14ac:dyDescent="0.35">
      <c r="B2334" s="269">
        <v>43263</v>
      </c>
      <c r="C2334" s="210">
        <v>2587.7199999999998</v>
      </c>
      <c r="D2334">
        <f t="shared" si="76"/>
        <v>35.570378745053695</v>
      </c>
      <c r="E2334">
        <v>6.1158869202446427E-3</v>
      </c>
      <c r="F2334">
        <v>2326</v>
      </c>
      <c r="G2334">
        <f t="shared" ca="1" si="77"/>
        <v>-8.9312136279583415E-4</v>
      </c>
    </row>
    <row r="2335" spans="2:7" x14ac:dyDescent="0.35">
      <c r="B2335" s="269">
        <v>38545</v>
      </c>
      <c r="C2335" s="210">
        <v>70.760000000000005</v>
      </c>
      <c r="D2335">
        <f t="shared" si="76"/>
        <v>-0.98423316027540719</v>
      </c>
      <c r="E2335">
        <v>6.1140338404664703E-3</v>
      </c>
      <c r="F2335">
        <v>2327</v>
      </c>
      <c r="G2335">
        <f t="shared" ca="1" si="77"/>
        <v>-1.6474896155651696E-2</v>
      </c>
    </row>
    <row r="2336" spans="2:7" x14ac:dyDescent="0.35">
      <c r="B2336" s="269">
        <v>45082</v>
      </c>
      <c r="C2336" s="210">
        <v>4487.8999999999996</v>
      </c>
      <c r="D2336">
        <f t="shared" si="76"/>
        <v>226.23544303797468</v>
      </c>
      <c r="E2336">
        <v>6.1134862115888398E-3</v>
      </c>
      <c r="F2336">
        <v>2328</v>
      </c>
      <c r="G2336">
        <f t="shared" ca="1" si="77"/>
        <v>9.2707673823637649E-3</v>
      </c>
    </row>
    <row r="2337" spans="2:7" x14ac:dyDescent="0.35">
      <c r="B2337" s="269">
        <v>35859</v>
      </c>
      <c r="C2337" s="210">
        <v>19.75</v>
      </c>
      <c r="D2337">
        <f t="shared" si="76"/>
        <v>-0.97770326717695144</v>
      </c>
      <c r="E2337">
        <v>6.1130922058074888E-3</v>
      </c>
      <c r="F2337">
        <v>2329</v>
      </c>
      <c r="G2337">
        <f t="shared" ca="1" si="77"/>
        <v>2.1038889873831616E-2</v>
      </c>
    </row>
    <row r="2338" spans="2:7" x14ac:dyDescent="0.35">
      <c r="B2338" s="269">
        <v>42059</v>
      </c>
      <c r="C2338" s="210">
        <v>885.78</v>
      </c>
      <c r="D2338">
        <f t="shared" si="76"/>
        <v>-0.67670492910195812</v>
      </c>
      <c r="E2338">
        <v>6.1108587005906352E-3</v>
      </c>
      <c r="F2338">
        <v>2330</v>
      </c>
      <c r="G2338">
        <f t="shared" ca="1" si="77"/>
        <v>-1.4322006688137323E-2</v>
      </c>
    </row>
    <row r="2339" spans="2:7" x14ac:dyDescent="0.35">
      <c r="B2339" s="269">
        <v>43468</v>
      </c>
      <c r="C2339" s="210">
        <v>2739.85</v>
      </c>
      <c r="D2339">
        <f t="shared" si="76"/>
        <v>235.80639585133963</v>
      </c>
      <c r="E2339">
        <v>6.110435845931776E-3</v>
      </c>
      <c r="F2339">
        <v>2331</v>
      </c>
      <c r="G2339">
        <f t="shared" ca="1" si="77"/>
        <v>2.6861518229978665E-2</v>
      </c>
    </row>
    <row r="2340" spans="2:7" x14ac:dyDescent="0.35">
      <c r="B2340" s="269">
        <v>35465</v>
      </c>
      <c r="C2340" s="210">
        <v>11.57</v>
      </c>
      <c r="D2340">
        <f t="shared" si="76"/>
        <v>-0.72080115830115832</v>
      </c>
      <c r="E2340">
        <v>6.0869565217391555E-3</v>
      </c>
      <c r="F2340">
        <v>2332</v>
      </c>
      <c r="G2340">
        <f t="shared" ca="1" si="77"/>
        <v>-1.1640360852503299E-2</v>
      </c>
    </row>
    <row r="2341" spans="2:7" x14ac:dyDescent="0.35">
      <c r="B2341" s="269">
        <v>36657</v>
      </c>
      <c r="C2341" s="210">
        <v>41.44</v>
      </c>
      <c r="D2341">
        <f t="shared" si="76"/>
        <v>0.13565360372704838</v>
      </c>
      <c r="E2341">
        <v>6.0694343287205632E-3</v>
      </c>
      <c r="F2341">
        <v>2333</v>
      </c>
      <c r="G2341">
        <f t="shared" ca="1" si="77"/>
        <v>9.9174168843220237E-3</v>
      </c>
    </row>
    <row r="2342" spans="2:7" x14ac:dyDescent="0.35">
      <c r="B2342" s="269">
        <v>37439</v>
      </c>
      <c r="C2342" s="210">
        <v>36.49</v>
      </c>
      <c r="D2342">
        <f t="shared" si="76"/>
        <v>-0.60733885720434733</v>
      </c>
      <c r="E2342">
        <v>6.0656189688447432E-3</v>
      </c>
      <c r="F2342">
        <v>2334</v>
      </c>
      <c r="G2342">
        <f t="shared" ca="1" si="77"/>
        <v>9.0987893437990928E-3</v>
      </c>
    </row>
    <row r="2343" spans="2:7" x14ac:dyDescent="0.35">
      <c r="B2343" s="269">
        <v>39756</v>
      </c>
      <c r="C2343" s="210">
        <v>92.93</v>
      </c>
      <c r="D2343">
        <f t="shared" si="76"/>
        <v>-0.98222598796577165</v>
      </c>
      <c r="E2343">
        <v>6.0625744289271649E-3</v>
      </c>
      <c r="F2343">
        <v>2335</v>
      </c>
      <c r="G2343">
        <f t="shared" ca="1" si="77"/>
        <v>-1.3885387904402103E-2</v>
      </c>
    </row>
    <row r="2344" spans="2:7" x14ac:dyDescent="0.35">
      <c r="B2344" s="269">
        <v>46218</v>
      </c>
      <c r="C2344" s="210">
        <v>5228.42</v>
      </c>
      <c r="D2344">
        <f t="shared" si="76"/>
        <v>3.4225066188474322</v>
      </c>
      <c r="E2344">
        <v>6.0554748458230799E-3</v>
      </c>
      <c r="F2344">
        <v>2336</v>
      </c>
      <c r="G2344">
        <f t="shared" ca="1" si="77"/>
        <v>-1.2469077919490602E-2</v>
      </c>
    </row>
    <row r="2345" spans="2:7" x14ac:dyDescent="0.35">
      <c r="B2345" s="269">
        <v>42451</v>
      </c>
      <c r="C2345" s="210">
        <v>1182.23</v>
      </c>
      <c r="D2345">
        <f t="shared" si="76"/>
        <v>-0.49670923797360578</v>
      </c>
      <c r="E2345">
        <v>6.0504459119069777E-3</v>
      </c>
      <c r="F2345">
        <v>2337</v>
      </c>
      <c r="G2345">
        <f t="shared" ca="1" si="77"/>
        <v>9.1562851893959053E-3</v>
      </c>
    </row>
    <row r="2346" spans="2:7" x14ac:dyDescent="0.35">
      <c r="B2346" s="269">
        <v>43595</v>
      </c>
      <c r="C2346" s="210">
        <v>2349</v>
      </c>
      <c r="D2346">
        <f t="shared" si="76"/>
        <v>-0.27467091550796197</v>
      </c>
      <c r="E2346">
        <v>6.04311123864513E-3</v>
      </c>
      <c r="F2346">
        <v>2338</v>
      </c>
      <c r="G2346">
        <f t="shared" ca="1" si="77"/>
        <v>2.5530068085196627E-2</v>
      </c>
    </row>
    <row r="2347" spans="2:7" x14ac:dyDescent="0.35">
      <c r="B2347" s="269">
        <v>44350</v>
      </c>
      <c r="C2347" s="210">
        <v>3238.53</v>
      </c>
      <c r="D2347">
        <f t="shared" si="76"/>
        <v>27.156233698487224</v>
      </c>
      <c r="E2347">
        <v>6.0420989848031965E-3</v>
      </c>
      <c r="F2347">
        <v>2339</v>
      </c>
      <c r="G2347">
        <f t="shared" ca="1" si="77"/>
        <v>3.1442775652173398E-2</v>
      </c>
    </row>
    <row r="2348" spans="2:7" x14ac:dyDescent="0.35">
      <c r="B2348" s="269">
        <v>38765</v>
      </c>
      <c r="C2348" s="210">
        <v>115.02</v>
      </c>
      <c r="D2348">
        <f t="shared" si="76"/>
        <v>1.0282137189208251</v>
      </c>
      <c r="E2348">
        <v>6.0351613749671804E-3</v>
      </c>
      <c r="F2348">
        <v>2340</v>
      </c>
      <c r="G2348">
        <f t="shared" ca="1" si="77"/>
        <v>7.4624605405694397E-3</v>
      </c>
    </row>
    <row r="2349" spans="2:7" x14ac:dyDescent="0.35">
      <c r="B2349" s="269">
        <v>36937</v>
      </c>
      <c r="C2349" s="210">
        <v>56.71</v>
      </c>
      <c r="D2349">
        <f t="shared" si="76"/>
        <v>-0.73872379636028562</v>
      </c>
      <c r="E2349">
        <v>6.0315770800071569E-3</v>
      </c>
      <c r="F2349">
        <v>2341</v>
      </c>
      <c r="G2349">
        <f t="shared" ca="1" si="77"/>
        <v>-1.3988546280021169E-2</v>
      </c>
    </row>
    <row r="2350" spans="2:7" x14ac:dyDescent="0.35">
      <c r="B2350" s="269">
        <v>41054</v>
      </c>
      <c r="C2350" s="210">
        <v>217.05</v>
      </c>
      <c r="D2350">
        <f t="shared" si="76"/>
        <v>2.7121600820933813</v>
      </c>
      <c r="E2350">
        <v>6.0254924681344673E-3</v>
      </c>
      <c r="F2350">
        <v>2342</v>
      </c>
      <c r="G2350">
        <f t="shared" ca="1" si="77"/>
        <v>6.5868568057003887E-3</v>
      </c>
    </row>
    <row r="2351" spans="2:7" x14ac:dyDescent="0.35">
      <c r="B2351" s="269">
        <v>36486</v>
      </c>
      <c r="C2351" s="210">
        <v>58.47</v>
      </c>
      <c r="D2351">
        <f t="shared" si="76"/>
        <v>-0.98591871532059194</v>
      </c>
      <c r="E2351">
        <v>6.0220233998623781E-3</v>
      </c>
      <c r="F2351">
        <v>2343</v>
      </c>
      <c r="G2351">
        <f t="shared" ca="1" si="77"/>
        <v>-2.1682996225916015E-2</v>
      </c>
    </row>
    <row r="2352" spans="2:7" x14ac:dyDescent="0.35">
      <c r="B2352" s="269">
        <v>44956</v>
      </c>
      <c r="C2352" s="210">
        <v>4152.32</v>
      </c>
      <c r="D2352">
        <f t="shared" si="76"/>
        <v>37.763256161314409</v>
      </c>
      <c r="E2352">
        <v>6.0157626063297373E-3</v>
      </c>
      <c r="F2352">
        <v>2344</v>
      </c>
      <c r="G2352">
        <f t="shared" ca="1" si="77"/>
        <v>-6.7193970513061722E-3</v>
      </c>
    </row>
    <row r="2353" spans="2:7" x14ac:dyDescent="0.35">
      <c r="B2353" s="269">
        <v>39665</v>
      </c>
      <c r="C2353" s="210">
        <v>107.12</v>
      </c>
      <c r="D2353">
        <f t="shared" si="76"/>
        <v>1.3721964606794765E-2</v>
      </c>
      <c r="E2353">
        <v>6.0105184072126276E-3</v>
      </c>
      <c r="F2353">
        <v>2345</v>
      </c>
      <c r="G2353">
        <f t="shared" ca="1" si="77"/>
        <v>-1.2109558937250148E-2</v>
      </c>
    </row>
    <row r="2354" spans="2:7" x14ac:dyDescent="0.35">
      <c r="B2354" s="269">
        <v>39638</v>
      </c>
      <c r="C2354" s="210">
        <v>105.67</v>
      </c>
      <c r="D2354">
        <f t="shared" si="76"/>
        <v>0.65782867900847186</v>
      </c>
      <c r="E2354">
        <v>5.9977151561309543E-3</v>
      </c>
      <c r="F2354">
        <v>2346</v>
      </c>
      <c r="G2354">
        <f t="shared" ca="1" si="77"/>
        <v>1.5074414493974023E-2</v>
      </c>
    </row>
    <row r="2355" spans="2:7" x14ac:dyDescent="0.35">
      <c r="B2355" s="269">
        <v>38502</v>
      </c>
      <c r="C2355" s="210">
        <v>63.74</v>
      </c>
      <c r="D2355">
        <f t="shared" si="76"/>
        <v>-0.98734468750868642</v>
      </c>
      <c r="E2355">
        <v>5.9974747474747878E-3</v>
      </c>
      <c r="F2355">
        <v>2347</v>
      </c>
      <c r="G2355">
        <f t="shared" ca="1" si="77"/>
        <v>3.4351149336802689E-3</v>
      </c>
    </row>
    <row r="2356" spans="2:7" x14ac:dyDescent="0.35">
      <c r="B2356" s="269">
        <v>46178</v>
      </c>
      <c r="C2356" s="210">
        <v>5036.62</v>
      </c>
      <c r="D2356">
        <f t="shared" si="76"/>
        <v>0.68418412728136058</v>
      </c>
      <c r="E2356">
        <v>5.9920665039487724E-3</v>
      </c>
      <c r="F2356">
        <v>2348</v>
      </c>
      <c r="G2356">
        <f t="shared" ca="1" si="77"/>
        <v>-2.2985266806895737E-3</v>
      </c>
    </row>
    <row r="2357" spans="2:7" x14ac:dyDescent="0.35">
      <c r="B2357" s="269">
        <v>43340</v>
      </c>
      <c r="C2357" s="210">
        <v>2990.54</v>
      </c>
      <c r="D2357">
        <f t="shared" si="76"/>
        <v>30.190446391322485</v>
      </c>
      <c r="E2357">
        <v>5.9809739097672681E-3</v>
      </c>
      <c r="F2357">
        <v>2349</v>
      </c>
      <c r="G2357">
        <f t="shared" ca="1" si="77"/>
        <v>-1.063613005720601E-2</v>
      </c>
    </row>
    <row r="2358" spans="2:7" x14ac:dyDescent="0.35">
      <c r="B2358" s="269">
        <v>38693</v>
      </c>
      <c r="C2358" s="210">
        <v>95.88</v>
      </c>
      <c r="D2358">
        <f t="shared" si="76"/>
        <v>0.96515679442508706</v>
      </c>
      <c r="E2358">
        <v>5.9804847340257389E-3</v>
      </c>
      <c r="F2358">
        <v>2350</v>
      </c>
      <c r="G2358">
        <f t="shared" ca="1" si="77"/>
        <v>2.1052474335449683E-2</v>
      </c>
    </row>
    <row r="2359" spans="2:7" x14ac:dyDescent="0.35">
      <c r="B2359" s="269">
        <v>36980</v>
      </c>
      <c r="C2359" s="210">
        <v>48.79</v>
      </c>
      <c r="D2359">
        <f t="shared" si="76"/>
        <v>-0.77171064944787571</v>
      </c>
      <c r="E2359">
        <v>5.9793814432989511E-3</v>
      </c>
      <c r="F2359">
        <v>2351</v>
      </c>
      <c r="G2359">
        <f t="shared" ca="1" si="77"/>
        <v>1.738280526191463E-2</v>
      </c>
    </row>
    <row r="2360" spans="2:7" x14ac:dyDescent="0.35">
      <c r="B2360" s="269">
        <v>41079</v>
      </c>
      <c r="C2360" s="210">
        <v>213.72</v>
      </c>
      <c r="D2360">
        <f t="shared" si="76"/>
        <v>-0.83161577006712672</v>
      </c>
      <c r="E2360">
        <v>5.9778771475641809E-3</v>
      </c>
      <c r="F2360">
        <v>2352</v>
      </c>
      <c r="G2360">
        <f t="shared" ca="1" si="77"/>
        <v>-2.2134335293739421E-3</v>
      </c>
    </row>
    <row r="2361" spans="2:7" x14ac:dyDescent="0.35">
      <c r="B2361" s="269">
        <v>42503</v>
      </c>
      <c r="C2361" s="210">
        <v>1269.24</v>
      </c>
      <c r="D2361">
        <f t="shared" si="76"/>
        <v>-0.64343084456355937</v>
      </c>
      <c r="E2361">
        <v>5.9760640405801405E-3</v>
      </c>
      <c r="F2361">
        <v>2353</v>
      </c>
      <c r="G2361">
        <f t="shared" ca="1" si="77"/>
        <v>1.2833914250498365E-2</v>
      </c>
    </row>
    <row r="2362" spans="2:7" x14ac:dyDescent="0.35">
      <c r="B2362" s="269">
        <v>44862</v>
      </c>
      <c r="C2362" s="210">
        <v>3559.59</v>
      </c>
      <c r="D2362">
        <f t="shared" si="76"/>
        <v>0.11966720664328517</v>
      </c>
      <c r="E2362">
        <v>5.9658384391038316E-3</v>
      </c>
      <c r="F2362">
        <v>2354</v>
      </c>
      <c r="G2362">
        <f t="shared" ca="1" si="77"/>
        <v>3.1014388993291675E-2</v>
      </c>
    </row>
    <row r="2363" spans="2:7" x14ac:dyDescent="0.35">
      <c r="B2363" s="269">
        <v>44259</v>
      </c>
      <c r="C2363" s="210">
        <v>3179.15</v>
      </c>
      <c r="D2363">
        <f t="shared" si="76"/>
        <v>88.503096846846844</v>
      </c>
      <c r="E2363">
        <v>5.9582573916565178E-3</v>
      </c>
      <c r="F2363">
        <v>2355</v>
      </c>
      <c r="G2363">
        <f t="shared" ca="1" si="77"/>
        <v>-5.1348801000991096E-2</v>
      </c>
    </row>
    <row r="2364" spans="2:7" x14ac:dyDescent="0.35">
      <c r="B2364" s="269">
        <v>36641</v>
      </c>
      <c r="C2364" s="210">
        <v>35.520000000000003</v>
      </c>
      <c r="D2364">
        <f t="shared" si="76"/>
        <v>-0.98670643757227816</v>
      </c>
      <c r="E2364">
        <v>5.9473237043330737E-3</v>
      </c>
      <c r="F2364">
        <v>2356</v>
      </c>
      <c r="G2364">
        <f t="shared" ca="1" si="77"/>
        <v>2.5393686375345923E-2</v>
      </c>
    </row>
    <row r="2365" spans="2:7" x14ac:dyDescent="0.35">
      <c r="B2365" s="269">
        <v>43794</v>
      </c>
      <c r="C2365" s="210">
        <v>2671.97</v>
      </c>
      <c r="D2365">
        <f t="shared" si="76"/>
        <v>20.29908330011957</v>
      </c>
      <c r="E2365">
        <v>5.937052932761081E-3</v>
      </c>
      <c r="F2365">
        <v>2357</v>
      </c>
      <c r="G2365">
        <f t="shared" ca="1" si="77"/>
        <v>3.1628171731797345E-3</v>
      </c>
    </row>
    <row r="2366" spans="2:7" x14ac:dyDescent="0.35">
      <c r="B2366" s="269">
        <v>39988</v>
      </c>
      <c r="C2366" s="210">
        <v>125.45</v>
      </c>
      <c r="D2366">
        <f t="shared" si="76"/>
        <v>1.0548730548730549</v>
      </c>
      <c r="E2366">
        <v>5.9337663379040104E-3</v>
      </c>
      <c r="F2366">
        <v>2358</v>
      </c>
      <c r="G2366">
        <f t="shared" ca="1" si="77"/>
        <v>-8.1439086442009808E-3</v>
      </c>
    </row>
    <row r="2367" spans="2:7" x14ac:dyDescent="0.35">
      <c r="B2367" s="269">
        <v>36543</v>
      </c>
      <c r="C2367" s="210">
        <v>61.05</v>
      </c>
      <c r="D2367">
        <f t="shared" si="76"/>
        <v>-0.95161558762690512</v>
      </c>
      <c r="E2367">
        <v>5.931784478497272E-3</v>
      </c>
      <c r="F2367">
        <v>2359</v>
      </c>
      <c r="G2367">
        <f t="shared" ca="1" si="77"/>
        <v>2.502739591018506E-2</v>
      </c>
    </row>
    <row r="2368" spans="2:7" x14ac:dyDescent="0.35">
      <c r="B2368" s="269">
        <v>42381</v>
      </c>
      <c r="C2368" s="210">
        <v>1261.77</v>
      </c>
      <c r="D2368">
        <f t="shared" si="76"/>
        <v>18.574464784362398</v>
      </c>
      <c r="E2368">
        <v>5.9314534452656435E-3</v>
      </c>
      <c r="F2368">
        <v>2360</v>
      </c>
      <c r="G2368">
        <f t="shared" ca="1" si="77"/>
        <v>1.2847959068469071E-3</v>
      </c>
    </row>
    <row r="2369" spans="2:7" x14ac:dyDescent="0.35">
      <c r="B2369" s="269">
        <v>38380</v>
      </c>
      <c r="C2369" s="210">
        <v>64.459999999999994</v>
      </c>
      <c r="D2369">
        <f t="shared" si="76"/>
        <v>0.89979369289714095</v>
      </c>
      <c r="E2369">
        <v>5.9300873907614775E-3</v>
      </c>
      <c r="F2369">
        <v>2361</v>
      </c>
      <c r="G2369">
        <f t="shared" ca="1" si="77"/>
        <v>-2.2641017863832196E-2</v>
      </c>
    </row>
    <row r="2370" spans="2:7" x14ac:dyDescent="0.35">
      <c r="B2370" s="269">
        <v>36046</v>
      </c>
      <c r="C2370" s="210">
        <v>33.93</v>
      </c>
      <c r="D2370">
        <f t="shared" si="76"/>
        <v>-0.99002302379125096</v>
      </c>
      <c r="E2370">
        <v>5.9294396679514631E-3</v>
      </c>
      <c r="F2370">
        <v>2362</v>
      </c>
      <c r="G2370">
        <f t="shared" ca="1" si="77"/>
        <v>2.254546505692134E-2</v>
      </c>
    </row>
    <row r="2371" spans="2:7" x14ac:dyDescent="0.35">
      <c r="B2371" s="269">
        <v>44035</v>
      </c>
      <c r="C2371" s="210">
        <v>3400.83</v>
      </c>
      <c r="D2371">
        <f t="shared" si="76"/>
        <v>10.449449550550451</v>
      </c>
      <c r="E2371">
        <v>5.9276086358513733E-3</v>
      </c>
      <c r="F2371">
        <v>2363</v>
      </c>
      <c r="G2371">
        <f t="shared" ca="1" si="77"/>
        <v>-7.5901380915774424E-3</v>
      </c>
    </row>
    <row r="2372" spans="2:7" x14ac:dyDescent="0.35">
      <c r="B2372" s="269">
        <v>41487</v>
      </c>
      <c r="C2372" s="210">
        <v>297.02999999999997</v>
      </c>
      <c r="D2372">
        <f t="shared" si="76"/>
        <v>-0.79934066082539001</v>
      </c>
      <c r="E2372">
        <v>5.9265781630994316E-3</v>
      </c>
      <c r="F2372">
        <v>2364</v>
      </c>
      <c r="G2372">
        <f t="shared" ca="1" si="77"/>
        <v>-1.5098648446069588E-2</v>
      </c>
    </row>
    <row r="2373" spans="2:7" x14ac:dyDescent="0.35">
      <c r="B2373" s="269">
        <v>42636</v>
      </c>
      <c r="C2373" s="210">
        <v>1480.27</v>
      </c>
      <c r="D2373">
        <f t="shared" si="76"/>
        <v>-0.57249384127974312</v>
      </c>
      <c r="E2373">
        <v>5.9257245761272313E-3</v>
      </c>
      <c r="F2373">
        <v>2365</v>
      </c>
      <c r="G2373">
        <f t="shared" ca="1" si="77"/>
        <v>3.5056956007574698E-2</v>
      </c>
    </row>
    <row r="2374" spans="2:7" x14ac:dyDescent="0.35">
      <c r="B2374" s="269">
        <v>44308</v>
      </c>
      <c r="C2374" s="210">
        <v>3462.57</v>
      </c>
      <c r="D2374">
        <f t="shared" si="76"/>
        <v>338.80078508341512</v>
      </c>
      <c r="E2374">
        <v>5.9235716900337366E-3</v>
      </c>
      <c r="F2374">
        <v>2366</v>
      </c>
      <c r="G2374">
        <f t="shared" ca="1" si="77"/>
        <v>-4.2856498554058571E-3</v>
      </c>
    </row>
    <row r="2375" spans="2:7" x14ac:dyDescent="0.35">
      <c r="B2375" s="269">
        <v>35377</v>
      </c>
      <c r="C2375" s="210">
        <v>10.19</v>
      </c>
      <c r="D2375">
        <f t="shared" si="76"/>
        <v>-0.80667804970593815</v>
      </c>
      <c r="E2375">
        <v>5.9230009871667046E-3</v>
      </c>
      <c r="F2375">
        <v>2367</v>
      </c>
      <c r="G2375">
        <f t="shared" ca="1" si="77"/>
        <v>-8.1723198280646905E-3</v>
      </c>
    </row>
    <row r="2376" spans="2:7" x14ac:dyDescent="0.35">
      <c r="B2376" s="269">
        <v>38314</v>
      </c>
      <c r="C2376" s="210">
        <v>52.71</v>
      </c>
      <c r="D2376">
        <f t="shared" si="76"/>
        <v>-0.9881148335715928</v>
      </c>
      <c r="E2376">
        <v>5.9160305343511884E-3</v>
      </c>
      <c r="F2376">
        <v>2368</v>
      </c>
      <c r="G2376">
        <f t="shared" ca="1" si="77"/>
        <v>-1.609594717658052E-2</v>
      </c>
    </row>
    <row r="2377" spans="2:7" x14ac:dyDescent="0.35">
      <c r="B2377" s="269">
        <v>45196</v>
      </c>
      <c r="C2377" s="210">
        <v>4434.9399999999996</v>
      </c>
      <c r="D2377">
        <f t="shared" ref="D2377:D2440" si="78">(C2377-C2378)/C2378</f>
        <v>-0.23247961760180827</v>
      </c>
      <c r="E2377">
        <v>5.9107982072543344E-3</v>
      </c>
      <c r="F2377">
        <v>2369</v>
      </c>
      <c r="G2377">
        <f t="shared" ca="1" si="77"/>
        <v>8.0417954414187809E-3</v>
      </c>
    </row>
    <row r="2378" spans="2:7" x14ac:dyDescent="0.35">
      <c r="B2378" s="269">
        <v>45980</v>
      </c>
      <c r="C2378" s="210">
        <v>5778.27</v>
      </c>
      <c r="D2378">
        <f t="shared" si="78"/>
        <v>95.707447698744772</v>
      </c>
      <c r="E2378">
        <v>5.9084349262665111E-3</v>
      </c>
      <c r="F2378">
        <v>2370</v>
      </c>
      <c r="G2378">
        <f t="shared" ref="G2378:G2441" ca="1" si="79">_xlfn.NORM.INV(RAND(),M$11,M$12)</f>
        <v>6.635129989032487E-3</v>
      </c>
    </row>
    <row r="2379" spans="2:7" x14ac:dyDescent="0.35">
      <c r="B2379" s="269">
        <v>38330</v>
      </c>
      <c r="C2379" s="210">
        <v>59.75</v>
      </c>
      <c r="D2379">
        <f t="shared" si="78"/>
        <v>0.66573738500139401</v>
      </c>
      <c r="E2379">
        <v>5.8922558922559166E-3</v>
      </c>
      <c r="F2379">
        <v>2371</v>
      </c>
      <c r="G2379">
        <f t="shared" ca="1" si="79"/>
        <v>5.9263709669556512E-3</v>
      </c>
    </row>
    <row r="2380" spans="2:7" x14ac:dyDescent="0.35">
      <c r="B2380" s="269">
        <v>37161</v>
      </c>
      <c r="C2380" s="210">
        <v>35.869999999999997</v>
      </c>
      <c r="D2380">
        <f t="shared" si="78"/>
        <v>-0.70846879063719126</v>
      </c>
      <c r="E2380">
        <v>5.8889512058328906E-3</v>
      </c>
      <c r="F2380">
        <v>2372</v>
      </c>
      <c r="G2380">
        <f t="shared" ca="1" si="79"/>
        <v>9.38979739807334E-3</v>
      </c>
    </row>
    <row r="2381" spans="2:7" x14ac:dyDescent="0.35">
      <c r="B2381" s="269">
        <v>39301</v>
      </c>
      <c r="C2381" s="210">
        <v>123.04</v>
      </c>
      <c r="D2381">
        <f t="shared" si="78"/>
        <v>-0.96044213247255961</v>
      </c>
      <c r="E2381">
        <v>5.886200130804555E-3</v>
      </c>
      <c r="F2381">
        <v>2373</v>
      </c>
      <c r="G2381">
        <f t="shared" ca="1" si="79"/>
        <v>1.584624337144349E-2</v>
      </c>
    </row>
    <row r="2382" spans="2:7" x14ac:dyDescent="0.35">
      <c r="B2382" s="269">
        <v>44679</v>
      </c>
      <c r="C2382" s="210">
        <v>3110.38</v>
      </c>
      <c r="D2382">
        <f t="shared" si="78"/>
        <v>25.762863534675617</v>
      </c>
      <c r="E2382">
        <v>5.8858151854032665E-3</v>
      </c>
      <c r="F2382">
        <v>2374</v>
      </c>
      <c r="G2382">
        <f t="shared" ca="1" si="79"/>
        <v>-2.5209029828282978E-2</v>
      </c>
    </row>
    <row r="2383" spans="2:7" x14ac:dyDescent="0.35">
      <c r="B2383" s="269">
        <v>39398</v>
      </c>
      <c r="C2383" s="210">
        <v>116.22</v>
      </c>
      <c r="D2383">
        <f t="shared" si="78"/>
        <v>1.5166738847986139</v>
      </c>
      <c r="E2383">
        <v>5.8854076510298824E-3</v>
      </c>
      <c r="F2383">
        <v>2375</v>
      </c>
      <c r="G2383">
        <f t="shared" ca="1" si="79"/>
        <v>-1.5039665595836036E-2</v>
      </c>
    </row>
    <row r="2384" spans="2:7" x14ac:dyDescent="0.35">
      <c r="B2384" s="269">
        <v>38204</v>
      </c>
      <c r="C2384" s="210">
        <v>46.18</v>
      </c>
      <c r="D2384">
        <f t="shared" si="78"/>
        <v>-0.78059673128088181</v>
      </c>
      <c r="E2384">
        <v>5.881071661947357E-3</v>
      </c>
      <c r="F2384">
        <v>2376</v>
      </c>
      <c r="G2384">
        <f t="shared" ca="1" si="79"/>
        <v>1.2200996113320322E-2</v>
      </c>
    </row>
    <row r="2385" spans="2:7" x14ac:dyDescent="0.35">
      <c r="B2385" s="269">
        <v>41276</v>
      </c>
      <c r="C2385" s="210">
        <v>210.48</v>
      </c>
      <c r="D2385">
        <f t="shared" si="78"/>
        <v>-0.89609774157719357</v>
      </c>
      <c r="E2385">
        <v>5.8781362007167973E-3</v>
      </c>
      <c r="F2385">
        <v>2377</v>
      </c>
      <c r="G2385">
        <f t="shared" ca="1" si="79"/>
        <v>2.2159701794358607E-2</v>
      </c>
    </row>
    <row r="2386" spans="2:7" x14ac:dyDescent="0.35">
      <c r="B2386" s="269">
        <v>43031</v>
      </c>
      <c r="C2386" s="210">
        <v>2025.75</v>
      </c>
      <c r="D2386">
        <f t="shared" si="78"/>
        <v>1.4950732848873014</v>
      </c>
      <c r="E2386">
        <v>5.8741161515849325E-3</v>
      </c>
      <c r="F2386">
        <v>2378</v>
      </c>
      <c r="G2386">
        <f t="shared" ca="1" si="79"/>
        <v>-3.658613346738851E-2</v>
      </c>
    </row>
    <row r="2387" spans="2:7" x14ac:dyDescent="0.35">
      <c r="B2387" s="269">
        <v>42037</v>
      </c>
      <c r="C2387" s="210">
        <v>811.9</v>
      </c>
      <c r="D2387">
        <f t="shared" si="78"/>
        <v>-0.12087317141836215</v>
      </c>
      <c r="E2387">
        <v>5.8724416472570613E-3</v>
      </c>
      <c r="F2387">
        <v>2379</v>
      </c>
      <c r="G2387">
        <f t="shared" ca="1" si="79"/>
        <v>2.3552417172810772E-2</v>
      </c>
    </row>
    <row r="2388" spans="2:7" x14ac:dyDescent="0.35">
      <c r="B2388" s="269">
        <v>42088</v>
      </c>
      <c r="C2388" s="210">
        <v>923.53</v>
      </c>
      <c r="D2388">
        <f t="shared" si="78"/>
        <v>8.7728042328042317</v>
      </c>
      <c r="E2388">
        <v>5.8596089963513535E-3</v>
      </c>
      <c r="F2388">
        <v>2380</v>
      </c>
      <c r="G2388">
        <f t="shared" ca="1" si="79"/>
        <v>1.6057493592792429E-2</v>
      </c>
    </row>
    <row r="2389" spans="2:7" x14ac:dyDescent="0.35">
      <c r="B2389" s="269">
        <v>39735</v>
      </c>
      <c r="C2389" s="210">
        <v>94.5</v>
      </c>
      <c r="D2389">
        <f t="shared" si="78"/>
        <v>-0.92466097438473127</v>
      </c>
      <c r="E2389">
        <v>5.8541777541245036E-3</v>
      </c>
      <c r="F2389">
        <v>2381</v>
      </c>
      <c r="G2389">
        <f t="shared" ca="1" si="79"/>
        <v>1.843511960906573E-3</v>
      </c>
    </row>
    <row r="2390" spans="2:7" x14ac:dyDescent="0.35">
      <c r="B2390" s="269">
        <v>42380</v>
      </c>
      <c r="C2390" s="210">
        <v>1254.33</v>
      </c>
      <c r="D2390">
        <f t="shared" si="78"/>
        <v>-0.629983509983982</v>
      </c>
      <c r="E2390">
        <v>5.853908887516703E-3</v>
      </c>
      <c r="F2390">
        <v>2382</v>
      </c>
      <c r="G2390">
        <f t="shared" ca="1" si="79"/>
        <v>3.6755214005059073E-2</v>
      </c>
    </row>
    <row r="2391" spans="2:7" x14ac:dyDescent="0.35">
      <c r="B2391" s="269">
        <v>44566</v>
      </c>
      <c r="C2391" s="210">
        <v>3389.93</v>
      </c>
      <c r="D2391">
        <f t="shared" si="78"/>
        <v>84.474785678265263</v>
      </c>
      <c r="E2391">
        <v>5.8393294266003521E-3</v>
      </c>
      <c r="F2391">
        <v>2383</v>
      </c>
      <c r="G2391">
        <f t="shared" ca="1" si="79"/>
        <v>-2.0478952919284161E-2</v>
      </c>
    </row>
    <row r="2392" spans="2:7" x14ac:dyDescent="0.35">
      <c r="B2392" s="269">
        <v>37145</v>
      </c>
      <c r="C2392" s="210">
        <v>39.659999999999997</v>
      </c>
      <c r="D2392">
        <f t="shared" si="78"/>
        <v>-0.99174147441543758</v>
      </c>
      <c r="E2392">
        <v>5.8331219883336772E-3</v>
      </c>
      <c r="F2392">
        <v>2384</v>
      </c>
      <c r="G2392">
        <f t="shared" ca="1" si="79"/>
        <v>5.2165835391422687E-2</v>
      </c>
    </row>
    <row r="2393" spans="2:7" x14ac:dyDescent="0.35">
      <c r="B2393" s="269">
        <v>45336</v>
      </c>
      <c r="C2393" s="210">
        <v>4802.3100000000004</v>
      </c>
      <c r="D2393">
        <f t="shared" si="78"/>
        <v>25.491118711385706</v>
      </c>
      <c r="E2393">
        <v>5.8310137041389185E-3</v>
      </c>
      <c r="F2393">
        <v>2385</v>
      </c>
      <c r="G2393">
        <f t="shared" ca="1" si="79"/>
        <v>3.2160658433759648E-2</v>
      </c>
    </row>
    <row r="2394" spans="2:7" x14ac:dyDescent="0.35">
      <c r="B2394" s="269">
        <v>40700</v>
      </c>
      <c r="C2394" s="210">
        <v>181.28</v>
      </c>
      <c r="D2394">
        <f t="shared" si="78"/>
        <v>5.1743869209809272</v>
      </c>
      <c r="E2394">
        <v>5.8258891416523963E-3</v>
      </c>
      <c r="F2394">
        <v>2386</v>
      </c>
      <c r="G2394">
        <f t="shared" ca="1" si="79"/>
        <v>2.9916495301404951E-2</v>
      </c>
    </row>
    <row r="2395" spans="2:7" x14ac:dyDescent="0.35">
      <c r="B2395" s="269">
        <v>35997</v>
      </c>
      <c r="C2395" s="210">
        <v>29.36</v>
      </c>
      <c r="D2395">
        <f t="shared" si="78"/>
        <v>-0.84964408255236346</v>
      </c>
      <c r="E2395">
        <v>5.8239122987323788E-3</v>
      </c>
      <c r="F2395">
        <v>2387</v>
      </c>
      <c r="G2395">
        <f t="shared" ca="1" si="79"/>
        <v>1.5856893184542876E-3</v>
      </c>
    </row>
    <row r="2396" spans="2:7" x14ac:dyDescent="0.35">
      <c r="B2396" s="269">
        <v>41137</v>
      </c>
      <c r="C2396" s="210">
        <v>195.27</v>
      </c>
      <c r="D2396">
        <f t="shared" si="78"/>
        <v>9.2557773109243708</v>
      </c>
      <c r="E2396">
        <v>5.8205418769961053E-3</v>
      </c>
      <c r="F2396">
        <v>2388</v>
      </c>
      <c r="G2396">
        <f t="shared" ca="1" si="79"/>
        <v>-2.1343955013115042E-2</v>
      </c>
    </row>
    <row r="2397" spans="2:7" x14ac:dyDescent="0.35">
      <c r="B2397" s="269">
        <v>35780</v>
      </c>
      <c r="C2397" s="210">
        <v>19.04</v>
      </c>
      <c r="D2397">
        <f t="shared" si="78"/>
        <v>-0.99659877920467888</v>
      </c>
      <c r="E2397">
        <v>5.8108821975699646E-3</v>
      </c>
      <c r="F2397">
        <v>2389</v>
      </c>
      <c r="G2397">
        <f t="shared" ca="1" si="79"/>
        <v>-7.3429264210316675E-4</v>
      </c>
    </row>
    <row r="2398" spans="2:7" x14ac:dyDescent="0.35">
      <c r="B2398" s="269">
        <v>45524</v>
      </c>
      <c r="C2398" s="210">
        <v>5597.99</v>
      </c>
      <c r="D2398">
        <f t="shared" si="78"/>
        <v>536.2351247600767</v>
      </c>
      <c r="E2398">
        <v>5.8106420633708819E-3</v>
      </c>
      <c r="F2398">
        <v>2390</v>
      </c>
      <c r="G2398">
        <f t="shared" ca="1" si="79"/>
        <v>-1.8876597534802184E-2</v>
      </c>
    </row>
    <row r="2399" spans="2:7" x14ac:dyDescent="0.35">
      <c r="B2399" s="269">
        <v>35419</v>
      </c>
      <c r="C2399" s="210">
        <v>10.42</v>
      </c>
      <c r="D2399">
        <f t="shared" si="78"/>
        <v>-0.9969082412283955</v>
      </c>
      <c r="E2399">
        <v>5.7915057915058398E-3</v>
      </c>
      <c r="F2399">
        <v>2391</v>
      </c>
      <c r="G2399">
        <f t="shared" ca="1" si="79"/>
        <v>1.9666878752029469E-2</v>
      </c>
    </row>
    <row r="2400" spans="2:7" x14ac:dyDescent="0.35">
      <c r="B2400" s="269">
        <v>44565</v>
      </c>
      <c r="C2400" s="210">
        <v>3370.25</v>
      </c>
      <c r="D2400">
        <f t="shared" si="78"/>
        <v>-0.41349216017263285</v>
      </c>
      <c r="E2400">
        <v>5.7775695412263994E-3</v>
      </c>
      <c r="F2400">
        <v>2392</v>
      </c>
      <c r="G2400">
        <f t="shared" ca="1" si="79"/>
        <v>4.0937677352829847E-2</v>
      </c>
    </row>
    <row r="2401" spans="2:7" x14ac:dyDescent="0.35">
      <c r="B2401" s="269">
        <v>46097</v>
      </c>
      <c r="C2401" s="210">
        <v>5746.3</v>
      </c>
      <c r="D2401">
        <f t="shared" si="78"/>
        <v>125.48690292758089</v>
      </c>
      <c r="E2401">
        <v>5.7671943780793784E-3</v>
      </c>
      <c r="F2401">
        <v>2393</v>
      </c>
      <c r="G2401">
        <f t="shared" ca="1" si="79"/>
        <v>-9.0181071774232038E-3</v>
      </c>
    </row>
    <row r="2402" spans="2:7" x14ac:dyDescent="0.35">
      <c r="B2402" s="269">
        <v>38168</v>
      </c>
      <c r="C2402" s="210">
        <v>45.43</v>
      </c>
      <c r="D2402">
        <f t="shared" si="78"/>
        <v>-0.62883986928104574</v>
      </c>
      <c r="E2402">
        <v>5.756032765109542E-3</v>
      </c>
      <c r="F2402">
        <v>2394</v>
      </c>
      <c r="G2402">
        <f t="shared" ca="1" si="79"/>
        <v>-3.2707504055717027E-2</v>
      </c>
    </row>
    <row r="2403" spans="2:7" x14ac:dyDescent="0.35">
      <c r="B2403" s="269">
        <v>39944</v>
      </c>
      <c r="C2403" s="210">
        <v>122.4</v>
      </c>
      <c r="D2403">
        <f t="shared" si="78"/>
        <v>-6.7002058083695346E-2</v>
      </c>
      <c r="E2403">
        <v>5.7518488085456275E-3</v>
      </c>
      <c r="F2403">
        <v>2395</v>
      </c>
      <c r="G2403">
        <f t="shared" ca="1" si="79"/>
        <v>-2.102020437018659E-2</v>
      </c>
    </row>
    <row r="2404" spans="2:7" x14ac:dyDescent="0.35">
      <c r="B2404" s="269">
        <v>40101</v>
      </c>
      <c r="C2404" s="210">
        <v>131.19</v>
      </c>
      <c r="D2404">
        <f t="shared" si="78"/>
        <v>-0.96326568327677164</v>
      </c>
      <c r="E2404">
        <v>5.7497700091996319E-3</v>
      </c>
      <c r="F2404">
        <v>2396</v>
      </c>
      <c r="G2404">
        <f t="shared" ca="1" si="79"/>
        <v>-1.3800668532605045E-2</v>
      </c>
    </row>
    <row r="2405" spans="2:7" x14ac:dyDescent="0.35">
      <c r="B2405" s="269">
        <v>44854</v>
      </c>
      <c r="C2405" s="210">
        <v>3571.32</v>
      </c>
      <c r="D2405">
        <f t="shared" si="78"/>
        <v>20.919351868900755</v>
      </c>
      <c r="E2405">
        <v>5.7449900307526194E-3</v>
      </c>
      <c r="F2405">
        <v>2397</v>
      </c>
      <c r="G2405">
        <f t="shared" ca="1" si="79"/>
        <v>-3.1887447605617091E-2</v>
      </c>
    </row>
    <row r="2406" spans="2:7" x14ac:dyDescent="0.35">
      <c r="B2406" s="269">
        <v>40522</v>
      </c>
      <c r="C2406" s="210">
        <v>162.93</v>
      </c>
      <c r="D2406">
        <f t="shared" si="78"/>
        <v>-0.95431130453802349</v>
      </c>
      <c r="E2406">
        <v>5.7407407407407832E-3</v>
      </c>
      <c r="F2406">
        <v>2398</v>
      </c>
      <c r="G2406">
        <f t="shared" ca="1" si="79"/>
        <v>3.6849409601432846E-3</v>
      </c>
    </row>
    <row r="2407" spans="2:7" x14ac:dyDescent="0.35">
      <c r="B2407" s="269">
        <v>44847</v>
      </c>
      <c r="C2407" s="210">
        <v>3566.09</v>
      </c>
      <c r="D2407">
        <f t="shared" si="78"/>
        <v>80.398995663090616</v>
      </c>
      <c r="E2407">
        <v>5.7392815040020881E-3</v>
      </c>
      <c r="F2407">
        <v>2399</v>
      </c>
      <c r="G2407">
        <f t="shared" ca="1" si="79"/>
        <v>1.6975879727408938E-2</v>
      </c>
    </row>
    <row r="2408" spans="2:7" x14ac:dyDescent="0.35">
      <c r="B2408" s="269">
        <v>38110</v>
      </c>
      <c r="C2408" s="210">
        <v>43.81</v>
      </c>
      <c r="D2408">
        <f t="shared" si="78"/>
        <v>-0.9874015793318035</v>
      </c>
      <c r="E2408">
        <v>5.7392102846648297E-3</v>
      </c>
      <c r="F2408">
        <v>2400</v>
      </c>
      <c r="G2408">
        <f t="shared" ca="1" si="79"/>
        <v>6.210955972688008E-3</v>
      </c>
    </row>
    <row r="2409" spans="2:7" x14ac:dyDescent="0.35">
      <c r="B2409" s="269">
        <v>44109</v>
      </c>
      <c r="C2409" s="210">
        <v>3477.42</v>
      </c>
      <c r="D2409">
        <f t="shared" si="78"/>
        <v>85.202776400594928</v>
      </c>
      <c r="E2409">
        <v>5.7352086279749553E-3</v>
      </c>
      <c r="F2409">
        <v>2401</v>
      </c>
      <c r="G2409">
        <f t="shared" ca="1" si="79"/>
        <v>-3.8934687457396269E-2</v>
      </c>
    </row>
    <row r="2410" spans="2:7" x14ac:dyDescent="0.35">
      <c r="B2410" s="269">
        <v>36152</v>
      </c>
      <c r="C2410" s="210">
        <v>40.340000000000003</v>
      </c>
      <c r="D2410">
        <f t="shared" si="78"/>
        <v>-0.60400510454500833</v>
      </c>
      <c r="E2410">
        <v>5.7342308651210164E-3</v>
      </c>
      <c r="F2410">
        <v>2402</v>
      </c>
      <c r="G2410">
        <f t="shared" ca="1" si="79"/>
        <v>1.903836943925203E-2</v>
      </c>
    </row>
    <row r="2411" spans="2:7" x14ac:dyDescent="0.35">
      <c r="B2411" s="269">
        <v>39538</v>
      </c>
      <c r="C2411" s="210">
        <v>101.87</v>
      </c>
      <c r="D2411">
        <f t="shared" si="78"/>
        <v>1.7599566513140075</v>
      </c>
      <c r="E2411">
        <v>5.7261328857735041E-3</v>
      </c>
      <c r="F2411">
        <v>2403</v>
      </c>
      <c r="G2411">
        <f t="shared" ca="1" si="79"/>
        <v>-1.4050469779631381E-2</v>
      </c>
    </row>
    <row r="2412" spans="2:7" x14ac:dyDescent="0.35">
      <c r="B2412" s="269">
        <v>37739</v>
      </c>
      <c r="C2412" s="210">
        <v>36.909999999999997</v>
      </c>
      <c r="D2412">
        <f t="shared" si="78"/>
        <v>-0.99217751592154202</v>
      </c>
      <c r="E2412">
        <v>5.722070844686478E-3</v>
      </c>
      <c r="F2412">
        <v>2404</v>
      </c>
      <c r="G2412">
        <f t="shared" ca="1" si="79"/>
        <v>4.213605677106326E-2</v>
      </c>
    </row>
    <row r="2413" spans="2:7" x14ac:dyDescent="0.35">
      <c r="B2413" s="269">
        <v>45665</v>
      </c>
      <c r="C2413" s="210">
        <v>4718.45</v>
      </c>
      <c r="D2413">
        <f t="shared" si="78"/>
        <v>40.926870446063617</v>
      </c>
      <c r="E2413">
        <v>5.7208506248388391E-3</v>
      </c>
      <c r="F2413">
        <v>2405</v>
      </c>
      <c r="G2413">
        <f t="shared" ca="1" si="79"/>
        <v>-4.1349375957636346E-3</v>
      </c>
    </row>
    <row r="2414" spans="2:7" x14ac:dyDescent="0.35">
      <c r="B2414" s="269">
        <v>39353</v>
      </c>
      <c r="C2414" s="210">
        <v>112.54</v>
      </c>
      <c r="D2414">
        <f t="shared" si="78"/>
        <v>-0.97759876428939674</v>
      </c>
      <c r="E2414">
        <v>5.7193923145665822E-3</v>
      </c>
      <c r="F2414">
        <v>2406</v>
      </c>
      <c r="G2414">
        <f t="shared" ca="1" si="79"/>
        <v>3.9057300521840952E-3</v>
      </c>
    </row>
    <row r="2415" spans="2:7" x14ac:dyDescent="0.35">
      <c r="B2415" s="269">
        <v>46182</v>
      </c>
      <c r="C2415" s="210">
        <v>5023.83</v>
      </c>
      <c r="D2415">
        <f t="shared" si="78"/>
        <v>16.713867635132754</v>
      </c>
      <c r="E2415">
        <v>5.7093553753419755E-3</v>
      </c>
      <c r="F2415">
        <v>2407</v>
      </c>
      <c r="G2415">
        <f t="shared" ca="1" si="79"/>
        <v>7.8633369604881476E-3</v>
      </c>
    </row>
    <row r="2416" spans="2:7" x14ac:dyDescent="0.35">
      <c r="B2416" s="269">
        <v>41465</v>
      </c>
      <c r="C2416" s="210">
        <v>283.61</v>
      </c>
      <c r="D2416">
        <f t="shared" si="78"/>
        <v>0.60977409467589971</v>
      </c>
      <c r="E2416">
        <v>5.7092198581560763E-3</v>
      </c>
      <c r="F2416">
        <v>2408</v>
      </c>
      <c r="G2416">
        <f t="shared" ca="1" si="79"/>
        <v>-2.5816975552049152E-2</v>
      </c>
    </row>
    <row r="2417" spans="2:7" x14ac:dyDescent="0.35">
      <c r="B2417" s="269">
        <v>40457</v>
      </c>
      <c r="C2417" s="210">
        <v>176.18</v>
      </c>
      <c r="D2417">
        <f t="shared" si="78"/>
        <v>18.997729852440408</v>
      </c>
      <c r="E2417">
        <v>5.7084142025345353E-3</v>
      </c>
      <c r="F2417">
        <v>2409</v>
      </c>
      <c r="G2417">
        <f t="shared" ca="1" si="79"/>
        <v>1.0567531035006439E-2</v>
      </c>
    </row>
    <row r="2418" spans="2:7" x14ac:dyDescent="0.35">
      <c r="B2418" s="269">
        <v>35117</v>
      </c>
      <c r="C2418" s="210">
        <v>8.81</v>
      </c>
      <c r="D2418">
        <f t="shared" si="78"/>
        <v>-0.77293814432989683</v>
      </c>
      <c r="E2418">
        <v>5.7077625570777068E-3</v>
      </c>
      <c r="F2418">
        <v>2410</v>
      </c>
      <c r="G2418">
        <f t="shared" ca="1" si="79"/>
        <v>1.9858147408200431E-2</v>
      </c>
    </row>
    <row r="2419" spans="2:7" x14ac:dyDescent="0.35">
      <c r="B2419" s="269">
        <v>37132</v>
      </c>
      <c r="C2419" s="210">
        <v>38.799999999999997</v>
      </c>
      <c r="D2419">
        <f t="shared" si="78"/>
        <v>-0.80554302611136175</v>
      </c>
      <c r="E2419">
        <v>5.7024364955935427E-3</v>
      </c>
      <c r="F2419">
        <v>2411</v>
      </c>
      <c r="G2419">
        <f t="shared" ca="1" si="79"/>
        <v>4.570803446090857E-2</v>
      </c>
    </row>
    <row r="2420" spans="2:7" x14ac:dyDescent="0.35">
      <c r="B2420" s="269">
        <v>41235</v>
      </c>
      <c r="C2420" s="210">
        <v>199.53</v>
      </c>
      <c r="D2420">
        <f t="shared" si="78"/>
        <v>-0.94409828257641548</v>
      </c>
      <c r="E2420">
        <v>5.6955645161290095E-3</v>
      </c>
      <c r="F2420">
        <v>2412</v>
      </c>
      <c r="G2420">
        <f t="shared" ca="1" si="79"/>
        <v>2.0193969833963051E-2</v>
      </c>
    </row>
    <row r="2421" spans="2:7" x14ac:dyDescent="0.35">
      <c r="B2421" s="269">
        <v>44866</v>
      </c>
      <c r="C2421" s="210">
        <v>3569.3</v>
      </c>
      <c r="D2421">
        <f t="shared" si="78"/>
        <v>95.233486114855751</v>
      </c>
      <c r="E2421">
        <v>5.6944174422175926E-3</v>
      </c>
      <c r="F2421">
        <v>2413</v>
      </c>
      <c r="G2421">
        <f t="shared" ca="1" si="79"/>
        <v>3.4183506335000845E-3</v>
      </c>
    </row>
    <row r="2422" spans="2:7" x14ac:dyDescent="0.35">
      <c r="B2422" s="269">
        <v>37603</v>
      </c>
      <c r="C2422" s="210">
        <v>37.090000000000003</v>
      </c>
      <c r="D2422">
        <f t="shared" si="78"/>
        <v>-0.46191788771217179</v>
      </c>
      <c r="E2422">
        <v>5.6941431670282225E-3</v>
      </c>
      <c r="F2422">
        <v>2414</v>
      </c>
      <c r="G2422">
        <f t="shared" ca="1" si="79"/>
        <v>-1.3035466643924895E-2</v>
      </c>
    </row>
    <row r="2423" spans="2:7" x14ac:dyDescent="0.35">
      <c r="B2423" s="269">
        <v>38539</v>
      </c>
      <c r="C2423" s="210">
        <v>68.930000000000007</v>
      </c>
      <c r="D2423">
        <f t="shared" si="78"/>
        <v>-0.48047934880916487</v>
      </c>
      <c r="E2423">
        <v>5.6901079661511606E-3</v>
      </c>
      <c r="F2423">
        <v>2415</v>
      </c>
      <c r="G2423">
        <f t="shared" ca="1" si="79"/>
        <v>-1.16277164285289E-2</v>
      </c>
    </row>
    <row r="2424" spans="2:7" x14ac:dyDescent="0.35">
      <c r="B2424" s="269">
        <v>40064</v>
      </c>
      <c r="C2424" s="210">
        <v>132.68</v>
      </c>
      <c r="D2424">
        <f t="shared" si="78"/>
        <v>-0.65295179304752682</v>
      </c>
      <c r="E2424">
        <v>5.6848328659137417E-3</v>
      </c>
      <c r="F2424">
        <v>2416</v>
      </c>
      <c r="G2424">
        <f t="shared" ca="1" si="79"/>
        <v>1.6301704156057931E-2</v>
      </c>
    </row>
    <row r="2425" spans="2:7" x14ac:dyDescent="0.35">
      <c r="B2425" s="269">
        <v>41611</v>
      </c>
      <c r="C2425" s="210">
        <v>382.31</v>
      </c>
      <c r="D2425">
        <f t="shared" si="78"/>
        <v>29.806607574536663</v>
      </c>
      <c r="E2425">
        <v>5.6819676443509801E-3</v>
      </c>
      <c r="F2425">
        <v>2417</v>
      </c>
      <c r="G2425">
        <f t="shared" ca="1" si="79"/>
        <v>9.8510717894975085E-3</v>
      </c>
    </row>
    <row r="2426" spans="2:7" x14ac:dyDescent="0.35">
      <c r="B2426" s="269">
        <v>35502</v>
      </c>
      <c r="C2426" s="210">
        <v>12.41</v>
      </c>
      <c r="D2426">
        <f t="shared" si="78"/>
        <v>-0.99774258563986151</v>
      </c>
      <c r="E2426">
        <v>5.6726094003241726E-3</v>
      </c>
      <c r="F2426">
        <v>2418</v>
      </c>
      <c r="G2426">
        <f t="shared" ca="1" si="79"/>
        <v>1.6224500211568249E-3</v>
      </c>
    </row>
    <row r="2427" spans="2:7" x14ac:dyDescent="0.35">
      <c r="B2427" s="269">
        <v>46125</v>
      </c>
      <c r="C2427" s="210">
        <v>5497.44</v>
      </c>
      <c r="D2427">
        <f t="shared" si="78"/>
        <v>0.44971625071201021</v>
      </c>
      <c r="E2427">
        <v>5.6672874218414776E-3</v>
      </c>
      <c r="F2427">
        <v>2419</v>
      </c>
      <c r="G2427">
        <f t="shared" ca="1" si="79"/>
        <v>-1.0538210844815758E-2</v>
      </c>
    </row>
    <row r="2428" spans="2:7" x14ac:dyDescent="0.35">
      <c r="B2428" s="269">
        <v>44452</v>
      </c>
      <c r="C2428" s="210">
        <v>3792.08</v>
      </c>
      <c r="D2428">
        <f t="shared" si="78"/>
        <v>27.060381826254257</v>
      </c>
      <c r="E2428">
        <v>5.6620336115287776E-3</v>
      </c>
      <c r="F2428">
        <v>2420</v>
      </c>
      <c r="G2428">
        <f t="shared" ca="1" si="79"/>
        <v>1.0595963000449096E-3</v>
      </c>
    </row>
    <row r="2429" spans="2:7" x14ac:dyDescent="0.35">
      <c r="B2429" s="269">
        <v>40331</v>
      </c>
      <c r="C2429" s="210">
        <v>135.13999999999999</v>
      </c>
      <c r="D2429">
        <f t="shared" si="78"/>
        <v>11.665417057169632</v>
      </c>
      <c r="E2429">
        <v>5.6556035124273769E-3</v>
      </c>
      <c r="F2429">
        <v>2421</v>
      </c>
      <c r="G2429">
        <f t="shared" ca="1" si="79"/>
        <v>-4.063987454569172E-3</v>
      </c>
    </row>
    <row r="2430" spans="2:7" x14ac:dyDescent="0.35">
      <c r="B2430" s="269">
        <v>35437</v>
      </c>
      <c r="C2430" s="210">
        <v>10.67</v>
      </c>
      <c r="D2430">
        <f t="shared" si="78"/>
        <v>-0.90673076923076923</v>
      </c>
      <c r="E2430">
        <v>5.6550424128181433E-3</v>
      </c>
      <c r="F2430">
        <v>2422</v>
      </c>
      <c r="G2430">
        <f t="shared" ca="1" si="79"/>
        <v>-1.3828131888251273E-2</v>
      </c>
    </row>
    <row r="2431" spans="2:7" x14ac:dyDescent="0.35">
      <c r="B2431" s="269">
        <v>39469</v>
      </c>
      <c r="C2431" s="210">
        <v>114.4</v>
      </c>
      <c r="D2431">
        <f t="shared" si="78"/>
        <v>-0.95698326333086414</v>
      </c>
      <c r="E2431">
        <v>5.625879043600567E-3</v>
      </c>
      <c r="F2431">
        <v>2423</v>
      </c>
      <c r="G2431">
        <f t="shared" ca="1" si="79"/>
        <v>3.2310565364192627E-3</v>
      </c>
    </row>
    <row r="2432" spans="2:7" x14ac:dyDescent="0.35">
      <c r="B2432" s="269">
        <v>43531</v>
      </c>
      <c r="C2432" s="210">
        <v>2659.43</v>
      </c>
      <c r="D2432">
        <f t="shared" si="78"/>
        <v>0.84542950128028094</v>
      </c>
      <c r="E2432">
        <v>5.6190609437449836E-3</v>
      </c>
      <c r="F2432">
        <v>2424</v>
      </c>
      <c r="G2432">
        <f t="shared" ca="1" si="79"/>
        <v>-2.0644211131396178E-2</v>
      </c>
    </row>
    <row r="2433" spans="2:7" x14ac:dyDescent="0.35">
      <c r="B2433" s="269">
        <v>42675</v>
      </c>
      <c r="C2433" s="210">
        <v>1441.09</v>
      </c>
      <c r="D2433">
        <f t="shared" si="78"/>
        <v>43.71269004033509</v>
      </c>
      <c r="E2433">
        <v>5.6174286830792961E-3</v>
      </c>
      <c r="F2433">
        <v>2425</v>
      </c>
      <c r="G2433">
        <f t="shared" ca="1" si="79"/>
        <v>6.9541196454652116E-3</v>
      </c>
    </row>
    <row r="2434" spans="2:7" x14ac:dyDescent="0.35">
      <c r="B2434" s="269">
        <v>36083</v>
      </c>
      <c r="C2434" s="210">
        <v>32.229999999999997</v>
      </c>
      <c r="D2434">
        <f t="shared" si="78"/>
        <v>-0.97789194973385285</v>
      </c>
      <c r="E2434">
        <v>5.6162246489859513E-3</v>
      </c>
      <c r="F2434">
        <v>2426</v>
      </c>
      <c r="G2434">
        <f t="shared" ca="1" si="79"/>
        <v>-1.2225508286438818E-2</v>
      </c>
    </row>
    <row r="2435" spans="2:7" x14ac:dyDescent="0.35">
      <c r="B2435" s="269">
        <v>42604</v>
      </c>
      <c r="C2435" s="210">
        <v>1457.84</v>
      </c>
      <c r="D2435">
        <f t="shared" si="78"/>
        <v>29.145574855252274</v>
      </c>
      <c r="E2435">
        <v>5.6149548182381683E-3</v>
      </c>
      <c r="F2435">
        <v>2427</v>
      </c>
      <c r="G2435">
        <f t="shared" ca="1" si="79"/>
        <v>8.5256595204044085E-3</v>
      </c>
    </row>
    <row r="2436" spans="2:7" x14ac:dyDescent="0.35">
      <c r="B2436" s="269">
        <v>37979</v>
      </c>
      <c r="C2436" s="210">
        <v>48.36</v>
      </c>
      <c r="D2436">
        <f t="shared" si="78"/>
        <v>-0.98486986393514941</v>
      </c>
      <c r="E2436">
        <v>5.6144728633810773E-3</v>
      </c>
      <c r="F2436">
        <v>2428</v>
      </c>
      <c r="G2436">
        <f t="shared" ca="1" si="79"/>
        <v>7.0957804193429626E-3</v>
      </c>
    </row>
    <row r="2437" spans="2:7" x14ac:dyDescent="0.35">
      <c r="B2437" s="269">
        <v>44228</v>
      </c>
      <c r="C2437" s="210">
        <v>3196.27</v>
      </c>
      <c r="D2437">
        <f t="shared" si="78"/>
        <v>53.054963639438519</v>
      </c>
      <c r="E2437">
        <v>5.6128340092436039E-3</v>
      </c>
      <c r="F2437">
        <v>2429</v>
      </c>
      <c r="G2437">
        <f t="shared" ca="1" si="79"/>
        <v>1.0226408033313344E-2</v>
      </c>
    </row>
    <row r="2438" spans="2:7" x14ac:dyDescent="0.35">
      <c r="B2438" s="269">
        <v>36476</v>
      </c>
      <c r="C2438" s="210">
        <v>59.13</v>
      </c>
      <c r="D2438">
        <f t="shared" si="78"/>
        <v>3.1234309623430967</v>
      </c>
      <c r="E2438">
        <v>5.6122448979592761E-3</v>
      </c>
      <c r="F2438">
        <v>2430</v>
      </c>
      <c r="G2438">
        <f t="shared" ca="1" si="79"/>
        <v>1.286909302418982E-2</v>
      </c>
    </row>
    <row r="2439" spans="2:7" x14ac:dyDescent="0.35">
      <c r="B2439" s="269">
        <v>35675</v>
      </c>
      <c r="C2439" s="210">
        <v>14.34</v>
      </c>
      <c r="D2439">
        <f t="shared" si="78"/>
        <v>-0.8987788522622997</v>
      </c>
      <c r="E2439">
        <v>5.6100981767180976E-3</v>
      </c>
      <c r="F2439">
        <v>2431</v>
      </c>
      <c r="G2439">
        <f t="shared" ca="1" si="79"/>
        <v>9.3868197923918893E-3</v>
      </c>
    </row>
    <row r="2440" spans="2:7" x14ac:dyDescent="0.35">
      <c r="B2440" s="269">
        <v>40611</v>
      </c>
      <c r="C2440" s="210">
        <v>141.66999999999999</v>
      </c>
      <c r="D2440">
        <f t="shared" si="78"/>
        <v>-0.31421241165650121</v>
      </c>
      <c r="E2440">
        <v>5.6076093128903468E-3</v>
      </c>
      <c r="F2440">
        <v>2432</v>
      </c>
      <c r="G2440">
        <f t="shared" ca="1" si="79"/>
        <v>-8.7058028280118747E-3</v>
      </c>
    </row>
    <row r="2441" spans="2:7" x14ac:dyDescent="0.35">
      <c r="B2441" s="269">
        <v>41271</v>
      </c>
      <c r="C2441" s="210">
        <v>206.58</v>
      </c>
      <c r="D2441">
        <f t="shared" ref="D2441:D2504" si="80">(C2441-C2442)/C2442</f>
        <v>-0.9111353918422479</v>
      </c>
      <c r="E2441">
        <v>5.5980139220172601E-3</v>
      </c>
      <c r="F2441">
        <v>2433</v>
      </c>
      <c r="G2441">
        <f t="shared" ca="1" si="79"/>
        <v>-1.6150046651112367E-2</v>
      </c>
    </row>
    <row r="2442" spans="2:7" x14ac:dyDescent="0.35">
      <c r="B2442" s="269">
        <v>43207</v>
      </c>
      <c r="C2442" s="210">
        <v>2324.66</v>
      </c>
      <c r="D2442">
        <f t="shared" si="80"/>
        <v>-0.14572247537850946</v>
      </c>
      <c r="E2442">
        <v>5.5975637187894965E-3</v>
      </c>
      <c r="F2442">
        <v>2434</v>
      </c>
      <c r="G2442">
        <f t="shared" ref="G2442:G2505" ca="1" si="81">_xlfn.NORM.INV(RAND(),M$11,M$12)</f>
        <v>-1.512748557500712E-2</v>
      </c>
    </row>
    <row r="2443" spans="2:7" x14ac:dyDescent="0.35">
      <c r="B2443" s="269">
        <v>43350</v>
      </c>
      <c r="C2443" s="210">
        <v>2721.2</v>
      </c>
      <c r="D2443">
        <f t="shared" si="80"/>
        <v>150.26181211784325</v>
      </c>
      <c r="E2443">
        <v>5.5948500772340128E-3</v>
      </c>
      <c r="F2443">
        <v>2435</v>
      </c>
      <c r="G2443">
        <f t="shared" ca="1" si="81"/>
        <v>-3.0446187085153769E-2</v>
      </c>
    </row>
    <row r="2444" spans="2:7" x14ac:dyDescent="0.35">
      <c r="B2444" s="269">
        <v>35844</v>
      </c>
      <c r="C2444" s="210">
        <v>17.989999999999998</v>
      </c>
      <c r="D2444">
        <f t="shared" si="80"/>
        <v>-0.86486892511079394</v>
      </c>
      <c r="E2444">
        <v>5.5897149245387294E-3</v>
      </c>
      <c r="F2444">
        <v>2436</v>
      </c>
      <c r="G2444">
        <f t="shared" ca="1" si="81"/>
        <v>-1.2648622261672373E-2</v>
      </c>
    </row>
    <row r="2445" spans="2:7" x14ac:dyDescent="0.35">
      <c r="B2445" s="269">
        <v>40291</v>
      </c>
      <c r="C2445" s="210">
        <v>133.13</v>
      </c>
      <c r="D2445">
        <f t="shared" si="80"/>
        <v>1.9597598932859051</v>
      </c>
      <c r="E2445">
        <v>5.5895460382204788E-3</v>
      </c>
      <c r="F2445">
        <v>2437</v>
      </c>
      <c r="G2445">
        <f t="shared" ca="1" si="81"/>
        <v>-1.6710794376688969E-2</v>
      </c>
    </row>
    <row r="2446" spans="2:7" x14ac:dyDescent="0.35">
      <c r="B2446" s="269">
        <v>38098</v>
      </c>
      <c r="C2446" s="210">
        <v>44.98</v>
      </c>
      <c r="D2446">
        <f t="shared" si="80"/>
        <v>-0.98148529278593244</v>
      </c>
      <c r="E2446">
        <v>5.58909009613235E-3</v>
      </c>
      <c r="F2446">
        <v>2438</v>
      </c>
      <c r="G2446">
        <f t="shared" ca="1" si="81"/>
        <v>8.1807796767651986E-3</v>
      </c>
    </row>
    <row r="2447" spans="2:7" x14ac:dyDescent="0.35">
      <c r="B2447" s="269">
        <v>43658</v>
      </c>
      <c r="C2447" s="210">
        <v>2429.42</v>
      </c>
      <c r="D2447">
        <f t="shared" si="80"/>
        <v>1.7950069028992177</v>
      </c>
      <c r="E2447">
        <v>5.5879333752773272E-3</v>
      </c>
      <c r="F2447">
        <v>2439</v>
      </c>
      <c r="G2447">
        <f t="shared" ca="1" si="81"/>
        <v>8.6014049523115907E-3</v>
      </c>
    </row>
    <row r="2448" spans="2:7" x14ac:dyDescent="0.35">
      <c r="B2448" s="269">
        <v>42051</v>
      </c>
      <c r="C2448" s="210">
        <v>869.2</v>
      </c>
      <c r="D2448">
        <f t="shared" si="80"/>
        <v>119.55478502080445</v>
      </c>
      <c r="E2448">
        <v>5.5878848178442572E-3</v>
      </c>
      <c r="F2448">
        <v>2440</v>
      </c>
      <c r="G2448">
        <f t="shared" ca="1" si="81"/>
        <v>-3.8756285734935947E-2</v>
      </c>
    </row>
    <row r="2449" spans="2:7" x14ac:dyDescent="0.35">
      <c r="B2449" s="269">
        <v>35072</v>
      </c>
      <c r="C2449" s="210">
        <v>7.21</v>
      </c>
      <c r="D2449">
        <f t="shared" si="80"/>
        <v>-0.80981271432339752</v>
      </c>
      <c r="E2449">
        <v>5.5788005578800608E-3</v>
      </c>
      <c r="F2449">
        <v>2441</v>
      </c>
      <c r="G2449">
        <f t="shared" ca="1" si="81"/>
        <v>2.6893905896332993E-2</v>
      </c>
    </row>
    <row r="2450" spans="2:7" x14ac:dyDescent="0.35">
      <c r="B2450" s="269">
        <v>37329</v>
      </c>
      <c r="C2450" s="210">
        <v>37.909999999999997</v>
      </c>
      <c r="D2450">
        <f t="shared" si="80"/>
        <v>-0.98552169263672473</v>
      </c>
      <c r="E2450">
        <v>5.5702917771881626E-3</v>
      </c>
      <c r="F2450">
        <v>2442</v>
      </c>
      <c r="G2450">
        <f t="shared" ca="1" si="81"/>
        <v>-3.0172633773893074E-3</v>
      </c>
    </row>
    <row r="2451" spans="2:7" x14ac:dyDescent="0.35">
      <c r="B2451" s="269">
        <v>43628</v>
      </c>
      <c r="C2451" s="210">
        <v>2618.4</v>
      </c>
      <c r="D2451">
        <f t="shared" si="80"/>
        <v>22.376484242478348</v>
      </c>
      <c r="E2451">
        <v>5.5685702215906904E-3</v>
      </c>
      <c r="F2451">
        <v>2443</v>
      </c>
      <c r="G2451">
        <f t="shared" ca="1" si="81"/>
        <v>-1.3553031046319148E-2</v>
      </c>
    </row>
    <row r="2452" spans="2:7" x14ac:dyDescent="0.35">
      <c r="B2452" s="269">
        <v>38744</v>
      </c>
      <c r="C2452" s="210">
        <v>112.01</v>
      </c>
      <c r="D2452">
        <f t="shared" si="80"/>
        <v>-0.97637403316199001</v>
      </c>
      <c r="E2452">
        <v>5.5660292665410229E-3</v>
      </c>
      <c r="F2452">
        <v>2444</v>
      </c>
      <c r="G2452">
        <f t="shared" ca="1" si="81"/>
        <v>3.9914625539181677E-3</v>
      </c>
    </row>
    <row r="2453" spans="2:7" x14ac:dyDescent="0.35">
      <c r="B2453" s="269">
        <v>45274</v>
      </c>
      <c r="C2453" s="210">
        <v>4740.97</v>
      </c>
      <c r="D2453">
        <f t="shared" si="80"/>
        <v>12.042917274202868</v>
      </c>
      <c r="E2453">
        <v>5.5612704809375373E-3</v>
      </c>
      <c r="F2453">
        <v>2445</v>
      </c>
      <c r="G2453">
        <f t="shared" ca="1" si="81"/>
        <v>-2.5780872717243945E-3</v>
      </c>
    </row>
    <row r="2454" spans="2:7" x14ac:dyDescent="0.35">
      <c r="B2454" s="269">
        <v>41764</v>
      </c>
      <c r="C2454" s="210">
        <v>363.49</v>
      </c>
      <c r="D2454">
        <f t="shared" si="80"/>
        <v>-0.86119289563022461</v>
      </c>
      <c r="E2454">
        <v>5.5604736084983704E-3</v>
      </c>
      <c r="F2454">
        <v>2446</v>
      </c>
      <c r="G2454">
        <f t="shared" ca="1" si="81"/>
        <v>1.6971493674414223E-2</v>
      </c>
    </row>
    <row r="2455" spans="2:7" x14ac:dyDescent="0.35">
      <c r="B2455" s="269">
        <v>43445</v>
      </c>
      <c r="C2455" s="210">
        <v>2618.67</v>
      </c>
      <c r="D2455">
        <f t="shared" si="80"/>
        <v>-0.40015118369964842</v>
      </c>
      <c r="E2455">
        <v>5.552547605607857E-3</v>
      </c>
      <c r="F2455">
        <v>2447</v>
      </c>
      <c r="G2455">
        <f t="shared" ca="1" si="81"/>
        <v>-3.3931158700523647E-3</v>
      </c>
    </row>
    <row r="2456" spans="2:7" x14ac:dyDescent="0.35">
      <c r="B2456" s="269">
        <v>45210</v>
      </c>
      <c r="C2456" s="210">
        <v>4365.55</v>
      </c>
      <c r="D2456">
        <f t="shared" si="80"/>
        <v>51.032777115613833</v>
      </c>
      <c r="E2456">
        <v>5.518715493632525E-3</v>
      </c>
      <c r="F2456">
        <v>2448</v>
      </c>
      <c r="G2456">
        <f t="shared" ca="1" si="81"/>
        <v>1.1183224258432259E-2</v>
      </c>
    </row>
    <row r="2457" spans="2:7" x14ac:dyDescent="0.35">
      <c r="B2457" s="269">
        <v>39084</v>
      </c>
      <c r="C2457" s="210">
        <v>83.9</v>
      </c>
      <c r="D2457">
        <f t="shared" si="80"/>
        <v>-0.96441084896456353</v>
      </c>
      <c r="E2457">
        <v>5.512943432406615E-3</v>
      </c>
      <c r="F2457">
        <v>2449</v>
      </c>
      <c r="G2457">
        <f t="shared" ca="1" si="81"/>
        <v>3.2178527060353129E-3</v>
      </c>
    </row>
    <row r="2458" spans="2:7" x14ac:dyDescent="0.35">
      <c r="B2458" s="269">
        <v>43717</v>
      </c>
      <c r="C2458" s="210">
        <v>2357.46</v>
      </c>
      <c r="D2458">
        <f t="shared" si="80"/>
        <v>0.1328985876371396</v>
      </c>
      <c r="E2458">
        <v>5.510675868187394E-3</v>
      </c>
      <c r="F2458">
        <v>2450</v>
      </c>
      <c r="G2458">
        <f t="shared" ca="1" si="81"/>
        <v>1.2115157034182903E-2</v>
      </c>
    </row>
    <row r="2459" spans="2:7" x14ac:dyDescent="0.35">
      <c r="B2459" s="269">
        <v>43147</v>
      </c>
      <c r="C2459" s="210">
        <v>2080.91</v>
      </c>
      <c r="D2459">
        <f t="shared" si="80"/>
        <v>0.24899313954395669</v>
      </c>
      <c r="E2459">
        <v>5.5085503331704774E-3</v>
      </c>
      <c r="F2459">
        <v>2451</v>
      </c>
      <c r="G2459">
        <f t="shared" ca="1" si="81"/>
        <v>1.4788099694592794E-2</v>
      </c>
    </row>
    <row r="2460" spans="2:7" x14ac:dyDescent="0.35">
      <c r="B2460" s="269">
        <v>42941</v>
      </c>
      <c r="C2460" s="210">
        <v>1666.07</v>
      </c>
      <c r="D2460">
        <f t="shared" si="80"/>
        <v>12.364912562169099</v>
      </c>
      <c r="E2460">
        <v>5.4980204712243505E-3</v>
      </c>
      <c r="F2460">
        <v>2452</v>
      </c>
      <c r="G2460">
        <f t="shared" ca="1" si="81"/>
        <v>-7.3149102131554308E-3</v>
      </c>
    </row>
    <row r="2461" spans="2:7" x14ac:dyDescent="0.35">
      <c r="B2461" s="269">
        <v>39990</v>
      </c>
      <c r="C2461" s="210">
        <v>124.66</v>
      </c>
      <c r="D2461">
        <f t="shared" si="80"/>
        <v>2.2370812775902364</v>
      </c>
      <c r="E2461">
        <v>5.4847556057428023E-3</v>
      </c>
      <c r="F2461">
        <v>2453</v>
      </c>
      <c r="G2461">
        <f t="shared" ca="1" si="81"/>
        <v>1.4709416356582742E-2</v>
      </c>
    </row>
    <row r="2462" spans="2:7" x14ac:dyDescent="0.35">
      <c r="B2462" s="269">
        <v>37347</v>
      </c>
      <c r="C2462" s="210">
        <v>38.51</v>
      </c>
      <c r="D2462">
        <f t="shared" si="80"/>
        <v>-0.6442494226327945</v>
      </c>
      <c r="E2462">
        <v>5.4830287206266547E-3</v>
      </c>
      <c r="F2462">
        <v>2454</v>
      </c>
      <c r="G2462">
        <f t="shared" ca="1" si="81"/>
        <v>1.3363947284176668E-2</v>
      </c>
    </row>
    <row r="2463" spans="2:7" x14ac:dyDescent="0.35">
      <c r="B2463" s="269">
        <v>39857</v>
      </c>
      <c r="C2463" s="210">
        <v>108.25</v>
      </c>
      <c r="D2463">
        <f t="shared" si="80"/>
        <v>1.563950734249171</v>
      </c>
      <c r="E2463">
        <v>5.4802154932194263E-3</v>
      </c>
      <c r="F2463">
        <v>2455</v>
      </c>
      <c r="G2463">
        <f t="shared" ca="1" si="81"/>
        <v>4.8766753726194684E-2</v>
      </c>
    </row>
    <row r="2464" spans="2:7" x14ac:dyDescent="0.35">
      <c r="B2464" s="269">
        <v>38125</v>
      </c>
      <c r="C2464" s="210">
        <v>42.22</v>
      </c>
      <c r="D2464">
        <f t="shared" si="80"/>
        <v>-0.50035502958579881</v>
      </c>
      <c r="E2464">
        <v>5.4774946415812546E-3</v>
      </c>
      <c r="F2464">
        <v>2456</v>
      </c>
      <c r="G2464">
        <f t="shared" ca="1" si="81"/>
        <v>-9.4191175193673853E-3</v>
      </c>
    </row>
    <row r="2465" spans="2:7" x14ac:dyDescent="0.35">
      <c r="B2465" s="269">
        <v>38917</v>
      </c>
      <c r="C2465" s="210">
        <v>84.5</v>
      </c>
      <c r="D2465">
        <f t="shared" si="80"/>
        <v>-0.59671646065002626</v>
      </c>
      <c r="E2465">
        <v>5.4735840076153468E-3</v>
      </c>
      <c r="F2465">
        <v>2457</v>
      </c>
      <c r="G2465">
        <f t="shared" ca="1" si="81"/>
        <v>-6.1671715416993628E-4</v>
      </c>
    </row>
    <row r="2466" spans="2:7" x14ac:dyDescent="0.35">
      <c r="B2466" s="269">
        <v>40967</v>
      </c>
      <c r="C2466" s="210">
        <v>209.53</v>
      </c>
      <c r="D2466">
        <f t="shared" si="80"/>
        <v>3.0661750436638853</v>
      </c>
      <c r="E2466">
        <v>5.4705120207304324E-3</v>
      </c>
      <c r="F2466">
        <v>2458</v>
      </c>
      <c r="G2466">
        <f t="shared" ca="1" si="81"/>
        <v>1.0527309165501909E-2</v>
      </c>
    </row>
    <row r="2467" spans="2:7" x14ac:dyDescent="0.35">
      <c r="B2467" s="269">
        <v>38308</v>
      </c>
      <c r="C2467" s="210">
        <v>51.53</v>
      </c>
      <c r="D2467">
        <f t="shared" si="80"/>
        <v>0.33290222452146939</v>
      </c>
      <c r="E2467">
        <v>5.4634146341463637E-3</v>
      </c>
      <c r="F2467">
        <v>2459</v>
      </c>
      <c r="G2467">
        <f t="shared" ca="1" si="81"/>
        <v>-3.1043473383307015E-3</v>
      </c>
    </row>
    <row r="2468" spans="2:7" x14ac:dyDescent="0.35">
      <c r="B2468" s="269">
        <v>37321</v>
      </c>
      <c r="C2468" s="210">
        <v>38.659999999999997</v>
      </c>
      <c r="D2468">
        <f t="shared" si="80"/>
        <v>-0.82056161522394988</v>
      </c>
      <c r="E2468">
        <v>5.4616384915473016E-3</v>
      </c>
      <c r="F2468">
        <v>2460</v>
      </c>
      <c r="G2468">
        <f t="shared" ca="1" si="81"/>
        <v>7.6047893205492666E-3</v>
      </c>
    </row>
    <row r="2469" spans="2:7" x14ac:dyDescent="0.35">
      <c r="B2469" s="269">
        <v>41103</v>
      </c>
      <c r="C2469" s="210">
        <v>215.45</v>
      </c>
      <c r="D2469">
        <f t="shared" si="80"/>
        <v>3.5170326238408656E-2</v>
      </c>
      <c r="E2469">
        <v>5.4601456038827116E-3</v>
      </c>
      <c r="F2469">
        <v>2461</v>
      </c>
      <c r="G2469">
        <f t="shared" ca="1" si="81"/>
        <v>-2.262212842028577E-2</v>
      </c>
    </row>
    <row r="2470" spans="2:7" x14ac:dyDescent="0.35">
      <c r="B2470" s="269">
        <v>41257</v>
      </c>
      <c r="C2470" s="210">
        <v>208.13</v>
      </c>
      <c r="D2470">
        <f t="shared" si="80"/>
        <v>-0.92353615436049286</v>
      </c>
      <c r="E2470">
        <v>5.4589371980676106E-3</v>
      </c>
      <c r="F2470">
        <v>2462</v>
      </c>
      <c r="G2470">
        <f t="shared" ca="1" si="81"/>
        <v>8.0354200354352569E-3</v>
      </c>
    </row>
    <row r="2471" spans="2:7" x14ac:dyDescent="0.35">
      <c r="B2471" s="269">
        <v>43465</v>
      </c>
      <c r="C2471" s="210">
        <v>2721.94</v>
      </c>
      <c r="D2471">
        <f t="shared" si="80"/>
        <v>294.22125813449026</v>
      </c>
      <c r="E2471">
        <v>5.4558819726873379E-3</v>
      </c>
      <c r="F2471">
        <v>2463</v>
      </c>
      <c r="G2471">
        <f t="shared" ca="1" si="81"/>
        <v>-1.3644226535850471E-2</v>
      </c>
    </row>
    <row r="2472" spans="2:7" x14ac:dyDescent="0.35">
      <c r="B2472" s="269">
        <v>35226</v>
      </c>
      <c r="C2472" s="210">
        <v>9.2200000000000006</v>
      </c>
      <c r="D2472">
        <f t="shared" si="80"/>
        <v>0</v>
      </c>
      <c r="E2472">
        <v>5.4525627044711786E-3</v>
      </c>
      <c r="F2472">
        <v>2464</v>
      </c>
      <c r="G2472">
        <f t="shared" ca="1" si="81"/>
        <v>6.0239509533441902E-3</v>
      </c>
    </row>
    <row r="2473" spans="2:7" x14ac:dyDescent="0.35">
      <c r="B2473" s="269">
        <v>35153</v>
      </c>
      <c r="C2473" s="210">
        <v>9.2200000000000006</v>
      </c>
      <c r="D2473">
        <f t="shared" si="80"/>
        <v>-0.99831160269557573</v>
      </c>
      <c r="E2473">
        <v>5.4525627044711786E-3</v>
      </c>
      <c r="F2473">
        <v>2465</v>
      </c>
      <c r="G2473">
        <f t="shared" ca="1" si="81"/>
        <v>-3.2438807326484013E-2</v>
      </c>
    </row>
    <row r="2474" spans="2:7" x14ac:dyDescent="0.35">
      <c r="B2474" s="269">
        <v>45866</v>
      </c>
      <c r="C2474" s="210">
        <v>5460.8</v>
      </c>
      <c r="D2474">
        <f t="shared" si="80"/>
        <v>139.59732234809474</v>
      </c>
      <c r="E2474">
        <v>5.4518438868830926E-3</v>
      </c>
      <c r="F2474">
        <v>2466</v>
      </c>
      <c r="G2474">
        <f t="shared" ca="1" si="81"/>
        <v>-1.7462425239021358E-2</v>
      </c>
    </row>
    <row r="2475" spans="2:7" x14ac:dyDescent="0.35">
      <c r="B2475" s="269">
        <v>37201</v>
      </c>
      <c r="C2475" s="210">
        <v>38.840000000000003</v>
      </c>
      <c r="D2475">
        <f t="shared" si="80"/>
        <v>-0.99125089259366883</v>
      </c>
      <c r="E2475">
        <v>5.4361894900336744E-3</v>
      </c>
      <c r="F2475">
        <v>2467</v>
      </c>
      <c r="G2475">
        <f t="shared" ca="1" si="81"/>
        <v>-1.4207619107515059E-2</v>
      </c>
    </row>
    <row r="2476" spans="2:7" x14ac:dyDescent="0.35">
      <c r="B2476" s="269">
        <v>45063</v>
      </c>
      <c r="C2476" s="210">
        <v>4439.3100000000004</v>
      </c>
      <c r="D2476">
        <f t="shared" si="80"/>
        <v>47.907238074253613</v>
      </c>
      <c r="E2476">
        <v>5.4288005000747968E-3</v>
      </c>
      <c r="F2476">
        <v>2468</v>
      </c>
      <c r="G2476">
        <f t="shared" ca="1" si="81"/>
        <v>1.5651885651693412E-2</v>
      </c>
    </row>
    <row r="2477" spans="2:7" x14ac:dyDescent="0.35">
      <c r="B2477" s="269">
        <v>38902</v>
      </c>
      <c r="C2477" s="210">
        <v>90.77</v>
      </c>
      <c r="D2477">
        <f t="shared" si="80"/>
        <v>-0.96663370594873566</v>
      </c>
      <c r="E2477">
        <v>5.4275587062471743E-3</v>
      </c>
      <c r="F2477">
        <v>2469</v>
      </c>
      <c r="G2477">
        <f t="shared" ca="1" si="81"/>
        <v>-7.5470646791989992E-3</v>
      </c>
    </row>
    <row r="2478" spans="2:7" x14ac:dyDescent="0.35">
      <c r="B2478" s="269">
        <v>43479</v>
      </c>
      <c r="C2478" s="210">
        <v>2720.41</v>
      </c>
      <c r="D2478">
        <f t="shared" si="80"/>
        <v>182.43964935940662</v>
      </c>
      <c r="E2478">
        <v>5.4255228718312013E-3</v>
      </c>
      <c r="F2478">
        <v>2470</v>
      </c>
      <c r="G2478">
        <f t="shared" ca="1" si="81"/>
        <v>8.0418503569920103E-3</v>
      </c>
    </row>
    <row r="2479" spans="2:7" x14ac:dyDescent="0.35">
      <c r="B2479" s="269">
        <v>35697</v>
      </c>
      <c r="C2479" s="210">
        <v>14.83</v>
      </c>
      <c r="D2479">
        <f t="shared" si="80"/>
        <v>-0.79018109790605551</v>
      </c>
      <c r="E2479">
        <v>5.4237288135593267E-3</v>
      </c>
      <c r="F2479">
        <v>2471</v>
      </c>
      <c r="G2479">
        <f t="shared" ca="1" si="81"/>
        <v>2.7125462328443192E-2</v>
      </c>
    </row>
    <row r="2480" spans="2:7" x14ac:dyDescent="0.35">
      <c r="B2480" s="269">
        <v>36382</v>
      </c>
      <c r="C2480" s="210">
        <v>70.680000000000007</v>
      </c>
      <c r="D2480">
        <f t="shared" si="80"/>
        <v>0.7272727272727274</v>
      </c>
      <c r="E2480">
        <v>5.4054054054055427E-3</v>
      </c>
      <c r="F2480">
        <v>2472</v>
      </c>
      <c r="G2480">
        <f t="shared" ca="1" si="81"/>
        <v>-2.2649877886639025E-2</v>
      </c>
    </row>
    <row r="2481" spans="2:7" x14ac:dyDescent="0.35">
      <c r="B2481" s="269">
        <v>37916</v>
      </c>
      <c r="C2481" s="210">
        <v>40.92</v>
      </c>
      <c r="D2481">
        <f t="shared" si="80"/>
        <v>-0.40618197649107524</v>
      </c>
      <c r="E2481">
        <v>5.4054054054053771E-3</v>
      </c>
      <c r="F2481">
        <v>2473</v>
      </c>
      <c r="G2481">
        <f t="shared" ca="1" si="81"/>
        <v>1.4591402674094211E-2</v>
      </c>
    </row>
    <row r="2482" spans="2:7" x14ac:dyDescent="0.35">
      <c r="B2482" s="269">
        <v>38427</v>
      </c>
      <c r="C2482" s="210">
        <v>68.91</v>
      </c>
      <c r="D2482">
        <f t="shared" si="80"/>
        <v>-0.94210654546371042</v>
      </c>
      <c r="E2482">
        <v>5.398307557630439E-3</v>
      </c>
      <c r="F2482">
        <v>2474</v>
      </c>
      <c r="G2482">
        <f t="shared" ca="1" si="81"/>
        <v>1.1443842712227374E-2</v>
      </c>
    </row>
    <row r="2483" spans="2:7" x14ac:dyDescent="0.35">
      <c r="B2483" s="269">
        <v>42191</v>
      </c>
      <c r="C2483" s="210">
        <v>1190.29</v>
      </c>
      <c r="D2483">
        <f t="shared" si="80"/>
        <v>-0.56992444799340958</v>
      </c>
      <c r="E2483">
        <v>5.3974153222399457E-3</v>
      </c>
      <c r="F2483">
        <v>2475</v>
      </c>
      <c r="G2483">
        <f t="shared" ca="1" si="81"/>
        <v>-3.7500442859305216E-3</v>
      </c>
    </row>
    <row r="2484" spans="2:7" x14ac:dyDescent="0.35">
      <c r="B2484" s="269">
        <v>43321</v>
      </c>
      <c r="C2484" s="210">
        <v>2767.63</v>
      </c>
      <c r="D2484">
        <f t="shared" si="80"/>
        <v>1.3585209551241628</v>
      </c>
      <c r="E2484">
        <v>5.3945466037968555E-3</v>
      </c>
      <c r="F2484">
        <v>2476</v>
      </c>
      <c r="G2484">
        <f t="shared" ca="1" si="81"/>
        <v>2.1416315867980752E-3</v>
      </c>
    </row>
    <row r="2485" spans="2:7" x14ac:dyDescent="0.35">
      <c r="B2485" s="269">
        <v>42187</v>
      </c>
      <c r="C2485" s="210">
        <v>1173.46</v>
      </c>
      <c r="D2485">
        <f t="shared" si="80"/>
        <v>27.544393091705185</v>
      </c>
      <c r="E2485">
        <v>5.3804897273770731E-3</v>
      </c>
      <c r="F2485">
        <v>2477</v>
      </c>
      <c r="G2485">
        <f t="shared" ca="1" si="81"/>
        <v>2.0652931944901205E-2</v>
      </c>
    </row>
    <row r="2486" spans="2:7" x14ac:dyDescent="0.35">
      <c r="B2486" s="269">
        <v>37888</v>
      </c>
      <c r="C2486" s="210">
        <v>41.11</v>
      </c>
      <c r="D2486">
        <f t="shared" si="80"/>
        <v>-0.62089634821099227</v>
      </c>
      <c r="E2486">
        <v>5.3802885791146698E-3</v>
      </c>
      <c r="F2486">
        <v>2478</v>
      </c>
      <c r="G2486">
        <f t="shared" ca="1" si="81"/>
        <v>4.6733751346434522E-3</v>
      </c>
    </row>
    <row r="2487" spans="2:7" x14ac:dyDescent="0.35">
      <c r="B2487" s="269">
        <v>39674</v>
      </c>
      <c r="C2487" s="210">
        <v>108.44</v>
      </c>
      <c r="D2487">
        <f t="shared" si="80"/>
        <v>-0.96712086206164682</v>
      </c>
      <c r="E2487">
        <v>5.3773409975894524E-3</v>
      </c>
      <c r="F2487">
        <v>2479</v>
      </c>
      <c r="G2487">
        <f t="shared" ca="1" si="81"/>
        <v>-4.6337814569267E-2</v>
      </c>
    </row>
    <row r="2488" spans="2:7" x14ac:dyDescent="0.35">
      <c r="B2488" s="269">
        <v>44546</v>
      </c>
      <c r="C2488" s="210">
        <v>3298.14</v>
      </c>
      <c r="D2488">
        <f t="shared" si="80"/>
        <v>1.7187476815787521</v>
      </c>
      <c r="E2488">
        <v>5.3649704012144065E-3</v>
      </c>
      <c r="F2488">
        <v>2480</v>
      </c>
      <c r="G2488">
        <f t="shared" ca="1" si="81"/>
        <v>-1.0342900005124746E-2</v>
      </c>
    </row>
    <row r="2489" spans="2:7" x14ac:dyDescent="0.35">
      <c r="B2489" s="269">
        <v>42195</v>
      </c>
      <c r="C2489" s="210">
        <v>1213.1099999999999</v>
      </c>
      <c r="D2489">
        <f t="shared" si="80"/>
        <v>-0.57239388363682508</v>
      </c>
      <c r="E2489">
        <v>5.3619969502086782E-3</v>
      </c>
      <c r="F2489">
        <v>2481</v>
      </c>
      <c r="G2489">
        <f t="shared" ca="1" si="81"/>
        <v>-9.4976523177475822E-6</v>
      </c>
    </row>
    <row r="2490" spans="2:7" x14ac:dyDescent="0.35">
      <c r="B2490" s="269">
        <v>43328</v>
      </c>
      <c r="C2490" s="210">
        <v>2836.98</v>
      </c>
      <c r="D2490">
        <f t="shared" si="80"/>
        <v>-0.50391693304142859</v>
      </c>
      <c r="E2490">
        <v>5.361730779453234E-3</v>
      </c>
      <c r="F2490">
        <v>2482</v>
      </c>
      <c r="G2490">
        <f t="shared" ca="1" si="81"/>
        <v>-5.9116097132789125E-3</v>
      </c>
    </row>
    <row r="2491" spans="2:7" x14ac:dyDescent="0.35">
      <c r="B2491" s="269">
        <v>46149</v>
      </c>
      <c r="C2491" s="210">
        <v>5718.76</v>
      </c>
      <c r="D2491">
        <f t="shared" si="80"/>
        <v>1.5454496897616909</v>
      </c>
      <c r="E2491">
        <v>5.3601534385673989E-3</v>
      </c>
      <c r="F2491">
        <v>2483</v>
      </c>
      <c r="G2491">
        <f t="shared" ca="1" si="81"/>
        <v>1.5279686469175062E-2</v>
      </c>
    </row>
    <row r="2492" spans="2:7" x14ac:dyDescent="0.35">
      <c r="B2492" s="269">
        <v>43202</v>
      </c>
      <c r="C2492" s="210">
        <v>2246.66</v>
      </c>
      <c r="D2492">
        <f t="shared" si="80"/>
        <v>0.10294752965203038</v>
      </c>
      <c r="E2492">
        <v>5.356447650457021E-3</v>
      </c>
      <c r="F2492">
        <v>2484</v>
      </c>
      <c r="G2492">
        <f t="shared" ca="1" si="81"/>
        <v>-2.4290703405897833E-2</v>
      </c>
    </row>
    <row r="2493" spans="2:7" x14ac:dyDescent="0.35">
      <c r="B2493" s="269">
        <v>43103</v>
      </c>
      <c r="C2493" s="210">
        <v>2036.96</v>
      </c>
      <c r="D2493">
        <f t="shared" si="80"/>
        <v>48.261426844014508</v>
      </c>
      <c r="E2493">
        <v>5.3501273369791257E-3</v>
      </c>
      <c r="F2493">
        <v>2485</v>
      </c>
      <c r="G2493">
        <f t="shared" ca="1" si="81"/>
        <v>-2.3806668757271828E-2</v>
      </c>
    </row>
    <row r="2494" spans="2:7" x14ac:dyDescent="0.35">
      <c r="B2494" s="269">
        <v>36699</v>
      </c>
      <c r="C2494" s="210">
        <v>41.35</v>
      </c>
      <c r="D2494">
        <f t="shared" si="80"/>
        <v>-0.99218088164105045</v>
      </c>
      <c r="E2494">
        <v>5.348893751519544E-3</v>
      </c>
      <c r="F2494">
        <v>2486</v>
      </c>
      <c r="G2494">
        <f t="shared" ca="1" si="81"/>
        <v>-3.4912864541046407E-3</v>
      </c>
    </row>
    <row r="2495" spans="2:7" x14ac:dyDescent="0.35">
      <c r="B2495" s="269">
        <v>45454</v>
      </c>
      <c r="C2495" s="210">
        <v>5288.32</v>
      </c>
      <c r="D2495">
        <f t="shared" si="80"/>
        <v>0.53353535646449857</v>
      </c>
      <c r="E2495">
        <v>5.3477155768137863E-3</v>
      </c>
      <c r="F2495">
        <v>2487</v>
      </c>
      <c r="G2495">
        <f t="shared" ca="1" si="81"/>
        <v>2.6958827549989382E-2</v>
      </c>
    </row>
    <row r="2496" spans="2:7" x14ac:dyDescent="0.35">
      <c r="B2496" s="269">
        <v>44785</v>
      </c>
      <c r="C2496" s="210">
        <v>3448.45</v>
      </c>
      <c r="D2496">
        <f t="shared" si="80"/>
        <v>3.3226361131557238E-3</v>
      </c>
      <c r="E2496">
        <v>5.3438363672407754E-3</v>
      </c>
      <c r="F2496">
        <v>2488</v>
      </c>
      <c r="G2496">
        <f t="shared" ca="1" si="81"/>
        <v>2.7255046216357083E-2</v>
      </c>
    </row>
    <row r="2497" spans="2:7" x14ac:dyDescent="0.35">
      <c r="B2497" s="269">
        <v>44111</v>
      </c>
      <c r="C2497" s="210">
        <v>3437.03</v>
      </c>
      <c r="D2497">
        <f t="shared" si="80"/>
        <v>94.712336396546945</v>
      </c>
      <c r="E2497">
        <v>5.3381615664067298E-3</v>
      </c>
      <c r="F2497">
        <v>2489</v>
      </c>
      <c r="G2497">
        <f t="shared" ca="1" si="81"/>
        <v>1.4367569787523314E-2</v>
      </c>
    </row>
    <row r="2498" spans="2:7" x14ac:dyDescent="0.35">
      <c r="B2498" s="269">
        <v>37187</v>
      </c>
      <c r="C2498" s="210">
        <v>35.909999999999997</v>
      </c>
      <c r="D2498">
        <f t="shared" si="80"/>
        <v>-0.68336125562119743</v>
      </c>
      <c r="E2498">
        <v>5.3191489361701493E-3</v>
      </c>
      <c r="F2498">
        <v>2490</v>
      </c>
      <c r="G2498">
        <f t="shared" ca="1" si="81"/>
        <v>9.7082678134875443E-3</v>
      </c>
    </row>
    <row r="2499" spans="2:7" x14ac:dyDescent="0.35">
      <c r="B2499" s="269">
        <v>39447</v>
      </c>
      <c r="C2499" s="210">
        <v>113.41</v>
      </c>
      <c r="D2499">
        <f t="shared" si="80"/>
        <v>1.9955097728473323</v>
      </c>
      <c r="E2499">
        <v>5.3186774222142921E-3</v>
      </c>
      <c r="F2499">
        <v>2491</v>
      </c>
      <c r="G2499">
        <f t="shared" ca="1" si="81"/>
        <v>3.2657979725833043E-2</v>
      </c>
    </row>
    <row r="2500" spans="2:7" x14ac:dyDescent="0.35">
      <c r="B2500" s="269">
        <v>37501</v>
      </c>
      <c r="C2500" s="210">
        <v>37.86</v>
      </c>
      <c r="D2500">
        <f t="shared" si="80"/>
        <v>-0.97184669611386254</v>
      </c>
      <c r="E2500">
        <v>5.310674455655944E-3</v>
      </c>
      <c r="F2500">
        <v>2492</v>
      </c>
      <c r="G2500">
        <f t="shared" ca="1" si="81"/>
        <v>-1.4842723691596156E-2</v>
      </c>
    </row>
    <row r="2501" spans="2:7" x14ac:dyDescent="0.35">
      <c r="B2501" s="269">
        <v>42754</v>
      </c>
      <c r="C2501" s="210">
        <v>1344.78</v>
      </c>
      <c r="D2501">
        <f t="shared" si="80"/>
        <v>13.177965208223512</v>
      </c>
      <c r="E2501">
        <v>5.3076969080795922E-3</v>
      </c>
      <c r="F2501">
        <v>2493</v>
      </c>
      <c r="G2501">
        <f t="shared" ca="1" si="81"/>
        <v>2.669018628043977E-2</v>
      </c>
    </row>
    <row r="2502" spans="2:7" x14ac:dyDescent="0.35">
      <c r="B2502" s="269">
        <v>38685</v>
      </c>
      <c r="C2502" s="210">
        <v>94.85</v>
      </c>
      <c r="D2502">
        <f t="shared" si="80"/>
        <v>-0.43213793929234273</v>
      </c>
      <c r="E2502">
        <v>5.2994170641229464E-3</v>
      </c>
      <c r="F2502">
        <v>2494</v>
      </c>
      <c r="G2502">
        <f t="shared" ca="1" si="81"/>
        <v>4.4953322952981871E-2</v>
      </c>
    </row>
    <row r="2503" spans="2:7" x14ac:dyDescent="0.35">
      <c r="B2503" s="269">
        <v>40514</v>
      </c>
      <c r="C2503" s="210">
        <v>167.03</v>
      </c>
      <c r="D2503">
        <f t="shared" si="80"/>
        <v>2.3791219906939105</v>
      </c>
      <c r="E2503">
        <v>5.2964188985855877E-3</v>
      </c>
      <c r="F2503">
        <v>2495</v>
      </c>
      <c r="G2503">
        <f t="shared" ca="1" si="81"/>
        <v>-3.0880244886041876E-2</v>
      </c>
    </row>
    <row r="2504" spans="2:7" x14ac:dyDescent="0.35">
      <c r="B2504" s="269">
        <v>38036</v>
      </c>
      <c r="C2504" s="210">
        <v>49.43</v>
      </c>
      <c r="D2504">
        <f t="shared" si="80"/>
        <v>-0.98533926129808191</v>
      </c>
      <c r="E2504">
        <v>5.2877770998575957E-3</v>
      </c>
      <c r="F2504">
        <v>2496</v>
      </c>
      <c r="G2504">
        <f t="shared" ca="1" si="81"/>
        <v>3.3411271163902691E-4</v>
      </c>
    </row>
    <row r="2505" spans="2:7" x14ac:dyDescent="0.35">
      <c r="B2505" s="269">
        <v>44041</v>
      </c>
      <c r="C2505" s="210">
        <v>3371.59</v>
      </c>
      <c r="D2505">
        <f t="shared" ref="D2505:D2568" si="82">(C2505-C2506)/C2506</f>
        <v>195.82370110916523</v>
      </c>
      <c r="E2505">
        <v>5.2834486727274029E-3</v>
      </c>
      <c r="F2505">
        <v>2497</v>
      </c>
      <c r="G2505">
        <f t="shared" ca="1" si="81"/>
        <v>-8.9076069647325735E-3</v>
      </c>
    </row>
    <row r="2506" spans="2:7" x14ac:dyDescent="0.35">
      <c r="B2506" s="269">
        <v>35745</v>
      </c>
      <c r="C2506" s="210">
        <v>17.13</v>
      </c>
      <c r="D2506">
        <f t="shared" si="82"/>
        <v>-0.57207094678990755</v>
      </c>
      <c r="E2506">
        <v>5.2816901408450625E-3</v>
      </c>
      <c r="F2506">
        <v>2498</v>
      </c>
      <c r="G2506">
        <f t="shared" ref="G2506:G2569" ca="1" si="83">_xlfn.NORM.INV(RAND(),M$11,M$12)</f>
        <v>2.1679871599085441E-2</v>
      </c>
    </row>
    <row r="2507" spans="2:7" x14ac:dyDescent="0.35">
      <c r="B2507" s="269">
        <v>37218</v>
      </c>
      <c r="C2507" s="210">
        <v>40.03</v>
      </c>
      <c r="D2507">
        <f t="shared" si="82"/>
        <v>-0.36409849086576651</v>
      </c>
      <c r="E2507">
        <v>5.2737317930688313E-3</v>
      </c>
      <c r="F2507">
        <v>2499</v>
      </c>
      <c r="G2507">
        <f t="shared" ca="1" si="83"/>
        <v>-3.6022966087972032E-3</v>
      </c>
    </row>
    <row r="2508" spans="2:7" x14ac:dyDescent="0.35">
      <c r="B2508" s="269">
        <v>38454</v>
      </c>
      <c r="C2508" s="210">
        <v>62.95</v>
      </c>
      <c r="D2508">
        <f t="shared" si="82"/>
        <v>-0.95520433795640691</v>
      </c>
      <c r="E2508">
        <v>5.2698818268924535E-3</v>
      </c>
      <c r="F2508">
        <v>2500</v>
      </c>
      <c r="G2508">
        <f t="shared" ca="1" si="83"/>
        <v>9.2232211283615074E-3</v>
      </c>
    </row>
    <row r="2509" spans="2:7" x14ac:dyDescent="0.35">
      <c r="B2509" s="269">
        <v>42783</v>
      </c>
      <c r="C2509" s="210">
        <v>1405.27</v>
      </c>
      <c r="D2509">
        <f t="shared" si="82"/>
        <v>-4.2438077067220858E-2</v>
      </c>
      <c r="E2509">
        <v>5.265002754111423E-3</v>
      </c>
      <c r="F2509">
        <v>2501</v>
      </c>
      <c r="G2509">
        <f t="shared" ca="1" si="83"/>
        <v>-3.693947701040692E-3</v>
      </c>
    </row>
    <row r="2510" spans="2:7" x14ac:dyDescent="0.35">
      <c r="B2510" s="269">
        <v>42828</v>
      </c>
      <c r="C2510" s="210">
        <v>1467.55</v>
      </c>
      <c r="D2510">
        <f t="shared" si="82"/>
        <v>-0.55698342404675438</v>
      </c>
      <c r="E2510">
        <v>5.2469706621730778E-3</v>
      </c>
      <c r="F2510">
        <v>2502</v>
      </c>
      <c r="G2510">
        <f t="shared" ca="1" si="83"/>
        <v>1.6159811536986608E-2</v>
      </c>
    </row>
    <row r="2511" spans="2:7" x14ac:dyDescent="0.35">
      <c r="B2511" s="269">
        <v>44711</v>
      </c>
      <c r="C2511" s="210">
        <v>3312.63</v>
      </c>
      <c r="D2511">
        <f t="shared" si="82"/>
        <v>51.257927117841938</v>
      </c>
      <c r="E2511">
        <v>5.240702078073407E-3</v>
      </c>
      <c r="F2511">
        <v>2503</v>
      </c>
      <c r="G2511">
        <f t="shared" ca="1" si="83"/>
        <v>-2.0956900418012608E-2</v>
      </c>
    </row>
    <row r="2512" spans="2:7" x14ac:dyDescent="0.35">
      <c r="B2512" s="269">
        <v>38498</v>
      </c>
      <c r="C2512" s="210">
        <v>63.39</v>
      </c>
      <c r="D2512">
        <f t="shared" si="82"/>
        <v>-0.98000977594172278</v>
      </c>
      <c r="E2512">
        <v>5.2331113225499255E-3</v>
      </c>
      <c r="F2512">
        <v>2504</v>
      </c>
      <c r="G2512">
        <f t="shared" ca="1" si="83"/>
        <v>1.7223791964232679E-2</v>
      </c>
    </row>
    <row r="2513" spans="2:7" x14ac:dyDescent="0.35">
      <c r="B2513" s="269">
        <v>44407</v>
      </c>
      <c r="C2513" s="210">
        <v>3171.05</v>
      </c>
      <c r="D2513">
        <f t="shared" si="82"/>
        <v>34.818931435671523</v>
      </c>
      <c r="E2513">
        <v>5.2273534185433897E-3</v>
      </c>
      <c r="F2513">
        <v>2505</v>
      </c>
      <c r="G2513">
        <f t="shared" ca="1" si="83"/>
        <v>1.5113814173436459E-2</v>
      </c>
    </row>
    <row r="2514" spans="2:7" x14ac:dyDescent="0.35">
      <c r="B2514" s="269">
        <v>39023</v>
      </c>
      <c r="C2514" s="210">
        <v>88.53</v>
      </c>
      <c r="D2514">
        <f t="shared" si="82"/>
        <v>-0.9846761797939515</v>
      </c>
      <c r="E2514">
        <v>5.2231179743386855E-3</v>
      </c>
      <c r="F2514">
        <v>2506</v>
      </c>
      <c r="G2514">
        <f t="shared" ca="1" si="83"/>
        <v>-3.2946816875474995E-2</v>
      </c>
    </row>
    <row r="2515" spans="2:7" x14ac:dyDescent="0.35">
      <c r="B2515" s="269">
        <v>46063</v>
      </c>
      <c r="C2515" s="210">
        <v>5777.28</v>
      </c>
      <c r="D2515">
        <f t="shared" si="82"/>
        <v>6.5056162997129519E-2</v>
      </c>
      <c r="E2515">
        <v>5.2198605253267636E-3</v>
      </c>
      <c r="F2515">
        <v>2507</v>
      </c>
      <c r="G2515">
        <f t="shared" ca="1" si="83"/>
        <v>1.8048787342025589E-2</v>
      </c>
    </row>
    <row r="2516" spans="2:7" x14ac:dyDescent="0.35">
      <c r="B2516" s="269">
        <v>45828</v>
      </c>
      <c r="C2516" s="210">
        <v>5424.39</v>
      </c>
      <c r="D2516">
        <f t="shared" si="82"/>
        <v>147.12643364281814</v>
      </c>
      <c r="E2516">
        <v>5.2184580716538708E-3</v>
      </c>
      <c r="F2516">
        <v>2508</v>
      </c>
      <c r="G2516">
        <f t="shared" ca="1" si="83"/>
        <v>-3.3822442091853882E-3</v>
      </c>
    </row>
    <row r="2517" spans="2:7" x14ac:dyDescent="0.35">
      <c r="B2517" s="269">
        <v>37194</v>
      </c>
      <c r="C2517" s="210">
        <v>36.619999999999997</v>
      </c>
      <c r="D2517">
        <f t="shared" si="82"/>
        <v>-5.4585152838436477E-4</v>
      </c>
      <c r="E2517">
        <v>5.2154817458138275E-3</v>
      </c>
      <c r="F2517">
        <v>2509</v>
      </c>
      <c r="G2517">
        <f t="shared" ca="1" si="83"/>
        <v>6.047370461897089E-3</v>
      </c>
    </row>
    <row r="2518" spans="2:7" x14ac:dyDescent="0.35">
      <c r="B2518" s="269">
        <v>37733</v>
      </c>
      <c r="C2518" s="210">
        <v>36.64</v>
      </c>
      <c r="D2518">
        <f t="shared" si="82"/>
        <v>-0.98888669831207632</v>
      </c>
      <c r="E2518">
        <v>5.2126200274347795E-3</v>
      </c>
      <c r="F2518">
        <v>2510</v>
      </c>
      <c r="G2518">
        <f t="shared" ca="1" si="83"/>
        <v>2.6699505244934568E-2</v>
      </c>
    </row>
    <row r="2519" spans="2:7" x14ac:dyDescent="0.35">
      <c r="B2519" s="269">
        <v>44208</v>
      </c>
      <c r="C2519" s="210">
        <v>3296.95</v>
      </c>
      <c r="D2519">
        <f t="shared" si="82"/>
        <v>52.314197930142292</v>
      </c>
      <c r="E2519">
        <v>5.2044586997084374E-3</v>
      </c>
      <c r="F2519">
        <v>2511</v>
      </c>
      <c r="G2519">
        <f t="shared" ca="1" si="83"/>
        <v>-1.4420652745674941E-2</v>
      </c>
    </row>
    <row r="2520" spans="2:7" x14ac:dyDescent="0.35">
      <c r="B2520" s="269">
        <v>38463</v>
      </c>
      <c r="C2520" s="210">
        <v>61.84</v>
      </c>
      <c r="D2520">
        <f t="shared" si="82"/>
        <v>-0.6326918507959135</v>
      </c>
      <c r="E2520">
        <v>5.2015604681404466E-3</v>
      </c>
      <c r="F2520">
        <v>2512</v>
      </c>
      <c r="G2520">
        <f t="shared" ca="1" si="83"/>
        <v>-1.8560771678054203E-2</v>
      </c>
    </row>
    <row r="2521" spans="2:7" x14ac:dyDescent="0.35">
      <c r="B2521" s="269">
        <v>40485</v>
      </c>
      <c r="C2521" s="210">
        <v>168.36</v>
      </c>
      <c r="D2521">
        <f t="shared" si="82"/>
        <v>-0.94825265099124012</v>
      </c>
      <c r="E2521">
        <v>5.1943399605946889E-3</v>
      </c>
      <c r="F2521">
        <v>2513</v>
      </c>
      <c r="G2521">
        <f t="shared" ca="1" si="83"/>
        <v>9.602657143878552E-3</v>
      </c>
    </row>
    <row r="2522" spans="2:7" x14ac:dyDescent="0.35">
      <c r="B2522" s="269">
        <v>44334</v>
      </c>
      <c r="C2522" s="210">
        <v>3253.5</v>
      </c>
      <c r="D2522">
        <f t="shared" si="82"/>
        <v>87.41032608695653</v>
      </c>
      <c r="E2522">
        <v>5.1904717768097705E-3</v>
      </c>
      <c r="F2522">
        <v>2514</v>
      </c>
      <c r="G2522">
        <f t="shared" ca="1" si="83"/>
        <v>-2.5207197367344721E-2</v>
      </c>
    </row>
    <row r="2523" spans="2:7" x14ac:dyDescent="0.35">
      <c r="B2523" s="269">
        <v>36133</v>
      </c>
      <c r="C2523" s="210">
        <v>36.799999999999997</v>
      </c>
      <c r="D2523">
        <f t="shared" si="82"/>
        <v>-0.82413381123058538</v>
      </c>
      <c r="E2523">
        <v>5.1898388418464281E-3</v>
      </c>
      <c r="F2523">
        <v>2515</v>
      </c>
      <c r="G2523">
        <f t="shared" ca="1" si="83"/>
        <v>-2.1143506658404428E-3</v>
      </c>
    </row>
    <row r="2524" spans="2:7" x14ac:dyDescent="0.35">
      <c r="B2524" s="269">
        <v>41275</v>
      </c>
      <c r="C2524" s="210">
        <v>209.25</v>
      </c>
      <c r="D2524">
        <f t="shared" si="82"/>
        <v>0.82862885606921255</v>
      </c>
      <c r="E2524">
        <v>5.1880674448768439E-3</v>
      </c>
      <c r="F2524">
        <v>2516</v>
      </c>
      <c r="G2524">
        <f t="shared" ca="1" si="83"/>
        <v>1.679080201363526E-2</v>
      </c>
    </row>
    <row r="2525" spans="2:7" x14ac:dyDescent="0.35">
      <c r="B2525" s="269">
        <v>38727</v>
      </c>
      <c r="C2525" s="210">
        <v>114.43</v>
      </c>
      <c r="D2525">
        <f t="shared" si="82"/>
        <v>-0.39194431159997872</v>
      </c>
      <c r="E2525">
        <v>5.1827125790583576E-3</v>
      </c>
      <c r="F2525">
        <v>2517</v>
      </c>
      <c r="G2525">
        <f t="shared" ca="1" si="83"/>
        <v>-1.3334759876963717E-3</v>
      </c>
    </row>
    <row r="2526" spans="2:7" x14ac:dyDescent="0.35">
      <c r="B2526" s="269">
        <v>40806</v>
      </c>
      <c r="C2526" s="210">
        <v>188.19</v>
      </c>
      <c r="D2526">
        <f t="shared" si="82"/>
        <v>3.8477588871715613</v>
      </c>
      <c r="E2526">
        <v>5.1810703984616971E-3</v>
      </c>
      <c r="F2526">
        <v>2518</v>
      </c>
      <c r="G2526">
        <f t="shared" ca="1" si="83"/>
        <v>3.2762509135510084E-2</v>
      </c>
    </row>
    <row r="2527" spans="2:7" x14ac:dyDescent="0.35">
      <c r="B2527" s="269">
        <v>37126</v>
      </c>
      <c r="C2527" s="210">
        <v>38.82</v>
      </c>
      <c r="D2527">
        <f t="shared" si="82"/>
        <v>-0.70642063071920147</v>
      </c>
      <c r="E2527">
        <v>5.1786639047126581E-3</v>
      </c>
      <c r="F2527">
        <v>2519</v>
      </c>
      <c r="G2527">
        <f t="shared" ca="1" si="83"/>
        <v>-2.053247183699254E-4</v>
      </c>
    </row>
    <row r="2528" spans="2:7" x14ac:dyDescent="0.35">
      <c r="B2528" s="269">
        <v>38790</v>
      </c>
      <c r="C2528" s="210">
        <v>132.22999999999999</v>
      </c>
      <c r="D2528">
        <f t="shared" si="82"/>
        <v>0.21345324401211335</v>
      </c>
      <c r="E2528">
        <v>5.1691372101860767E-3</v>
      </c>
      <c r="F2528">
        <v>2520</v>
      </c>
      <c r="G2528">
        <f t="shared" ca="1" si="83"/>
        <v>-3.1409904850422492E-3</v>
      </c>
    </row>
    <row r="2529" spans="2:7" x14ac:dyDescent="0.35">
      <c r="B2529" s="269">
        <v>39679</v>
      </c>
      <c r="C2529" s="210">
        <v>108.97</v>
      </c>
      <c r="D2529">
        <f t="shared" si="82"/>
        <v>-0.94854638946468794</v>
      </c>
      <c r="E2529">
        <v>5.1655751314454599E-3</v>
      </c>
      <c r="F2529">
        <v>2521</v>
      </c>
      <c r="G2529">
        <f t="shared" ca="1" si="83"/>
        <v>4.3893558675780217E-3</v>
      </c>
    </row>
    <row r="2530" spans="2:7" x14ac:dyDescent="0.35">
      <c r="B2530" s="269">
        <v>43171</v>
      </c>
      <c r="C2530" s="210">
        <v>2117.83</v>
      </c>
      <c r="D2530">
        <f t="shared" si="82"/>
        <v>-0.21810032600228171</v>
      </c>
      <c r="E2530">
        <v>5.1638624552078167E-3</v>
      </c>
      <c r="F2530">
        <v>2522</v>
      </c>
      <c r="G2530">
        <f t="shared" ca="1" si="83"/>
        <v>4.2135244583137541E-2</v>
      </c>
    </row>
    <row r="2531" spans="2:7" x14ac:dyDescent="0.35">
      <c r="B2531" s="269">
        <v>43880</v>
      </c>
      <c r="C2531" s="210">
        <v>2708.57</v>
      </c>
      <c r="D2531">
        <f t="shared" si="82"/>
        <v>19.40507759529908</v>
      </c>
      <c r="E2531">
        <v>5.1508707866211364E-3</v>
      </c>
      <c r="F2531">
        <v>2523</v>
      </c>
      <c r="G2531">
        <f t="shared" ca="1" si="83"/>
        <v>1.4775232124441392E-2</v>
      </c>
    </row>
    <row r="2532" spans="2:7" x14ac:dyDescent="0.35">
      <c r="B2532" s="269">
        <v>40158</v>
      </c>
      <c r="C2532" s="210">
        <v>132.74</v>
      </c>
      <c r="D2532">
        <f t="shared" si="82"/>
        <v>2.5740441572428652</v>
      </c>
      <c r="E2532">
        <v>5.1491746175981127E-3</v>
      </c>
      <c r="F2532">
        <v>2524</v>
      </c>
      <c r="G2532">
        <f t="shared" ca="1" si="83"/>
        <v>-3.0411706686382474E-3</v>
      </c>
    </row>
    <row r="2533" spans="2:7" x14ac:dyDescent="0.35">
      <c r="B2533" s="269">
        <v>37575</v>
      </c>
      <c r="C2533" s="210">
        <v>37.14</v>
      </c>
      <c r="D2533">
        <f t="shared" si="82"/>
        <v>-0.99196703760179084</v>
      </c>
      <c r="E2533">
        <v>5.1420838971582604E-3</v>
      </c>
      <c r="F2533">
        <v>2525</v>
      </c>
      <c r="G2533">
        <f t="shared" ca="1" si="83"/>
        <v>2.8633086993798271E-2</v>
      </c>
    </row>
    <row r="2534" spans="2:7" x14ac:dyDescent="0.35">
      <c r="B2534" s="269">
        <v>45727</v>
      </c>
      <c r="C2534" s="210">
        <v>4623.45</v>
      </c>
      <c r="D2534">
        <f t="shared" si="82"/>
        <v>0.36445329791943332</v>
      </c>
      <c r="E2534">
        <v>5.1393427119814546E-3</v>
      </c>
      <c r="F2534">
        <v>2526</v>
      </c>
      <c r="G2534">
        <f t="shared" ca="1" si="83"/>
        <v>1.5101526162848777E-2</v>
      </c>
    </row>
    <row r="2535" spans="2:7" x14ac:dyDescent="0.35">
      <c r="B2535" s="269">
        <v>44364</v>
      </c>
      <c r="C2535" s="210">
        <v>3388.5</v>
      </c>
      <c r="D2535">
        <f t="shared" si="82"/>
        <v>-0.32319608837898622</v>
      </c>
      <c r="E2535">
        <v>5.1376669296804576E-3</v>
      </c>
      <c r="F2535">
        <v>2527</v>
      </c>
      <c r="G2535">
        <f t="shared" ca="1" si="83"/>
        <v>-1.0134934921481254E-2</v>
      </c>
    </row>
    <row r="2536" spans="2:7" x14ac:dyDescent="0.35">
      <c r="B2536" s="269">
        <v>46177</v>
      </c>
      <c r="C2536" s="210">
        <v>5006.62</v>
      </c>
      <c r="D2536">
        <f t="shared" si="82"/>
        <v>32.653424749613492</v>
      </c>
      <c r="E2536">
        <v>5.1354737163323179E-3</v>
      </c>
      <c r="F2536">
        <v>2528</v>
      </c>
      <c r="G2536">
        <f t="shared" ca="1" si="83"/>
        <v>-5.8898289966861023E-3</v>
      </c>
    </row>
    <row r="2537" spans="2:7" x14ac:dyDescent="0.35">
      <c r="B2537" s="269">
        <v>40350</v>
      </c>
      <c r="C2537" s="210">
        <v>148.77000000000001</v>
      </c>
      <c r="D2537">
        <f t="shared" si="82"/>
        <v>-0.9707721021611001</v>
      </c>
      <c r="E2537">
        <v>5.1347881899872936E-3</v>
      </c>
      <c r="F2537">
        <v>2529</v>
      </c>
      <c r="G2537">
        <f t="shared" ca="1" si="83"/>
        <v>-7.8100404832907736E-3</v>
      </c>
    </row>
    <row r="2538" spans="2:7" x14ac:dyDescent="0.35">
      <c r="B2538" s="269">
        <v>46274</v>
      </c>
      <c r="C2538" s="209">
        <v>5090</v>
      </c>
      <c r="D2538">
        <f t="shared" si="82"/>
        <v>8.4477958236658939</v>
      </c>
      <c r="E2538">
        <v>5.1342812006319113E-3</v>
      </c>
      <c r="F2538">
        <v>2530</v>
      </c>
      <c r="G2538">
        <f t="shared" ca="1" si="83"/>
        <v>-1.428078958380485E-2</v>
      </c>
    </row>
    <row r="2539" spans="2:7" x14ac:dyDescent="0.35">
      <c r="B2539" s="269">
        <v>41887</v>
      </c>
      <c r="C2539" s="210">
        <v>538.75</v>
      </c>
      <c r="D2539">
        <f t="shared" si="82"/>
        <v>-0.90705036964191743</v>
      </c>
      <c r="E2539">
        <v>5.1305970149253732E-3</v>
      </c>
      <c r="F2539">
        <v>2531</v>
      </c>
      <c r="G2539">
        <f t="shared" ca="1" si="83"/>
        <v>-7.4576047018025142E-3</v>
      </c>
    </row>
    <row r="2540" spans="2:7" x14ac:dyDescent="0.35">
      <c r="B2540" s="269">
        <v>45545</v>
      </c>
      <c r="C2540" s="210">
        <v>5796.15</v>
      </c>
      <c r="D2540">
        <f t="shared" si="82"/>
        <v>121.95608824777257</v>
      </c>
      <c r="E2540">
        <v>5.1278227302837577E-3</v>
      </c>
      <c r="F2540">
        <v>2532</v>
      </c>
      <c r="G2540">
        <f t="shared" ca="1" si="83"/>
        <v>7.3588050818651444E-3</v>
      </c>
    </row>
    <row r="2541" spans="2:7" x14ac:dyDescent="0.35">
      <c r="B2541" s="269">
        <v>36735</v>
      </c>
      <c r="C2541" s="210">
        <v>47.14</v>
      </c>
      <c r="D2541">
        <f t="shared" si="82"/>
        <v>-0.78379122139155155</v>
      </c>
      <c r="E2541">
        <v>5.1172707889126229E-3</v>
      </c>
      <c r="F2541">
        <v>2533</v>
      </c>
      <c r="G2541">
        <f t="shared" ca="1" si="83"/>
        <v>1.3977953558776205E-2</v>
      </c>
    </row>
    <row r="2542" spans="2:7" x14ac:dyDescent="0.35">
      <c r="B2542" s="269">
        <v>41051</v>
      </c>
      <c r="C2542" s="210">
        <v>218.03</v>
      </c>
      <c r="D2542">
        <f t="shared" si="82"/>
        <v>17.492790500424089</v>
      </c>
      <c r="E2542">
        <v>5.1170938594874314E-3</v>
      </c>
      <c r="F2542">
        <v>2534</v>
      </c>
      <c r="G2542">
        <f t="shared" ca="1" si="83"/>
        <v>3.5366480961662857E-4</v>
      </c>
    </row>
    <row r="2543" spans="2:7" x14ac:dyDescent="0.35">
      <c r="B2543" s="269">
        <v>35585</v>
      </c>
      <c r="C2543" s="210">
        <v>11.79</v>
      </c>
      <c r="D2543">
        <f t="shared" si="82"/>
        <v>-0.96843880501124313</v>
      </c>
      <c r="E2543">
        <v>5.1150895140663873E-3</v>
      </c>
      <c r="F2543">
        <v>2535</v>
      </c>
      <c r="G2543">
        <f t="shared" ca="1" si="83"/>
        <v>1.0340246895829937E-2</v>
      </c>
    </row>
    <row r="2544" spans="2:7" x14ac:dyDescent="0.35">
      <c r="B2544" s="269">
        <v>41746</v>
      </c>
      <c r="C2544" s="210">
        <v>373.56</v>
      </c>
      <c r="D2544">
        <f t="shared" si="82"/>
        <v>2.3886066763425253</v>
      </c>
      <c r="E2544">
        <v>5.1121993219608707E-3</v>
      </c>
      <c r="F2544">
        <v>2536</v>
      </c>
      <c r="G2544">
        <f t="shared" ca="1" si="83"/>
        <v>1.8700012575971496E-3</v>
      </c>
    </row>
    <row r="2545" spans="2:7" x14ac:dyDescent="0.35">
      <c r="B2545" s="269">
        <v>39225</v>
      </c>
      <c r="C2545" s="210">
        <v>110.24</v>
      </c>
      <c r="D2545">
        <f t="shared" si="82"/>
        <v>1.9460181721004808</v>
      </c>
      <c r="E2545">
        <v>5.1057622173594826E-3</v>
      </c>
      <c r="F2545">
        <v>2537</v>
      </c>
      <c r="G2545">
        <f t="shared" ca="1" si="83"/>
        <v>-1.6499905348362306E-2</v>
      </c>
    </row>
    <row r="2546" spans="2:7" x14ac:dyDescent="0.35">
      <c r="B2546" s="269">
        <v>37594</v>
      </c>
      <c r="C2546" s="210">
        <v>37.42</v>
      </c>
      <c r="D2546">
        <f t="shared" si="82"/>
        <v>-0.98497357726841961</v>
      </c>
      <c r="E2546">
        <v>5.1034112275048305E-3</v>
      </c>
      <c r="F2546">
        <v>2538</v>
      </c>
      <c r="G2546">
        <f t="shared" ca="1" si="83"/>
        <v>2.4313359666123389E-2</v>
      </c>
    </row>
    <row r="2547" spans="2:7" x14ac:dyDescent="0.35">
      <c r="B2547" s="269">
        <v>43389</v>
      </c>
      <c r="C2547" s="210">
        <v>2490.2800000000002</v>
      </c>
      <c r="D2547">
        <f t="shared" si="82"/>
        <v>251.56389452332658</v>
      </c>
      <c r="E2547">
        <v>5.0975722963292266E-3</v>
      </c>
      <c r="F2547">
        <v>2539</v>
      </c>
      <c r="G2547">
        <f t="shared" ca="1" si="83"/>
        <v>1.4939407358070509E-2</v>
      </c>
    </row>
    <row r="2548" spans="2:7" x14ac:dyDescent="0.35">
      <c r="B2548" s="269">
        <v>35263</v>
      </c>
      <c r="C2548" s="210">
        <v>9.86</v>
      </c>
      <c r="D2548">
        <f t="shared" si="82"/>
        <v>-0.73685615158793705</v>
      </c>
      <c r="E2548">
        <v>5.0968399592251712E-3</v>
      </c>
      <c r="F2548">
        <v>2540</v>
      </c>
      <c r="G2548">
        <f t="shared" ca="1" si="83"/>
        <v>-1.0769578149517966E-2</v>
      </c>
    </row>
    <row r="2549" spans="2:7" x14ac:dyDescent="0.35">
      <c r="B2549" s="269">
        <v>37571</v>
      </c>
      <c r="C2549" s="210">
        <v>37.47</v>
      </c>
      <c r="D2549">
        <f t="shared" si="82"/>
        <v>-0.99244873117724819</v>
      </c>
      <c r="E2549">
        <v>5.0965665236050893E-3</v>
      </c>
      <c r="F2549">
        <v>2541</v>
      </c>
      <c r="G2549">
        <f t="shared" ca="1" si="83"/>
        <v>-1.2740225572693819E-2</v>
      </c>
    </row>
    <row r="2550" spans="2:7" x14ac:dyDescent="0.35">
      <c r="B2550" s="269">
        <v>45306</v>
      </c>
      <c r="C2550" s="210">
        <v>4962.08</v>
      </c>
      <c r="D2550">
        <f t="shared" si="82"/>
        <v>0.14868546850657091</v>
      </c>
      <c r="E2550">
        <v>5.096294855902031E-3</v>
      </c>
      <c r="F2550">
        <v>2542</v>
      </c>
      <c r="G2550">
        <f t="shared" ca="1" si="83"/>
        <v>-9.5767461357698473E-3</v>
      </c>
    </row>
    <row r="2551" spans="2:7" x14ac:dyDescent="0.35">
      <c r="B2551" s="269">
        <v>45173</v>
      </c>
      <c r="C2551" s="210">
        <v>4319.79</v>
      </c>
      <c r="D2551">
        <f t="shared" si="82"/>
        <v>49.910901591043014</v>
      </c>
      <c r="E2551">
        <v>5.095523617402873E-3</v>
      </c>
      <c r="F2551">
        <v>2543</v>
      </c>
      <c r="G2551">
        <f t="shared" ca="1" si="83"/>
        <v>-6.7058652690192167E-3</v>
      </c>
    </row>
    <row r="2552" spans="2:7" x14ac:dyDescent="0.35">
      <c r="B2552" s="269">
        <v>39043</v>
      </c>
      <c r="C2552" s="210">
        <v>84.85</v>
      </c>
      <c r="D2552">
        <f t="shared" si="82"/>
        <v>-0.48195860553147324</v>
      </c>
      <c r="E2552">
        <v>5.0935797204453041E-3</v>
      </c>
      <c r="F2552">
        <v>2544</v>
      </c>
      <c r="G2552">
        <f t="shared" ca="1" si="83"/>
        <v>-8.012463864613557E-3</v>
      </c>
    </row>
    <row r="2553" spans="2:7" x14ac:dyDescent="0.35">
      <c r="B2553" s="269">
        <v>40416</v>
      </c>
      <c r="C2553" s="210">
        <v>163.79</v>
      </c>
      <c r="D2553">
        <f t="shared" si="82"/>
        <v>12.821940928270042</v>
      </c>
      <c r="E2553">
        <v>5.0932744231712325E-3</v>
      </c>
      <c r="F2553">
        <v>2545</v>
      </c>
      <c r="G2553">
        <f t="shared" ca="1" si="83"/>
        <v>3.0003421565611237E-2</v>
      </c>
    </row>
    <row r="2554" spans="2:7" x14ac:dyDescent="0.35">
      <c r="B2554" s="269">
        <v>35586</v>
      </c>
      <c r="C2554" s="210">
        <v>11.85</v>
      </c>
      <c r="D2554">
        <f t="shared" si="82"/>
        <v>-0.99632559278885957</v>
      </c>
      <c r="E2554">
        <v>5.0890585241730709E-3</v>
      </c>
      <c r="F2554">
        <v>2546</v>
      </c>
      <c r="G2554">
        <f t="shared" ca="1" si="83"/>
        <v>-1.1900153283664713E-2</v>
      </c>
    </row>
    <row r="2555" spans="2:7" x14ac:dyDescent="0.35">
      <c r="B2555" s="269">
        <v>44610</v>
      </c>
      <c r="C2555" s="210">
        <v>3225.01</v>
      </c>
      <c r="D2555">
        <f t="shared" si="82"/>
        <v>405.17254408060455</v>
      </c>
      <c r="E2555">
        <v>5.0673938449552688E-3</v>
      </c>
      <c r="F2555">
        <v>2547</v>
      </c>
      <c r="G2555">
        <f t="shared" ca="1" si="83"/>
        <v>8.4586490728059353E-3</v>
      </c>
    </row>
    <row r="2556" spans="2:7" x14ac:dyDescent="0.35">
      <c r="B2556" s="269">
        <v>35103</v>
      </c>
      <c r="C2556" s="210">
        <v>7.94</v>
      </c>
      <c r="D2556">
        <f t="shared" si="82"/>
        <v>-0.93939856510456421</v>
      </c>
      <c r="E2556">
        <v>5.0632911392405108E-3</v>
      </c>
      <c r="F2556">
        <v>2548</v>
      </c>
      <c r="G2556">
        <f t="shared" ca="1" si="83"/>
        <v>-3.3915017574766199E-2</v>
      </c>
    </row>
    <row r="2557" spans="2:7" x14ac:dyDescent="0.35">
      <c r="B2557" s="269">
        <v>39272</v>
      </c>
      <c r="C2557" s="210">
        <v>131.02000000000001</v>
      </c>
      <c r="D2557">
        <f t="shared" si="82"/>
        <v>3.7044883303411136</v>
      </c>
      <c r="E2557">
        <v>5.0629027308990221E-3</v>
      </c>
      <c r="F2557">
        <v>2549</v>
      </c>
      <c r="G2557">
        <f t="shared" ca="1" si="83"/>
        <v>-9.9655151728879799E-4</v>
      </c>
    </row>
    <row r="2558" spans="2:7" x14ac:dyDescent="0.35">
      <c r="B2558" s="269">
        <v>35921</v>
      </c>
      <c r="C2558" s="210">
        <v>27.85</v>
      </c>
      <c r="D2558">
        <f t="shared" si="82"/>
        <v>-0.22250139586823001</v>
      </c>
      <c r="E2558">
        <v>5.052327679538093E-3</v>
      </c>
      <c r="F2558">
        <v>2550</v>
      </c>
      <c r="G2558">
        <f t="shared" ca="1" si="83"/>
        <v>1.2516896288583136E-2</v>
      </c>
    </row>
    <row r="2559" spans="2:7" x14ac:dyDescent="0.35">
      <c r="B2559" s="269">
        <v>37179</v>
      </c>
      <c r="C2559" s="210">
        <v>35.82</v>
      </c>
      <c r="D2559">
        <f t="shared" si="82"/>
        <v>-0.99173443110179904</v>
      </c>
      <c r="E2559">
        <v>5.0505050505050423E-3</v>
      </c>
      <c r="F2559">
        <v>2551</v>
      </c>
      <c r="G2559">
        <f t="shared" ca="1" si="83"/>
        <v>-2.053458065746144E-2</v>
      </c>
    </row>
    <row r="2560" spans="2:7" x14ac:dyDescent="0.35">
      <c r="B2560" s="269">
        <v>45069</v>
      </c>
      <c r="C2560" s="210">
        <v>4333.6400000000003</v>
      </c>
      <c r="D2560">
        <f t="shared" si="82"/>
        <v>69.191771946873999</v>
      </c>
      <c r="E2560">
        <v>5.046522630499972E-3</v>
      </c>
      <c r="F2560">
        <v>2552</v>
      </c>
      <c r="G2560">
        <f t="shared" ca="1" si="83"/>
        <v>-2.6223810272114897E-2</v>
      </c>
    </row>
    <row r="2561" spans="2:7" x14ac:dyDescent="0.35">
      <c r="B2561" s="269">
        <v>38337</v>
      </c>
      <c r="C2561" s="210">
        <v>61.74</v>
      </c>
      <c r="D2561">
        <f t="shared" si="82"/>
        <v>-0.27932765262052062</v>
      </c>
      <c r="E2561">
        <v>5.0463942699007372E-3</v>
      </c>
      <c r="F2561">
        <v>2553</v>
      </c>
      <c r="G2561">
        <f t="shared" ca="1" si="83"/>
        <v>-1.8889597433175886E-3</v>
      </c>
    </row>
    <row r="2562" spans="2:7" x14ac:dyDescent="0.35">
      <c r="B2562" s="269">
        <v>39099</v>
      </c>
      <c r="C2562" s="210">
        <v>85.67</v>
      </c>
      <c r="D2562">
        <f t="shared" si="82"/>
        <v>-0.97948824770209475</v>
      </c>
      <c r="E2562">
        <v>5.0445800093853457E-3</v>
      </c>
      <c r="F2562">
        <v>2554</v>
      </c>
      <c r="G2562">
        <f t="shared" ca="1" si="83"/>
        <v>1.8444752985407535E-2</v>
      </c>
    </row>
    <row r="2563" spans="2:7" x14ac:dyDescent="0.35">
      <c r="B2563" s="269">
        <v>44907</v>
      </c>
      <c r="C2563" s="210">
        <v>4176.63</v>
      </c>
      <c r="D2563">
        <f t="shared" si="82"/>
        <v>94.269844890510939</v>
      </c>
      <c r="E2563">
        <v>5.043711363029316E-3</v>
      </c>
      <c r="F2563">
        <v>2555</v>
      </c>
      <c r="G2563">
        <f t="shared" ca="1" si="83"/>
        <v>3.6531775554915968E-3</v>
      </c>
    </row>
    <row r="2564" spans="2:7" x14ac:dyDescent="0.35">
      <c r="B2564" s="269">
        <v>37062</v>
      </c>
      <c r="C2564" s="210">
        <v>43.84</v>
      </c>
      <c r="D2564">
        <f t="shared" si="82"/>
        <v>-0.97072141263841216</v>
      </c>
      <c r="E2564">
        <v>5.0435580009171475E-3</v>
      </c>
      <c r="F2564">
        <v>2556</v>
      </c>
      <c r="G2564">
        <f t="shared" ca="1" si="83"/>
        <v>2.2849230279933384E-2</v>
      </c>
    </row>
    <row r="2565" spans="2:7" x14ac:dyDescent="0.35">
      <c r="B2565" s="269">
        <v>42613</v>
      </c>
      <c r="C2565" s="210">
        <v>1497.34</v>
      </c>
      <c r="D2565">
        <f t="shared" si="82"/>
        <v>-0.21146149309066406</v>
      </c>
      <c r="E2565">
        <v>5.0408435861809681E-3</v>
      </c>
      <c r="F2565">
        <v>2557</v>
      </c>
      <c r="G2565">
        <f t="shared" ca="1" si="83"/>
        <v>1.4992268647552515E-2</v>
      </c>
    </row>
    <row r="2566" spans="2:7" x14ac:dyDescent="0.35">
      <c r="B2566" s="269">
        <v>43013</v>
      </c>
      <c r="C2566" s="210">
        <v>1898.88</v>
      </c>
      <c r="D2566">
        <f t="shared" si="82"/>
        <v>-0.62196297033645231</v>
      </c>
      <c r="E2566">
        <v>5.0227851317091801E-3</v>
      </c>
      <c r="F2566">
        <v>2558</v>
      </c>
      <c r="G2566">
        <f t="shared" ca="1" si="83"/>
        <v>2.1370803867111043E-2</v>
      </c>
    </row>
    <row r="2567" spans="2:7" x14ac:dyDescent="0.35">
      <c r="B2567" s="269">
        <v>46286</v>
      </c>
      <c r="C2567" s="209">
        <v>5023</v>
      </c>
      <c r="D2567">
        <f t="shared" si="82"/>
        <v>130.45773357759748</v>
      </c>
      <c r="E2567">
        <v>5.0020008003201282E-3</v>
      </c>
      <c r="F2567">
        <v>2559</v>
      </c>
      <c r="G2567">
        <f t="shared" ca="1" si="83"/>
        <v>1.3798378327199544E-2</v>
      </c>
    </row>
    <row r="2568" spans="2:7" x14ac:dyDescent="0.35">
      <c r="B2568" s="269">
        <v>37413</v>
      </c>
      <c r="C2568" s="210">
        <v>38.21</v>
      </c>
      <c r="D2568">
        <f t="shared" si="82"/>
        <v>-0.96944764280688289</v>
      </c>
      <c r="E2568">
        <v>4.9973698053655371E-3</v>
      </c>
      <c r="F2568">
        <v>2560</v>
      </c>
      <c r="G2568">
        <f t="shared" ca="1" si="83"/>
        <v>5.3475005081525294E-3</v>
      </c>
    </row>
    <row r="2569" spans="2:7" x14ac:dyDescent="0.35">
      <c r="B2569" s="269">
        <v>42362</v>
      </c>
      <c r="C2569" s="210">
        <v>1250.6400000000001</v>
      </c>
      <c r="D2569">
        <f t="shared" ref="D2569:D2632" si="84">(C2569-C2570)/C2570</f>
        <v>122.94846382556989</v>
      </c>
      <c r="E2569">
        <v>4.990236493816475E-3</v>
      </c>
      <c r="F2569">
        <v>2561</v>
      </c>
      <c r="G2569">
        <f t="shared" ca="1" si="83"/>
        <v>4.6587941985022996E-3</v>
      </c>
    </row>
    <row r="2570" spans="2:7" x14ac:dyDescent="0.35">
      <c r="B2570" s="269">
        <v>35312</v>
      </c>
      <c r="C2570" s="210">
        <v>10.09</v>
      </c>
      <c r="D2570">
        <f t="shared" si="84"/>
        <v>0</v>
      </c>
      <c r="E2570">
        <v>4.9800796812749714E-3</v>
      </c>
      <c r="F2570">
        <v>2562</v>
      </c>
      <c r="G2570">
        <f t="shared" ref="G2570:G2633" ca="1" si="85">_xlfn.NORM.INV(RAND(),M$11,M$12)</f>
        <v>-6.1358132214157299E-3</v>
      </c>
    </row>
    <row r="2571" spans="2:7" x14ac:dyDescent="0.35">
      <c r="B2571" s="269">
        <v>35289</v>
      </c>
      <c r="C2571" s="210">
        <v>10.09</v>
      </c>
      <c r="D2571">
        <f t="shared" si="84"/>
        <v>0</v>
      </c>
      <c r="E2571">
        <v>4.9800796812749714E-3</v>
      </c>
      <c r="F2571">
        <v>2563</v>
      </c>
      <c r="G2571">
        <f t="shared" ca="1" si="85"/>
        <v>3.3940918340096014E-2</v>
      </c>
    </row>
    <row r="2572" spans="2:7" x14ac:dyDescent="0.35">
      <c r="B2572" s="269">
        <v>35284</v>
      </c>
      <c r="C2572" s="210">
        <v>10.09</v>
      </c>
      <c r="D2572">
        <f t="shared" si="84"/>
        <v>-0.88398298263769115</v>
      </c>
      <c r="E2572">
        <v>4.9800796812749714E-3</v>
      </c>
      <c r="F2572">
        <v>2564</v>
      </c>
      <c r="G2572">
        <f t="shared" ca="1" si="85"/>
        <v>-2.05927473719653E-2</v>
      </c>
    </row>
    <row r="2573" spans="2:7" x14ac:dyDescent="0.35">
      <c r="B2573" s="269">
        <v>39055</v>
      </c>
      <c r="C2573" s="210">
        <v>86.97</v>
      </c>
      <c r="D2573">
        <f t="shared" si="84"/>
        <v>-0.98568354999234542</v>
      </c>
      <c r="E2573">
        <v>4.9688005546567205E-3</v>
      </c>
      <c r="F2573">
        <v>2565</v>
      </c>
      <c r="G2573">
        <f t="shared" ca="1" si="85"/>
        <v>-2.3254799129584346E-2</v>
      </c>
    </row>
    <row r="2574" spans="2:7" x14ac:dyDescent="0.35">
      <c r="B2574" s="269">
        <v>46071</v>
      </c>
      <c r="C2574" s="210">
        <v>6074.83</v>
      </c>
      <c r="D2574">
        <f t="shared" si="84"/>
        <v>186.32130743139066</v>
      </c>
      <c r="E2574">
        <v>4.9629187255886432E-3</v>
      </c>
      <c r="F2574">
        <v>2566</v>
      </c>
      <c r="G2574">
        <f t="shared" ca="1" si="85"/>
        <v>-2.5645893943379364E-3</v>
      </c>
    </row>
    <row r="2575" spans="2:7" x14ac:dyDescent="0.35">
      <c r="B2575" s="269">
        <v>36012</v>
      </c>
      <c r="C2575" s="210">
        <v>32.43</v>
      </c>
      <c r="D2575">
        <f t="shared" si="84"/>
        <v>-0.84771073021836107</v>
      </c>
      <c r="E2575">
        <v>4.9581654787727476E-3</v>
      </c>
      <c r="F2575">
        <v>2567</v>
      </c>
      <c r="G2575">
        <f t="shared" ca="1" si="85"/>
        <v>2.6355779042059472E-3</v>
      </c>
    </row>
    <row r="2576" spans="2:7" x14ac:dyDescent="0.35">
      <c r="B2576" s="269">
        <v>41278</v>
      </c>
      <c r="C2576" s="210">
        <v>212.95</v>
      </c>
      <c r="D2576">
        <f t="shared" si="84"/>
        <v>-0.96448548566244285</v>
      </c>
      <c r="E2576">
        <v>4.9551675318545681E-3</v>
      </c>
      <c r="F2576">
        <v>2568</v>
      </c>
      <c r="G2576">
        <f t="shared" ca="1" si="85"/>
        <v>-1.4013293943567578E-2</v>
      </c>
    </row>
    <row r="2577" spans="2:7" x14ac:dyDescent="0.35">
      <c r="B2577" s="269">
        <v>46008</v>
      </c>
      <c r="C2577" s="210">
        <v>5996.14</v>
      </c>
      <c r="D2577">
        <f t="shared" si="84"/>
        <v>14.859447735928905</v>
      </c>
      <c r="E2577">
        <v>4.9458404492988871E-3</v>
      </c>
      <c r="F2577">
        <v>2569</v>
      </c>
      <c r="G2577">
        <f t="shared" ca="1" si="85"/>
        <v>2.2629927406901985E-3</v>
      </c>
    </row>
    <row r="2578" spans="2:7" x14ac:dyDescent="0.35">
      <c r="B2578" s="269">
        <v>41695</v>
      </c>
      <c r="C2578" s="210">
        <v>378.08</v>
      </c>
      <c r="D2578">
        <f t="shared" si="84"/>
        <v>-1.1710581346716903E-2</v>
      </c>
      <c r="E2578">
        <v>4.9439157939502329E-3</v>
      </c>
      <c r="F2578">
        <v>2570</v>
      </c>
      <c r="G2578">
        <f t="shared" ca="1" si="85"/>
        <v>1.1613845565144049E-2</v>
      </c>
    </row>
    <row r="2579" spans="2:7" x14ac:dyDescent="0.35">
      <c r="B2579" s="269">
        <v>41682</v>
      </c>
      <c r="C2579" s="210">
        <v>382.56</v>
      </c>
      <c r="D2579">
        <f t="shared" si="84"/>
        <v>22.498771498771497</v>
      </c>
      <c r="E2579">
        <v>4.9385310497005236E-3</v>
      </c>
      <c r="F2579">
        <v>2571</v>
      </c>
      <c r="G2579">
        <f t="shared" ca="1" si="85"/>
        <v>7.3648198123144673E-3</v>
      </c>
    </row>
    <row r="2580" spans="2:7" x14ac:dyDescent="0.35">
      <c r="B2580" s="269">
        <v>35740</v>
      </c>
      <c r="C2580" s="210">
        <v>16.28</v>
      </c>
      <c r="D2580">
        <f t="shared" si="84"/>
        <v>-0.87713207547169814</v>
      </c>
      <c r="E2580">
        <v>4.938271604938386E-3</v>
      </c>
      <c r="F2580">
        <v>2572</v>
      </c>
      <c r="G2580">
        <f t="shared" ca="1" si="85"/>
        <v>-2.1447200624431641E-2</v>
      </c>
    </row>
    <row r="2581" spans="2:7" x14ac:dyDescent="0.35">
      <c r="B2581" s="269">
        <v>40277</v>
      </c>
      <c r="C2581" s="210">
        <v>132.5</v>
      </c>
      <c r="D2581">
        <f t="shared" si="84"/>
        <v>7.1089351285189721</v>
      </c>
      <c r="E2581">
        <v>4.92984452028825E-3</v>
      </c>
      <c r="F2581">
        <v>2573</v>
      </c>
      <c r="G2581">
        <f t="shared" ca="1" si="85"/>
        <v>2.303056300098015E-2</v>
      </c>
    </row>
    <row r="2582" spans="2:7" x14ac:dyDescent="0.35">
      <c r="B2582" s="269">
        <v>35733</v>
      </c>
      <c r="C2582" s="210">
        <v>16.34</v>
      </c>
      <c r="D2582">
        <f t="shared" si="84"/>
        <v>-0.99516686730773207</v>
      </c>
      <c r="E2582">
        <v>4.9200492004918992E-3</v>
      </c>
      <c r="F2582">
        <v>2574</v>
      </c>
      <c r="G2582">
        <f t="shared" ca="1" si="85"/>
        <v>2.1993406289840756E-2</v>
      </c>
    </row>
    <row r="2583" spans="2:7" x14ac:dyDescent="0.35">
      <c r="B2583" s="269">
        <v>44081</v>
      </c>
      <c r="C2583" s="210">
        <v>3380.83</v>
      </c>
      <c r="D2583">
        <f t="shared" si="84"/>
        <v>4.6560210124803429</v>
      </c>
      <c r="E2583">
        <v>4.910367950634746E-3</v>
      </c>
      <c r="F2583">
        <v>2575</v>
      </c>
      <c r="G2583">
        <f t="shared" ca="1" si="85"/>
        <v>1.7804486604152975E-5</v>
      </c>
    </row>
    <row r="2584" spans="2:7" x14ac:dyDescent="0.35">
      <c r="B2584" s="269">
        <v>41913</v>
      </c>
      <c r="C2584" s="210">
        <v>597.74</v>
      </c>
      <c r="D2584">
        <f t="shared" si="84"/>
        <v>15.207700650759218</v>
      </c>
      <c r="E2584">
        <v>4.9090481153961849E-3</v>
      </c>
      <c r="F2584">
        <v>2576</v>
      </c>
      <c r="G2584">
        <f t="shared" ca="1" si="85"/>
        <v>3.586034730544968E-2</v>
      </c>
    </row>
    <row r="2585" spans="2:7" x14ac:dyDescent="0.35">
      <c r="B2585" s="269">
        <v>37447</v>
      </c>
      <c r="C2585" s="210">
        <v>36.880000000000003</v>
      </c>
      <c r="D2585">
        <f t="shared" si="84"/>
        <v>-0.80445387062566276</v>
      </c>
      <c r="E2585">
        <v>4.9046321525885476E-3</v>
      </c>
      <c r="F2585">
        <v>2577</v>
      </c>
      <c r="G2585">
        <f t="shared" ca="1" si="85"/>
        <v>3.0537366898108667E-2</v>
      </c>
    </row>
    <row r="2586" spans="2:7" x14ac:dyDescent="0.35">
      <c r="B2586" s="269">
        <v>40889</v>
      </c>
      <c r="C2586" s="210">
        <v>188.6</v>
      </c>
      <c r="D2586">
        <f t="shared" si="84"/>
        <v>17.364167478091527</v>
      </c>
      <c r="E2586">
        <v>4.9019607843136586E-3</v>
      </c>
      <c r="F2586">
        <v>2578</v>
      </c>
      <c r="G2586">
        <f t="shared" ca="1" si="85"/>
        <v>-3.7465759119848958E-2</v>
      </c>
    </row>
    <row r="2587" spans="2:7" x14ac:dyDescent="0.35">
      <c r="B2587" s="269">
        <v>35177</v>
      </c>
      <c r="C2587" s="210">
        <v>10.27</v>
      </c>
      <c r="D2587">
        <f t="shared" si="84"/>
        <v>-0.99498645317191048</v>
      </c>
      <c r="E2587">
        <v>4.8923679060664318E-3</v>
      </c>
      <c r="F2587">
        <v>2579</v>
      </c>
      <c r="G2587">
        <f t="shared" ca="1" si="85"/>
        <v>2.1345792723141598E-2</v>
      </c>
    </row>
    <row r="2588" spans="2:7" x14ac:dyDescent="0.35">
      <c r="B2588" s="269">
        <v>43122</v>
      </c>
      <c r="C2588" s="210">
        <v>2048.4499999999998</v>
      </c>
      <c r="D2588">
        <f t="shared" si="84"/>
        <v>-0.37432995012232717</v>
      </c>
      <c r="E2588">
        <v>4.8908991012910595E-3</v>
      </c>
      <c r="F2588">
        <v>2580</v>
      </c>
      <c r="G2588">
        <f t="shared" ca="1" si="85"/>
        <v>-2.6132377983291506E-2</v>
      </c>
    </row>
    <row r="2589" spans="2:7" x14ac:dyDescent="0.35">
      <c r="B2589" s="269">
        <v>44602</v>
      </c>
      <c r="C2589" s="210">
        <v>3274.01</v>
      </c>
      <c r="D2589">
        <f t="shared" si="84"/>
        <v>-0.29088550239980587</v>
      </c>
      <c r="E2589">
        <v>4.8893827039238726E-3</v>
      </c>
      <c r="F2589">
        <v>2581</v>
      </c>
      <c r="G2589">
        <f t="shared" ca="1" si="85"/>
        <v>1.1698899063547197E-2</v>
      </c>
    </row>
    <row r="2590" spans="2:7" x14ac:dyDescent="0.35">
      <c r="B2590" s="269">
        <v>45139</v>
      </c>
      <c r="C2590" s="210">
        <v>4617.04</v>
      </c>
      <c r="D2590">
        <f t="shared" si="84"/>
        <v>47.733797762296817</v>
      </c>
      <c r="E2590">
        <v>4.8796200773948825E-3</v>
      </c>
      <c r="F2590">
        <v>2582</v>
      </c>
      <c r="G2590">
        <f t="shared" ca="1" si="85"/>
        <v>1.3549805891267504E-2</v>
      </c>
    </row>
    <row r="2591" spans="2:7" x14ac:dyDescent="0.35">
      <c r="B2591" s="269">
        <v>39142</v>
      </c>
      <c r="C2591" s="210">
        <v>94.74</v>
      </c>
      <c r="D2591">
        <f t="shared" si="84"/>
        <v>1.5522629310344829</v>
      </c>
      <c r="E2591">
        <v>4.879083580823014E-3</v>
      </c>
      <c r="F2591">
        <v>2583</v>
      </c>
      <c r="G2591">
        <f t="shared" ca="1" si="85"/>
        <v>3.640487670248777E-4</v>
      </c>
    </row>
    <row r="2592" spans="2:7" x14ac:dyDescent="0.35">
      <c r="B2592" s="269">
        <v>37455</v>
      </c>
      <c r="C2592" s="210">
        <v>37.119999999999997</v>
      </c>
      <c r="D2592">
        <f t="shared" si="84"/>
        <v>-0.99229752470830401</v>
      </c>
      <c r="E2592">
        <v>4.8727666486193758E-3</v>
      </c>
      <c r="F2592">
        <v>2584</v>
      </c>
      <c r="G2592">
        <f t="shared" ca="1" si="85"/>
        <v>-3.1194483100799638E-2</v>
      </c>
    </row>
    <row r="2593" spans="2:7" x14ac:dyDescent="0.35">
      <c r="B2593" s="269">
        <v>45705</v>
      </c>
      <c r="C2593" s="210">
        <v>4819.2299999999996</v>
      </c>
      <c r="D2593">
        <f t="shared" si="84"/>
        <v>6.8624646599035333E-2</v>
      </c>
      <c r="E2593">
        <v>4.8687623543540405E-3</v>
      </c>
      <c r="F2593">
        <v>2585</v>
      </c>
      <c r="G2593">
        <f t="shared" ca="1" si="85"/>
        <v>2.6397177989959431E-2</v>
      </c>
    </row>
    <row r="2594" spans="2:7" x14ac:dyDescent="0.35">
      <c r="B2594" s="269">
        <v>45083</v>
      </c>
      <c r="C2594" s="210">
        <v>4509.75</v>
      </c>
      <c r="D2594">
        <f t="shared" si="84"/>
        <v>19.005101361841813</v>
      </c>
      <c r="E2594">
        <v>4.8686468058558273E-3</v>
      </c>
      <c r="F2594">
        <v>2586</v>
      </c>
      <c r="G2594">
        <f t="shared" ca="1" si="85"/>
        <v>-8.4274737598039637E-4</v>
      </c>
    </row>
    <row r="2595" spans="2:7" x14ac:dyDescent="0.35">
      <c r="B2595" s="269">
        <v>41348</v>
      </c>
      <c r="C2595" s="210">
        <v>225.43</v>
      </c>
      <c r="D2595">
        <f t="shared" si="84"/>
        <v>5.05343716433942</v>
      </c>
      <c r="E2595">
        <v>4.8586966211999795E-3</v>
      </c>
      <c r="F2595">
        <v>2587</v>
      </c>
      <c r="G2595">
        <f t="shared" ca="1" si="85"/>
        <v>-9.5016352949743952E-3</v>
      </c>
    </row>
    <row r="2596" spans="2:7" x14ac:dyDescent="0.35">
      <c r="B2596" s="269">
        <v>37459</v>
      </c>
      <c r="C2596" s="210">
        <v>37.24</v>
      </c>
      <c r="D2596">
        <f t="shared" si="84"/>
        <v>1.5559368565545642</v>
      </c>
      <c r="E2596">
        <v>4.8569886670264354E-3</v>
      </c>
      <c r="F2596">
        <v>2588</v>
      </c>
      <c r="G2596">
        <f t="shared" ca="1" si="85"/>
        <v>-2.2028335361194157E-2</v>
      </c>
    </row>
    <row r="2597" spans="2:7" x14ac:dyDescent="0.35">
      <c r="B2597" s="269">
        <v>35668</v>
      </c>
      <c r="C2597" s="210">
        <v>14.57</v>
      </c>
      <c r="D2597">
        <f t="shared" si="84"/>
        <v>-0.63188479029813038</v>
      </c>
      <c r="E2597">
        <v>4.8275862068965711E-3</v>
      </c>
      <c r="F2597">
        <v>2589</v>
      </c>
      <c r="G2597">
        <f t="shared" ca="1" si="85"/>
        <v>-8.5835177640992671E-3</v>
      </c>
    </row>
    <row r="2598" spans="2:7" x14ac:dyDescent="0.35">
      <c r="B2598" s="269">
        <v>37840</v>
      </c>
      <c r="C2598" s="210">
        <v>39.58</v>
      </c>
      <c r="D2598">
        <f t="shared" si="84"/>
        <v>-0.42496004649135555</v>
      </c>
      <c r="E2598">
        <v>4.8235592790047662E-3</v>
      </c>
      <c r="F2598">
        <v>2590</v>
      </c>
      <c r="G2598">
        <f t="shared" ca="1" si="85"/>
        <v>-2.9390578630919054E-3</v>
      </c>
    </row>
    <row r="2599" spans="2:7" x14ac:dyDescent="0.35">
      <c r="B2599" s="269">
        <v>38413</v>
      </c>
      <c r="C2599" s="210">
        <v>68.83</v>
      </c>
      <c r="D2599">
        <f t="shared" si="84"/>
        <v>-0.97436346299965737</v>
      </c>
      <c r="E2599">
        <v>4.8175182481751573E-3</v>
      </c>
      <c r="F2599">
        <v>2591</v>
      </c>
      <c r="G2599">
        <f t="shared" ca="1" si="85"/>
        <v>-1.1522376119236906E-2</v>
      </c>
    </row>
    <row r="2600" spans="2:7" x14ac:dyDescent="0.35">
      <c r="B2600" s="269">
        <v>43795</v>
      </c>
      <c r="C2600" s="210">
        <v>2684.84</v>
      </c>
      <c r="D2600">
        <f t="shared" si="84"/>
        <v>6.1383719448671178E-3</v>
      </c>
      <c r="E2600">
        <v>4.8166708458554346E-3</v>
      </c>
      <c r="F2600">
        <v>2592</v>
      </c>
      <c r="G2600">
        <f t="shared" ca="1" si="85"/>
        <v>-4.1470134061805303E-2</v>
      </c>
    </row>
    <row r="2601" spans="2:7" x14ac:dyDescent="0.35">
      <c r="B2601" s="269">
        <v>43837</v>
      </c>
      <c r="C2601" s="210">
        <v>2668.46</v>
      </c>
      <c r="D2601">
        <f t="shared" si="84"/>
        <v>12.313675597465449</v>
      </c>
      <c r="E2601">
        <v>4.8161104354079998E-3</v>
      </c>
      <c r="F2601">
        <v>2593</v>
      </c>
      <c r="G2601">
        <f t="shared" ca="1" si="85"/>
        <v>1.2710777099255749E-2</v>
      </c>
    </row>
    <row r="2602" spans="2:7" x14ac:dyDescent="0.35">
      <c r="B2602" s="269">
        <v>41303</v>
      </c>
      <c r="C2602" s="210">
        <v>200.43</v>
      </c>
      <c r="D2602">
        <f t="shared" si="84"/>
        <v>3.3619151251360178</v>
      </c>
      <c r="E2602">
        <v>4.8127537975635832E-3</v>
      </c>
      <c r="F2602">
        <v>2594</v>
      </c>
      <c r="G2602">
        <f t="shared" ca="1" si="85"/>
        <v>4.1252289123999914E-3</v>
      </c>
    </row>
    <row r="2603" spans="2:7" x14ac:dyDescent="0.35">
      <c r="B2603" s="269">
        <v>38197</v>
      </c>
      <c r="C2603" s="210">
        <v>45.95</v>
      </c>
      <c r="D2603">
        <f t="shared" si="84"/>
        <v>-0.96566667911981163</v>
      </c>
      <c r="E2603">
        <v>4.8108462715942702E-3</v>
      </c>
      <c r="F2603">
        <v>2595</v>
      </c>
      <c r="G2603">
        <f t="shared" ca="1" si="85"/>
        <v>-8.0577918706461957E-3</v>
      </c>
    </row>
    <row r="2604" spans="2:7" x14ac:dyDescent="0.35">
      <c r="B2604" s="269">
        <v>42758</v>
      </c>
      <c r="C2604" s="210">
        <v>1338.35</v>
      </c>
      <c r="D2604">
        <f t="shared" si="84"/>
        <v>-0.62480516276618414</v>
      </c>
      <c r="E2604">
        <v>4.8049851721159676E-3</v>
      </c>
      <c r="F2604">
        <v>2596</v>
      </c>
      <c r="G2604">
        <f t="shared" ca="1" si="85"/>
        <v>-3.3881995851680561E-4</v>
      </c>
    </row>
    <row r="2605" spans="2:7" x14ac:dyDescent="0.35">
      <c r="B2605" s="269">
        <v>44841</v>
      </c>
      <c r="C2605" s="210">
        <v>3567.08</v>
      </c>
      <c r="D2605">
        <f t="shared" si="84"/>
        <v>15.202952532364296</v>
      </c>
      <c r="E2605">
        <v>4.8027763145662783E-3</v>
      </c>
      <c r="F2605">
        <v>2597</v>
      </c>
      <c r="G2605">
        <f t="shared" ca="1" si="85"/>
        <v>8.1119114563974071E-3</v>
      </c>
    </row>
    <row r="2606" spans="2:7" x14ac:dyDescent="0.35">
      <c r="B2606" s="269">
        <v>41365</v>
      </c>
      <c r="C2606" s="210">
        <v>220.15</v>
      </c>
      <c r="D2606">
        <f t="shared" si="84"/>
        <v>3.7692807625649918</v>
      </c>
      <c r="E2606">
        <v>4.7923322683706589E-3</v>
      </c>
      <c r="F2606">
        <v>2598</v>
      </c>
      <c r="G2606">
        <f t="shared" ca="1" si="85"/>
        <v>6.0713658720646588E-3</v>
      </c>
    </row>
    <row r="2607" spans="2:7" x14ac:dyDescent="0.35">
      <c r="B2607" s="269">
        <v>38208</v>
      </c>
      <c r="C2607" s="210">
        <v>46.16</v>
      </c>
      <c r="D2607">
        <f t="shared" si="84"/>
        <v>-0.98594461276129297</v>
      </c>
      <c r="E2607">
        <v>4.7888550282977555E-3</v>
      </c>
      <c r="F2607">
        <v>2599</v>
      </c>
      <c r="G2607">
        <f t="shared" ca="1" si="85"/>
        <v>1.0210344920638175E-2</v>
      </c>
    </row>
    <row r="2608" spans="2:7" x14ac:dyDescent="0.35">
      <c r="B2608" s="269">
        <v>44530</v>
      </c>
      <c r="C2608" s="210">
        <v>3284.15</v>
      </c>
      <c r="D2608">
        <f t="shared" si="84"/>
        <v>70.100887638016886</v>
      </c>
      <c r="E2608">
        <v>4.7881291112131224E-3</v>
      </c>
      <c r="F2608">
        <v>2600</v>
      </c>
      <c r="G2608">
        <f t="shared" ca="1" si="85"/>
        <v>-2.4012818666587821E-2</v>
      </c>
    </row>
    <row r="2609" spans="2:7" x14ac:dyDescent="0.35">
      <c r="B2609" s="269">
        <v>38190</v>
      </c>
      <c r="C2609" s="210">
        <v>46.19</v>
      </c>
      <c r="D2609">
        <f t="shared" si="84"/>
        <v>-0.5772469339190921</v>
      </c>
      <c r="E2609">
        <v>4.7857298237981042E-3</v>
      </c>
      <c r="F2609">
        <v>2601</v>
      </c>
      <c r="G2609">
        <f t="shared" ca="1" si="85"/>
        <v>1.1031410544128251E-2</v>
      </c>
    </row>
    <row r="2610" spans="2:7" x14ac:dyDescent="0.35">
      <c r="B2610" s="269">
        <v>38870</v>
      </c>
      <c r="C2610" s="210">
        <v>109.26</v>
      </c>
      <c r="D2610">
        <f t="shared" si="84"/>
        <v>0.85563858695652173</v>
      </c>
      <c r="E2610">
        <v>4.7820489240390862E-3</v>
      </c>
      <c r="F2610">
        <v>2602</v>
      </c>
      <c r="G2610">
        <f t="shared" ca="1" si="85"/>
        <v>1.5095957153334902E-2</v>
      </c>
    </row>
    <row r="2611" spans="2:7" x14ac:dyDescent="0.35">
      <c r="B2611" s="269">
        <v>36458</v>
      </c>
      <c r="C2611" s="210">
        <v>58.88</v>
      </c>
      <c r="D2611">
        <f t="shared" si="84"/>
        <v>-0.98983432434858876</v>
      </c>
      <c r="E2611">
        <v>4.7781569965870503E-3</v>
      </c>
      <c r="F2611">
        <v>2603</v>
      </c>
      <c r="G2611">
        <f t="shared" ca="1" si="85"/>
        <v>-2.5883388625100355E-3</v>
      </c>
    </row>
    <row r="2612" spans="2:7" x14ac:dyDescent="0.35">
      <c r="B2612" s="269">
        <v>46055</v>
      </c>
      <c r="C2612" s="210">
        <v>5792.04</v>
      </c>
      <c r="D2612">
        <f t="shared" si="84"/>
        <v>5.1414908281200296</v>
      </c>
      <c r="E2612">
        <v>4.7775175644028042E-3</v>
      </c>
      <c r="F2612">
        <v>2604</v>
      </c>
      <c r="G2612">
        <f t="shared" ca="1" si="85"/>
        <v>3.1155324174787762E-2</v>
      </c>
    </row>
    <row r="2613" spans="2:7" x14ac:dyDescent="0.35">
      <c r="B2613" s="269">
        <v>42082</v>
      </c>
      <c r="C2613" s="210">
        <v>943.1</v>
      </c>
      <c r="D2613">
        <f t="shared" si="84"/>
        <v>-0.77377779803353874</v>
      </c>
      <c r="E2613">
        <v>4.7729645649997E-3</v>
      </c>
      <c r="F2613">
        <v>2605</v>
      </c>
      <c r="G2613">
        <f t="shared" ca="1" si="85"/>
        <v>-1.5267252874166548E-2</v>
      </c>
    </row>
    <row r="2614" spans="2:7" x14ac:dyDescent="0.35">
      <c r="B2614" s="269">
        <v>44901</v>
      </c>
      <c r="C2614" s="210">
        <v>4168.91</v>
      </c>
      <c r="D2614">
        <f t="shared" si="84"/>
        <v>151.09449106165633</v>
      </c>
      <c r="E2614">
        <v>4.7696861021132107E-3</v>
      </c>
      <c r="F2614">
        <v>2606</v>
      </c>
      <c r="G2614">
        <f t="shared" ca="1" si="85"/>
        <v>5.0089358082110571E-3</v>
      </c>
    </row>
    <row r="2615" spans="2:7" x14ac:dyDescent="0.35">
      <c r="B2615" s="269">
        <v>35941</v>
      </c>
      <c r="C2615" s="210">
        <v>27.41</v>
      </c>
      <c r="D2615">
        <f t="shared" si="84"/>
        <v>1.5981042654028434</v>
      </c>
      <c r="E2615">
        <v>4.7653958944281162E-3</v>
      </c>
      <c r="F2615">
        <v>2607</v>
      </c>
      <c r="G2615">
        <f t="shared" ca="1" si="85"/>
        <v>-2.1372458708529751E-3</v>
      </c>
    </row>
    <row r="2616" spans="2:7" x14ac:dyDescent="0.35">
      <c r="B2616" s="269">
        <v>35405</v>
      </c>
      <c r="C2616" s="210">
        <v>10.55</v>
      </c>
      <c r="D2616">
        <f t="shared" si="84"/>
        <v>-0.99809647532183998</v>
      </c>
      <c r="E2616">
        <v>4.76190476190483E-3</v>
      </c>
      <c r="F2616">
        <v>2608</v>
      </c>
      <c r="G2616">
        <f t="shared" ca="1" si="85"/>
        <v>-2.7312596070273885E-2</v>
      </c>
    </row>
    <row r="2617" spans="2:7" x14ac:dyDescent="0.35">
      <c r="B2617" s="269">
        <v>45860</v>
      </c>
      <c r="C2617" s="210">
        <v>5542.35</v>
      </c>
      <c r="D2617">
        <f t="shared" si="84"/>
        <v>0.15182468099256</v>
      </c>
      <c r="E2617">
        <v>4.7515110203874512E-3</v>
      </c>
      <c r="F2617">
        <v>2609</v>
      </c>
      <c r="G2617">
        <f t="shared" ca="1" si="85"/>
        <v>-1.4530443322315316E-2</v>
      </c>
    </row>
    <row r="2618" spans="2:7" x14ac:dyDescent="0.35">
      <c r="B2618" s="269">
        <v>45694</v>
      </c>
      <c r="C2618" s="210">
        <v>4811.8</v>
      </c>
      <c r="D2618">
        <f t="shared" si="84"/>
        <v>453.37204910292729</v>
      </c>
      <c r="E2618">
        <v>4.7441262204849901E-3</v>
      </c>
      <c r="F2618">
        <v>2610</v>
      </c>
      <c r="G2618">
        <f t="shared" ca="1" si="85"/>
        <v>-3.667134656107492E-3</v>
      </c>
    </row>
    <row r="2619" spans="2:7" x14ac:dyDescent="0.35">
      <c r="B2619" s="269">
        <v>35387</v>
      </c>
      <c r="C2619" s="210">
        <v>10.59</v>
      </c>
      <c r="D2619">
        <f t="shared" si="84"/>
        <v>-0.28590694538098449</v>
      </c>
      <c r="E2619">
        <v>4.7438330170778663E-3</v>
      </c>
      <c r="F2619">
        <v>2611</v>
      </c>
      <c r="G2619">
        <f t="shared" ca="1" si="85"/>
        <v>1.8378000087620392E-2</v>
      </c>
    </row>
    <row r="2620" spans="2:7" x14ac:dyDescent="0.35">
      <c r="B2620" s="269">
        <v>35685</v>
      </c>
      <c r="C2620" s="210">
        <v>14.83</v>
      </c>
      <c r="D2620">
        <f t="shared" si="84"/>
        <v>-0.99433917610773503</v>
      </c>
      <c r="E2620">
        <v>4.7425474254742745E-3</v>
      </c>
      <c r="F2620">
        <v>2612</v>
      </c>
      <c r="G2620">
        <f t="shared" ca="1" si="85"/>
        <v>-9.6435242078252354E-4</v>
      </c>
    </row>
    <row r="2621" spans="2:7" x14ac:dyDescent="0.35">
      <c r="B2621" s="269">
        <v>43570</v>
      </c>
      <c r="C2621" s="210">
        <v>2619.7600000000002</v>
      </c>
      <c r="D2621">
        <f t="shared" si="84"/>
        <v>-0.14947551596178127</v>
      </c>
      <c r="E2621">
        <v>4.7403543760067991E-3</v>
      </c>
      <c r="F2621">
        <v>2613</v>
      </c>
      <c r="G2621">
        <f t="shared" ca="1" si="85"/>
        <v>-5.7719088289003288E-2</v>
      </c>
    </row>
    <row r="2622" spans="2:7" x14ac:dyDescent="0.35">
      <c r="B2622" s="269">
        <v>43987</v>
      </c>
      <c r="C2622" s="210">
        <v>3080.17</v>
      </c>
      <c r="D2622">
        <f t="shared" si="84"/>
        <v>9.4615004637642108E-2</v>
      </c>
      <c r="E2622">
        <v>4.7396302240315892E-3</v>
      </c>
      <c r="F2622">
        <v>2614</v>
      </c>
      <c r="G2622">
        <f t="shared" ca="1" si="85"/>
        <v>-2.49605923799118E-2</v>
      </c>
    </row>
    <row r="2623" spans="2:7" x14ac:dyDescent="0.35">
      <c r="B2623" s="269">
        <v>43305</v>
      </c>
      <c r="C2623" s="210">
        <v>2813.93</v>
      </c>
      <c r="D2623">
        <f t="shared" si="84"/>
        <v>19.596764748938661</v>
      </c>
      <c r="E2623">
        <v>4.738168860197233E-3</v>
      </c>
      <c r="F2623">
        <v>2615</v>
      </c>
      <c r="G2623">
        <f t="shared" ca="1" si="85"/>
        <v>3.8228604099815183E-3</v>
      </c>
    </row>
    <row r="2624" spans="2:7" x14ac:dyDescent="0.35">
      <c r="B2624" s="269">
        <v>40329</v>
      </c>
      <c r="C2624" s="210">
        <v>136.62</v>
      </c>
      <c r="D2624">
        <f t="shared" si="84"/>
        <v>-0.95638488060273275</v>
      </c>
      <c r="E2624">
        <v>4.7065744962495578E-3</v>
      </c>
      <c r="F2624">
        <v>2616</v>
      </c>
      <c r="G2624">
        <f t="shared" ca="1" si="85"/>
        <v>-4.664063140580826E-3</v>
      </c>
    </row>
    <row r="2625" spans="2:7" x14ac:dyDescent="0.35">
      <c r="B2625" s="269">
        <v>44270</v>
      </c>
      <c r="C2625" s="210">
        <v>3132.4</v>
      </c>
      <c r="D2625">
        <f t="shared" si="84"/>
        <v>2.1583578477734896E-2</v>
      </c>
      <c r="E2625">
        <v>4.7021239744174659E-3</v>
      </c>
      <c r="F2625">
        <v>2617</v>
      </c>
      <c r="G2625">
        <f t="shared" ca="1" si="85"/>
        <v>1.0154949868292639E-2</v>
      </c>
    </row>
    <row r="2626" spans="2:7" x14ac:dyDescent="0.35">
      <c r="B2626" s="269">
        <v>43984</v>
      </c>
      <c r="C2626" s="210">
        <v>3066.22</v>
      </c>
      <c r="D2626">
        <f t="shared" si="84"/>
        <v>22.521172138692847</v>
      </c>
      <c r="E2626">
        <v>4.7020351456647591E-3</v>
      </c>
      <c r="F2626">
        <v>2618</v>
      </c>
      <c r="G2626">
        <f t="shared" ca="1" si="85"/>
        <v>-1.3130228852376725E-2</v>
      </c>
    </row>
    <row r="2627" spans="2:7" x14ac:dyDescent="0.35">
      <c r="B2627" s="269">
        <v>38834</v>
      </c>
      <c r="C2627" s="210">
        <v>130.36000000000001</v>
      </c>
      <c r="D2627">
        <f t="shared" si="84"/>
        <v>-0.89373894472566606</v>
      </c>
      <c r="E2627">
        <v>4.7013487475916277E-3</v>
      </c>
      <c r="F2627">
        <v>2619</v>
      </c>
      <c r="G2627">
        <f t="shared" ca="1" si="85"/>
        <v>-3.371917057134876E-2</v>
      </c>
    </row>
    <row r="2628" spans="2:7" x14ac:dyDescent="0.35">
      <c r="B2628" s="269">
        <v>42433</v>
      </c>
      <c r="C2628" s="210">
        <v>1226.79</v>
      </c>
      <c r="D2628">
        <f t="shared" si="84"/>
        <v>-1.0653225806451642E-2</v>
      </c>
      <c r="E2628">
        <v>4.7008722001556117E-3</v>
      </c>
      <c r="F2628">
        <v>2620</v>
      </c>
      <c r="G2628">
        <f t="shared" ca="1" si="85"/>
        <v>-3.0711820255373626E-3</v>
      </c>
    </row>
    <row r="2629" spans="2:7" x14ac:dyDescent="0.35">
      <c r="B2629" s="269">
        <v>42740</v>
      </c>
      <c r="C2629" s="210">
        <v>1240</v>
      </c>
      <c r="D2629">
        <f t="shared" si="84"/>
        <v>-0.78578548489355782</v>
      </c>
      <c r="E2629">
        <v>4.6994004213255182E-3</v>
      </c>
      <c r="F2629">
        <v>2621</v>
      </c>
      <c r="G2629">
        <f t="shared" ca="1" si="85"/>
        <v>1.7194025474061805E-2</v>
      </c>
    </row>
    <row r="2630" spans="2:7" x14ac:dyDescent="0.35">
      <c r="B2630" s="269">
        <v>46099</v>
      </c>
      <c r="C2630" s="210">
        <v>5788.59</v>
      </c>
      <c r="D2630">
        <f t="shared" si="84"/>
        <v>49.982825435969701</v>
      </c>
      <c r="E2630">
        <v>4.6949253151067566E-3</v>
      </c>
      <c r="F2630">
        <v>2622</v>
      </c>
      <c r="G2630">
        <f t="shared" ca="1" si="85"/>
        <v>2.227867759534707E-2</v>
      </c>
    </row>
    <row r="2631" spans="2:7" x14ac:dyDescent="0.35">
      <c r="B2631" s="269">
        <v>38730</v>
      </c>
      <c r="C2631" s="210">
        <v>113.54</v>
      </c>
      <c r="D2631">
        <f t="shared" si="84"/>
        <v>-0.97983035040191857</v>
      </c>
      <c r="E2631">
        <v>4.6898504557118942E-3</v>
      </c>
      <c r="F2631">
        <v>2623</v>
      </c>
      <c r="G2631">
        <f t="shared" ca="1" si="85"/>
        <v>-1.4945833917130688E-2</v>
      </c>
    </row>
    <row r="2632" spans="2:7" x14ac:dyDescent="0.35">
      <c r="B2632" s="269">
        <v>45870</v>
      </c>
      <c r="C2632" s="210">
        <v>5629.25</v>
      </c>
      <c r="D2632">
        <f t="shared" si="84"/>
        <v>86.221103191819026</v>
      </c>
      <c r="E2632">
        <v>4.6796108534132878E-3</v>
      </c>
      <c r="F2632">
        <v>2624</v>
      </c>
      <c r="G2632">
        <f t="shared" ca="1" si="85"/>
        <v>1.3695958037650885E-2</v>
      </c>
    </row>
    <row r="2633" spans="2:7" x14ac:dyDescent="0.35">
      <c r="B2633" s="269">
        <v>38506</v>
      </c>
      <c r="C2633" s="210">
        <v>64.540000000000006</v>
      </c>
      <c r="D2633">
        <f t="shared" ref="D2633:D2696" si="86">(C2633-C2634)/C2634</f>
        <v>-6.341604992018561E-2</v>
      </c>
      <c r="E2633">
        <v>4.6699875467000529E-3</v>
      </c>
      <c r="F2633">
        <v>2625</v>
      </c>
      <c r="G2633">
        <f t="shared" ca="1" si="85"/>
        <v>-2.9632123498025686E-2</v>
      </c>
    </row>
    <row r="2634" spans="2:7" x14ac:dyDescent="0.35">
      <c r="B2634" s="269">
        <v>38411</v>
      </c>
      <c r="C2634" s="210">
        <v>68.91</v>
      </c>
      <c r="D2634">
        <f t="shared" si="86"/>
        <v>0.45441114394259163</v>
      </c>
      <c r="E2634">
        <v>4.6654031199882366E-3</v>
      </c>
      <c r="F2634">
        <v>2626</v>
      </c>
      <c r="G2634">
        <f t="shared" ref="G2634:G2697" ca="1" si="87">_xlfn.NORM.INV(RAND(),M$11,M$12)</f>
        <v>-2.8831593877804193E-2</v>
      </c>
    </row>
    <row r="2635" spans="2:7" x14ac:dyDescent="0.35">
      <c r="B2635" s="269">
        <v>36742</v>
      </c>
      <c r="C2635" s="210">
        <v>47.38</v>
      </c>
      <c r="D2635">
        <f t="shared" si="86"/>
        <v>0.1575861226484242</v>
      </c>
      <c r="E2635">
        <v>4.6649703138254024E-3</v>
      </c>
      <c r="F2635">
        <v>2627</v>
      </c>
      <c r="G2635">
        <f t="shared" ca="1" si="87"/>
        <v>2.5077930704761588E-2</v>
      </c>
    </row>
    <row r="2636" spans="2:7" x14ac:dyDescent="0.35">
      <c r="B2636" s="269">
        <v>37851</v>
      </c>
      <c r="C2636" s="210">
        <v>40.93</v>
      </c>
      <c r="D2636">
        <f t="shared" si="86"/>
        <v>-0.17579540877970193</v>
      </c>
      <c r="E2636">
        <v>4.6637211585664629E-3</v>
      </c>
      <c r="F2636">
        <v>2628</v>
      </c>
      <c r="G2636">
        <f t="shared" ca="1" si="87"/>
        <v>-1.3105157755894756E-3</v>
      </c>
    </row>
    <row r="2637" spans="2:7" x14ac:dyDescent="0.35">
      <c r="B2637" s="269">
        <v>38232</v>
      </c>
      <c r="C2637" s="210">
        <v>49.66</v>
      </c>
      <c r="D2637">
        <f t="shared" si="86"/>
        <v>-0.99134087417763594</v>
      </c>
      <c r="E2637">
        <v>4.6530447096904083E-3</v>
      </c>
      <c r="F2637">
        <v>2629</v>
      </c>
      <c r="G2637">
        <f t="shared" ca="1" si="87"/>
        <v>3.9747602646389595E-2</v>
      </c>
    </row>
    <row r="2638" spans="2:7" x14ac:dyDescent="0.35">
      <c r="B2638" s="269">
        <v>45978</v>
      </c>
      <c r="C2638" s="210">
        <v>5734.99</v>
      </c>
      <c r="D2638">
        <f t="shared" si="86"/>
        <v>53.200831679425377</v>
      </c>
      <c r="E2638">
        <v>4.6527679239299581E-3</v>
      </c>
      <c r="F2638">
        <v>2630</v>
      </c>
      <c r="G2638">
        <f t="shared" ca="1" si="87"/>
        <v>1.1745341935847949E-2</v>
      </c>
    </row>
    <row r="2639" spans="2:7" x14ac:dyDescent="0.35">
      <c r="B2639" s="269">
        <v>39517</v>
      </c>
      <c r="C2639" s="210">
        <v>105.81</v>
      </c>
      <c r="D2639">
        <f t="shared" si="86"/>
        <v>-0.96440681386993909</v>
      </c>
      <c r="E2639">
        <v>4.652487656665487E-3</v>
      </c>
      <c r="F2639">
        <v>2631</v>
      </c>
      <c r="G2639">
        <f t="shared" ca="1" si="87"/>
        <v>2.5467576119064514E-2</v>
      </c>
    </row>
    <row r="2640" spans="2:7" x14ac:dyDescent="0.35">
      <c r="B2640" s="269">
        <v>43339</v>
      </c>
      <c r="C2640" s="210">
        <v>2972.76</v>
      </c>
      <c r="D2640">
        <f t="shared" si="86"/>
        <v>44.847624922887107</v>
      </c>
      <c r="E2640">
        <v>4.6502196688071032E-3</v>
      </c>
      <c r="F2640">
        <v>2632</v>
      </c>
      <c r="G2640">
        <f t="shared" ca="1" si="87"/>
        <v>9.1181599482630903E-3</v>
      </c>
    </row>
    <row r="2641" spans="2:7" x14ac:dyDescent="0.35">
      <c r="B2641" s="269">
        <v>38509</v>
      </c>
      <c r="C2641" s="210">
        <v>64.84</v>
      </c>
      <c r="D2641">
        <f t="shared" si="86"/>
        <v>-3.3104682373993423E-2</v>
      </c>
      <c r="E2641">
        <v>4.6482801363495058E-3</v>
      </c>
      <c r="F2641">
        <v>2633</v>
      </c>
      <c r="G2641">
        <f t="shared" ca="1" si="87"/>
        <v>-3.2527952236737585E-4</v>
      </c>
    </row>
    <row r="2642" spans="2:7" x14ac:dyDescent="0.35">
      <c r="B2642" s="269">
        <v>38523</v>
      </c>
      <c r="C2642" s="210">
        <v>67.06</v>
      </c>
      <c r="D2642">
        <f t="shared" si="86"/>
        <v>-0.98876082478719141</v>
      </c>
      <c r="E2642">
        <v>4.6441947565543408E-3</v>
      </c>
      <c r="F2642">
        <v>2634</v>
      </c>
      <c r="G2642">
        <f t="shared" ca="1" si="87"/>
        <v>1.1594996642307769E-2</v>
      </c>
    </row>
    <row r="2643" spans="2:7" x14ac:dyDescent="0.35">
      <c r="B2643" s="269">
        <v>46007</v>
      </c>
      <c r="C2643" s="210">
        <v>5966.63</v>
      </c>
      <c r="D2643">
        <f t="shared" si="86"/>
        <v>0.7563013831694273</v>
      </c>
      <c r="E2643">
        <v>4.6370740298597871E-3</v>
      </c>
      <c r="F2643">
        <v>2635</v>
      </c>
      <c r="G2643">
        <f t="shared" ca="1" si="87"/>
        <v>-9.0330299486172765E-3</v>
      </c>
    </row>
    <row r="2644" spans="2:7" x14ac:dyDescent="0.35">
      <c r="B2644" s="269">
        <v>44043</v>
      </c>
      <c r="C2644" s="210">
        <v>3397.27</v>
      </c>
      <c r="D2644">
        <f t="shared" si="86"/>
        <v>59.299432019879298</v>
      </c>
      <c r="E2644">
        <v>4.6368720039980703E-3</v>
      </c>
      <c r="F2644">
        <v>2636</v>
      </c>
      <c r="G2644">
        <f t="shared" ca="1" si="87"/>
        <v>-8.7120011126657366E-3</v>
      </c>
    </row>
    <row r="2645" spans="2:7" x14ac:dyDescent="0.35">
      <c r="B2645" s="269">
        <v>36473</v>
      </c>
      <c r="C2645" s="210">
        <v>56.34</v>
      </c>
      <c r="D2645">
        <f t="shared" si="86"/>
        <v>-0.97001069905837645</v>
      </c>
      <c r="E2645">
        <v>4.6362339514979516E-3</v>
      </c>
      <c r="F2645">
        <v>2637</v>
      </c>
      <c r="G2645">
        <f t="shared" ca="1" si="87"/>
        <v>-5.6396229957854926E-3</v>
      </c>
    </row>
    <row r="2646" spans="2:7" x14ac:dyDescent="0.35">
      <c r="B2646" s="269">
        <v>42990</v>
      </c>
      <c r="C2646" s="210">
        <v>1878.67</v>
      </c>
      <c r="D2646">
        <f t="shared" si="86"/>
        <v>-0.64274059818657581</v>
      </c>
      <c r="E2646">
        <v>4.6309912781215511E-3</v>
      </c>
      <c r="F2646">
        <v>2638</v>
      </c>
      <c r="G2646">
        <f t="shared" ca="1" si="87"/>
        <v>2.6822616262535907E-3</v>
      </c>
    </row>
    <row r="2647" spans="2:7" x14ac:dyDescent="0.35">
      <c r="B2647" s="269">
        <v>45763</v>
      </c>
      <c r="C2647" s="210">
        <v>5258.56</v>
      </c>
      <c r="D2647">
        <f t="shared" si="86"/>
        <v>0.84283271187866227</v>
      </c>
      <c r="E2647">
        <v>4.6175390064553982E-3</v>
      </c>
      <c r="F2647">
        <v>2639</v>
      </c>
      <c r="G2647">
        <f t="shared" ca="1" si="87"/>
        <v>-1.903267743418878E-2</v>
      </c>
    </row>
    <row r="2648" spans="2:7" x14ac:dyDescent="0.35">
      <c r="B2648" s="269">
        <v>43500</v>
      </c>
      <c r="C2648" s="210">
        <v>2853.52</v>
      </c>
      <c r="D2648">
        <f t="shared" si="86"/>
        <v>14.227706921393885</v>
      </c>
      <c r="E2648">
        <v>4.6155308564609079E-3</v>
      </c>
      <c r="F2648">
        <v>2640</v>
      </c>
      <c r="G2648">
        <f t="shared" ca="1" si="87"/>
        <v>-6.5367237837427785E-3</v>
      </c>
    </row>
    <row r="2649" spans="2:7" x14ac:dyDescent="0.35">
      <c r="B2649" s="269">
        <v>40933</v>
      </c>
      <c r="C2649" s="210">
        <v>187.39</v>
      </c>
      <c r="D2649">
        <f t="shared" si="86"/>
        <v>-6.552635515882918E-2</v>
      </c>
      <c r="E2649">
        <v>4.6105184152682426E-3</v>
      </c>
      <c r="F2649">
        <v>2641</v>
      </c>
      <c r="G2649">
        <f t="shared" ca="1" si="87"/>
        <v>-2.49036348213749E-2</v>
      </c>
    </row>
    <row r="2650" spans="2:7" x14ac:dyDescent="0.35">
      <c r="B2650" s="269">
        <v>41179</v>
      </c>
      <c r="C2650" s="210">
        <v>200.53</v>
      </c>
      <c r="D2650">
        <f t="shared" si="86"/>
        <v>3.3631418624891207</v>
      </c>
      <c r="E2650">
        <v>4.6089875256750037E-3</v>
      </c>
      <c r="F2650">
        <v>2642</v>
      </c>
      <c r="G2650">
        <f t="shared" ca="1" si="87"/>
        <v>-1.343912849682339E-2</v>
      </c>
    </row>
    <row r="2651" spans="2:7" x14ac:dyDescent="0.35">
      <c r="B2651" s="269">
        <v>38194</v>
      </c>
      <c r="C2651" s="210">
        <v>45.96</v>
      </c>
      <c r="D2651">
        <f t="shared" si="86"/>
        <v>-0.98876036291604508</v>
      </c>
      <c r="E2651">
        <v>4.5901639344262477E-3</v>
      </c>
      <c r="F2651">
        <v>2643</v>
      </c>
      <c r="G2651">
        <f t="shared" ca="1" si="87"/>
        <v>-3.1855947421133311E-2</v>
      </c>
    </row>
    <row r="2652" spans="2:7" x14ac:dyDescent="0.35">
      <c r="B2652" s="269">
        <v>44993</v>
      </c>
      <c r="C2652" s="210">
        <v>4089.1</v>
      </c>
      <c r="D2652">
        <f t="shared" si="86"/>
        <v>0.28372481430553714</v>
      </c>
      <c r="E2652">
        <v>4.5842709879029917E-3</v>
      </c>
      <c r="F2652">
        <v>2644</v>
      </c>
      <c r="G2652">
        <f t="shared" ca="1" si="87"/>
        <v>-4.3653327465340078E-3</v>
      </c>
    </row>
    <row r="2653" spans="2:7" x14ac:dyDescent="0.35">
      <c r="B2653" s="269">
        <v>44321</v>
      </c>
      <c r="C2653" s="210">
        <v>3185.34</v>
      </c>
      <c r="D2653">
        <f t="shared" si="86"/>
        <v>84.397855227882047</v>
      </c>
      <c r="E2653">
        <v>4.5824253108827711E-3</v>
      </c>
      <c r="F2653">
        <v>2645</v>
      </c>
      <c r="G2653">
        <f t="shared" ca="1" si="87"/>
        <v>-1.025513035426266E-2</v>
      </c>
    </row>
    <row r="2654" spans="2:7" x14ac:dyDescent="0.35">
      <c r="B2654" s="269">
        <v>37560</v>
      </c>
      <c r="C2654" s="210">
        <v>37.299999999999997</v>
      </c>
      <c r="D2654">
        <f t="shared" si="86"/>
        <v>-0.52856420626895861</v>
      </c>
      <c r="E2654">
        <v>4.5785079450577585E-3</v>
      </c>
      <c r="F2654">
        <v>2646</v>
      </c>
      <c r="G2654">
        <f t="shared" ca="1" si="87"/>
        <v>-1.4971282010191802E-3</v>
      </c>
    </row>
    <row r="2655" spans="2:7" x14ac:dyDescent="0.35">
      <c r="B2655" s="269">
        <v>38588</v>
      </c>
      <c r="C2655" s="210">
        <v>79.12</v>
      </c>
      <c r="D2655">
        <f t="shared" si="86"/>
        <v>-0.6258570955691114</v>
      </c>
      <c r="E2655">
        <v>4.5708481462671336E-3</v>
      </c>
      <c r="F2655">
        <v>2647</v>
      </c>
      <c r="G2655">
        <f t="shared" ca="1" si="87"/>
        <v>-1.5380823236312111E-3</v>
      </c>
    </row>
    <row r="2656" spans="2:7" x14ac:dyDescent="0.35">
      <c r="B2656" s="269">
        <v>41156</v>
      </c>
      <c r="C2656" s="210">
        <v>211.47</v>
      </c>
      <c r="D2656">
        <f t="shared" si="86"/>
        <v>-0.95979803010917852</v>
      </c>
      <c r="E2656">
        <v>4.5603534273906607E-3</v>
      </c>
      <c r="F2656">
        <v>2648</v>
      </c>
      <c r="G2656">
        <f t="shared" ca="1" si="87"/>
        <v>2.6232896076878991E-2</v>
      </c>
    </row>
    <row r="2657" spans="2:7" x14ac:dyDescent="0.35">
      <c r="B2657" s="269">
        <v>45453</v>
      </c>
      <c r="C2657" s="210">
        <v>5260.19</v>
      </c>
      <c r="D2657">
        <f t="shared" si="86"/>
        <v>23.283030191118087</v>
      </c>
      <c r="E2657">
        <v>4.5470344016285084E-3</v>
      </c>
      <c r="F2657">
        <v>2649</v>
      </c>
      <c r="G2657">
        <f t="shared" ca="1" si="87"/>
        <v>-2.5469489852385205E-2</v>
      </c>
    </row>
    <row r="2658" spans="2:7" x14ac:dyDescent="0.35">
      <c r="B2658" s="269">
        <v>41372</v>
      </c>
      <c r="C2658" s="210">
        <v>216.62</v>
      </c>
      <c r="D2658">
        <f t="shared" si="86"/>
        <v>23.476836158192093</v>
      </c>
      <c r="E2658">
        <v>4.5446113893527094E-3</v>
      </c>
      <c r="F2658">
        <v>2650</v>
      </c>
      <c r="G2658">
        <f t="shared" ca="1" si="87"/>
        <v>3.3672026998225871E-2</v>
      </c>
    </row>
    <row r="2659" spans="2:7" x14ac:dyDescent="0.35">
      <c r="B2659" s="269">
        <v>35118</v>
      </c>
      <c r="C2659" s="210">
        <v>8.85</v>
      </c>
      <c r="D2659">
        <f t="shared" si="86"/>
        <v>-0.9973258234801764</v>
      </c>
      <c r="E2659">
        <v>4.5402951191826496E-3</v>
      </c>
      <c r="F2659">
        <v>2651</v>
      </c>
      <c r="G2659">
        <f t="shared" ca="1" si="87"/>
        <v>5.6006994930827949E-3</v>
      </c>
    </row>
    <row r="2660" spans="2:7" x14ac:dyDescent="0.35">
      <c r="B2660" s="269">
        <v>44173</v>
      </c>
      <c r="C2660" s="210">
        <v>3309.43</v>
      </c>
      <c r="D2660">
        <f t="shared" si="86"/>
        <v>14.229073673553909</v>
      </c>
      <c r="E2660">
        <v>4.5317954166033802E-3</v>
      </c>
      <c r="F2660">
        <v>2652</v>
      </c>
      <c r="G2660">
        <f t="shared" ca="1" si="87"/>
        <v>1.5515004364760772E-4</v>
      </c>
    </row>
    <row r="2661" spans="2:7" x14ac:dyDescent="0.35">
      <c r="B2661" s="269">
        <v>40955</v>
      </c>
      <c r="C2661" s="210">
        <v>217.31</v>
      </c>
      <c r="D2661">
        <f t="shared" si="86"/>
        <v>-0.92181968628579658</v>
      </c>
      <c r="E2661">
        <v>4.5301160264410376E-3</v>
      </c>
      <c r="F2661">
        <v>2653</v>
      </c>
      <c r="G2661">
        <f t="shared" ca="1" si="87"/>
        <v>3.4883617263650794E-2</v>
      </c>
    </row>
    <row r="2662" spans="2:7" x14ac:dyDescent="0.35">
      <c r="B2662" s="269">
        <v>43502</v>
      </c>
      <c r="C2662" s="210">
        <v>2779.6</v>
      </c>
      <c r="D2662">
        <f t="shared" si="86"/>
        <v>3.5919529520501529E-2</v>
      </c>
      <c r="E2662">
        <v>4.5282555193759989E-3</v>
      </c>
      <c r="F2662">
        <v>2654</v>
      </c>
      <c r="G2662">
        <f t="shared" ca="1" si="87"/>
        <v>4.9859778223161596E-3</v>
      </c>
    </row>
    <row r="2663" spans="2:7" x14ac:dyDescent="0.35">
      <c r="B2663" s="269">
        <v>43832</v>
      </c>
      <c r="C2663" s="210">
        <v>2683.22</v>
      </c>
      <c r="D2663">
        <f t="shared" si="86"/>
        <v>47.311487216420595</v>
      </c>
      <c r="E2663">
        <v>4.5224136511002521E-3</v>
      </c>
      <c r="F2663">
        <v>2655</v>
      </c>
      <c r="G2663">
        <f t="shared" ca="1" si="87"/>
        <v>3.2840985025546776E-3</v>
      </c>
    </row>
    <row r="2664" spans="2:7" x14ac:dyDescent="0.35">
      <c r="B2664" s="269">
        <v>36203</v>
      </c>
      <c r="C2664" s="210">
        <v>55.54</v>
      </c>
      <c r="D2664">
        <f t="shared" si="86"/>
        <v>-0.9824472691186974</v>
      </c>
      <c r="E2664">
        <v>4.5216133116295892E-3</v>
      </c>
      <c r="F2664">
        <v>2656</v>
      </c>
      <c r="G2664">
        <f t="shared" ca="1" si="87"/>
        <v>-2.7560988843008713E-2</v>
      </c>
    </row>
    <row r="2665" spans="2:7" x14ac:dyDescent="0.35">
      <c r="B2665" s="269">
        <v>44130</v>
      </c>
      <c r="C2665" s="210">
        <v>3164.18</v>
      </c>
      <c r="D2665">
        <f t="shared" si="86"/>
        <v>15.131430028039764</v>
      </c>
      <c r="E2665">
        <v>4.5111540744832606E-3</v>
      </c>
      <c r="F2665">
        <v>2657</v>
      </c>
      <c r="G2665">
        <f t="shared" ca="1" si="87"/>
        <v>3.1502188614245252E-2</v>
      </c>
    </row>
    <row r="2666" spans="2:7" x14ac:dyDescent="0.35">
      <c r="B2666" s="269">
        <v>41138</v>
      </c>
      <c r="C2666" s="210">
        <v>196.15</v>
      </c>
      <c r="D2666">
        <f t="shared" si="86"/>
        <v>-0.16998138117806361</v>
      </c>
      <c r="E2666">
        <v>4.5065806319454877E-3</v>
      </c>
      <c r="F2666">
        <v>2658</v>
      </c>
      <c r="G2666">
        <f t="shared" ca="1" si="87"/>
        <v>1.439067670705791E-2</v>
      </c>
    </row>
    <row r="2667" spans="2:7" x14ac:dyDescent="0.35">
      <c r="B2667" s="269">
        <v>41390</v>
      </c>
      <c r="C2667" s="210">
        <v>236.32</v>
      </c>
      <c r="D2667">
        <f t="shared" si="86"/>
        <v>-0.94981460795847905</v>
      </c>
      <c r="E2667">
        <v>4.5056533197313708E-3</v>
      </c>
      <c r="F2667">
        <v>2659</v>
      </c>
      <c r="G2667">
        <f t="shared" ca="1" si="87"/>
        <v>-5.2700335856442921E-3</v>
      </c>
    </row>
    <row r="2668" spans="2:7" x14ac:dyDescent="0.35">
      <c r="B2668" s="269">
        <v>45639</v>
      </c>
      <c r="C2668" s="210">
        <v>4708.9399999999996</v>
      </c>
      <c r="D2668">
        <f t="shared" si="86"/>
        <v>2.83258183712337</v>
      </c>
      <c r="E2668">
        <v>4.5052924387028286E-3</v>
      </c>
      <c r="F2668">
        <v>2660</v>
      </c>
      <c r="G2668">
        <f t="shared" ca="1" si="87"/>
        <v>6.7049030302604199E-3</v>
      </c>
    </row>
    <row r="2669" spans="2:7" x14ac:dyDescent="0.35">
      <c r="B2669" s="269">
        <v>42732</v>
      </c>
      <c r="C2669" s="210">
        <v>1228.6600000000001</v>
      </c>
      <c r="D2669">
        <f t="shared" si="86"/>
        <v>41.382200758882377</v>
      </c>
      <c r="E2669">
        <v>4.504762294076761E-3</v>
      </c>
      <c r="F2669">
        <v>2661</v>
      </c>
      <c r="G2669">
        <f t="shared" ca="1" si="87"/>
        <v>1.9951627388738083E-2</v>
      </c>
    </row>
    <row r="2670" spans="2:7" x14ac:dyDescent="0.35">
      <c r="B2670" s="269">
        <v>36000</v>
      </c>
      <c r="C2670" s="210">
        <v>28.99</v>
      </c>
      <c r="D2670">
        <f t="shared" si="86"/>
        <v>-0.99437648638058329</v>
      </c>
      <c r="E2670">
        <v>4.5045045045044698E-3</v>
      </c>
      <c r="F2670">
        <v>2662</v>
      </c>
      <c r="G2670">
        <f t="shared" ca="1" si="87"/>
        <v>3.3914981551670916E-3</v>
      </c>
    </row>
    <row r="2671" spans="2:7" x14ac:dyDescent="0.35">
      <c r="B2671" s="269">
        <v>46196</v>
      </c>
      <c r="C2671" s="210">
        <v>5155.1400000000003</v>
      </c>
      <c r="D2671">
        <f t="shared" si="86"/>
        <v>0.49983416445067719</v>
      </c>
      <c r="E2671">
        <v>4.5030913693023195E-3</v>
      </c>
      <c r="F2671">
        <v>2663</v>
      </c>
      <c r="G2671">
        <f t="shared" ca="1" si="87"/>
        <v>2.3794482253530289E-2</v>
      </c>
    </row>
    <row r="2672" spans="2:7" x14ac:dyDescent="0.35">
      <c r="B2672" s="269">
        <v>44783</v>
      </c>
      <c r="C2672" s="210">
        <v>3437.14</v>
      </c>
      <c r="D2672">
        <f t="shared" si="86"/>
        <v>-0.15385145614337412</v>
      </c>
      <c r="E2672">
        <v>4.5006341802708832E-3</v>
      </c>
      <c r="F2672">
        <v>2664</v>
      </c>
      <c r="G2672">
        <f t="shared" ca="1" si="87"/>
        <v>7.4493204811287555E-3</v>
      </c>
    </row>
    <row r="2673" spans="2:7" x14ac:dyDescent="0.35">
      <c r="B2673" s="269">
        <v>44995</v>
      </c>
      <c r="C2673" s="210">
        <v>4062.1</v>
      </c>
      <c r="D2673">
        <f t="shared" si="86"/>
        <v>0.5407636112607247</v>
      </c>
      <c r="E2673">
        <v>4.495637895902945E-3</v>
      </c>
      <c r="F2673">
        <v>2665</v>
      </c>
      <c r="G2673">
        <f t="shared" ca="1" si="87"/>
        <v>-1.001519134087819E-2</v>
      </c>
    </row>
    <row r="2674" spans="2:7" x14ac:dyDescent="0.35">
      <c r="B2674" s="269">
        <v>43431</v>
      </c>
      <c r="C2674" s="210">
        <v>2636.42</v>
      </c>
      <c r="D2674">
        <f t="shared" si="86"/>
        <v>27.061947844598194</v>
      </c>
      <c r="E2674">
        <v>4.4920617382259451E-3</v>
      </c>
      <c r="F2674">
        <v>2666</v>
      </c>
      <c r="G2674">
        <f t="shared" ca="1" si="87"/>
        <v>-8.5534543246564704E-3</v>
      </c>
    </row>
    <row r="2675" spans="2:7" x14ac:dyDescent="0.35">
      <c r="B2675" s="269">
        <v>39734</v>
      </c>
      <c r="C2675" s="210">
        <v>93.95</v>
      </c>
      <c r="D2675">
        <f t="shared" si="86"/>
        <v>-0.90367461603133259</v>
      </c>
      <c r="E2675">
        <v>4.4905377953597956E-3</v>
      </c>
      <c r="F2675">
        <v>2667</v>
      </c>
      <c r="G2675">
        <f t="shared" ca="1" si="87"/>
        <v>-6.7333311569159737E-3</v>
      </c>
    </row>
    <row r="2676" spans="2:7" x14ac:dyDescent="0.35">
      <c r="B2676" s="269">
        <v>42137</v>
      </c>
      <c r="C2676" s="210">
        <v>975.34</v>
      </c>
      <c r="D2676">
        <f t="shared" si="86"/>
        <v>-0.65436150043411234</v>
      </c>
      <c r="E2676">
        <v>4.4903087602216453E-3</v>
      </c>
      <c r="F2676">
        <v>2668</v>
      </c>
      <c r="G2676">
        <f t="shared" ca="1" si="87"/>
        <v>5.7582238972202762E-3</v>
      </c>
    </row>
    <row r="2677" spans="2:7" x14ac:dyDescent="0.35">
      <c r="B2677" s="269">
        <v>43326</v>
      </c>
      <c r="C2677" s="210">
        <v>2821.85</v>
      </c>
      <c r="D2677">
        <f t="shared" si="86"/>
        <v>1.5014848369338782</v>
      </c>
      <c r="E2677">
        <v>4.488758525437531E-3</v>
      </c>
      <c r="F2677">
        <v>2669</v>
      </c>
      <c r="G2677">
        <f t="shared" ca="1" si="87"/>
        <v>1.7980024591225847E-2</v>
      </c>
    </row>
    <row r="2678" spans="2:7" x14ac:dyDescent="0.35">
      <c r="B2678" s="269">
        <v>42544</v>
      </c>
      <c r="C2678" s="210">
        <v>1128.07</v>
      </c>
      <c r="D2678">
        <f t="shared" si="86"/>
        <v>-0.2844692524816847</v>
      </c>
      <c r="E2678">
        <v>4.4878587393034595E-3</v>
      </c>
      <c r="F2678">
        <v>2670</v>
      </c>
      <c r="G2678">
        <f t="shared" ca="1" si="87"/>
        <v>-1.0546435881300265E-2</v>
      </c>
    </row>
    <row r="2679" spans="2:7" x14ac:dyDescent="0.35">
      <c r="B2679" s="269">
        <v>42893</v>
      </c>
      <c r="C2679" s="210">
        <v>1576.55</v>
      </c>
      <c r="D2679">
        <f t="shared" si="86"/>
        <v>22.450096683028409</v>
      </c>
      <c r="E2679">
        <v>4.4854763588635712E-3</v>
      </c>
      <c r="F2679">
        <v>2671</v>
      </c>
      <c r="G2679">
        <f t="shared" ca="1" si="87"/>
        <v>1.6052588399334523E-2</v>
      </c>
    </row>
    <row r="2680" spans="2:7" x14ac:dyDescent="0.35">
      <c r="B2680" s="269">
        <v>38532</v>
      </c>
      <c r="C2680" s="210">
        <v>67.23</v>
      </c>
      <c r="D2680">
        <f t="shared" si="86"/>
        <v>-0.98787866768113497</v>
      </c>
      <c r="E2680">
        <v>4.4822949350066801E-3</v>
      </c>
      <c r="F2680">
        <v>2672</v>
      </c>
      <c r="G2680">
        <f t="shared" ca="1" si="87"/>
        <v>-2.3628172078264755E-2</v>
      </c>
    </row>
    <row r="2681" spans="2:7" x14ac:dyDescent="0.35">
      <c r="B2681" s="269">
        <v>45485</v>
      </c>
      <c r="C2681" s="210">
        <v>5546.42</v>
      </c>
      <c r="D2681">
        <f t="shared" si="86"/>
        <v>0.49122566456147149</v>
      </c>
      <c r="E2681">
        <v>4.4696055953377545E-3</v>
      </c>
      <c r="F2681">
        <v>2673</v>
      </c>
      <c r="G2681">
        <f t="shared" ca="1" si="87"/>
        <v>1.5556465739267954E-2</v>
      </c>
    </row>
    <row r="2682" spans="2:7" x14ac:dyDescent="0.35">
      <c r="B2682" s="269">
        <v>44440</v>
      </c>
      <c r="C2682" s="210">
        <v>3719.37</v>
      </c>
      <c r="D2682">
        <f t="shared" si="86"/>
        <v>0.3658035920843416</v>
      </c>
      <c r="E2682">
        <v>4.4668537307950848E-3</v>
      </c>
      <c r="F2682">
        <v>2674</v>
      </c>
      <c r="G2682">
        <f t="shared" ca="1" si="87"/>
        <v>-6.964724019885825E-3</v>
      </c>
    </row>
    <row r="2683" spans="2:7" x14ac:dyDescent="0.35">
      <c r="B2683" s="269">
        <v>43467</v>
      </c>
      <c r="C2683" s="210">
        <v>2723.21</v>
      </c>
      <c r="D2683">
        <f t="shared" si="86"/>
        <v>1.1265774348722435</v>
      </c>
      <c r="E2683">
        <v>4.4482968482009279E-3</v>
      </c>
      <c r="F2683">
        <v>2675</v>
      </c>
      <c r="G2683">
        <f t="shared" ca="1" si="87"/>
        <v>1.8866553262165695E-3</v>
      </c>
    </row>
    <row r="2684" spans="2:7" x14ac:dyDescent="0.35">
      <c r="B2684" s="269">
        <v>42331</v>
      </c>
      <c r="C2684" s="210">
        <v>1280.56</v>
      </c>
      <c r="D2684">
        <f t="shared" si="86"/>
        <v>42.600953353762343</v>
      </c>
      <c r="E2684">
        <v>4.4474425244529683E-3</v>
      </c>
      <c r="F2684">
        <v>2676</v>
      </c>
      <c r="G2684">
        <f t="shared" ca="1" si="87"/>
        <v>2.7414599095462129E-2</v>
      </c>
    </row>
    <row r="2685" spans="2:7" x14ac:dyDescent="0.35">
      <c r="B2685" s="269">
        <v>35993</v>
      </c>
      <c r="C2685" s="210">
        <v>29.37</v>
      </c>
      <c r="D2685">
        <f t="shared" si="86"/>
        <v>-0.99096568992352985</v>
      </c>
      <c r="E2685">
        <v>4.4459644322846293E-3</v>
      </c>
      <c r="F2685">
        <v>2677</v>
      </c>
      <c r="G2685">
        <f t="shared" ca="1" si="87"/>
        <v>2.5827762328471042E-3</v>
      </c>
    </row>
    <row r="2686" spans="2:7" x14ac:dyDescent="0.35">
      <c r="B2686" s="269">
        <v>44589</v>
      </c>
      <c r="C2686" s="210">
        <v>3250.94</v>
      </c>
      <c r="D2686">
        <f t="shared" si="86"/>
        <v>-0.2546416665520293</v>
      </c>
      <c r="E2686">
        <v>4.4336786556220921E-3</v>
      </c>
      <c r="F2686">
        <v>2678</v>
      </c>
      <c r="G2686">
        <f t="shared" ca="1" si="87"/>
        <v>1.9316904037990055E-2</v>
      </c>
    </row>
    <row r="2687" spans="2:7" x14ac:dyDescent="0.35">
      <c r="B2687" s="269">
        <v>45168</v>
      </c>
      <c r="C2687" s="210">
        <v>4361.58</v>
      </c>
      <c r="D2687">
        <f t="shared" si="86"/>
        <v>118.95544554455446</v>
      </c>
      <c r="E2687">
        <v>4.4261645741026211E-3</v>
      </c>
      <c r="F2687">
        <v>2679</v>
      </c>
      <c r="G2687">
        <f t="shared" ca="1" si="87"/>
        <v>-3.0809196080184608E-3</v>
      </c>
    </row>
    <row r="2688" spans="2:7" x14ac:dyDescent="0.35">
      <c r="B2688" s="269">
        <v>37673</v>
      </c>
      <c r="C2688" s="210">
        <v>36.36</v>
      </c>
      <c r="D2688">
        <f t="shared" si="86"/>
        <v>-0.99398200560090577</v>
      </c>
      <c r="E2688">
        <v>4.4198895027623367E-3</v>
      </c>
      <c r="F2688">
        <v>2680</v>
      </c>
      <c r="G2688">
        <f t="shared" ca="1" si="87"/>
        <v>1.7879689401969517E-2</v>
      </c>
    </row>
    <row r="2689" spans="2:7" x14ac:dyDescent="0.35">
      <c r="B2689" s="269">
        <v>45909</v>
      </c>
      <c r="C2689" s="210">
        <v>6041.88</v>
      </c>
      <c r="D2689">
        <f t="shared" si="86"/>
        <v>55.487284966342564</v>
      </c>
      <c r="E2689">
        <v>4.4153926973129276E-3</v>
      </c>
      <c r="F2689">
        <v>2681</v>
      </c>
      <c r="G2689">
        <f t="shared" ca="1" si="87"/>
        <v>1.7349725281880835E-2</v>
      </c>
    </row>
    <row r="2690" spans="2:7" x14ac:dyDescent="0.35">
      <c r="B2690" s="269">
        <v>39520</v>
      </c>
      <c r="C2690" s="210">
        <v>106.96</v>
      </c>
      <c r="D2690">
        <f t="shared" si="86"/>
        <v>-0.94598443567976487</v>
      </c>
      <c r="E2690">
        <v>4.4135599586815561E-3</v>
      </c>
      <c r="F2690">
        <v>2682</v>
      </c>
      <c r="G2690">
        <f t="shared" ca="1" si="87"/>
        <v>5.0567774229677447E-2</v>
      </c>
    </row>
    <row r="2691" spans="2:7" x14ac:dyDescent="0.35">
      <c r="B2691" s="269">
        <v>43138</v>
      </c>
      <c r="C2691" s="210">
        <v>1980.17</v>
      </c>
      <c r="D2691">
        <f t="shared" si="86"/>
        <v>40.417485881614724</v>
      </c>
      <c r="E2691">
        <v>4.412950742339496E-3</v>
      </c>
      <c r="F2691">
        <v>2683</v>
      </c>
      <c r="G2691">
        <f t="shared" ca="1" si="87"/>
        <v>3.133399552909668E-2</v>
      </c>
    </row>
    <row r="2692" spans="2:7" x14ac:dyDescent="0.35">
      <c r="B2692" s="269">
        <v>36999</v>
      </c>
      <c r="C2692" s="210">
        <v>47.81</v>
      </c>
      <c r="D2692">
        <f t="shared" si="86"/>
        <v>-0.32280453257790359</v>
      </c>
      <c r="E2692">
        <v>4.4117647058823711E-3</v>
      </c>
      <c r="F2692">
        <v>2684</v>
      </c>
      <c r="G2692">
        <f t="shared" ca="1" si="87"/>
        <v>1.8635017114126663E-2</v>
      </c>
    </row>
    <row r="2693" spans="2:7" x14ac:dyDescent="0.35">
      <c r="B2693" s="269">
        <v>36437</v>
      </c>
      <c r="C2693" s="210">
        <v>70.599999999999994</v>
      </c>
      <c r="D2693">
        <f t="shared" si="86"/>
        <v>-0.98496752901096551</v>
      </c>
      <c r="E2693">
        <v>4.4103001849479023E-3</v>
      </c>
      <c r="F2693">
        <v>2685</v>
      </c>
      <c r="G2693">
        <f t="shared" ca="1" si="87"/>
        <v>3.9223795376607633E-3</v>
      </c>
    </row>
    <row r="2694" spans="2:7" x14ac:dyDescent="0.35">
      <c r="B2694" s="269">
        <v>45089</v>
      </c>
      <c r="C2694" s="210">
        <v>4696.5</v>
      </c>
      <c r="D2694">
        <f t="shared" si="86"/>
        <v>20.682825484764543</v>
      </c>
      <c r="E2694">
        <v>4.4077170335486233E-3</v>
      </c>
      <c r="F2694">
        <v>2686</v>
      </c>
      <c r="G2694">
        <f t="shared" ca="1" si="87"/>
        <v>2.2621533294070111E-2</v>
      </c>
    </row>
    <row r="2695" spans="2:7" x14ac:dyDescent="0.35">
      <c r="B2695" s="269">
        <v>40960</v>
      </c>
      <c r="C2695" s="210">
        <v>216.6</v>
      </c>
      <c r="D2695">
        <f t="shared" si="86"/>
        <v>-0.91371721074750534</v>
      </c>
      <c r="E2695">
        <v>4.4052863436122823E-3</v>
      </c>
      <c r="F2695">
        <v>2687</v>
      </c>
      <c r="G2695">
        <f t="shared" ca="1" si="87"/>
        <v>-3.6041937378027654E-3</v>
      </c>
    </row>
    <row r="2696" spans="2:7" x14ac:dyDescent="0.35">
      <c r="B2696" s="269">
        <v>43413</v>
      </c>
      <c r="C2696" s="210">
        <v>2510.35</v>
      </c>
      <c r="D2696">
        <f t="shared" si="86"/>
        <v>63.649755343806341</v>
      </c>
      <c r="E2696">
        <v>4.4051629630221427E-3</v>
      </c>
      <c r="F2696">
        <v>2688</v>
      </c>
      <c r="G2696">
        <f t="shared" ca="1" si="87"/>
        <v>1.8664832975690875E-2</v>
      </c>
    </row>
    <row r="2697" spans="2:7" x14ac:dyDescent="0.35">
      <c r="B2697" s="269">
        <v>37322</v>
      </c>
      <c r="C2697" s="210">
        <v>38.83</v>
      </c>
      <c r="D2697">
        <f t="shared" ref="D2697:D2760" si="88">(C2697-C2698)/C2698</f>
        <v>-0.99105785793900092</v>
      </c>
      <c r="E2697">
        <v>4.397309881014012E-3</v>
      </c>
      <c r="F2697">
        <v>2689</v>
      </c>
      <c r="G2697">
        <f t="shared" ca="1" si="87"/>
        <v>1.1379304656779242E-2</v>
      </c>
    </row>
    <row r="2698" spans="2:7" x14ac:dyDescent="0.35">
      <c r="B2698" s="269">
        <v>45167</v>
      </c>
      <c r="C2698" s="210">
        <v>4342.3599999999997</v>
      </c>
      <c r="D2698">
        <f t="shared" si="88"/>
        <v>0.32453231902050073</v>
      </c>
      <c r="E2698">
        <v>4.3900836845245069E-3</v>
      </c>
      <c r="F2698">
        <v>2690</v>
      </c>
      <c r="G2698">
        <f t="shared" ref="G2698:G2761" ca="1" si="89">_xlfn.NORM.INV(RAND(),M$11,M$12)</f>
        <v>-2.6080460157590218E-3</v>
      </c>
    </row>
    <row r="2699" spans="2:7" x14ac:dyDescent="0.35">
      <c r="B2699" s="269">
        <v>44586</v>
      </c>
      <c r="C2699" s="210">
        <v>3278.41</v>
      </c>
      <c r="D2699">
        <f t="shared" si="88"/>
        <v>356.51472191930208</v>
      </c>
      <c r="E2699">
        <v>4.3840568610030162E-3</v>
      </c>
      <c r="F2699">
        <v>2691</v>
      </c>
      <c r="G2699">
        <f t="shared" ca="1" si="89"/>
        <v>-2.0436266866687099E-2</v>
      </c>
    </row>
    <row r="2700" spans="2:7" x14ac:dyDescent="0.35">
      <c r="B2700" s="269">
        <v>35223</v>
      </c>
      <c r="C2700" s="210">
        <v>9.17</v>
      </c>
      <c r="D2700">
        <f t="shared" si="88"/>
        <v>0</v>
      </c>
      <c r="E2700">
        <v>4.381161007666938E-3</v>
      </c>
      <c r="F2700">
        <v>2692</v>
      </c>
      <c r="G2700">
        <f t="shared" ca="1" si="89"/>
        <v>1.9381694952780137E-2</v>
      </c>
    </row>
    <row r="2701" spans="2:7" x14ac:dyDescent="0.35">
      <c r="B2701" s="269">
        <v>35152</v>
      </c>
      <c r="C2701" s="210">
        <v>9.17</v>
      </c>
      <c r="D2701">
        <f t="shared" si="88"/>
        <v>-0.93849352739955738</v>
      </c>
      <c r="E2701">
        <v>4.381161007666938E-3</v>
      </c>
      <c r="F2701">
        <v>2693</v>
      </c>
      <c r="G2701">
        <f t="shared" ca="1" si="89"/>
        <v>4.1463019300167362E-3</v>
      </c>
    </row>
    <row r="2702" spans="2:7" x14ac:dyDescent="0.35">
      <c r="B2702" s="269">
        <v>40360</v>
      </c>
      <c r="C2702" s="210">
        <v>149.09</v>
      </c>
      <c r="D2702">
        <f t="shared" si="88"/>
        <v>-0.29371358188450425</v>
      </c>
      <c r="E2702">
        <v>4.3788736189706665E-3</v>
      </c>
      <c r="F2702">
        <v>2694</v>
      </c>
      <c r="G2702">
        <f t="shared" ca="1" si="89"/>
        <v>-2.0931460095147476E-2</v>
      </c>
    </row>
    <row r="2703" spans="2:7" x14ac:dyDescent="0.35">
      <c r="B2703" s="269">
        <v>40962</v>
      </c>
      <c r="C2703" s="210">
        <v>211.09</v>
      </c>
      <c r="D2703">
        <f t="shared" si="88"/>
        <v>1.9672476806297441</v>
      </c>
      <c r="E2703">
        <v>4.3774087643337111E-3</v>
      </c>
      <c r="F2703">
        <v>2695</v>
      </c>
      <c r="G2703">
        <f t="shared" ca="1" si="89"/>
        <v>1.9761924420179083E-2</v>
      </c>
    </row>
    <row r="2704" spans="2:7" x14ac:dyDescent="0.35">
      <c r="B2704" s="269">
        <v>36392</v>
      </c>
      <c r="C2704" s="210">
        <v>71.14</v>
      </c>
      <c r="D2704">
        <f t="shared" si="88"/>
        <v>-0.98259529285120129</v>
      </c>
      <c r="E2704">
        <v>4.3766765494847142E-3</v>
      </c>
      <c r="F2704">
        <v>2696</v>
      </c>
      <c r="G2704">
        <f t="shared" ca="1" si="89"/>
        <v>8.0231769565621714E-3</v>
      </c>
    </row>
    <row r="2705" spans="2:7" x14ac:dyDescent="0.35">
      <c r="B2705" s="269">
        <v>44949</v>
      </c>
      <c r="C2705" s="210">
        <v>4087.4</v>
      </c>
      <c r="D2705">
        <f t="shared" si="88"/>
        <v>58.315048614134383</v>
      </c>
      <c r="E2705">
        <v>4.3763622379649906E-3</v>
      </c>
      <c r="F2705">
        <v>2697</v>
      </c>
      <c r="G2705">
        <f t="shared" ca="1" si="89"/>
        <v>3.0471788540747346E-2</v>
      </c>
    </row>
    <row r="2706" spans="2:7" x14ac:dyDescent="0.35">
      <c r="B2706" s="269">
        <v>38404</v>
      </c>
      <c r="C2706" s="210">
        <v>68.91</v>
      </c>
      <c r="D2706">
        <f t="shared" si="88"/>
        <v>-0.64293486709155923</v>
      </c>
      <c r="E2706">
        <v>4.3725404459990843E-3</v>
      </c>
      <c r="F2706">
        <v>2698</v>
      </c>
      <c r="G2706">
        <f t="shared" ca="1" si="89"/>
        <v>4.9768434113970604E-2</v>
      </c>
    </row>
    <row r="2707" spans="2:7" x14ac:dyDescent="0.35">
      <c r="B2707" s="269">
        <v>40876</v>
      </c>
      <c r="C2707" s="210">
        <v>192.99</v>
      </c>
      <c r="D2707">
        <f t="shared" si="88"/>
        <v>-0.92944647342041486</v>
      </c>
      <c r="E2707">
        <v>4.3715846994535693E-3</v>
      </c>
      <c r="F2707">
        <v>2699</v>
      </c>
      <c r="G2707">
        <f t="shared" ca="1" si="89"/>
        <v>7.1215688145074953E-3</v>
      </c>
    </row>
    <row r="2708" spans="2:7" x14ac:dyDescent="0.35">
      <c r="B2708" s="269">
        <v>43818</v>
      </c>
      <c r="C2708" s="210">
        <v>2735.37</v>
      </c>
      <c r="D2708">
        <f t="shared" si="88"/>
        <v>236.85826086956521</v>
      </c>
      <c r="E2708">
        <v>4.3694257693310708E-3</v>
      </c>
      <c r="F2708">
        <v>2700</v>
      </c>
      <c r="G2708">
        <f t="shared" ca="1" si="89"/>
        <v>3.7864720316857572E-2</v>
      </c>
    </row>
    <row r="2709" spans="2:7" x14ac:dyDescent="0.35">
      <c r="B2709" s="269">
        <v>35464</v>
      </c>
      <c r="C2709" s="210">
        <v>11.5</v>
      </c>
      <c r="D2709">
        <f t="shared" si="88"/>
        <v>-0.89817602266690277</v>
      </c>
      <c r="E2709">
        <v>4.366812227074298E-3</v>
      </c>
      <c r="F2709">
        <v>2701</v>
      </c>
      <c r="G2709">
        <f t="shared" ca="1" si="89"/>
        <v>2.9851662640105327E-2</v>
      </c>
    </row>
    <row r="2710" spans="2:7" x14ac:dyDescent="0.35">
      <c r="B2710" s="269">
        <v>39693</v>
      </c>
      <c r="C2710" s="210">
        <v>112.94</v>
      </c>
      <c r="D2710">
        <f t="shared" si="88"/>
        <v>-0.96462233860938917</v>
      </c>
      <c r="E2710">
        <v>4.3574922187638492E-3</v>
      </c>
      <c r="F2710">
        <v>2702</v>
      </c>
      <c r="G2710">
        <f t="shared" ca="1" si="89"/>
        <v>-1.0236857871851187E-2</v>
      </c>
    </row>
    <row r="2711" spans="2:7" x14ac:dyDescent="0.35">
      <c r="B2711" s="269">
        <v>44230</v>
      </c>
      <c r="C2711" s="210">
        <v>3192.41</v>
      </c>
      <c r="D2711">
        <f t="shared" si="88"/>
        <v>-0.45839306587856465</v>
      </c>
      <c r="E2711">
        <v>4.357319037551567E-3</v>
      </c>
      <c r="F2711">
        <v>2703</v>
      </c>
      <c r="G2711">
        <f t="shared" ca="1" si="89"/>
        <v>2.4978589106620453E-3</v>
      </c>
    </row>
    <row r="2712" spans="2:7" x14ac:dyDescent="0.35">
      <c r="B2712" s="269">
        <v>45933</v>
      </c>
      <c r="C2712" s="210">
        <v>5894.33</v>
      </c>
      <c r="D2712">
        <f t="shared" si="88"/>
        <v>1.3662695003572891</v>
      </c>
      <c r="E2712">
        <v>4.356968081843474E-3</v>
      </c>
      <c r="F2712">
        <v>2704</v>
      </c>
      <c r="G2712">
        <f t="shared" ca="1" si="89"/>
        <v>1.3034238827650051E-2</v>
      </c>
    </row>
    <row r="2713" spans="2:7" x14ac:dyDescent="0.35">
      <c r="B2713" s="269">
        <v>43609</v>
      </c>
      <c r="C2713" s="210">
        <v>2490.98</v>
      </c>
      <c r="D2713">
        <f t="shared" si="88"/>
        <v>-0.22845718073326585</v>
      </c>
      <c r="E2713">
        <v>4.354522655613779E-3</v>
      </c>
      <c r="F2713">
        <v>2705</v>
      </c>
      <c r="G2713">
        <f t="shared" ca="1" si="89"/>
        <v>1.7681133029131848E-2</v>
      </c>
    </row>
    <row r="2714" spans="2:7" x14ac:dyDescent="0.35">
      <c r="B2714" s="269">
        <v>44390</v>
      </c>
      <c r="C2714" s="210">
        <v>3228.57</v>
      </c>
      <c r="D2714">
        <f t="shared" si="88"/>
        <v>-5.0936990167114879E-2</v>
      </c>
      <c r="E2714">
        <v>4.3489216354185194E-3</v>
      </c>
      <c r="F2714">
        <v>2706</v>
      </c>
      <c r="G2714">
        <f t="shared" ca="1" si="89"/>
        <v>2.3443446400327344E-2</v>
      </c>
    </row>
    <row r="2715" spans="2:7" x14ac:dyDescent="0.35">
      <c r="B2715" s="269">
        <v>44120</v>
      </c>
      <c r="C2715" s="210">
        <v>3401.85</v>
      </c>
      <c r="D2715">
        <f t="shared" si="88"/>
        <v>-0.3371336488679918</v>
      </c>
      <c r="E2715">
        <v>4.3428969573150317E-3</v>
      </c>
      <c r="F2715">
        <v>2707</v>
      </c>
      <c r="G2715">
        <f t="shared" ca="1" si="89"/>
        <v>7.6874112132641909E-3</v>
      </c>
    </row>
    <row r="2716" spans="2:7" x14ac:dyDescent="0.35">
      <c r="B2716" s="269">
        <v>46195</v>
      </c>
      <c r="C2716" s="210">
        <v>5132.03</v>
      </c>
      <c r="D2716">
        <f t="shared" si="88"/>
        <v>77.978608802708521</v>
      </c>
      <c r="E2716">
        <v>4.3308088220904732E-3</v>
      </c>
      <c r="F2716">
        <v>2708</v>
      </c>
      <c r="G2716">
        <f t="shared" ca="1" si="89"/>
        <v>-1.4516581364551015E-2</v>
      </c>
    </row>
    <row r="2717" spans="2:7" x14ac:dyDescent="0.35">
      <c r="B2717" s="269">
        <v>38511</v>
      </c>
      <c r="C2717" s="210">
        <v>64.98</v>
      </c>
      <c r="D2717">
        <f t="shared" si="88"/>
        <v>5.9870967741935486</v>
      </c>
      <c r="E2717">
        <v>4.3276661514683326E-3</v>
      </c>
      <c r="F2717">
        <v>2709</v>
      </c>
      <c r="G2717">
        <f t="shared" ca="1" si="89"/>
        <v>2.3275198170661104E-2</v>
      </c>
    </row>
    <row r="2718" spans="2:7" x14ac:dyDescent="0.35">
      <c r="B2718" s="269">
        <v>35243</v>
      </c>
      <c r="C2718" s="210">
        <v>9.3000000000000007</v>
      </c>
      <c r="D2718">
        <f t="shared" si="88"/>
        <v>-0.73443746430611079</v>
      </c>
      <c r="E2718">
        <v>4.3196544276458883E-3</v>
      </c>
      <c r="F2718">
        <v>2710</v>
      </c>
      <c r="G2718">
        <f t="shared" ca="1" si="89"/>
        <v>-2.2630607201521618E-3</v>
      </c>
    </row>
    <row r="2719" spans="2:7" x14ac:dyDescent="0.35">
      <c r="B2719" s="269">
        <v>36670</v>
      </c>
      <c r="C2719" s="210">
        <v>35.020000000000003</v>
      </c>
      <c r="D2719">
        <f t="shared" si="88"/>
        <v>-0.25026760864911146</v>
      </c>
      <c r="E2719">
        <v>4.3016919988530453E-3</v>
      </c>
      <c r="F2719">
        <v>2711</v>
      </c>
      <c r="G2719">
        <f t="shared" ca="1" si="89"/>
        <v>-3.1458015116135642E-3</v>
      </c>
    </row>
    <row r="2720" spans="2:7" x14ac:dyDescent="0.35">
      <c r="B2720" s="269">
        <v>36971</v>
      </c>
      <c r="C2720" s="210">
        <v>46.71</v>
      </c>
      <c r="D2720">
        <f t="shared" si="88"/>
        <v>-0.64945590994371472</v>
      </c>
      <c r="E2720">
        <v>4.300150505267746E-3</v>
      </c>
      <c r="F2720">
        <v>2712</v>
      </c>
      <c r="G2720">
        <f t="shared" ca="1" si="89"/>
        <v>1.3043964108568611E-2</v>
      </c>
    </row>
    <row r="2721" spans="2:7" x14ac:dyDescent="0.35">
      <c r="B2721" s="269">
        <v>38842</v>
      </c>
      <c r="C2721" s="210">
        <v>133.25</v>
      </c>
      <c r="D2721">
        <f t="shared" si="88"/>
        <v>1.3747995009802174</v>
      </c>
      <c r="E2721">
        <v>4.2960506481760112E-3</v>
      </c>
      <c r="F2721">
        <v>2713</v>
      </c>
      <c r="G2721">
        <f t="shared" ca="1" si="89"/>
        <v>-3.2014549790174802E-3</v>
      </c>
    </row>
    <row r="2722" spans="2:7" x14ac:dyDescent="0.35">
      <c r="B2722" s="269">
        <v>36837</v>
      </c>
      <c r="C2722" s="210">
        <v>56.11</v>
      </c>
      <c r="D2722">
        <f t="shared" si="88"/>
        <v>0.49546908315565019</v>
      </c>
      <c r="E2722">
        <v>4.2956864148917485E-3</v>
      </c>
      <c r="F2722">
        <v>2714</v>
      </c>
      <c r="G2722">
        <f t="shared" ca="1" si="89"/>
        <v>8.0673885057416152E-3</v>
      </c>
    </row>
    <row r="2723" spans="2:7" x14ac:dyDescent="0.35">
      <c r="B2723" s="269">
        <v>37358</v>
      </c>
      <c r="C2723" s="210">
        <v>37.520000000000003</v>
      </c>
      <c r="D2723">
        <f t="shared" si="88"/>
        <v>-0.9930815499393344</v>
      </c>
      <c r="E2723">
        <v>4.2826552462527758E-3</v>
      </c>
      <c r="F2723">
        <v>2715</v>
      </c>
      <c r="G2723">
        <f t="shared" ca="1" si="89"/>
        <v>-1.6947544100996432E-2</v>
      </c>
    </row>
    <row r="2724" spans="2:7" x14ac:dyDescent="0.35">
      <c r="B2724" s="269">
        <v>46105</v>
      </c>
      <c r="C2724" s="210">
        <v>5423.18</v>
      </c>
      <c r="D2724">
        <f t="shared" si="88"/>
        <v>114.36226334822379</v>
      </c>
      <c r="E2724">
        <v>4.2795741536684863E-3</v>
      </c>
      <c r="F2724">
        <v>2716</v>
      </c>
      <c r="G2724">
        <f t="shared" ca="1" si="89"/>
        <v>2.2378049992364275E-2</v>
      </c>
    </row>
    <row r="2725" spans="2:7" x14ac:dyDescent="0.35">
      <c r="B2725" s="269">
        <v>38051</v>
      </c>
      <c r="C2725" s="210">
        <v>47.01</v>
      </c>
      <c r="D2725">
        <f t="shared" si="88"/>
        <v>0.24794265994159798</v>
      </c>
      <c r="E2725">
        <v>4.2725913266395158E-3</v>
      </c>
      <c r="F2725">
        <v>2717</v>
      </c>
      <c r="G2725">
        <f t="shared" ca="1" si="89"/>
        <v>1.678466794686162E-2</v>
      </c>
    </row>
    <row r="2726" spans="2:7" x14ac:dyDescent="0.35">
      <c r="B2726" s="269">
        <v>37546</v>
      </c>
      <c r="C2726" s="210">
        <v>37.67</v>
      </c>
      <c r="D2726">
        <f t="shared" si="88"/>
        <v>-0.99256121642969986</v>
      </c>
      <c r="E2726">
        <v>4.2655291922155079E-3</v>
      </c>
      <c r="F2726">
        <v>2718</v>
      </c>
      <c r="G2726">
        <f t="shared" ca="1" si="89"/>
        <v>3.6600066380433505E-2</v>
      </c>
    </row>
    <row r="2727" spans="2:7" x14ac:dyDescent="0.35">
      <c r="B2727" s="269">
        <v>46273</v>
      </c>
      <c r="C2727" s="209">
        <v>5064</v>
      </c>
      <c r="D2727">
        <f t="shared" si="88"/>
        <v>36.706626954579299</v>
      </c>
      <c r="E2727">
        <v>4.2637580565195836E-3</v>
      </c>
      <c r="F2727">
        <v>2719</v>
      </c>
      <c r="G2727">
        <f t="shared" ca="1" si="89"/>
        <v>-1.263720828453301E-2</v>
      </c>
    </row>
    <row r="2728" spans="2:7" x14ac:dyDescent="0.35">
      <c r="B2728" s="269">
        <v>40115</v>
      </c>
      <c r="C2728" s="210">
        <v>134.30000000000001</v>
      </c>
      <c r="D2728">
        <f t="shared" si="88"/>
        <v>1.0333080999243001</v>
      </c>
      <c r="E2728">
        <v>4.2623195991925641E-3</v>
      </c>
      <c r="F2728">
        <v>2720</v>
      </c>
      <c r="G2728">
        <f t="shared" ca="1" si="89"/>
        <v>3.2278149002792023E-2</v>
      </c>
    </row>
    <row r="2729" spans="2:7" x14ac:dyDescent="0.35">
      <c r="B2729" s="269">
        <v>36290</v>
      </c>
      <c r="C2729" s="210">
        <v>66.05</v>
      </c>
      <c r="D2729">
        <f t="shared" si="88"/>
        <v>-0.70220919747520283</v>
      </c>
      <c r="E2729">
        <v>4.257260149004123E-3</v>
      </c>
      <c r="F2729">
        <v>2721</v>
      </c>
      <c r="G2729">
        <f t="shared" ca="1" si="89"/>
        <v>1.1225474499639902E-2</v>
      </c>
    </row>
    <row r="2730" spans="2:7" x14ac:dyDescent="0.35">
      <c r="B2730" s="269">
        <v>41354</v>
      </c>
      <c r="C2730" s="210">
        <v>221.8</v>
      </c>
      <c r="D2730">
        <f t="shared" si="88"/>
        <v>-0.83932077166597852</v>
      </c>
      <c r="E2730">
        <v>4.2560898306619474E-3</v>
      </c>
      <c r="F2730">
        <v>2722</v>
      </c>
      <c r="G2730">
        <f t="shared" ca="1" si="89"/>
        <v>1.9147595771378547E-3</v>
      </c>
    </row>
    <row r="2731" spans="2:7" x14ac:dyDescent="0.35">
      <c r="B2731" s="269">
        <v>42809</v>
      </c>
      <c r="C2731" s="210">
        <v>1380.39</v>
      </c>
      <c r="D2731">
        <f t="shared" si="88"/>
        <v>14.385532768613466</v>
      </c>
      <c r="E2731">
        <v>4.255969269719424E-3</v>
      </c>
      <c r="F2731">
        <v>2723</v>
      </c>
      <c r="G2731">
        <f t="shared" ca="1" si="89"/>
        <v>8.1850914937499474E-3</v>
      </c>
    </row>
    <row r="2732" spans="2:7" x14ac:dyDescent="0.35">
      <c r="B2732" s="269">
        <v>39742</v>
      </c>
      <c r="C2732" s="210">
        <v>89.72</v>
      </c>
      <c r="D2732">
        <f t="shared" si="88"/>
        <v>0.89923793395427598</v>
      </c>
      <c r="E2732">
        <v>4.2534139243339542E-3</v>
      </c>
      <c r="F2732">
        <v>2724</v>
      </c>
      <c r="G2732">
        <f t="shared" ca="1" si="89"/>
        <v>-9.4751096059767347E-3</v>
      </c>
    </row>
    <row r="2733" spans="2:7" x14ac:dyDescent="0.35">
      <c r="B2733" s="269">
        <v>38217</v>
      </c>
      <c r="C2733" s="210">
        <v>47.24</v>
      </c>
      <c r="D2733">
        <f t="shared" si="88"/>
        <v>-0.37521491866155265</v>
      </c>
      <c r="E2733">
        <v>4.2517006802721691E-3</v>
      </c>
      <c r="F2733">
        <v>2725</v>
      </c>
      <c r="G2733">
        <f t="shared" ca="1" si="89"/>
        <v>5.0990376828784203E-3</v>
      </c>
    </row>
    <row r="2734" spans="2:7" x14ac:dyDescent="0.35">
      <c r="B2734" s="269">
        <v>38560</v>
      </c>
      <c r="C2734" s="210">
        <v>75.61</v>
      </c>
      <c r="D2734">
        <f t="shared" si="88"/>
        <v>-0.33371519210433559</v>
      </c>
      <c r="E2734">
        <v>4.2502324345861757E-3</v>
      </c>
      <c r="F2734">
        <v>2726</v>
      </c>
      <c r="G2734">
        <f t="shared" ca="1" si="89"/>
        <v>-5.1540008305245668E-4</v>
      </c>
    </row>
    <row r="2735" spans="2:7" x14ac:dyDescent="0.35">
      <c r="B2735" s="269">
        <v>39420</v>
      </c>
      <c r="C2735" s="210">
        <v>113.48</v>
      </c>
      <c r="D2735">
        <f t="shared" si="88"/>
        <v>1.52570665479635</v>
      </c>
      <c r="E2735">
        <v>4.247787610619504E-3</v>
      </c>
      <c r="F2735">
        <v>2727</v>
      </c>
      <c r="G2735">
        <f t="shared" ca="1" si="89"/>
        <v>2.1380341064557894E-2</v>
      </c>
    </row>
    <row r="2736" spans="2:7" x14ac:dyDescent="0.35">
      <c r="B2736" s="269">
        <v>38069</v>
      </c>
      <c r="C2736" s="210">
        <v>44.93</v>
      </c>
      <c r="D2736">
        <f t="shared" si="88"/>
        <v>-0.99141964486916523</v>
      </c>
      <c r="E2736">
        <v>4.2467590523021393E-3</v>
      </c>
      <c r="F2736">
        <v>2728</v>
      </c>
      <c r="G2736">
        <f t="shared" ca="1" si="89"/>
        <v>2.1444612394110735E-2</v>
      </c>
    </row>
    <row r="2737" spans="2:7" x14ac:dyDescent="0.35">
      <c r="B2737" s="269">
        <v>45450</v>
      </c>
      <c r="C2737" s="210">
        <v>5236.38</v>
      </c>
      <c r="D2737">
        <f t="shared" si="88"/>
        <v>0.64343552274781579</v>
      </c>
      <c r="E2737">
        <v>4.2460646230323747E-3</v>
      </c>
      <c r="F2737">
        <v>2729</v>
      </c>
      <c r="G2737">
        <f t="shared" ca="1" si="89"/>
        <v>1.7961465256977241E-2</v>
      </c>
    </row>
    <row r="2738" spans="2:7" x14ac:dyDescent="0.35">
      <c r="B2738" s="269">
        <v>44400</v>
      </c>
      <c r="C2738" s="210">
        <v>3186.24</v>
      </c>
      <c r="D2738">
        <f t="shared" si="88"/>
        <v>-0.4363011687112332</v>
      </c>
      <c r="E2738">
        <v>4.2328409201937197E-3</v>
      </c>
      <c r="F2738">
        <v>2730</v>
      </c>
      <c r="G2738">
        <f t="shared" ca="1" si="89"/>
        <v>-4.693043489320395E-3</v>
      </c>
    </row>
    <row r="2739" spans="2:7" x14ac:dyDescent="0.35">
      <c r="B2739" s="269">
        <v>45502</v>
      </c>
      <c r="C2739" s="210">
        <v>5652.38</v>
      </c>
      <c r="D2739">
        <f t="shared" si="88"/>
        <v>0.19495581582174124</v>
      </c>
      <c r="E2739">
        <v>4.2230675068978731E-3</v>
      </c>
      <c r="F2739">
        <v>2731</v>
      </c>
      <c r="G2739">
        <f t="shared" ca="1" si="89"/>
        <v>7.4706592369841876E-3</v>
      </c>
    </row>
    <row r="2740" spans="2:7" x14ac:dyDescent="0.35">
      <c r="B2740" s="269">
        <v>45631</v>
      </c>
      <c r="C2740" s="210">
        <v>4730.2</v>
      </c>
      <c r="D2740">
        <f t="shared" si="88"/>
        <v>219.52214452214454</v>
      </c>
      <c r="E2740">
        <v>4.2162561513605541E-3</v>
      </c>
      <c r="F2740">
        <v>2732</v>
      </c>
      <c r="G2740">
        <f t="shared" ca="1" si="89"/>
        <v>3.0720500781280059E-2</v>
      </c>
    </row>
    <row r="2741" spans="2:7" x14ac:dyDescent="0.35">
      <c r="B2741" s="269">
        <v>35884</v>
      </c>
      <c r="C2741" s="210">
        <v>21.45</v>
      </c>
      <c r="D2741">
        <f t="shared" si="88"/>
        <v>-0.88165517241379321</v>
      </c>
      <c r="E2741">
        <v>4.2134831460674095E-3</v>
      </c>
      <c r="F2741">
        <v>2733</v>
      </c>
      <c r="G2741">
        <f t="shared" ca="1" si="89"/>
        <v>-1.4858087358758628E-2</v>
      </c>
    </row>
    <row r="2742" spans="2:7" x14ac:dyDescent="0.35">
      <c r="B2742" s="269">
        <v>40899</v>
      </c>
      <c r="C2742" s="210">
        <v>181.25</v>
      </c>
      <c r="D2742">
        <f t="shared" si="88"/>
        <v>-0.94675694730039361</v>
      </c>
      <c r="E2742">
        <v>4.2107595988696931E-3</v>
      </c>
      <c r="F2742">
        <v>2734</v>
      </c>
      <c r="G2742">
        <f t="shared" ca="1" si="89"/>
        <v>-1.1888936178777806E-2</v>
      </c>
    </row>
    <row r="2743" spans="2:7" x14ac:dyDescent="0.35">
      <c r="B2743" s="269">
        <v>44567</v>
      </c>
      <c r="C2743" s="210">
        <v>3404.2</v>
      </c>
      <c r="D2743">
        <f t="shared" si="88"/>
        <v>0.48942500371896847</v>
      </c>
      <c r="E2743">
        <v>4.2095264503986757E-3</v>
      </c>
      <c r="F2743">
        <v>2735</v>
      </c>
      <c r="G2743">
        <f t="shared" ca="1" si="89"/>
        <v>7.276762351492919E-3</v>
      </c>
    </row>
    <row r="2744" spans="2:7" x14ac:dyDescent="0.35">
      <c r="B2744" s="269">
        <v>43678</v>
      </c>
      <c r="C2744" s="210">
        <v>2285.58</v>
      </c>
      <c r="D2744">
        <f t="shared" si="88"/>
        <v>24.135598812273177</v>
      </c>
      <c r="E2744">
        <v>4.2091388400702671E-3</v>
      </c>
      <c r="F2744">
        <v>2736</v>
      </c>
      <c r="G2744">
        <f t="shared" ca="1" si="89"/>
        <v>3.2723380287028809E-3</v>
      </c>
    </row>
    <row r="2745" spans="2:7" x14ac:dyDescent="0.35">
      <c r="B2745" s="269">
        <v>38945</v>
      </c>
      <c r="C2745" s="210">
        <v>90.93</v>
      </c>
      <c r="D2745">
        <f t="shared" si="88"/>
        <v>-0.56860233418730421</v>
      </c>
      <c r="E2745">
        <v>4.1965764770845902E-3</v>
      </c>
      <c r="F2745">
        <v>2737</v>
      </c>
      <c r="G2745">
        <f t="shared" ca="1" si="89"/>
        <v>-8.2624726146574654E-3</v>
      </c>
    </row>
    <row r="2746" spans="2:7" x14ac:dyDescent="0.35">
      <c r="B2746" s="269">
        <v>41158</v>
      </c>
      <c r="C2746" s="210">
        <v>210.78</v>
      </c>
      <c r="D2746">
        <f t="shared" si="88"/>
        <v>0.41882067851373184</v>
      </c>
      <c r="E2746">
        <v>4.1924726060028365E-3</v>
      </c>
      <c r="F2746">
        <v>2738</v>
      </c>
      <c r="G2746">
        <f t="shared" ca="1" si="89"/>
        <v>1.1327545096721965E-3</v>
      </c>
    </row>
    <row r="2747" spans="2:7" x14ac:dyDescent="0.35">
      <c r="B2747" s="269">
        <v>40358</v>
      </c>
      <c r="C2747" s="210">
        <v>148.56</v>
      </c>
      <c r="D2747">
        <f t="shared" si="88"/>
        <v>-0.97348577466121</v>
      </c>
      <c r="E2747">
        <v>4.1908881979181058E-3</v>
      </c>
      <c r="F2747">
        <v>2739</v>
      </c>
      <c r="G2747">
        <f t="shared" ca="1" si="89"/>
        <v>-9.5315664379853997E-3</v>
      </c>
    </row>
    <row r="2748" spans="2:7" x14ac:dyDescent="0.35">
      <c r="B2748" s="269">
        <v>45869</v>
      </c>
      <c r="C2748" s="210">
        <v>5603.03</v>
      </c>
      <c r="D2748">
        <f t="shared" si="88"/>
        <v>0.73333725185691589</v>
      </c>
      <c r="E2748">
        <v>4.1758292963996798E-3</v>
      </c>
      <c r="F2748">
        <v>2740</v>
      </c>
      <c r="G2748">
        <f t="shared" ca="1" si="89"/>
        <v>-5.8404663599938142E-3</v>
      </c>
    </row>
    <row r="2749" spans="2:7" x14ac:dyDescent="0.35">
      <c r="B2749" s="269">
        <v>44614</v>
      </c>
      <c r="C2749" s="210">
        <v>3232.51</v>
      </c>
      <c r="D2749">
        <f t="shared" si="88"/>
        <v>21.754540335069692</v>
      </c>
      <c r="E2749">
        <v>4.1719994532600285E-3</v>
      </c>
      <c r="F2749">
        <v>2741</v>
      </c>
      <c r="G2749">
        <f t="shared" ca="1" si="89"/>
        <v>1.1289865985383868E-3</v>
      </c>
    </row>
    <row r="2750" spans="2:7" x14ac:dyDescent="0.35">
      <c r="B2750" s="269">
        <v>40626</v>
      </c>
      <c r="C2750" s="210">
        <v>142.06</v>
      </c>
      <c r="D2750">
        <f t="shared" si="88"/>
        <v>-0.7699917426290821</v>
      </c>
      <c r="E2750">
        <v>4.1704955114158721E-3</v>
      </c>
      <c r="F2750">
        <v>2742</v>
      </c>
      <c r="G2750">
        <f t="shared" ca="1" si="89"/>
        <v>1.1112857911470835E-2</v>
      </c>
    </row>
    <row r="2751" spans="2:7" x14ac:dyDescent="0.35">
      <c r="B2751" s="269">
        <v>41940</v>
      </c>
      <c r="C2751" s="210">
        <v>617.63</v>
      </c>
      <c r="D2751">
        <f t="shared" si="88"/>
        <v>-0.55934875823148766</v>
      </c>
      <c r="E2751">
        <v>4.1621278878825911E-3</v>
      </c>
      <c r="F2751">
        <v>2743</v>
      </c>
      <c r="G2751">
        <f t="shared" ca="1" si="89"/>
        <v>3.7937334034113278E-2</v>
      </c>
    </row>
    <row r="2752" spans="2:7" x14ac:dyDescent="0.35">
      <c r="B2752" s="269">
        <v>42776</v>
      </c>
      <c r="C2752" s="210">
        <v>1401.63</v>
      </c>
      <c r="D2752">
        <f t="shared" si="88"/>
        <v>-5.592526234962885E-2</v>
      </c>
      <c r="E2752">
        <v>4.155233803543542E-3</v>
      </c>
      <c r="F2752">
        <v>2744</v>
      </c>
      <c r="G2752">
        <f t="shared" ca="1" si="89"/>
        <v>3.5691214883501483E-3</v>
      </c>
    </row>
    <row r="2753" spans="2:7" x14ac:dyDescent="0.35">
      <c r="B2753" s="269">
        <v>42640</v>
      </c>
      <c r="C2753" s="210">
        <v>1484.66</v>
      </c>
      <c r="D2753">
        <f t="shared" si="88"/>
        <v>11.529833741243987</v>
      </c>
      <c r="E2753">
        <v>4.1528014500988152E-3</v>
      </c>
      <c r="F2753">
        <v>2745</v>
      </c>
      <c r="G2753">
        <f t="shared" ca="1" si="89"/>
        <v>-3.0485605533401875E-3</v>
      </c>
    </row>
    <row r="2754" spans="2:7" x14ac:dyDescent="0.35">
      <c r="B2754" s="269">
        <v>39338</v>
      </c>
      <c r="C2754" s="210">
        <v>118.49</v>
      </c>
      <c r="D2754">
        <f t="shared" si="88"/>
        <v>-0.60846578329973888</v>
      </c>
      <c r="E2754">
        <v>4.1525423728813122E-3</v>
      </c>
      <c r="F2754">
        <v>2746</v>
      </c>
      <c r="G2754">
        <f t="shared" ca="1" si="89"/>
        <v>-2.8085129236393676E-2</v>
      </c>
    </row>
    <row r="2755" spans="2:7" x14ac:dyDescent="0.35">
      <c r="B2755" s="269">
        <v>41484</v>
      </c>
      <c r="C2755" s="210">
        <v>302.63</v>
      </c>
      <c r="D2755">
        <f t="shared" si="88"/>
        <v>6.3400436575309236</v>
      </c>
      <c r="E2755">
        <v>4.1475877629570642E-3</v>
      </c>
      <c r="F2755">
        <v>2747</v>
      </c>
      <c r="G2755">
        <f t="shared" ca="1" si="89"/>
        <v>1.6310549732052253E-2</v>
      </c>
    </row>
    <row r="2756" spans="2:7" x14ac:dyDescent="0.35">
      <c r="B2756" s="269">
        <v>37875</v>
      </c>
      <c r="C2756" s="210">
        <v>41.23</v>
      </c>
      <c r="D2756">
        <f t="shared" si="88"/>
        <v>-0.98869769979138855</v>
      </c>
      <c r="E2756">
        <v>4.1402825133948998E-3</v>
      </c>
      <c r="F2756">
        <v>2748</v>
      </c>
      <c r="G2756">
        <f t="shared" ca="1" si="89"/>
        <v>-2.1444234551863178E-3</v>
      </c>
    </row>
    <row r="2757" spans="2:7" x14ac:dyDescent="0.35">
      <c r="B2757" s="269">
        <v>44764</v>
      </c>
      <c r="C2757" s="210">
        <v>3647.93</v>
      </c>
      <c r="D2757">
        <f t="shared" si="88"/>
        <v>41.911775085284077</v>
      </c>
      <c r="E2757">
        <v>4.1371906741170267E-3</v>
      </c>
      <c r="F2757">
        <v>2749</v>
      </c>
      <c r="G2757">
        <f t="shared" ca="1" si="89"/>
        <v>-1.6095900619164955E-2</v>
      </c>
    </row>
    <row r="2758" spans="2:7" x14ac:dyDescent="0.35">
      <c r="B2758" s="269">
        <v>39045</v>
      </c>
      <c r="C2758" s="210">
        <v>85.01</v>
      </c>
      <c r="D2758">
        <f t="shared" si="88"/>
        <v>-0.50733120834540713</v>
      </c>
      <c r="E2758">
        <v>4.1341837939996287E-3</v>
      </c>
      <c r="F2758">
        <v>2750</v>
      </c>
      <c r="G2758">
        <f t="shared" ca="1" si="89"/>
        <v>2.3943166526703506E-2</v>
      </c>
    </row>
    <row r="2759" spans="2:7" x14ac:dyDescent="0.35">
      <c r="B2759" s="269">
        <v>40471</v>
      </c>
      <c r="C2759" s="210">
        <v>172.55</v>
      </c>
      <c r="D2759">
        <f t="shared" si="88"/>
        <v>-0.38328746559919941</v>
      </c>
      <c r="E2759">
        <v>4.1317504655493942E-3</v>
      </c>
      <c r="F2759">
        <v>2751</v>
      </c>
      <c r="G2759">
        <f t="shared" ca="1" si="89"/>
        <v>1.8174616300558468E-2</v>
      </c>
    </row>
    <row r="2760" spans="2:7" x14ac:dyDescent="0.35">
      <c r="B2760" s="269">
        <v>41445</v>
      </c>
      <c r="C2760" s="210">
        <v>279.79000000000002</v>
      </c>
      <c r="D2760">
        <f t="shared" si="88"/>
        <v>-0.27276271671042029</v>
      </c>
      <c r="E2760">
        <v>4.1271892047087073E-3</v>
      </c>
      <c r="F2760">
        <v>2752</v>
      </c>
      <c r="G2760">
        <f t="shared" ca="1" si="89"/>
        <v>1.0661732338063957E-2</v>
      </c>
    </row>
    <row r="2761" spans="2:7" x14ac:dyDescent="0.35">
      <c r="B2761" s="269">
        <v>41655</v>
      </c>
      <c r="C2761" s="210">
        <v>384.73</v>
      </c>
      <c r="D2761">
        <f t="shared" ref="D2761:D2824" si="90">(C2761-C2762)/C2762</f>
        <v>25.297334244702665</v>
      </c>
      <c r="E2761">
        <v>4.1237113402062923E-3</v>
      </c>
      <c r="F2761">
        <v>2753</v>
      </c>
      <c r="G2761">
        <f t="shared" ca="1" si="89"/>
        <v>-3.5132343588545181E-2</v>
      </c>
    </row>
    <row r="2762" spans="2:7" x14ac:dyDescent="0.35">
      <c r="B2762" s="269">
        <v>35628</v>
      </c>
      <c r="C2762" s="210">
        <v>14.63</v>
      </c>
      <c r="D2762">
        <f t="shared" si="90"/>
        <v>-0.84629123765496961</v>
      </c>
      <c r="E2762">
        <v>4.1180507892931021E-3</v>
      </c>
      <c r="F2762">
        <v>2754</v>
      </c>
      <c r="G2762">
        <f t="shared" ref="G2762:G2825" ca="1" si="91">_xlfn.NORM.INV(RAND(),M$11,M$12)</f>
        <v>-1.4640627251034594E-2</v>
      </c>
    </row>
    <row r="2763" spans="2:7" x14ac:dyDescent="0.35">
      <c r="B2763" s="269">
        <v>38688</v>
      </c>
      <c r="C2763" s="210">
        <v>95.18</v>
      </c>
      <c r="D2763">
        <f t="shared" si="90"/>
        <v>-0.98216116426610189</v>
      </c>
      <c r="E2763">
        <v>4.1143580546471204E-3</v>
      </c>
      <c r="F2763">
        <v>2755</v>
      </c>
      <c r="G2763">
        <f t="shared" ca="1" si="91"/>
        <v>-4.0419351930515088E-3</v>
      </c>
    </row>
    <row r="2764" spans="2:7" x14ac:dyDescent="0.35">
      <c r="B2764" s="269">
        <v>45806</v>
      </c>
      <c r="C2764" s="210">
        <v>5335.55</v>
      </c>
      <c r="D2764">
        <f t="shared" si="90"/>
        <v>3.0767209719702763E-2</v>
      </c>
      <c r="E2764">
        <v>4.1101226826454861E-3</v>
      </c>
      <c r="F2764">
        <v>2756</v>
      </c>
      <c r="G2764">
        <f t="shared" ca="1" si="91"/>
        <v>-6.2316598684131518E-3</v>
      </c>
    </row>
    <row r="2765" spans="2:7" x14ac:dyDescent="0.35">
      <c r="B2765" s="269">
        <v>46197</v>
      </c>
      <c r="C2765" s="210">
        <v>5176.29</v>
      </c>
      <c r="D2765">
        <f t="shared" si="90"/>
        <v>71.854187192118232</v>
      </c>
      <c r="E2765">
        <v>4.102701381533699E-3</v>
      </c>
      <c r="F2765">
        <v>2757</v>
      </c>
      <c r="G2765">
        <f t="shared" ca="1" si="91"/>
        <v>-2.2015093432069022E-2</v>
      </c>
    </row>
    <row r="2766" spans="2:7" x14ac:dyDescent="0.35">
      <c r="B2766" s="269">
        <v>38546</v>
      </c>
      <c r="C2766" s="210">
        <v>71.05</v>
      </c>
      <c r="D2766">
        <f t="shared" si="90"/>
        <v>-0.97647008173376248</v>
      </c>
      <c r="E2766">
        <v>4.0983606557375924E-3</v>
      </c>
      <c r="F2766">
        <v>2758</v>
      </c>
      <c r="G2766">
        <f t="shared" ca="1" si="91"/>
        <v>-8.409399399429281E-3</v>
      </c>
    </row>
    <row r="2767" spans="2:7" x14ac:dyDescent="0.35">
      <c r="B2767" s="269">
        <v>44692</v>
      </c>
      <c r="C2767" s="210">
        <v>3019.56</v>
      </c>
      <c r="D2767">
        <f t="shared" si="90"/>
        <v>0.32764677690964972</v>
      </c>
      <c r="E2767">
        <v>4.0967797714848717E-3</v>
      </c>
      <c r="F2767">
        <v>2759</v>
      </c>
      <c r="G2767">
        <f t="shared" ca="1" si="91"/>
        <v>1.6607540178682995E-3</v>
      </c>
    </row>
    <row r="2768" spans="2:7" x14ac:dyDescent="0.35">
      <c r="B2768" s="269">
        <v>43686</v>
      </c>
      <c r="C2768" s="210">
        <v>2274.37</v>
      </c>
      <c r="D2768">
        <f t="shared" si="90"/>
        <v>47.774823075273424</v>
      </c>
      <c r="E2768">
        <v>4.092534545936154E-3</v>
      </c>
      <c r="F2768">
        <v>2760</v>
      </c>
      <c r="G2768">
        <f t="shared" ca="1" si="91"/>
        <v>-5.9597387070808912E-3</v>
      </c>
    </row>
    <row r="2769" spans="2:7" x14ac:dyDescent="0.35">
      <c r="B2769" s="269">
        <v>38174</v>
      </c>
      <c r="C2769" s="210">
        <v>46.63</v>
      </c>
      <c r="D2769">
        <f t="shared" si="90"/>
        <v>-0.99179746799816348</v>
      </c>
      <c r="E2769">
        <v>4.0913006029286141E-3</v>
      </c>
      <c r="F2769">
        <v>2761</v>
      </c>
      <c r="G2769">
        <f t="shared" ca="1" si="91"/>
        <v>-4.7360530617005375E-3</v>
      </c>
    </row>
    <row r="2770" spans="2:7" x14ac:dyDescent="0.35">
      <c r="B2770" s="269">
        <v>45534</v>
      </c>
      <c r="C2770" s="210">
        <v>5684.83</v>
      </c>
      <c r="D2770">
        <f t="shared" si="90"/>
        <v>41.072454114860861</v>
      </c>
      <c r="E2770">
        <v>4.0888923429087537E-3</v>
      </c>
      <c r="F2770">
        <v>2762</v>
      </c>
      <c r="G2770">
        <f t="shared" ca="1" si="91"/>
        <v>1.3538591592932541E-2</v>
      </c>
    </row>
    <row r="2771" spans="2:7" x14ac:dyDescent="0.35">
      <c r="B2771" s="269">
        <v>40197</v>
      </c>
      <c r="C2771" s="210">
        <v>135.12</v>
      </c>
      <c r="D2771">
        <f t="shared" si="90"/>
        <v>-0.95763904781909448</v>
      </c>
      <c r="E2771">
        <v>4.0870922196627139E-3</v>
      </c>
      <c r="F2771">
        <v>2763</v>
      </c>
      <c r="G2771">
        <f t="shared" ca="1" si="91"/>
        <v>-1.8169191503092617E-2</v>
      </c>
    </row>
    <row r="2772" spans="2:7" x14ac:dyDescent="0.35">
      <c r="B2772" s="269">
        <v>44141</v>
      </c>
      <c r="C2772" s="210">
        <v>3189.73</v>
      </c>
      <c r="D2772">
        <f t="shared" si="90"/>
        <v>15.834124973611992</v>
      </c>
      <c r="E2772">
        <v>4.0859368851814022E-3</v>
      </c>
      <c r="F2772">
        <v>2764</v>
      </c>
      <c r="G2772">
        <f t="shared" ca="1" si="91"/>
        <v>-4.567316360724878E-3</v>
      </c>
    </row>
    <row r="2773" spans="2:7" x14ac:dyDescent="0.35">
      <c r="B2773" s="269">
        <v>40722</v>
      </c>
      <c r="C2773" s="210">
        <v>189.48</v>
      </c>
      <c r="D2773">
        <f t="shared" si="90"/>
        <v>-0.95752169536590137</v>
      </c>
      <c r="E2773">
        <v>4.0803349054103219E-3</v>
      </c>
      <c r="F2773">
        <v>2765</v>
      </c>
      <c r="G2773">
        <f t="shared" ca="1" si="91"/>
        <v>1.7740865082944021E-2</v>
      </c>
    </row>
    <row r="2774" spans="2:7" x14ac:dyDescent="0.35">
      <c r="B2774" s="269">
        <v>45079</v>
      </c>
      <c r="C2774" s="210">
        <v>4460.63</v>
      </c>
      <c r="D2774">
        <f t="shared" si="90"/>
        <v>0.23995252152931823</v>
      </c>
      <c r="E2774">
        <v>4.0765151310516714E-3</v>
      </c>
      <c r="F2774">
        <v>2766</v>
      </c>
      <c r="G2774">
        <f t="shared" ca="1" si="91"/>
        <v>-2.9379713581438514E-2</v>
      </c>
    </row>
    <row r="2775" spans="2:7" x14ac:dyDescent="0.35">
      <c r="B2775" s="269">
        <v>44482</v>
      </c>
      <c r="C2775" s="210">
        <v>3597.42</v>
      </c>
      <c r="D2775">
        <f t="shared" si="90"/>
        <v>96.148798271671609</v>
      </c>
      <c r="E2775">
        <v>4.0721999090105156E-3</v>
      </c>
      <c r="F2775">
        <v>2767</v>
      </c>
      <c r="G2775">
        <f t="shared" ca="1" si="91"/>
        <v>-1.9809217116985321E-2</v>
      </c>
    </row>
    <row r="2776" spans="2:7" x14ac:dyDescent="0.35">
      <c r="B2776" s="269">
        <v>37448</v>
      </c>
      <c r="C2776" s="210">
        <v>37.03</v>
      </c>
      <c r="D2776">
        <f t="shared" si="90"/>
        <v>-0.97055081038952784</v>
      </c>
      <c r="E2776">
        <v>4.0672451193058184E-3</v>
      </c>
      <c r="F2776">
        <v>2768</v>
      </c>
      <c r="G2776">
        <f t="shared" ca="1" si="91"/>
        <v>9.8945269360291785E-3</v>
      </c>
    </row>
    <row r="2777" spans="2:7" x14ac:dyDescent="0.35">
      <c r="B2777" s="269">
        <v>42696</v>
      </c>
      <c r="C2777" s="210">
        <v>1257.42</v>
      </c>
      <c r="D2777">
        <f t="shared" si="90"/>
        <v>-0.59608879866114595</v>
      </c>
      <c r="E2777">
        <v>4.0644239138247469E-3</v>
      </c>
      <c r="F2777">
        <v>2769</v>
      </c>
      <c r="G2777">
        <f t="shared" ca="1" si="91"/>
        <v>3.9923135928931854E-2</v>
      </c>
    </row>
    <row r="2778" spans="2:7" x14ac:dyDescent="0.35">
      <c r="B2778" s="269">
        <v>44722</v>
      </c>
      <c r="C2778" s="210">
        <v>3113.11</v>
      </c>
      <c r="D2778">
        <f t="shared" si="90"/>
        <v>0.10763970426033068</v>
      </c>
      <c r="E2778">
        <v>4.0638475605625874E-3</v>
      </c>
      <c r="F2778">
        <v>2770</v>
      </c>
      <c r="G2778">
        <f t="shared" ca="1" si="91"/>
        <v>-1.8179785275842939E-2</v>
      </c>
    </row>
    <row r="2779" spans="2:7" x14ac:dyDescent="0.35">
      <c r="B2779" s="269">
        <v>43489</v>
      </c>
      <c r="C2779" s="210">
        <v>2810.58</v>
      </c>
      <c r="D2779">
        <f t="shared" si="90"/>
        <v>0.15641265125924225</v>
      </c>
      <c r="E2779">
        <v>4.0582733761548315E-3</v>
      </c>
      <c r="F2779">
        <v>2771</v>
      </c>
      <c r="G2779">
        <f t="shared" ca="1" si="91"/>
        <v>-4.4936547985086712E-3</v>
      </c>
    </row>
    <row r="2780" spans="2:7" x14ac:dyDescent="0.35">
      <c r="B2780" s="269">
        <v>43392</v>
      </c>
      <c r="C2780" s="210">
        <v>2430.4299999999998</v>
      </c>
      <c r="D2780">
        <f t="shared" si="90"/>
        <v>25.504143947655397</v>
      </c>
      <c r="E2780">
        <v>4.0526807181630927E-3</v>
      </c>
      <c r="F2780">
        <v>2772</v>
      </c>
      <c r="G2780">
        <f t="shared" ca="1" si="91"/>
        <v>2.1200698725614298E-3</v>
      </c>
    </row>
    <row r="2781" spans="2:7" x14ac:dyDescent="0.35">
      <c r="B2781" s="269">
        <v>38622</v>
      </c>
      <c r="C2781" s="210">
        <v>91.7</v>
      </c>
      <c r="D2781">
        <f t="shared" si="90"/>
        <v>-0.40369358824294443</v>
      </c>
      <c r="E2781">
        <v>4.0512427460856733E-3</v>
      </c>
      <c r="F2781">
        <v>2773</v>
      </c>
      <c r="G2781">
        <f t="shared" ca="1" si="91"/>
        <v>-2.9693508974949961E-2</v>
      </c>
    </row>
    <row r="2782" spans="2:7" x14ac:dyDescent="0.35">
      <c r="B2782" s="269">
        <v>40661</v>
      </c>
      <c r="C2782" s="210">
        <v>153.78</v>
      </c>
      <c r="D2782">
        <f t="shared" si="90"/>
        <v>-0.96300893385483566</v>
      </c>
      <c r="E2782">
        <v>4.0480543222773868E-3</v>
      </c>
      <c r="F2782">
        <v>2774</v>
      </c>
      <c r="G2782">
        <f t="shared" ca="1" si="91"/>
        <v>-1.4325782595498205E-2</v>
      </c>
    </row>
    <row r="2783" spans="2:7" x14ac:dyDescent="0.35">
      <c r="B2783" s="269">
        <v>44988</v>
      </c>
      <c r="C2783" s="210">
        <v>4157.22</v>
      </c>
      <c r="D2783">
        <f t="shared" si="90"/>
        <v>0.19586460433848349</v>
      </c>
      <c r="E2783">
        <v>4.0381596425553088E-3</v>
      </c>
      <c r="F2783">
        <v>2775</v>
      </c>
      <c r="G2783">
        <f t="shared" ca="1" si="91"/>
        <v>5.6089296481339125E-2</v>
      </c>
    </row>
    <row r="2784" spans="2:7" x14ac:dyDescent="0.35">
      <c r="B2784" s="269">
        <v>44069</v>
      </c>
      <c r="C2784" s="210">
        <v>3476.33</v>
      </c>
      <c r="D2784">
        <f t="shared" si="90"/>
        <v>8.2885427243093037</v>
      </c>
      <c r="E2784">
        <v>4.037720045633751E-3</v>
      </c>
      <c r="F2784">
        <v>2776</v>
      </c>
      <c r="G2784">
        <f t="shared" ca="1" si="91"/>
        <v>1.6311384928184826E-2</v>
      </c>
    </row>
    <row r="2785" spans="2:7" x14ac:dyDescent="0.35">
      <c r="B2785" s="269">
        <v>41673</v>
      </c>
      <c r="C2785" s="210">
        <v>374.26</v>
      </c>
      <c r="D2785">
        <f t="shared" si="90"/>
        <v>0.74415136545810401</v>
      </c>
      <c r="E2785">
        <v>4.0240369138319562E-3</v>
      </c>
      <c r="F2785">
        <v>2777</v>
      </c>
      <c r="G2785">
        <f t="shared" ca="1" si="91"/>
        <v>1.1334739435398426E-2</v>
      </c>
    </row>
    <row r="2786" spans="2:7" x14ac:dyDescent="0.35">
      <c r="B2786" s="269">
        <v>41080</v>
      </c>
      <c r="C2786" s="210">
        <v>214.58</v>
      </c>
      <c r="D2786">
        <f t="shared" si="90"/>
        <v>-0.94343571737365428</v>
      </c>
      <c r="E2786">
        <v>4.0239565787011681E-3</v>
      </c>
      <c r="F2786">
        <v>2778</v>
      </c>
      <c r="G2786">
        <f t="shared" ca="1" si="91"/>
        <v>1.2524157956346017E-2</v>
      </c>
    </row>
    <row r="2787" spans="2:7" x14ac:dyDescent="0.35">
      <c r="B2787" s="269">
        <v>44446</v>
      </c>
      <c r="C2787" s="210">
        <v>3793.56</v>
      </c>
      <c r="D2787">
        <f t="shared" si="90"/>
        <v>0.14593138113736456</v>
      </c>
      <c r="E2787">
        <v>4.0202521193001359E-3</v>
      </c>
      <c r="F2787">
        <v>2779</v>
      </c>
      <c r="G2787">
        <f t="shared" ca="1" si="91"/>
        <v>-2.7736957244780269E-2</v>
      </c>
    </row>
    <row r="2788" spans="2:7" x14ac:dyDescent="0.35">
      <c r="B2788" s="269">
        <v>44560</v>
      </c>
      <c r="C2788" s="210">
        <v>3310.46</v>
      </c>
      <c r="D2788">
        <f t="shared" si="90"/>
        <v>19.365795139956933</v>
      </c>
      <c r="E2788">
        <v>4.0185490156829564E-3</v>
      </c>
      <c r="F2788">
        <v>2780</v>
      </c>
      <c r="G2788">
        <f t="shared" ca="1" si="91"/>
        <v>-1.7595205050858761E-2</v>
      </c>
    </row>
    <row r="2789" spans="2:7" x14ac:dyDescent="0.35">
      <c r="B2789" s="269">
        <v>40542</v>
      </c>
      <c r="C2789" s="210">
        <v>162.55000000000001</v>
      </c>
      <c r="D2789">
        <f t="shared" si="90"/>
        <v>0.22512812782634914</v>
      </c>
      <c r="E2789">
        <v>4.0148239654107824E-3</v>
      </c>
      <c r="F2789">
        <v>2781</v>
      </c>
      <c r="G2789">
        <f t="shared" ca="1" si="91"/>
        <v>2.3950161955965187E-2</v>
      </c>
    </row>
    <row r="2790" spans="2:7" x14ac:dyDescent="0.35">
      <c r="B2790" s="269">
        <v>38841</v>
      </c>
      <c r="C2790" s="210">
        <v>132.68</v>
      </c>
      <c r="D2790">
        <f t="shared" si="90"/>
        <v>12.215139442231079</v>
      </c>
      <c r="E2790">
        <v>4.0105940219447682E-3</v>
      </c>
      <c r="F2790">
        <v>2782</v>
      </c>
      <c r="G2790">
        <f t="shared" ca="1" si="91"/>
        <v>2.1713844849950224E-2</v>
      </c>
    </row>
    <row r="2791" spans="2:7" x14ac:dyDescent="0.35">
      <c r="B2791" s="269">
        <v>35339</v>
      </c>
      <c r="C2791" s="210">
        <v>10.039999999999999</v>
      </c>
      <c r="D2791">
        <f t="shared" si="90"/>
        <v>-0.99712426388029607</v>
      </c>
      <c r="E2791">
        <v>3.9999999999999151E-3</v>
      </c>
      <c r="F2791">
        <v>2783</v>
      </c>
      <c r="G2791">
        <f t="shared" ca="1" si="91"/>
        <v>-8.9453674977940916E-3</v>
      </c>
    </row>
    <row r="2792" spans="2:7" x14ac:dyDescent="0.35">
      <c r="B2792" s="269">
        <v>44790</v>
      </c>
      <c r="C2792" s="210">
        <v>3491.28</v>
      </c>
      <c r="D2792">
        <f t="shared" si="90"/>
        <v>91.606896551724148</v>
      </c>
      <c r="E2792">
        <v>3.9972623066791921E-3</v>
      </c>
      <c r="F2792">
        <v>2784</v>
      </c>
      <c r="G2792">
        <f t="shared" ca="1" si="91"/>
        <v>1.1739954997427285E-2</v>
      </c>
    </row>
    <row r="2793" spans="2:7" x14ac:dyDescent="0.35">
      <c r="B2793" s="269">
        <v>37400</v>
      </c>
      <c r="C2793" s="210">
        <v>37.700000000000003</v>
      </c>
      <c r="D2793">
        <f t="shared" si="90"/>
        <v>-0.58365543898398675</v>
      </c>
      <c r="E2793">
        <v>3.9946737683090733E-3</v>
      </c>
      <c r="F2793">
        <v>2785</v>
      </c>
      <c r="G2793">
        <f t="shared" ca="1" si="91"/>
        <v>7.1042186217637688E-3</v>
      </c>
    </row>
    <row r="2794" spans="2:7" x14ac:dyDescent="0.35">
      <c r="B2794" s="269">
        <v>38943</v>
      </c>
      <c r="C2794" s="210">
        <v>90.55</v>
      </c>
      <c r="D2794">
        <f t="shared" si="90"/>
        <v>-0.95519522610205887</v>
      </c>
      <c r="E2794">
        <v>3.9915733451602112E-3</v>
      </c>
      <c r="F2794">
        <v>2786</v>
      </c>
      <c r="G2794">
        <f t="shared" ca="1" si="91"/>
        <v>2.0536658170875648E-3</v>
      </c>
    </row>
    <row r="2795" spans="2:7" x14ac:dyDescent="0.35">
      <c r="B2795" s="269">
        <v>43033</v>
      </c>
      <c r="C2795" s="210">
        <v>2020.99</v>
      </c>
      <c r="D2795">
        <f t="shared" si="90"/>
        <v>52.366517031951417</v>
      </c>
      <c r="E2795">
        <v>3.9791751532553682E-3</v>
      </c>
      <c r="F2795">
        <v>2787</v>
      </c>
      <c r="G2795">
        <f t="shared" ca="1" si="91"/>
        <v>-2.285959838380669E-2</v>
      </c>
    </row>
    <row r="2796" spans="2:7" x14ac:dyDescent="0.35">
      <c r="B2796" s="269">
        <v>37511</v>
      </c>
      <c r="C2796" s="210">
        <v>37.869999999999997</v>
      </c>
      <c r="D2796">
        <f t="shared" si="90"/>
        <v>-0.80784453014004465</v>
      </c>
      <c r="E2796">
        <v>3.9766702014845858E-3</v>
      </c>
      <c r="F2796">
        <v>2788</v>
      </c>
      <c r="G2796">
        <f t="shared" ca="1" si="91"/>
        <v>4.7731692074711495E-3</v>
      </c>
    </row>
    <row r="2797" spans="2:7" x14ac:dyDescent="0.35">
      <c r="B2797" s="269">
        <v>40757</v>
      </c>
      <c r="C2797" s="210">
        <v>197.08</v>
      </c>
      <c r="D2797">
        <f t="shared" si="90"/>
        <v>-0.9162235116580586</v>
      </c>
      <c r="E2797">
        <v>3.9735099337748396E-3</v>
      </c>
      <c r="F2797">
        <v>2789</v>
      </c>
      <c r="G2797">
        <f t="shared" ca="1" si="91"/>
        <v>2.3818080607311106E-2</v>
      </c>
    </row>
    <row r="2798" spans="2:7" x14ac:dyDescent="0.35">
      <c r="B2798" s="269">
        <v>43720</v>
      </c>
      <c r="C2798" s="210">
        <v>2352.4499999999998</v>
      </c>
      <c r="D2798">
        <f t="shared" si="90"/>
        <v>11.241504917520944</v>
      </c>
      <c r="E2798">
        <v>3.9733007844174684E-3</v>
      </c>
      <c r="F2798">
        <v>2790</v>
      </c>
      <c r="G2798">
        <f t="shared" ca="1" si="91"/>
        <v>1.7292623174328711E-2</v>
      </c>
    </row>
    <row r="2799" spans="2:7" x14ac:dyDescent="0.35">
      <c r="B2799" s="269">
        <v>40884</v>
      </c>
      <c r="C2799" s="210">
        <v>192.17</v>
      </c>
      <c r="D2799">
        <f t="shared" si="90"/>
        <v>2.0363406541317741</v>
      </c>
      <c r="E2799">
        <v>3.9705344548351231E-3</v>
      </c>
      <c r="F2799">
        <v>2791</v>
      </c>
      <c r="G2799">
        <f t="shared" ca="1" si="91"/>
        <v>-3.3455859865238373E-3</v>
      </c>
    </row>
    <row r="2800" spans="2:7" x14ac:dyDescent="0.35">
      <c r="B2800" s="269">
        <v>38477</v>
      </c>
      <c r="C2800" s="210">
        <v>63.29</v>
      </c>
      <c r="D2800">
        <f t="shared" si="90"/>
        <v>-0.98201293681649726</v>
      </c>
      <c r="E2800">
        <v>3.9657360406091368E-3</v>
      </c>
      <c r="F2800">
        <v>2792</v>
      </c>
      <c r="G2800">
        <f t="shared" ca="1" si="91"/>
        <v>6.7837899007374379E-3</v>
      </c>
    </row>
    <row r="2801" spans="2:7" x14ac:dyDescent="0.35">
      <c r="B2801" s="269">
        <v>44298</v>
      </c>
      <c r="C2801" s="210">
        <v>3518.64</v>
      </c>
      <c r="D2801">
        <f t="shared" si="90"/>
        <v>29.15632499142955</v>
      </c>
      <c r="E2801">
        <v>3.9631928097581494E-3</v>
      </c>
      <c r="F2801">
        <v>2793</v>
      </c>
      <c r="G2801">
        <f t="shared" ca="1" si="91"/>
        <v>3.3467889900524288E-2</v>
      </c>
    </row>
    <row r="2802" spans="2:7" x14ac:dyDescent="0.35">
      <c r="B2802" s="269">
        <v>39399</v>
      </c>
      <c r="C2802" s="210">
        <v>116.68</v>
      </c>
      <c r="D2802">
        <f t="shared" si="90"/>
        <v>2.0640756302521011</v>
      </c>
      <c r="E2802">
        <v>3.9580106694201336E-3</v>
      </c>
      <c r="F2802">
        <v>2794</v>
      </c>
      <c r="G2802">
        <f t="shared" ca="1" si="91"/>
        <v>-1.07713575005046E-2</v>
      </c>
    </row>
    <row r="2803" spans="2:7" x14ac:dyDescent="0.35">
      <c r="B2803" s="269">
        <v>37378</v>
      </c>
      <c r="C2803" s="210">
        <v>38.08</v>
      </c>
      <c r="D2803">
        <f t="shared" si="90"/>
        <v>-0.71247357293868918</v>
      </c>
      <c r="E2803">
        <v>3.9546533087265641E-3</v>
      </c>
      <c r="F2803">
        <v>2795</v>
      </c>
      <c r="G2803">
        <f t="shared" ca="1" si="91"/>
        <v>2.2813232605633976E-2</v>
      </c>
    </row>
    <row r="2804" spans="2:7" x14ac:dyDescent="0.35">
      <c r="B2804" s="269">
        <v>40284</v>
      </c>
      <c r="C2804" s="210">
        <v>132.44</v>
      </c>
      <c r="D2804">
        <f t="shared" si="90"/>
        <v>-0.97800803693002569</v>
      </c>
      <c r="E2804">
        <v>3.9417828987265788E-3</v>
      </c>
      <c r="F2804">
        <v>2796</v>
      </c>
      <c r="G2804">
        <f t="shared" ca="1" si="91"/>
        <v>1.4447115584033122E-2</v>
      </c>
    </row>
    <row r="2805" spans="2:7" x14ac:dyDescent="0.35">
      <c r="B2805" s="269">
        <v>46076</v>
      </c>
      <c r="C2805" s="210">
        <v>6022.2</v>
      </c>
      <c r="D2805">
        <f t="shared" si="90"/>
        <v>56.557105992545161</v>
      </c>
      <c r="E2805">
        <v>3.9342513253091474E-3</v>
      </c>
      <c r="F2805">
        <v>2797</v>
      </c>
      <c r="G2805">
        <f t="shared" ca="1" si="91"/>
        <v>-2.4536767780167702E-2</v>
      </c>
    </row>
    <row r="2806" spans="2:7" x14ac:dyDescent="0.35">
      <c r="B2806" s="269">
        <v>39570</v>
      </c>
      <c r="C2806" s="210">
        <v>104.63</v>
      </c>
      <c r="D2806">
        <f t="shared" si="90"/>
        <v>-2.4246945817401926E-2</v>
      </c>
      <c r="E2806">
        <v>3.9339857992707408E-3</v>
      </c>
      <c r="F2806">
        <v>2798</v>
      </c>
      <c r="G2806">
        <f t="shared" ca="1" si="91"/>
        <v>2.5241410904395144E-2</v>
      </c>
    </row>
    <row r="2807" spans="2:7" x14ac:dyDescent="0.35">
      <c r="B2807" s="269">
        <v>39667</v>
      </c>
      <c r="C2807" s="210">
        <v>107.23</v>
      </c>
      <c r="D2807">
        <f t="shared" si="90"/>
        <v>1.9969256567915037</v>
      </c>
      <c r="E2807">
        <v>3.9322160846362855E-3</v>
      </c>
      <c r="F2807">
        <v>2799</v>
      </c>
      <c r="G2807">
        <f t="shared" ca="1" si="91"/>
        <v>1.145881734686276E-2</v>
      </c>
    </row>
    <row r="2808" spans="2:7" x14ac:dyDescent="0.35">
      <c r="B2808" s="269">
        <v>37174</v>
      </c>
      <c r="C2808" s="210">
        <v>35.78</v>
      </c>
      <c r="D2808">
        <f t="shared" si="90"/>
        <v>-0.98944527205416</v>
      </c>
      <c r="E2808">
        <v>3.9281705948372775E-3</v>
      </c>
      <c r="F2808">
        <v>2800</v>
      </c>
      <c r="G2808">
        <f t="shared" ca="1" si="91"/>
        <v>2.5837671665138753E-2</v>
      </c>
    </row>
    <row r="2809" spans="2:7" x14ac:dyDescent="0.35">
      <c r="B2809" s="269">
        <v>44089</v>
      </c>
      <c r="C2809" s="210">
        <v>3389.95</v>
      </c>
      <c r="D2809">
        <f t="shared" si="90"/>
        <v>-0.36482225066095064</v>
      </c>
      <c r="E2809">
        <v>3.9239494180708977E-3</v>
      </c>
      <c r="F2809">
        <v>2801</v>
      </c>
      <c r="G2809">
        <f t="shared" ca="1" si="91"/>
        <v>-2.4682486303081261E-2</v>
      </c>
    </row>
    <row r="2810" spans="2:7" x14ac:dyDescent="0.35">
      <c r="B2810" s="269">
        <v>45481</v>
      </c>
      <c r="C2810" s="210">
        <v>5337.01</v>
      </c>
      <c r="D2810">
        <f t="shared" si="90"/>
        <v>0.99802705960750859</v>
      </c>
      <c r="E2810">
        <v>3.922003852404812E-3</v>
      </c>
      <c r="F2810">
        <v>2802</v>
      </c>
      <c r="G2810">
        <f t="shared" ca="1" si="91"/>
        <v>2.179881818327736E-2</v>
      </c>
    </row>
    <row r="2811" spans="2:7" x14ac:dyDescent="0.35">
      <c r="B2811" s="269">
        <v>43831</v>
      </c>
      <c r="C2811" s="210">
        <v>2671.14</v>
      </c>
      <c r="D2811">
        <f t="shared" si="90"/>
        <v>-0.52028059689698336</v>
      </c>
      <c r="E2811">
        <v>3.9162332000361082E-3</v>
      </c>
      <c r="F2811">
        <v>2803</v>
      </c>
      <c r="G2811">
        <f t="shared" ca="1" si="91"/>
        <v>4.402743561053901E-3</v>
      </c>
    </row>
    <row r="2812" spans="2:7" x14ac:dyDescent="0.35">
      <c r="B2812" s="269">
        <v>45488</v>
      </c>
      <c r="C2812" s="210">
        <v>5568.13</v>
      </c>
      <c r="D2812">
        <f t="shared" si="90"/>
        <v>541.70272904483431</v>
      </c>
      <c r="E2812">
        <v>3.914236570616729E-3</v>
      </c>
      <c r="F2812">
        <v>2804</v>
      </c>
      <c r="G2812">
        <f t="shared" ca="1" si="91"/>
        <v>1.0605706592844698E-2</v>
      </c>
    </row>
    <row r="2813" spans="2:7" x14ac:dyDescent="0.35">
      <c r="B2813" s="269">
        <v>35396</v>
      </c>
      <c r="C2813" s="210">
        <v>10.26</v>
      </c>
      <c r="D2813">
        <f t="shared" si="90"/>
        <v>-0.92169732122414705</v>
      </c>
      <c r="E2813">
        <v>3.9138943248531455E-3</v>
      </c>
      <c r="F2813">
        <v>2805</v>
      </c>
      <c r="G2813">
        <f t="shared" ca="1" si="91"/>
        <v>4.1297054646270712E-3</v>
      </c>
    </row>
    <row r="2814" spans="2:7" x14ac:dyDescent="0.35">
      <c r="B2814" s="269">
        <v>40151</v>
      </c>
      <c r="C2814" s="210">
        <v>131.03</v>
      </c>
      <c r="D2814">
        <f t="shared" si="90"/>
        <v>1.3170645446507516</v>
      </c>
      <c r="E2814">
        <v>3.9074471345386984E-3</v>
      </c>
      <c r="F2814">
        <v>2806</v>
      </c>
      <c r="G2814">
        <f t="shared" ca="1" si="91"/>
        <v>-2.0087469694802421E-2</v>
      </c>
    </row>
    <row r="2815" spans="2:7" x14ac:dyDescent="0.35">
      <c r="B2815" s="269">
        <v>36941</v>
      </c>
      <c r="C2815" s="210">
        <v>56.55</v>
      </c>
      <c r="D2815">
        <f t="shared" si="90"/>
        <v>0</v>
      </c>
      <c r="E2815">
        <v>3.9055565418071874E-3</v>
      </c>
      <c r="F2815">
        <v>2807</v>
      </c>
      <c r="G2815">
        <f t="shared" ca="1" si="91"/>
        <v>8.6007847796031617E-3</v>
      </c>
    </row>
    <row r="2816" spans="2:7" x14ac:dyDescent="0.35">
      <c r="B2816" s="269">
        <v>36854</v>
      </c>
      <c r="C2816" s="210">
        <v>56.55</v>
      </c>
      <c r="D2816">
        <f t="shared" si="90"/>
        <v>-0.99050314042924792</v>
      </c>
      <c r="E2816">
        <v>3.9055565418071874E-3</v>
      </c>
      <c r="F2816">
        <v>2808</v>
      </c>
      <c r="G2816">
        <f t="shared" ca="1" si="91"/>
        <v>-3.2991293460042745E-2</v>
      </c>
    </row>
    <row r="2817" spans="2:7" x14ac:dyDescent="0.35">
      <c r="B2817" s="269">
        <v>45548</v>
      </c>
      <c r="C2817" s="210">
        <v>5954.6</v>
      </c>
      <c r="D2817">
        <f t="shared" si="90"/>
        <v>576.55577109602325</v>
      </c>
      <c r="E2817">
        <v>3.9046167541104296E-3</v>
      </c>
      <c r="F2817">
        <v>2809</v>
      </c>
      <c r="G2817">
        <f t="shared" ca="1" si="91"/>
        <v>-1.7837659393164101E-2</v>
      </c>
    </row>
    <row r="2818" spans="2:7" x14ac:dyDescent="0.35">
      <c r="B2818" s="269">
        <v>35178</v>
      </c>
      <c r="C2818" s="210">
        <v>10.31</v>
      </c>
      <c r="D2818">
        <f t="shared" si="90"/>
        <v>-0.90740075444584156</v>
      </c>
      <c r="E2818">
        <v>3.8948393378774025E-3</v>
      </c>
      <c r="F2818">
        <v>2810</v>
      </c>
      <c r="G2818">
        <f t="shared" ca="1" si="91"/>
        <v>8.1393463817520835E-3</v>
      </c>
    </row>
    <row r="2819" spans="2:7" x14ac:dyDescent="0.35">
      <c r="B2819" s="269">
        <v>39478</v>
      </c>
      <c r="C2819" s="210">
        <v>111.34</v>
      </c>
      <c r="D2819">
        <f t="shared" si="90"/>
        <v>1.3872212692967409</v>
      </c>
      <c r="E2819">
        <v>3.8770174014967707E-3</v>
      </c>
      <c r="F2819">
        <v>2811</v>
      </c>
      <c r="G2819">
        <f t="shared" ca="1" si="91"/>
        <v>2.4120533871888803E-3</v>
      </c>
    </row>
    <row r="2820" spans="2:7" x14ac:dyDescent="0.35">
      <c r="B2820" s="269">
        <v>38057</v>
      </c>
      <c r="C2820" s="210">
        <v>46.64</v>
      </c>
      <c r="D2820">
        <f t="shared" si="90"/>
        <v>-0.99188972530443953</v>
      </c>
      <c r="E2820">
        <v>3.8743004735256074E-3</v>
      </c>
      <c r="F2820">
        <v>2812</v>
      </c>
      <c r="G2820">
        <f t="shared" ca="1" si="91"/>
        <v>3.1515513679823477E-2</v>
      </c>
    </row>
    <row r="2821" spans="2:7" x14ac:dyDescent="0.35">
      <c r="B2821" s="269">
        <v>45901</v>
      </c>
      <c r="C2821" s="210">
        <v>5750.73</v>
      </c>
      <c r="D2821">
        <f t="shared" si="90"/>
        <v>2.7512915851272011</v>
      </c>
      <c r="E2821">
        <v>3.8648253758777323E-3</v>
      </c>
      <c r="F2821">
        <v>2813</v>
      </c>
      <c r="G2821">
        <f t="shared" ca="1" si="91"/>
        <v>-1.3472311743941427E-2</v>
      </c>
    </row>
    <row r="2822" spans="2:7" x14ac:dyDescent="0.35">
      <c r="B2822" s="269">
        <v>42863</v>
      </c>
      <c r="C2822" s="210">
        <v>1533</v>
      </c>
      <c r="D2822">
        <f t="shared" si="90"/>
        <v>-0.51651359943482866</v>
      </c>
      <c r="E2822">
        <v>3.8569585687999557E-3</v>
      </c>
      <c r="F2822">
        <v>2814</v>
      </c>
      <c r="G2822">
        <f t="shared" ca="1" si="91"/>
        <v>1.0573965894625529E-2</v>
      </c>
    </row>
    <row r="2823" spans="2:7" x14ac:dyDescent="0.35">
      <c r="B2823" s="269">
        <v>44337</v>
      </c>
      <c r="C2823" s="210">
        <v>3170.72</v>
      </c>
      <c r="D2823">
        <f t="shared" si="90"/>
        <v>302.41818181818184</v>
      </c>
      <c r="E2823">
        <v>3.8562120473382756E-3</v>
      </c>
      <c r="F2823">
        <v>2815</v>
      </c>
      <c r="G2823">
        <f t="shared" ca="1" si="91"/>
        <v>6.9777724153574604E-3</v>
      </c>
    </row>
    <row r="2824" spans="2:7" x14ac:dyDescent="0.35">
      <c r="B2824" s="269">
        <v>35192</v>
      </c>
      <c r="C2824" s="210">
        <v>10.45</v>
      </c>
      <c r="D2824">
        <f t="shared" si="90"/>
        <v>-0.99713380600392221</v>
      </c>
      <c r="E2824">
        <v>3.8424591738711955E-3</v>
      </c>
      <c r="F2824">
        <v>2816</v>
      </c>
      <c r="G2824">
        <f t="shared" ca="1" si="91"/>
        <v>-4.2321006010838311E-2</v>
      </c>
    </row>
    <row r="2825" spans="2:7" x14ac:dyDescent="0.35">
      <c r="B2825" s="269">
        <v>44770</v>
      </c>
      <c r="C2825" s="210">
        <v>3645.95</v>
      </c>
      <c r="D2825">
        <f t="shared" ref="D2825:D2888" si="92">(C2825-C2826)/C2826</f>
        <v>98.5889101338432</v>
      </c>
      <c r="E2825">
        <v>3.8408590308369544E-3</v>
      </c>
      <c r="F2825">
        <v>2817</v>
      </c>
      <c r="G2825">
        <f t="shared" ca="1" si="91"/>
        <v>-1.7342400165119717E-2</v>
      </c>
    </row>
    <row r="2826" spans="2:7" x14ac:dyDescent="0.35">
      <c r="B2826" s="269">
        <v>36132</v>
      </c>
      <c r="C2826" s="210">
        <v>36.61</v>
      </c>
      <c r="D2826">
        <f t="shared" si="92"/>
        <v>-0.82314009661835741</v>
      </c>
      <c r="E2826">
        <v>3.838771593090227E-3</v>
      </c>
      <c r="F2826">
        <v>2818</v>
      </c>
      <c r="G2826">
        <f t="shared" ref="G2826:G2889" ca="1" si="93">_xlfn.NORM.INV(RAND(),M$11,M$12)</f>
        <v>4.7598388064136979E-2</v>
      </c>
    </row>
    <row r="2827" spans="2:7" x14ac:dyDescent="0.35">
      <c r="B2827" s="269">
        <v>41256</v>
      </c>
      <c r="C2827" s="210">
        <v>207</v>
      </c>
      <c r="D2827">
        <f t="shared" si="92"/>
        <v>-0.87870051332536392</v>
      </c>
      <c r="E2827">
        <v>3.8310460210464674E-3</v>
      </c>
      <c r="F2827">
        <v>2819</v>
      </c>
      <c r="G2827">
        <f t="shared" ca="1" si="93"/>
        <v>-3.4615539503453342E-2</v>
      </c>
    </row>
    <row r="2828" spans="2:7" x14ac:dyDescent="0.35">
      <c r="B2828" s="269">
        <v>42947</v>
      </c>
      <c r="C2828" s="210">
        <v>1706.52</v>
      </c>
      <c r="D2828">
        <f t="shared" si="92"/>
        <v>-0.15557270945905829</v>
      </c>
      <c r="E2828">
        <v>3.8293892388868247E-3</v>
      </c>
      <c r="F2828">
        <v>2820</v>
      </c>
      <c r="G2828">
        <f t="shared" ca="1" si="93"/>
        <v>-3.5447046150551423E-3</v>
      </c>
    </row>
    <row r="2829" spans="2:7" x14ac:dyDescent="0.35">
      <c r="B2829" s="269">
        <v>43105</v>
      </c>
      <c r="C2829" s="210">
        <v>2020.92</v>
      </c>
      <c r="D2829">
        <f t="shared" si="92"/>
        <v>27.515874135741498</v>
      </c>
      <c r="E2829">
        <v>3.8247186099880019E-3</v>
      </c>
      <c r="F2829">
        <v>2821</v>
      </c>
      <c r="G2829">
        <f t="shared" ca="1" si="93"/>
        <v>-1.5080002250085356E-2</v>
      </c>
    </row>
    <row r="2830" spans="2:7" x14ac:dyDescent="0.35">
      <c r="B2830" s="269">
        <v>36438</v>
      </c>
      <c r="C2830" s="210">
        <v>70.87</v>
      </c>
      <c r="D2830">
        <f t="shared" si="92"/>
        <v>-0.98285148764010144</v>
      </c>
      <c r="E2830">
        <v>3.8243626062324397E-3</v>
      </c>
      <c r="F2830">
        <v>2822</v>
      </c>
      <c r="G2830">
        <f t="shared" ca="1" si="93"/>
        <v>-1.1513043483518779E-2</v>
      </c>
    </row>
    <row r="2831" spans="2:7" x14ac:dyDescent="0.35">
      <c r="B2831" s="269">
        <v>44923</v>
      </c>
      <c r="C2831" s="210">
        <v>4132.72</v>
      </c>
      <c r="D2831">
        <f t="shared" si="92"/>
        <v>-0.25957219615410104</v>
      </c>
      <c r="E2831">
        <v>3.8207525400840111E-3</v>
      </c>
      <c r="F2831">
        <v>2823</v>
      </c>
      <c r="G2831">
        <f t="shared" ca="1" si="93"/>
        <v>-5.8187563642522729E-3</v>
      </c>
    </row>
    <row r="2832" spans="2:7" x14ac:dyDescent="0.35">
      <c r="B2832" s="269">
        <v>45588</v>
      </c>
      <c r="C2832" s="210">
        <v>5581.53</v>
      </c>
      <c r="D2832">
        <f t="shared" si="92"/>
        <v>8.386401856585497</v>
      </c>
      <c r="E2832">
        <v>3.816333981378618E-3</v>
      </c>
      <c r="F2832">
        <v>2824</v>
      </c>
      <c r="G2832">
        <f t="shared" ca="1" si="93"/>
        <v>9.2541248370579966E-3</v>
      </c>
    </row>
    <row r="2833" spans="2:7" x14ac:dyDescent="0.35">
      <c r="B2833" s="269">
        <v>41906</v>
      </c>
      <c r="C2833" s="210">
        <v>594.64</v>
      </c>
      <c r="D2833">
        <f t="shared" si="92"/>
        <v>36.635443037974682</v>
      </c>
      <c r="E2833">
        <v>3.8151186738242192E-3</v>
      </c>
      <c r="F2833">
        <v>2825</v>
      </c>
      <c r="G2833">
        <f t="shared" ca="1" si="93"/>
        <v>7.0074270821237827E-3</v>
      </c>
    </row>
    <row r="2834" spans="2:7" x14ac:dyDescent="0.35">
      <c r="B2834" s="269">
        <v>35648</v>
      </c>
      <c r="C2834" s="210">
        <v>15.8</v>
      </c>
      <c r="D2834">
        <f t="shared" si="92"/>
        <v>0.49905123339658464</v>
      </c>
      <c r="E2834">
        <v>3.8119440914866896E-3</v>
      </c>
      <c r="F2834">
        <v>2826</v>
      </c>
      <c r="G2834">
        <f t="shared" ca="1" si="93"/>
        <v>-1.4121414842168948E-2</v>
      </c>
    </row>
    <row r="2835" spans="2:7" x14ac:dyDescent="0.35">
      <c r="B2835" s="269">
        <v>35185</v>
      </c>
      <c r="C2835" s="210">
        <v>10.54</v>
      </c>
      <c r="D2835">
        <f t="shared" si="92"/>
        <v>-0.99115653107799706</v>
      </c>
      <c r="E2835">
        <v>3.8095238095237284E-3</v>
      </c>
      <c r="F2835">
        <v>2827</v>
      </c>
      <c r="G2835">
        <f t="shared" ca="1" si="93"/>
        <v>8.3766011987775803E-3</v>
      </c>
    </row>
    <row r="2836" spans="2:7" x14ac:dyDescent="0.35">
      <c r="B2836" s="269">
        <v>42527</v>
      </c>
      <c r="C2836" s="210">
        <v>1191.8399999999999</v>
      </c>
      <c r="D2836">
        <f t="shared" si="92"/>
        <v>31.194489465153968</v>
      </c>
      <c r="E2836">
        <v>3.7984385133029495E-3</v>
      </c>
      <c r="F2836">
        <v>2828</v>
      </c>
      <c r="G2836">
        <f t="shared" ca="1" si="93"/>
        <v>4.5932798283710011E-2</v>
      </c>
    </row>
    <row r="2837" spans="2:7" x14ac:dyDescent="0.35">
      <c r="B2837" s="269">
        <v>37629</v>
      </c>
      <c r="C2837" s="210">
        <v>37.020000000000003</v>
      </c>
      <c r="D2837">
        <f t="shared" si="92"/>
        <v>-0.98931351917764332</v>
      </c>
      <c r="E2837">
        <v>3.7960954446854813E-3</v>
      </c>
      <c r="F2837">
        <v>2829</v>
      </c>
      <c r="G2837">
        <f t="shared" ca="1" si="93"/>
        <v>-7.4157284646192865E-3</v>
      </c>
    </row>
    <row r="2838" spans="2:7" x14ac:dyDescent="0.35">
      <c r="B2838" s="269">
        <v>44795</v>
      </c>
      <c r="C2838" s="210">
        <v>3464.19</v>
      </c>
      <c r="D2838">
        <f t="shared" si="92"/>
        <v>1.8747573843384973E-2</v>
      </c>
      <c r="E2838">
        <v>3.7959021642437344E-3</v>
      </c>
      <c r="F2838">
        <v>2830</v>
      </c>
      <c r="G2838">
        <f t="shared" ca="1" si="93"/>
        <v>-6.9046320483384252E-3</v>
      </c>
    </row>
    <row r="2839" spans="2:7" x14ac:dyDescent="0.35">
      <c r="B2839" s="269">
        <v>44117</v>
      </c>
      <c r="C2839" s="210">
        <v>3400.44</v>
      </c>
      <c r="D2839">
        <f t="shared" si="92"/>
        <v>0.60853358561967841</v>
      </c>
      <c r="E2839">
        <v>3.7932571533154566E-3</v>
      </c>
      <c r="F2839">
        <v>2831</v>
      </c>
      <c r="G2839">
        <f t="shared" ca="1" si="93"/>
        <v>-6.9062693267679517E-3</v>
      </c>
    </row>
    <row r="2840" spans="2:7" x14ac:dyDescent="0.35">
      <c r="B2840" s="269">
        <v>43185</v>
      </c>
      <c r="C2840" s="210">
        <v>2114</v>
      </c>
      <c r="D2840">
        <f t="shared" si="92"/>
        <v>60.382113821138212</v>
      </c>
      <c r="E2840">
        <v>3.789137804959126E-3</v>
      </c>
      <c r="F2840">
        <v>2832</v>
      </c>
      <c r="G2840">
        <f t="shared" ca="1" si="93"/>
        <v>3.7471419425172715E-3</v>
      </c>
    </row>
    <row r="2841" spans="2:7" x14ac:dyDescent="0.35">
      <c r="B2841" s="269">
        <v>36112</v>
      </c>
      <c r="C2841" s="210">
        <v>34.44</v>
      </c>
      <c r="D2841">
        <f t="shared" si="92"/>
        <v>-0.99001689938344783</v>
      </c>
      <c r="E2841">
        <v>3.7889828038471423E-3</v>
      </c>
      <c r="F2841">
        <v>2833</v>
      </c>
      <c r="G2841">
        <f t="shared" ca="1" si="93"/>
        <v>9.0829805954157153E-4</v>
      </c>
    </row>
    <row r="2842" spans="2:7" x14ac:dyDescent="0.35">
      <c r="B2842" s="269">
        <v>44064</v>
      </c>
      <c r="C2842" s="210">
        <v>3449.83</v>
      </c>
      <c r="D2842">
        <f t="shared" si="92"/>
        <v>29.976295232109184</v>
      </c>
      <c r="E2842">
        <v>3.7883967981936686E-3</v>
      </c>
      <c r="F2842">
        <v>2834</v>
      </c>
      <c r="G2842">
        <f t="shared" ca="1" si="93"/>
        <v>4.9447570390712681E-3</v>
      </c>
    </row>
    <row r="2843" spans="2:7" x14ac:dyDescent="0.35">
      <c r="B2843" s="269">
        <v>39602</v>
      </c>
      <c r="C2843" s="210">
        <v>111.37</v>
      </c>
      <c r="D2843">
        <f t="shared" si="92"/>
        <v>-0.87945273685691705</v>
      </c>
      <c r="E2843">
        <v>3.7854889589905515E-3</v>
      </c>
      <c r="F2843">
        <v>2835</v>
      </c>
      <c r="G2843">
        <f t="shared" ca="1" si="93"/>
        <v>2.8387841115768531E-2</v>
      </c>
    </row>
    <row r="2844" spans="2:7" x14ac:dyDescent="0.35">
      <c r="B2844" s="269">
        <v>42093</v>
      </c>
      <c r="C2844" s="210">
        <v>923.87</v>
      </c>
      <c r="D2844">
        <f t="shared" si="92"/>
        <v>-0.80595532143697279</v>
      </c>
      <c r="E2844">
        <v>3.7810058779430655E-3</v>
      </c>
      <c r="F2844">
        <v>2836</v>
      </c>
      <c r="G2844">
        <f t="shared" ca="1" si="93"/>
        <v>-1.9734085378828028E-3</v>
      </c>
    </row>
    <row r="2845" spans="2:7" x14ac:dyDescent="0.35">
      <c r="B2845" s="269">
        <v>45678</v>
      </c>
      <c r="C2845" s="210">
        <v>4761.12</v>
      </c>
      <c r="D2845">
        <f t="shared" si="92"/>
        <v>22.248791444894771</v>
      </c>
      <c r="E2845">
        <v>3.7759238996375563E-3</v>
      </c>
      <c r="F2845">
        <v>2837</v>
      </c>
      <c r="G2845">
        <f t="shared" ca="1" si="93"/>
        <v>9.6688933066129499E-3</v>
      </c>
    </row>
    <row r="2846" spans="2:7" x14ac:dyDescent="0.35">
      <c r="B2846" s="269">
        <v>41169</v>
      </c>
      <c r="C2846" s="210">
        <v>204.79</v>
      </c>
      <c r="D2846">
        <f t="shared" si="92"/>
        <v>-4.9389592907208908E-2</v>
      </c>
      <c r="E2846">
        <v>3.774139790216556E-3</v>
      </c>
      <c r="F2846">
        <v>2838</v>
      </c>
      <c r="G2846">
        <f t="shared" ca="1" si="93"/>
        <v>2.1154683114072044E-4</v>
      </c>
    </row>
    <row r="2847" spans="2:7" x14ac:dyDescent="0.35">
      <c r="B2847" s="269">
        <v>41088</v>
      </c>
      <c r="C2847" s="210">
        <v>215.43</v>
      </c>
      <c r="D2847">
        <f t="shared" si="92"/>
        <v>-0.9560312840587637</v>
      </c>
      <c r="E2847">
        <v>3.7741123846799099E-3</v>
      </c>
      <c r="F2847">
        <v>2839</v>
      </c>
      <c r="G2847">
        <f t="shared" ca="1" si="93"/>
        <v>-1.3016446395057266E-2</v>
      </c>
    </row>
    <row r="2848" spans="2:7" x14ac:dyDescent="0.35">
      <c r="B2848" s="269">
        <v>45609</v>
      </c>
      <c r="C2848" s="210">
        <v>4899.62</v>
      </c>
      <c r="D2848">
        <f t="shared" si="92"/>
        <v>1.5842013934672652</v>
      </c>
      <c r="E2848">
        <v>3.7695494159246325E-3</v>
      </c>
      <c r="F2848">
        <v>2840</v>
      </c>
      <c r="G2848">
        <f t="shared" ca="1" si="93"/>
        <v>-7.7409044048816706E-3</v>
      </c>
    </row>
    <row r="2849" spans="2:7" x14ac:dyDescent="0.35">
      <c r="B2849" s="269">
        <v>42993</v>
      </c>
      <c r="C2849" s="210">
        <v>1895.99</v>
      </c>
      <c r="D2849">
        <f t="shared" si="92"/>
        <v>27.289913458669055</v>
      </c>
      <c r="E2849">
        <v>3.7694494592005372E-3</v>
      </c>
      <c r="F2849">
        <v>2841</v>
      </c>
      <c r="G2849">
        <f t="shared" ca="1" si="93"/>
        <v>-2.0143611550025815E-2</v>
      </c>
    </row>
    <row r="2850" spans="2:7" x14ac:dyDescent="0.35">
      <c r="B2850" s="269">
        <v>38527</v>
      </c>
      <c r="C2850" s="210">
        <v>67.02</v>
      </c>
      <c r="D2850">
        <f t="shared" si="92"/>
        <v>-0.37673207476983173</v>
      </c>
      <c r="E2850">
        <v>3.7441964954320803E-3</v>
      </c>
      <c r="F2850">
        <v>2842</v>
      </c>
      <c r="G2850">
        <f t="shared" ca="1" si="93"/>
        <v>1.0172334643306942E-2</v>
      </c>
    </row>
    <row r="2851" spans="2:7" x14ac:dyDescent="0.35">
      <c r="B2851" s="269">
        <v>39710</v>
      </c>
      <c r="C2851" s="210">
        <v>107.53</v>
      </c>
      <c r="D2851">
        <f t="shared" si="92"/>
        <v>-0.95914979295672975</v>
      </c>
      <c r="E2851">
        <v>3.7337813870998385E-3</v>
      </c>
      <c r="F2851">
        <v>2843</v>
      </c>
      <c r="G2851">
        <f t="shared" ca="1" si="93"/>
        <v>-1.3320630895324734E-2</v>
      </c>
    </row>
    <row r="2852" spans="2:7" x14ac:dyDescent="0.35">
      <c r="B2852" s="269">
        <v>43518</v>
      </c>
      <c r="C2852" s="210">
        <v>2632.3</v>
      </c>
      <c r="D2852">
        <f t="shared" si="92"/>
        <v>-0.28109483987611766</v>
      </c>
      <c r="E2852">
        <v>3.7330648882177618E-3</v>
      </c>
      <c r="F2852">
        <v>2844</v>
      </c>
      <c r="G2852">
        <f t="shared" ca="1" si="93"/>
        <v>1.3729191861493413E-2</v>
      </c>
    </row>
    <row r="2853" spans="2:7" x14ac:dyDescent="0.35">
      <c r="B2853" s="269">
        <v>44767</v>
      </c>
      <c r="C2853" s="210">
        <v>3661.54</v>
      </c>
      <c r="D2853">
        <f t="shared" si="92"/>
        <v>84.053193960511038</v>
      </c>
      <c r="E2853">
        <v>3.7308829939171331E-3</v>
      </c>
      <c r="F2853">
        <v>2845</v>
      </c>
      <c r="G2853">
        <f t="shared" ca="1" si="93"/>
        <v>-1.8651067954176492E-2</v>
      </c>
    </row>
    <row r="2854" spans="2:7" x14ac:dyDescent="0.35">
      <c r="B2854" s="269">
        <v>37082</v>
      </c>
      <c r="C2854" s="210">
        <v>43.05</v>
      </c>
      <c r="D2854">
        <f t="shared" si="92"/>
        <v>-0.50005806526535834</v>
      </c>
      <c r="E2854">
        <v>3.7304733038003401E-3</v>
      </c>
      <c r="F2854">
        <v>2846</v>
      </c>
      <c r="G2854">
        <f t="shared" ca="1" si="93"/>
        <v>-1.5408282914411127E-2</v>
      </c>
    </row>
    <row r="2855" spans="2:7" x14ac:dyDescent="0.35">
      <c r="B2855" s="269">
        <v>39105</v>
      </c>
      <c r="C2855" s="210">
        <v>86.11</v>
      </c>
      <c r="D2855">
        <f t="shared" si="92"/>
        <v>0.99883936861652745</v>
      </c>
      <c r="E2855">
        <v>3.7300384660216013E-3</v>
      </c>
      <c r="F2855">
        <v>2847</v>
      </c>
      <c r="G2855">
        <f t="shared" ca="1" si="93"/>
        <v>-6.4688798211466093E-3</v>
      </c>
    </row>
    <row r="2856" spans="2:7" x14ac:dyDescent="0.35">
      <c r="B2856" s="269">
        <v>36717</v>
      </c>
      <c r="C2856" s="210">
        <v>43.08</v>
      </c>
      <c r="D2856">
        <f t="shared" si="92"/>
        <v>-0.69230769230769229</v>
      </c>
      <c r="E2856">
        <v>3.7278657968312346E-3</v>
      </c>
      <c r="F2856">
        <v>2848</v>
      </c>
      <c r="G2856">
        <f t="shared" ca="1" si="93"/>
        <v>-3.5920794102024325E-3</v>
      </c>
    </row>
    <row r="2857" spans="2:7" x14ac:dyDescent="0.35">
      <c r="B2857" s="269">
        <v>40609</v>
      </c>
      <c r="C2857" s="210">
        <v>140.01</v>
      </c>
      <c r="D2857">
        <f t="shared" si="92"/>
        <v>-0.61794962752749205</v>
      </c>
      <c r="E2857">
        <v>3.7278657968311834E-3</v>
      </c>
      <c r="F2857">
        <v>2849</v>
      </c>
      <c r="G2857">
        <f t="shared" ca="1" si="93"/>
        <v>-4.0494074179485912E-3</v>
      </c>
    </row>
    <row r="2858" spans="2:7" x14ac:dyDescent="0.35">
      <c r="B2858" s="269">
        <v>41568</v>
      </c>
      <c r="C2858" s="210">
        <v>366.47</v>
      </c>
      <c r="D2858">
        <f t="shared" si="92"/>
        <v>8.7026740799576388</v>
      </c>
      <c r="E2858">
        <v>3.724904823204003E-3</v>
      </c>
      <c r="F2858">
        <v>2850</v>
      </c>
      <c r="G2858">
        <f t="shared" ca="1" si="93"/>
        <v>1.1295014979969839E-2</v>
      </c>
    </row>
    <row r="2859" spans="2:7" x14ac:dyDescent="0.35">
      <c r="B2859" s="269">
        <v>37543</v>
      </c>
      <c r="C2859" s="210">
        <v>37.770000000000003</v>
      </c>
      <c r="D2859">
        <f t="shared" si="92"/>
        <v>-0.99338916747617412</v>
      </c>
      <c r="E2859">
        <v>3.720435822482077E-3</v>
      </c>
      <c r="F2859">
        <v>2851</v>
      </c>
      <c r="G2859">
        <f t="shared" ca="1" si="93"/>
        <v>8.7303304746601217E-3</v>
      </c>
    </row>
    <row r="2860" spans="2:7" x14ac:dyDescent="0.35">
      <c r="B2860" s="269">
        <v>46094</v>
      </c>
      <c r="C2860" s="210">
        <v>5713.35</v>
      </c>
      <c r="D2860">
        <f t="shared" si="92"/>
        <v>0.3293383497483649</v>
      </c>
      <c r="E2860">
        <v>3.715610835880775E-3</v>
      </c>
      <c r="F2860">
        <v>2852</v>
      </c>
      <c r="G2860">
        <f t="shared" ca="1" si="93"/>
        <v>3.7081707953874792E-3</v>
      </c>
    </row>
    <row r="2861" spans="2:7" x14ac:dyDescent="0.35">
      <c r="B2861" s="269">
        <v>45170</v>
      </c>
      <c r="C2861" s="210">
        <v>4297.8900000000003</v>
      </c>
      <c r="D2861">
        <f t="shared" si="92"/>
        <v>1.6818734907055546</v>
      </c>
      <c r="E2861">
        <v>3.7155708340535841E-3</v>
      </c>
      <c r="F2861">
        <v>2853</v>
      </c>
      <c r="G2861">
        <f t="shared" ca="1" si="93"/>
        <v>-9.2224636336060584E-3</v>
      </c>
    </row>
    <row r="2862" spans="2:7" x14ac:dyDescent="0.35">
      <c r="B2862" s="269">
        <v>42919</v>
      </c>
      <c r="C2862" s="210">
        <v>1602.57</v>
      </c>
      <c r="D2862">
        <f t="shared" si="92"/>
        <v>48.401048088779284</v>
      </c>
      <c r="E2862">
        <v>3.7140495039582099E-3</v>
      </c>
      <c r="F2862">
        <v>2854</v>
      </c>
      <c r="G2862">
        <f t="shared" ca="1" si="93"/>
        <v>-1.1757721973092054E-2</v>
      </c>
    </row>
    <row r="2863" spans="2:7" x14ac:dyDescent="0.35">
      <c r="B2863" s="269">
        <v>36054</v>
      </c>
      <c r="C2863" s="210">
        <v>32.44</v>
      </c>
      <c r="D2863">
        <f t="shared" si="92"/>
        <v>-0.67624750499001995</v>
      </c>
      <c r="E2863">
        <v>3.7128712871286338E-3</v>
      </c>
      <c r="F2863">
        <v>2855</v>
      </c>
      <c r="G2863">
        <f t="shared" ca="1" si="93"/>
        <v>-5.1430665210969347E-2</v>
      </c>
    </row>
    <row r="2864" spans="2:7" x14ac:dyDescent="0.35">
      <c r="B2864" s="269">
        <v>39826</v>
      </c>
      <c r="C2864" s="210">
        <v>100.2</v>
      </c>
      <c r="D2864">
        <f t="shared" si="92"/>
        <v>-9.8596617488305088E-2</v>
      </c>
      <c r="E2864">
        <v>3.7063007112091012E-3</v>
      </c>
      <c r="F2864">
        <v>2856</v>
      </c>
      <c r="G2864">
        <f t="shared" ca="1" si="93"/>
        <v>1.4649892688626513E-2</v>
      </c>
    </row>
    <row r="2865" spans="2:7" x14ac:dyDescent="0.35">
      <c r="B2865" s="269">
        <v>39681</v>
      </c>
      <c r="C2865" s="210">
        <v>111.16</v>
      </c>
      <c r="D2865">
        <f t="shared" si="92"/>
        <v>-0.96553563013121024</v>
      </c>
      <c r="E2865">
        <v>3.7020316027087728E-3</v>
      </c>
      <c r="F2865">
        <v>2857</v>
      </c>
      <c r="G2865">
        <f t="shared" ca="1" si="93"/>
        <v>2.0724910879225877E-3</v>
      </c>
    </row>
    <row r="2866" spans="2:7" x14ac:dyDescent="0.35">
      <c r="B2866" s="269">
        <v>44203</v>
      </c>
      <c r="C2866" s="210">
        <v>3225.36</v>
      </c>
      <c r="D2866">
        <f t="shared" si="92"/>
        <v>-0.30233222151561956</v>
      </c>
      <c r="E2866">
        <v>3.7000501016036646E-3</v>
      </c>
      <c r="F2866">
        <v>2858</v>
      </c>
      <c r="G2866">
        <f t="shared" ca="1" si="93"/>
        <v>2.6491220683886287E-2</v>
      </c>
    </row>
    <row r="2867" spans="2:7" x14ac:dyDescent="0.35">
      <c r="B2867" s="269">
        <v>45652</v>
      </c>
      <c r="C2867" s="210">
        <v>4623.0600000000004</v>
      </c>
      <c r="D2867">
        <f t="shared" si="92"/>
        <v>-0.15968503593513128</v>
      </c>
      <c r="E2867">
        <v>3.6995062982792004E-3</v>
      </c>
      <c r="F2867">
        <v>2859</v>
      </c>
      <c r="G2867">
        <f t="shared" ca="1" si="93"/>
        <v>2.2521158641501535E-2</v>
      </c>
    </row>
    <row r="2868" spans="2:7" x14ac:dyDescent="0.35">
      <c r="B2868" s="269">
        <v>45517</v>
      </c>
      <c r="C2868" s="210">
        <v>5501.58</v>
      </c>
      <c r="D2868">
        <f t="shared" si="92"/>
        <v>0.71803039103633048</v>
      </c>
      <c r="E2868">
        <v>3.6760480385592143E-3</v>
      </c>
      <c r="F2868">
        <v>2860</v>
      </c>
      <c r="G2868">
        <f t="shared" ca="1" si="93"/>
        <v>-5.480489794232548E-2</v>
      </c>
    </row>
    <row r="2869" spans="2:7" x14ac:dyDescent="0.35">
      <c r="B2869" s="269">
        <v>44149</v>
      </c>
      <c r="C2869" s="210">
        <v>3202.26</v>
      </c>
      <c r="D2869">
        <f t="shared" si="92"/>
        <v>23.335131848924689</v>
      </c>
      <c r="E2869">
        <v>3.6702135995361415E-3</v>
      </c>
      <c r="F2869">
        <v>2861</v>
      </c>
      <c r="G2869">
        <f t="shared" ca="1" si="93"/>
        <v>2.270169445544655E-2</v>
      </c>
    </row>
    <row r="2870" spans="2:7" x14ac:dyDescent="0.35">
      <c r="B2870" s="269">
        <v>40234</v>
      </c>
      <c r="C2870" s="210">
        <v>131.59</v>
      </c>
      <c r="D2870">
        <f t="shared" si="92"/>
        <v>-0.94360033773792729</v>
      </c>
      <c r="E2870">
        <v>3.6610479749827605E-3</v>
      </c>
      <c r="F2870">
        <v>2862</v>
      </c>
      <c r="G2870">
        <f t="shared" ca="1" si="93"/>
        <v>-1.860085794391483E-2</v>
      </c>
    </row>
    <row r="2871" spans="2:7" x14ac:dyDescent="0.35">
      <c r="B2871" s="269">
        <v>43208</v>
      </c>
      <c r="C2871" s="210">
        <v>2333.17</v>
      </c>
      <c r="D2871">
        <f t="shared" si="92"/>
        <v>-0.30385967215462556</v>
      </c>
      <c r="E2871">
        <v>3.6607503893043365E-3</v>
      </c>
      <c r="F2871">
        <v>2863</v>
      </c>
      <c r="G2871">
        <f t="shared" ca="1" si="93"/>
        <v>1.084643938733469E-2</v>
      </c>
    </row>
    <row r="2872" spans="2:7" x14ac:dyDescent="0.35">
      <c r="B2872" s="269">
        <v>44582</v>
      </c>
      <c r="C2872" s="210">
        <v>3351.58</v>
      </c>
      <c r="D2872">
        <f t="shared" si="92"/>
        <v>21.967038991297198</v>
      </c>
      <c r="E2872">
        <v>3.6473618015211823E-3</v>
      </c>
      <c r="F2872">
        <v>2864</v>
      </c>
      <c r="G2872">
        <f t="shared" ca="1" si="93"/>
        <v>-2.416545416870999E-2</v>
      </c>
    </row>
    <row r="2873" spans="2:7" x14ac:dyDescent="0.35">
      <c r="B2873" s="269">
        <v>40618</v>
      </c>
      <c r="C2873" s="210">
        <v>145.93</v>
      </c>
      <c r="D2873">
        <f t="shared" si="92"/>
        <v>0.51379668049792526</v>
      </c>
      <c r="E2873">
        <v>3.6451169188445745E-3</v>
      </c>
      <c r="F2873">
        <v>2865</v>
      </c>
      <c r="G2873">
        <f t="shared" ca="1" si="93"/>
        <v>3.386419143364708E-3</v>
      </c>
    </row>
    <row r="2874" spans="2:7" x14ac:dyDescent="0.35">
      <c r="B2874" s="269">
        <v>39156</v>
      </c>
      <c r="C2874" s="210">
        <v>96.4</v>
      </c>
      <c r="D2874">
        <f t="shared" si="92"/>
        <v>0.39892613553910916</v>
      </c>
      <c r="E2874">
        <v>3.6439354502863981E-3</v>
      </c>
      <c r="F2874">
        <v>2866</v>
      </c>
      <c r="G2874">
        <f t="shared" ca="1" si="93"/>
        <v>-4.4873897093434326E-3</v>
      </c>
    </row>
    <row r="2875" spans="2:7" x14ac:dyDescent="0.35">
      <c r="B2875" s="269">
        <v>38422</v>
      </c>
      <c r="C2875" s="210">
        <v>68.91</v>
      </c>
      <c r="D2875">
        <f t="shared" si="92"/>
        <v>-0.94407200597344409</v>
      </c>
      <c r="E2875">
        <v>3.6411302068161959E-3</v>
      </c>
      <c r="F2875">
        <v>2867</v>
      </c>
      <c r="G2875">
        <f t="shared" ca="1" si="93"/>
        <v>-1.2158746640364463E-2</v>
      </c>
    </row>
    <row r="2876" spans="2:7" x14ac:dyDescent="0.35">
      <c r="B2876" s="269">
        <v>42564</v>
      </c>
      <c r="C2876" s="210">
        <v>1232.1199999999999</v>
      </c>
      <c r="D2876">
        <f t="shared" si="92"/>
        <v>22.451084887704607</v>
      </c>
      <c r="E2876">
        <v>3.6411029202132526E-3</v>
      </c>
      <c r="F2876">
        <v>2868</v>
      </c>
      <c r="G2876">
        <f t="shared" ca="1" si="93"/>
        <v>-8.2729821880425033E-3</v>
      </c>
    </row>
    <row r="2877" spans="2:7" x14ac:dyDescent="0.35">
      <c r="B2877" s="269">
        <v>36825</v>
      </c>
      <c r="C2877" s="210">
        <v>52.54</v>
      </c>
      <c r="D2877">
        <f t="shared" si="92"/>
        <v>-0.99068186937236524</v>
      </c>
      <c r="E2877">
        <v>3.6294173829990012E-3</v>
      </c>
      <c r="F2877">
        <v>2869</v>
      </c>
      <c r="G2877">
        <f t="shared" ca="1" si="93"/>
        <v>-2.8660139053002303E-3</v>
      </c>
    </row>
    <row r="2878" spans="2:7" x14ac:dyDescent="0.35">
      <c r="B2878" s="269">
        <v>45855</v>
      </c>
      <c r="C2878" s="210">
        <v>5638.47</v>
      </c>
      <c r="D2878">
        <f t="shared" si="92"/>
        <v>118.8654336734694</v>
      </c>
      <c r="E2878">
        <v>3.6293538005867355E-3</v>
      </c>
      <c r="F2878">
        <v>2870</v>
      </c>
      <c r="G2878">
        <f t="shared" ca="1" si="93"/>
        <v>1.4410982776949706E-3</v>
      </c>
    </row>
    <row r="2879" spans="2:7" x14ac:dyDescent="0.35">
      <c r="B2879" s="269">
        <v>38216</v>
      </c>
      <c r="C2879" s="210">
        <v>47.04</v>
      </c>
      <c r="D2879">
        <f t="shared" si="92"/>
        <v>-3.1786395422758761E-3</v>
      </c>
      <c r="E2879">
        <v>3.6270535523789571E-3</v>
      </c>
      <c r="F2879">
        <v>2871</v>
      </c>
      <c r="G2879">
        <f t="shared" ca="1" si="93"/>
        <v>3.5643385100333587E-3</v>
      </c>
    </row>
    <row r="2880" spans="2:7" x14ac:dyDescent="0.35">
      <c r="B2880" s="269">
        <v>36763</v>
      </c>
      <c r="C2880" s="210">
        <v>47.19</v>
      </c>
      <c r="D2880">
        <f t="shared" si="92"/>
        <v>-0.45545811216247406</v>
      </c>
      <c r="E2880">
        <v>3.6154827732878475E-3</v>
      </c>
      <c r="F2880">
        <v>2872</v>
      </c>
      <c r="G2880">
        <f t="shared" ca="1" si="93"/>
        <v>-4.4203652183247575E-3</v>
      </c>
    </row>
    <row r="2881" spans="2:7" x14ac:dyDescent="0.35">
      <c r="B2881" s="269">
        <v>38595</v>
      </c>
      <c r="C2881" s="210">
        <v>86.66</v>
      </c>
      <c r="D2881">
        <f t="shared" si="92"/>
        <v>1.3761996161228407</v>
      </c>
      <c r="E2881">
        <v>3.5900405327157184E-3</v>
      </c>
      <c r="F2881">
        <v>2873</v>
      </c>
      <c r="G2881">
        <f t="shared" ca="1" si="93"/>
        <v>-7.4760532686870143E-3</v>
      </c>
    </row>
    <row r="2882" spans="2:7" x14ac:dyDescent="0.35">
      <c r="B2882" s="269">
        <v>37432</v>
      </c>
      <c r="C2882" s="210">
        <v>36.47</v>
      </c>
      <c r="D2882">
        <f t="shared" si="92"/>
        <v>-0.27910654279501884</v>
      </c>
      <c r="E2882">
        <v>3.5773252614197974E-3</v>
      </c>
      <c r="F2882">
        <v>2874</v>
      </c>
      <c r="G2882">
        <f t="shared" ca="1" si="93"/>
        <v>6.1894473580072261E-3</v>
      </c>
    </row>
    <row r="2883" spans="2:7" x14ac:dyDescent="0.35">
      <c r="B2883" s="269">
        <v>38296</v>
      </c>
      <c r="C2883" s="210">
        <v>50.59</v>
      </c>
      <c r="D2883">
        <f t="shared" si="92"/>
        <v>0.3829961727720067</v>
      </c>
      <c r="E2883">
        <v>3.5707200952193379E-3</v>
      </c>
      <c r="F2883">
        <v>2875</v>
      </c>
      <c r="G2883">
        <f t="shared" ca="1" si="93"/>
        <v>3.5417108043327469E-2</v>
      </c>
    </row>
    <row r="2884" spans="2:7" x14ac:dyDescent="0.35">
      <c r="B2884" s="269">
        <v>37490</v>
      </c>
      <c r="C2884" s="210">
        <v>36.58</v>
      </c>
      <c r="D2884">
        <f t="shared" si="92"/>
        <v>-0.82193447889792148</v>
      </c>
      <c r="E2884">
        <v>3.5665294924552933E-3</v>
      </c>
      <c r="F2884">
        <v>2876</v>
      </c>
      <c r="G2884">
        <f t="shared" ca="1" si="93"/>
        <v>1.5204835246663793E-3</v>
      </c>
    </row>
    <row r="2885" spans="2:7" x14ac:dyDescent="0.35">
      <c r="B2885" s="269">
        <v>41267</v>
      </c>
      <c r="C2885" s="210">
        <v>205.43</v>
      </c>
      <c r="D2885">
        <f t="shared" si="92"/>
        <v>-0.95265346196927292</v>
      </c>
      <c r="E2885">
        <v>3.5661944308745396E-3</v>
      </c>
      <c r="F2885">
        <v>2877</v>
      </c>
      <c r="G2885">
        <f t="shared" ca="1" si="93"/>
        <v>2.0020763553234462E-3</v>
      </c>
    </row>
    <row r="2886" spans="2:7" x14ac:dyDescent="0.35">
      <c r="B2886" s="269">
        <v>45049</v>
      </c>
      <c r="C2886" s="210">
        <v>4338.8599999999997</v>
      </c>
      <c r="D2886">
        <f t="shared" si="92"/>
        <v>-9.5569628168943724E-2</v>
      </c>
      <c r="E2886">
        <v>3.5573195666454131E-3</v>
      </c>
      <c r="F2886">
        <v>2878</v>
      </c>
      <c r="G2886">
        <f t="shared" ca="1" si="93"/>
        <v>-4.5224300079165208E-3</v>
      </c>
    </row>
    <row r="2887" spans="2:7" x14ac:dyDescent="0.35">
      <c r="B2887" s="269">
        <v>45625</v>
      </c>
      <c r="C2887" s="210">
        <v>4797.34</v>
      </c>
      <c r="D2887">
        <f t="shared" si="92"/>
        <v>11.583847021483095</v>
      </c>
      <c r="E2887">
        <v>3.5541330655704667E-3</v>
      </c>
      <c r="F2887">
        <v>2879</v>
      </c>
      <c r="G2887">
        <f t="shared" ca="1" si="93"/>
        <v>-4.0188675961192527E-3</v>
      </c>
    </row>
    <row r="2888" spans="2:7" x14ac:dyDescent="0.35">
      <c r="B2888" s="269">
        <v>41684</v>
      </c>
      <c r="C2888" s="210">
        <v>381.23</v>
      </c>
      <c r="D2888">
        <f t="shared" si="92"/>
        <v>6.9290765391014988</v>
      </c>
      <c r="E2888">
        <v>3.5537538169949003E-3</v>
      </c>
      <c r="F2888">
        <v>2880</v>
      </c>
      <c r="G2888">
        <f t="shared" ca="1" si="93"/>
        <v>4.7123334843262698E-4</v>
      </c>
    </row>
    <row r="2889" spans="2:7" x14ac:dyDescent="0.35">
      <c r="B2889" s="269">
        <v>37014</v>
      </c>
      <c r="C2889" s="210">
        <v>48.08</v>
      </c>
      <c r="D2889">
        <f t="shared" ref="D2889:D2952" si="94">(C2889-C2890)/C2890</f>
        <v>0.30298102981029812</v>
      </c>
      <c r="E2889">
        <v>3.5483197662283805E-3</v>
      </c>
      <c r="F2889">
        <v>2881</v>
      </c>
      <c r="G2889">
        <f t="shared" ca="1" si="93"/>
        <v>-1.4891724836616537E-2</v>
      </c>
    </row>
    <row r="2890" spans="2:7" x14ac:dyDescent="0.35">
      <c r="B2890" s="269">
        <v>37627</v>
      </c>
      <c r="C2890" s="210">
        <v>36.9</v>
      </c>
      <c r="D2890">
        <f t="shared" si="94"/>
        <v>-0.99070868322652939</v>
      </c>
      <c r="E2890">
        <v>3.5354908893118152E-3</v>
      </c>
      <c r="F2890">
        <v>2882</v>
      </c>
      <c r="G2890">
        <f t="shared" ref="G2890:G2953" ca="1" si="95">_xlfn.NORM.INV(RAND(),M$11,M$12)</f>
        <v>-2.384218255557429E-3</v>
      </c>
    </row>
    <row r="2891" spans="2:7" x14ac:dyDescent="0.35">
      <c r="B2891" s="269">
        <v>45012</v>
      </c>
      <c r="C2891" s="210">
        <v>3971.45</v>
      </c>
      <c r="D2891">
        <f t="shared" si="94"/>
        <v>0.30156852206287182</v>
      </c>
      <c r="E2891">
        <v>3.5350957432291876E-3</v>
      </c>
      <c r="F2891">
        <v>2883</v>
      </c>
      <c r="G2891">
        <f t="shared" ca="1" si="95"/>
        <v>-3.3259423639860591E-2</v>
      </c>
    </row>
    <row r="2892" spans="2:7" x14ac:dyDescent="0.35">
      <c r="B2892" s="269">
        <v>44658</v>
      </c>
      <c r="C2892" s="210">
        <v>3051.28</v>
      </c>
      <c r="D2892">
        <f t="shared" si="94"/>
        <v>66.046363436607336</v>
      </c>
      <c r="E2892">
        <v>3.5322672946253748E-3</v>
      </c>
      <c r="F2892">
        <v>2884</v>
      </c>
      <c r="G2892">
        <f t="shared" ca="1" si="95"/>
        <v>2.6359278341576732E-2</v>
      </c>
    </row>
    <row r="2893" spans="2:7" x14ac:dyDescent="0.35">
      <c r="B2893" s="269">
        <v>38100</v>
      </c>
      <c r="C2893" s="210">
        <v>45.51</v>
      </c>
      <c r="D2893">
        <f t="shared" si="94"/>
        <v>-0.99230320403866157</v>
      </c>
      <c r="E2893">
        <v>3.5281146637264958E-3</v>
      </c>
      <c r="F2893">
        <v>2885</v>
      </c>
      <c r="G2893">
        <f t="shared" ca="1" si="95"/>
        <v>-5.256834128752318E-3</v>
      </c>
    </row>
    <row r="2894" spans="2:7" x14ac:dyDescent="0.35">
      <c r="B2894" s="269">
        <v>45581</v>
      </c>
      <c r="C2894" s="210">
        <v>5912.85</v>
      </c>
      <c r="D2894">
        <f t="shared" si="94"/>
        <v>97.449050949050942</v>
      </c>
      <c r="E2894">
        <v>3.5267741218282635E-3</v>
      </c>
      <c r="F2894">
        <v>2886</v>
      </c>
      <c r="G2894">
        <f t="shared" ca="1" si="95"/>
        <v>2.3664110206279718E-2</v>
      </c>
    </row>
    <row r="2895" spans="2:7" x14ac:dyDescent="0.35">
      <c r="B2895" s="269">
        <v>36355</v>
      </c>
      <c r="C2895" s="210">
        <v>60.06</v>
      </c>
      <c r="D2895">
        <f t="shared" si="94"/>
        <v>-0.98554745684811351</v>
      </c>
      <c r="E2895">
        <v>3.5087719298245758E-3</v>
      </c>
      <c r="F2895">
        <v>2887</v>
      </c>
      <c r="G2895">
        <f t="shared" ca="1" si="95"/>
        <v>2.997593901658417E-3</v>
      </c>
    </row>
    <row r="2896" spans="2:7" x14ac:dyDescent="0.35">
      <c r="B2896" s="269">
        <v>44904</v>
      </c>
      <c r="C2896" s="210">
        <v>4155.67</v>
      </c>
      <c r="D2896">
        <f t="shared" si="94"/>
        <v>110.50174403005096</v>
      </c>
      <c r="E2896">
        <v>3.5038491630364969E-3</v>
      </c>
      <c r="F2896">
        <v>2888</v>
      </c>
      <c r="G2896">
        <f t="shared" ca="1" si="95"/>
        <v>-1.9439645009421919E-3</v>
      </c>
    </row>
    <row r="2897" spans="2:7" x14ac:dyDescent="0.35">
      <c r="B2897" s="269">
        <v>37578</v>
      </c>
      <c r="C2897" s="210">
        <v>37.270000000000003</v>
      </c>
      <c r="D2897">
        <f t="shared" si="94"/>
        <v>-2.6824034334758609E-4</v>
      </c>
      <c r="E2897">
        <v>3.5002692514809518E-3</v>
      </c>
      <c r="F2897">
        <v>2889</v>
      </c>
      <c r="G2897">
        <f t="shared" ca="1" si="95"/>
        <v>-1.0320490653590093E-2</v>
      </c>
    </row>
    <row r="2898" spans="2:7" x14ac:dyDescent="0.35">
      <c r="B2898" s="269">
        <v>37568</v>
      </c>
      <c r="C2898" s="210">
        <v>37.28</v>
      </c>
      <c r="D2898">
        <f t="shared" si="94"/>
        <v>0.17900063251106893</v>
      </c>
      <c r="E2898">
        <v>3.4993270524899746E-3</v>
      </c>
      <c r="F2898">
        <v>2890</v>
      </c>
      <c r="G2898">
        <f t="shared" ca="1" si="95"/>
        <v>2.0623400372635319E-2</v>
      </c>
    </row>
    <row r="2899" spans="2:7" x14ac:dyDescent="0.35">
      <c r="B2899" s="269">
        <v>36090</v>
      </c>
      <c r="C2899" s="210">
        <v>31.62</v>
      </c>
      <c r="D2899">
        <f t="shared" si="94"/>
        <v>-0.83342113581287536</v>
      </c>
      <c r="E2899">
        <v>3.4909552523008387E-3</v>
      </c>
      <c r="F2899">
        <v>2891</v>
      </c>
      <c r="G2899">
        <f t="shared" ca="1" si="95"/>
        <v>7.616260652529838E-3</v>
      </c>
    </row>
    <row r="2900" spans="2:7" x14ac:dyDescent="0.35">
      <c r="B2900" s="269">
        <v>41130</v>
      </c>
      <c r="C2900" s="210">
        <v>189.82</v>
      </c>
      <c r="D2900">
        <f t="shared" si="94"/>
        <v>-0.10857518549826245</v>
      </c>
      <c r="E2900">
        <v>3.4891097483611576E-3</v>
      </c>
      <c r="F2900">
        <v>2892</v>
      </c>
      <c r="G2900">
        <f t="shared" ca="1" si="95"/>
        <v>-1.046925773353552E-2</v>
      </c>
    </row>
    <row r="2901" spans="2:7" x14ac:dyDescent="0.35">
      <c r="B2901" s="269">
        <v>41065</v>
      </c>
      <c r="C2901" s="210">
        <v>212.94</v>
      </c>
      <c r="D2901">
        <f t="shared" si="94"/>
        <v>2.214673913043478</v>
      </c>
      <c r="E2901">
        <v>3.4872761545712023E-3</v>
      </c>
      <c r="F2901">
        <v>2893</v>
      </c>
      <c r="G2901">
        <f t="shared" ca="1" si="95"/>
        <v>-3.5991557563669806E-2</v>
      </c>
    </row>
    <row r="2902" spans="2:7" x14ac:dyDescent="0.35">
      <c r="B2902" s="269">
        <v>38365</v>
      </c>
      <c r="C2902" s="210">
        <v>66.239999999999995</v>
      </c>
      <c r="D2902">
        <f t="shared" si="94"/>
        <v>0.63636363636363635</v>
      </c>
      <c r="E2902">
        <v>3.4843205574911339E-3</v>
      </c>
      <c r="F2902">
        <v>2894</v>
      </c>
      <c r="G2902">
        <f t="shared" ca="1" si="95"/>
        <v>-1.0347769473289251E-2</v>
      </c>
    </row>
    <row r="2903" spans="2:7" x14ac:dyDescent="0.35">
      <c r="B2903" s="269">
        <v>36153</v>
      </c>
      <c r="C2903" s="210">
        <v>40.479999999999997</v>
      </c>
      <c r="D2903">
        <f t="shared" si="94"/>
        <v>-0.99211228305368448</v>
      </c>
      <c r="E2903">
        <v>3.4705007436785684E-3</v>
      </c>
      <c r="F2903">
        <v>2895</v>
      </c>
      <c r="G2903">
        <f t="shared" ca="1" si="95"/>
        <v>-4.5280793801855887E-3</v>
      </c>
    </row>
    <row r="2904" spans="2:7" x14ac:dyDescent="0.35">
      <c r="B2904" s="269">
        <v>46189</v>
      </c>
      <c r="C2904" s="210">
        <v>5132.03</v>
      </c>
      <c r="D2904">
        <f t="shared" si="94"/>
        <v>45.435305826999631</v>
      </c>
      <c r="E2904">
        <v>3.4628259475355545E-3</v>
      </c>
      <c r="F2904">
        <v>2896</v>
      </c>
      <c r="G2904">
        <f t="shared" ca="1" si="95"/>
        <v>3.3373471355775515E-2</v>
      </c>
    </row>
    <row r="2905" spans="2:7" x14ac:dyDescent="0.35">
      <c r="B2905" s="269">
        <v>39366</v>
      </c>
      <c r="C2905" s="210">
        <v>110.52</v>
      </c>
      <c r="D2905">
        <f t="shared" si="94"/>
        <v>-0.97556008146639506</v>
      </c>
      <c r="E2905">
        <v>3.4501543490103093E-3</v>
      </c>
      <c r="F2905">
        <v>2897</v>
      </c>
      <c r="G2905">
        <f t="shared" ca="1" si="95"/>
        <v>-7.7411241662081283E-3</v>
      </c>
    </row>
    <row r="2906" spans="2:7" x14ac:dyDescent="0.35">
      <c r="B2906" s="269">
        <v>45247</v>
      </c>
      <c r="C2906" s="210">
        <v>4522.1099999999997</v>
      </c>
      <c r="D2906">
        <f t="shared" si="94"/>
        <v>42.108770257387988</v>
      </c>
      <c r="E2906">
        <v>3.4438455683786472E-3</v>
      </c>
      <c r="F2906">
        <v>2898</v>
      </c>
      <c r="G2906">
        <f t="shared" ca="1" si="95"/>
        <v>-5.401633431285395E-2</v>
      </c>
    </row>
    <row r="2907" spans="2:7" x14ac:dyDescent="0.35">
      <c r="B2907" s="269">
        <v>39708</v>
      </c>
      <c r="C2907" s="210">
        <v>104.9</v>
      </c>
      <c r="D2907">
        <f t="shared" si="94"/>
        <v>-0.9589073829604704</v>
      </c>
      <c r="E2907">
        <v>3.4436579299789499E-3</v>
      </c>
      <c r="F2907">
        <v>2899</v>
      </c>
      <c r="G2907">
        <f t="shared" ca="1" si="95"/>
        <v>1.4303048257266955E-2</v>
      </c>
    </row>
    <row r="2908" spans="2:7" x14ac:dyDescent="0.35">
      <c r="B2908" s="269">
        <v>43374</v>
      </c>
      <c r="C2908" s="210">
        <v>2552.77</v>
      </c>
      <c r="D2908">
        <f t="shared" si="94"/>
        <v>18.461538461538463</v>
      </c>
      <c r="E2908">
        <v>3.4433826911056805E-3</v>
      </c>
      <c r="F2908">
        <v>2900</v>
      </c>
      <c r="G2908">
        <f t="shared" ca="1" si="95"/>
        <v>4.6152468722867636E-3</v>
      </c>
    </row>
    <row r="2909" spans="2:7" x14ac:dyDescent="0.35">
      <c r="B2909" s="269">
        <v>40098</v>
      </c>
      <c r="C2909" s="210">
        <v>131.16999999999999</v>
      </c>
      <c r="D2909">
        <f t="shared" si="94"/>
        <v>0.55102282133144143</v>
      </c>
      <c r="E2909">
        <v>3.4424724602202311E-3</v>
      </c>
      <c r="F2909">
        <v>2901</v>
      </c>
      <c r="G2909">
        <f t="shared" ca="1" si="95"/>
        <v>1.0744583425208057E-2</v>
      </c>
    </row>
    <row r="2910" spans="2:7" x14ac:dyDescent="0.35">
      <c r="B2910" s="269">
        <v>39073</v>
      </c>
      <c r="C2910" s="210">
        <v>84.57</v>
      </c>
      <c r="D2910">
        <f t="shared" si="94"/>
        <v>-0.35565714285714289</v>
      </c>
      <c r="E2910">
        <v>3.4409112482201238E-3</v>
      </c>
      <c r="F2910">
        <v>2902</v>
      </c>
      <c r="G2910">
        <f t="shared" ca="1" si="95"/>
        <v>2.6340203000026517E-2</v>
      </c>
    </row>
    <row r="2911" spans="2:7" x14ac:dyDescent="0.35">
      <c r="B2911" s="269">
        <v>40288</v>
      </c>
      <c r="C2911" s="210">
        <v>131.25</v>
      </c>
      <c r="D2911">
        <f t="shared" si="94"/>
        <v>-0.9104718898787193</v>
      </c>
      <c r="E2911">
        <v>3.4403669724769768E-3</v>
      </c>
      <c r="F2911">
        <v>2903</v>
      </c>
      <c r="G2911">
        <f t="shared" ca="1" si="95"/>
        <v>1.3576069803002608E-2</v>
      </c>
    </row>
    <row r="2912" spans="2:7" x14ac:dyDescent="0.35">
      <c r="B2912" s="269">
        <v>42849</v>
      </c>
      <c r="C2912" s="210">
        <v>1466.02</v>
      </c>
      <c r="D2912">
        <f t="shared" si="94"/>
        <v>99.274965800273606</v>
      </c>
      <c r="E2912">
        <v>3.4360027378507745E-3</v>
      </c>
      <c r="F2912">
        <v>2904</v>
      </c>
      <c r="G2912">
        <f t="shared" ca="1" si="95"/>
        <v>-3.8811305986297333E-2</v>
      </c>
    </row>
    <row r="2913" spans="2:7" x14ac:dyDescent="0.35">
      <c r="B2913" s="269">
        <v>35626</v>
      </c>
      <c r="C2913" s="210">
        <v>14.62</v>
      </c>
      <c r="D2913">
        <f t="shared" si="94"/>
        <v>-0.99301687985403275</v>
      </c>
      <c r="E2913">
        <v>3.4317089910774834E-3</v>
      </c>
      <c r="F2913">
        <v>2905</v>
      </c>
      <c r="G2913">
        <f t="shared" ca="1" si="95"/>
        <v>1.55049764113487E-2</v>
      </c>
    </row>
    <row r="2914" spans="2:7" x14ac:dyDescent="0.35">
      <c r="B2914" s="269">
        <v>43068</v>
      </c>
      <c r="C2914" s="210">
        <v>2093.62</v>
      </c>
      <c r="D2914">
        <f t="shared" si="94"/>
        <v>4.4653718641501552</v>
      </c>
      <c r="E2914">
        <v>3.431649780010091E-3</v>
      </c>
      <c r="F2914">
        <v>2906</v>
      </c>
      <c r="G2914">
        <f t="shared" ca="1" si="95"/>
        <v>-3.1879798276751026E-2</v>
      </c>
    </row>
    <row r="2915" spans="2:7" x14ac:dyDescent="0.35">
      <c r="B2915" s="269">
        <v>41647</v>
      </c>
      <c r="C2915" s="210">
        <v>383.07</v>
      </c>
      <c r="D2915">
        <f t="shared" si="94"/>
        <v>2.0443455455773663</v>
      </c>
      <c r="E2915">
        <v>3.4314752724224702E-3</v>
      </c>
      <c r="F2915">
        <v>2907</v>
      </c>
      <c r="G2915">
        <f t="shared" ca="1" si="95"/>
        <v>9.8565309115864492E-3</v>
      </c>
    </row>
    <row r="2916" spans="2:7" x14ac:dyDescent="0.35">
      <c r="B2916" s="269">
        <v>40267</v>
      </c>
      <c r="C2916" s="210">
        <v>125.83</v>
      </c>
      <c r="D2916">
        <f t="shared" si="94"/>
        <v>2.0712716621918479</v>
      </c>
      <c r="E2916">
        <v>3.4290271132375806E-3</v>
      </c>
      <c r="F2916">
        <v>2908</v>
      </c>
      <c r="G2916">
        <f t="shared" ca="1" si="95"/>
        <v>-8.5319125245193993E-3</v>
      </c>
    </row>
    <row r="2917" spans="2:7" x14ac:dyDescent="0.35">
      <c r="B2917" s="269">
        <v>37102</v>
      </c>
      <c r="C2917" s="210">
        <v>40.97</v>
      </c>
      <c r="D2917">
        <f t="shared" si="94"/>
        <v>-0.12662545299509695</v>
      </c>
      <c r="E2917">
        <v>3.4288513348028553E-3</v>
      </c>
      <c r="F2917">
        <v>2909</v>
      </c>
      <c r="G2917">
        <f t="shared" ca="1" si="95"/>
        <v>2.693431034950208E-2</v>
      </c>
    </row>
    <row r="2918" spans="2:7" x14ac:dyDescent="0.35">
      <c r="B2918" s="269">
        <v>36573</v>
      </c>
      <c r="C2918" s="210">
        <v>46.91</v>
      </c>
      <c r="D2918">
        <f t="shared" si="94"/>
        <v>2.9991474850809881</v>
      </c>
      <c r="E2918">
        <v>3.4224598930480553E-3</v>
      </c>
      <c r="F2918">
        <v>2910</v>
      </c>
      <c r="G2918">
        <f t="shared" ca="1" si="95"/>
        <v>-3.7309009452830425E-3</v>
      </c>
    </row>
    <row r="2919" spans="2:7" x14ac:dyDescent="0.35">
      <c r="B2919" s="269">
        <v>35607</v>
      </c>
      <c r="C2919" s="210">
        <v>11.73</v>
      </c>
      <c r="D2919">
        <f t="shared" si="94"/>
        <v>-0.80051020408163254</v>
      </c>
      <c r="E2919">
        <v>3.4217279726262554E-3</v>
      </c>
      <c r="F2919">
        <v>2911</v>
      </c>
      <c r="G2919">
        <f t="shared" ca="1" si="95"/>
        <v>1.4896429138644428E-2</v>
      </c>
    </row>
    <row r="2920" spans="2:7" x14ac:dyDescent="0.35">
      <c r="B2920" s="269">
        <v>36475</v>
      </c>
      <c r="C2920" s="210">
        <v>58.8</v>
      </c>
      <c r="D2920">
        <f t="shared" si="94"/>
        <v>-0.69240426867545524</v>
      </c>
      <c r="E2920">
        <v>3.4129692832763777E-3</v>
      </c>
      <c r="F2920">
        <v>2912</v>
      </c>
      <c r="G2920">
        <f t="shared" ca="1" si="95"/>
        <v>-2.5445544601491905E-2</v>
      </c>
    </row>
    <row r="2921" spans="2:7" x14ac:dyDescent="0.35">
      <c r="B2921" s="269">
        <v>40715</v>
      </c>
      <c r="C2921" s="210">
        <v>191.16</v>
      </c>
      <c r="D2921">
        <f t="shared" si="94"/>
        <v>-0.95075962474692055</v>
      </c>
      <c r="E2921">
        <v>3.4118943887460275E-3</v>
      </c>
      <c r="F2921">
        <v>2913</v>
      </c>
      <c r="G2921">
        <f t="shared" ca="1" si="95"/>
        <v>-2.5264334121157559E-2</v>
      </c>
    </row>
    <row r="2922" spans="2:7" x14ac:dyDescent="0.35">
      <c r="B2922" s="269">
        <v>44886</v>
      </c>
      <c r="C2922" s="210">
        <v>3882.18</v>
      </c>
      <c r="D2922">
        <f t="shared" si="94"/>
        <v>328.83687340696684</v>
      </c>
      <c r="E2922">
        <v>3.4117519346183794E-3</v>
      </c>
      <c r="F2922">
        <v>2914</v>
      </c>
      <c r="G2922">
        <f t="shared" ca="1" si="95"/>
        <v>1.1622125846831942E-2</v>
      </c>
    </row>
    <row r="2923" spans="2:7" x14ac:dyDescent="0.35">
      <c r="B2923" s="269">
        <v>35475</v>
      </c>
      <c r="C2923" s="210">
        <v>11.77</v>
      </c>
      <c r="D2923">
        <f t="shared" si="94"/>
        <v>-0.71438971123513717</v>
      </c>
      <c r="E2923">
        <v>3.4100596760442579E-3</v>
      </c>
      <c r="F2923">
        <v>2915</v>
      </c>
      <c r="G2923">
        <f t="shared" ca="1" si="95"/>
        <v>8.2125197350493961E-3</v>
      </c>
    </row>
    <row r="2924" spans="2:7" x14ac:dyDescent="0.35">
      <c r="B2924" s="269">
        <v>37281</v>
      </c>
      <c r="C2924" s="210">
        <v>41.21</v>
      </c>
      <c r="D2924">
        <f t="shared" si="94"/>
        <v>7.5979112271540569E-2</v>
      </c>
      <c r="E2924">
        <v>3.4088142196250443E-3</v>
      </c>
      <c r="F2924">
        <v>2916</v>
      </c>
      <c r="G2924">
        <f t="shared" ca="1" si="95"/>
        <v>1.4296823100220355E-2</v>
      </c>
    </row>
    <row r="2925" spans="2:7" x14ac:dyDescent="0.35">
      <c r="B2925" s="269">
        <v>37343</v>
      </c>
      <c r="C2925" s="210">
        <v>38.299999999999997</v>
      </c>
      <c r="D2925">
        <f t="shared" si="94"/>
        <v>-0.98585285491604047</v>
      </c>
      <c r="E2925">
        <v>3.4058160859312403E-3</v>
      </c>
      <c r="F2925">
        <v>2917</v>
      </c>
      <c r="G2925">
        <f t="shared" ca="1" si="95"/>
        <v>5.4488535656670115E-3</v>
      </c>
    </row>
    <row r="2926" spans="2:7" x14ac:dyDescent="0.35">
      <c r="B2926" s="269">
        <v>43546</v>
      </c>
      <c r="C2926" s="210">
        <v>2707.26</v>
      </c>
      <c r="D2926">
        <f t="shared" si="94"/>
        <v>8.5366351979709734</v>
      </c>
      <c r="E2926">
        <v>3.3987005622496181E-3</v>
      </c>
      <c r="F2926">
        <v>2918</v>
      </c>
      <c r="G2926">
        <f t="shared" ca="1" si="95"/>
        <v>2.6217111552359856E-4</v>
      </c>
    </row>
    <row r="2927" spans="2:7" x14ac:dyDescent="0.35">
      <c r="B2927" s="269">
        <v>41470</v>
      </c>
      <c r="C2927" s="210">
        <v>283.88</v>
      </c>
      <c r="D2927">
        <f t="shared" si="94"/>
        <v>-0.94939597100090378</v>
      </c>
      <c r="E2927">
        <v>3.3931853527498215E-3</v>
      </c>
      <c r="F2927">
        <v>2919</v>
      </c>
      <c r="G2927">
        <f t="shared" ca="1" si="95"/>
        <v>-5.526708678992024E-3</v>
      </c>
    </row>
    <row r="2928" spans="2:7" x14ac:dyDescent="0.35">
      <c r="B2928" s="269">
        <v>45852</v>
      </c>
      <c r="C2928" s="210">
        <v>5609.83</v>
      </c>
      <c r="D2928">
        <f t="shared" si="94"/>
        <v>171.02790555044467</v>
      </c>
      <c r="E2928">
        <v>3.3858591639986928E-3</v>
      </c>
      <c r="F2928">
        <v>2920</v>
      </c>
      <c r="G2928">
        <f t="shared" ca="1" si="95"/>
        <v>-1.3463168006748384E-2</v>
      </c>
    </row>
    <row r="2929" spans="2:7" x14ac:dyDescent="0.35">
      <c r="B2929" s="269">
        <v>36052</v>
      </c>
      <c r="C2929" s="210">
        <v>32.61</v>
      </c>
      <c r="D2929">
        <f t="shared" si="94"/>
        <v>1.1915322580645158</v>
      </c>
      <c r="E2929">
        <v>3.384615384615367E-3</v>
      </c>
      <c r="F2929">
        <v>2921</v>
      </c>
      <c r="G2929">
        <f t="shared" ca="1" si="95"/>
        <v>1.146878815542649E-2</v>
      </c>
    </row>
    <row r="2930" spans="2:7" x14ac:dyDescent="0.35">
      <c r="B2930" s="269">
        <v>35698</v>
      </c>
      <c r="C2930" s="210">
        <v>14.88</v>
      </c>
      <c r="D2930">
        <f t="shared" si="94"/>
        <v>0</v>
      </c>
      <c r="E2930">
        <v>3.3715441672286387E-3</v>
      </c>
      <c r="F2930">
        <v>2922</v>
      </c>
      <c r="G2930">
        <f t="shared" ca="1" si="95"/>
        <v>2.2638606695960777E-3</v>
      </c>
    </row>
    <row r="2931" spans="2:7" x14ac:dyDescent="0.35">
      <c r="B2931" s="269">
        <v>35695</v>
      </c>
      <c r="C2931" s="210">
        <v>14.88</v>
      </c>
      <c r="D2931">
        <f t="shared" si="94"/>
        <v>-0.99550720568121087</v>
      </c>
      <c r="E2931">
        <v>3.3715441672286387E-3</v>
      </c>
      <c r="F2931">
        <v>2923</v>
      </c>
      <c r="G2931">
        <f t="shared" ca="1" si="95"/>
        <v>9.5630766936793295E-3</v>
      </c>
    </row>
    <row r="2932" spans="2:7" x14ac:dyDescent="0.35">
      <c r="B2932" s="269">
        <v>44169</v>
      </c>
      <c r="C2932" s="210">
        <v>3311.97</v>
      </c>
      <c r="D2932">
        <f t="shared" si="94"/>
        <v>47.293525809273838</v>
      </c>
      <c r="E2932">
        <v>3.3688292409530551E-3</v>
      </c>
      <c r="F2932">
        <v>2924</v>
      </c>
      <c r="G2932">
        <f t="shared" ca="1" si="95"/>
        <v>1.9491514509078007E-2</v>
      </c>
    </row>
    <row r="2933" spans="2:7" x14ac:dyDescent="0.35">
      <c r="B2933" s="269">
        <v>38407</v>
      </c>
      <c r="C2933" s="210">
        <v>68.58</v>
      </c>
      <c r="D2933">
        <f t="shared" si="94"/>
        <v>0.53217158176943702</v>
      </c>
      <c r="E2933">
        <v>3.3650329188003509E-3</v>
      </c>
      <c r="F2933">
        <v>2925</v>
      </c>
      <c r="G2933">
        <f t="shared" ca="1" si="95"/>
        <v>4.7516329034205784E-3</v>
      </c>
    </row>
    <row r="2934" spans="2:7" x14ac:dyDescent="0.35">
      <c r="B2934" s="269">
        <v>37041</v>
      </c>
      <c r="C2934" s="210">
        <v>44.76</v>
      </c>
      <c r="D2934">
        <f t="shared" si="94"/>
        <v>-0.99239420967580227</v>
      </c>
      <c r="E2934">
        <v>3.3624747814391073E-3</v>
      </c>
      <c r="F2934">
        <v>2926</v>
      </c>
      <c r="G2934">
        <f t="shared" ca="1" si="95"/>
        <v>2.3599953397244283E-2</v>
      </c>
    </row>
    <row r="2935" spans="2:7" x14ac:dyDescent="0.35">
      <c r="B2935" s="269">
        <v>46087</v>
      </c>
      <c r="C2935" s="210">
        <v>5884.99</v>
      </c>
      <c r="D2935">
        <f t="shared" si="94"/>
        <v>162.74485253199779</v>
      </c>
      <c r="E2935">
        <v>3.3536107151869079E-3</v>
      </c>
      <c r="F2935">
        <v>2927</v>
      </c>
      <c r="G2935">
        <f t="shared" ca="1" si="95"/>
        <v>-1.4125086525222423E-2</v>
      </c>
    </row>
    <row r="2936" spans="2:7" x14ac:dyDescent="0.35">
      <c r="B2936" s="269">
        <v>37180</v>
      </c>
      <c r="C2936" s="210">
        <v>35.94</v>
      </c>
      <c r="D2936">
        <f t="shared" si="94"/>
        <v>-0.47829873711714332</v>
      </c>
      <c r="E2936">
        <v>3.3500837520937308E-3</v>
      </c>
      <c r="F2936">
        <v>2928</v>
      </c>
      <c r="G2936">
        <f t="shared" ca="1" si="95"/>
        <v>-1.7427512782977217E-2</v>
      </c>
    </row>
    <row r="2937" spans="2:7" x14ac:dyDescent="0.35">
      <c r="B2937" s="269">
        <v>36419</v>
      </c>
      <c r="C2937" s="210">
        <v>68.89</v>
      </c>
      <c r="D2937">
        <f t="shared" si="94"/>
        <v>-0.98801960965039648</v>
      </c>
      <c r="E2937">
        <v>3.3498397902709583E-3</v>
      </c>
      <c r="F2937">
        <v>2929</v>
      </c>
      <c r="G2937">
        <f t="shared" ca="1" si="95"/>
        <v>2.0483626101084527E-2</v>
      </c>
    </row>
    <row r="2938" spans="2:7" x14ac:dyDescent="0.35">
      <c r="B2938" s="269">
        <v>45989</v>
      </c>
      <c r="C2938" s="210">
        <v>5750.23</v>
      </c>
      <c r="D2938">
        <f t="shared" si="94"/>
        <v>158.77299249791608</v>
      </c>
      <c r="E2938">
        <v>3.3466816726427759E-3</v>
      </c>
      <c r="F2938">
        <v>2930</v>
      </c>
      <c r="G2938">
        <f t="shared" ca="1" si="95"/>
        <v>1.6310012857846232E-3</v>
      </c>
    </row>
    <row r="2939" spans="2:7" x14ac:dyDescent="0.35">
      <c r="B2939" s="269">
        <v>37693</v>
      </c>
      <c r="C2939" s="210">
        <v>35.99</v>
      </c>
      <c r="D2939">
        <f t="shared" si="94"/>
        <v>-0.68476832793203124</v>
      </c>
      <c r="E2939">
        <v>3.3454139949820058E-3</v>
      </c>
      <c r="F2939">
        <v>2931</v>
      </c>
      <c r="G2939">
        <f t="shared" ca="1" si="95"/>
        <v>-1.0891874399996339E-2</v>
      </c>
    </row>
    <row r="2940" spans="2:7" x14ac:dyDescent="0.35">
      <c r="B2940" s="269">
        <v>39245</v>
      </c>
      <c r="C2940" s="210">
        <v>114.17</v>
      </c>
      <c r="D2940">
        <f t="shared" si="94"/>
        <v>-0.28697227079690235</v>
      </c>
      <c r="E2940">
        <v>3.339485016257979E-3</v>
      </c>
      <c r="F2940">
        <v>2932</v>
      </c>
      <c r="G2940">
        <f t="shared" ca="1" si="95"/>
        <v>3.8662107017581271E-2</v>
      </c>
    </row>
    <row r="2941" spans="2:7" x14ac:dyDescent="0.35">
      <c r="B2941" s="269">
        <v>40688</v>
      </c>
      <c r="C2941" s="210">
        <v>160.12</v>
      </c>
      <c r="D2941">
        <f t="shared" si="94"/>
        <v>0.65618535374431108</v>
      </c>
      <c r="E2941">
        <v>3.3210100883514075E-3</v>
      </c>
      <c r="F2941">
        <v>2933</v>
      </c>
      <c r="G2941">
        <f t="shared" ca="1" si="95"/>
        <v>-3.0304007828937333E-2</v>
      </c>
    </row>
    <row r="2942" spans="2:7" x14ac:dyDescent="0.35">
      <c r="B2942" s="269">
        <v>39009</v>
      </c>
      <c r="C2942" s="210">
        <v>96.68</v>
      </c>
      <c r="D2942">
        <f t="shared" si="94"/>
        <v>-0.98124470155059051</v>
      </c>
      <c r="E2942">
        <v>3.3208800332088771E-3</v>
      </c>
      <c r="F2942">
        <v>2934</v>
      </c>
      <c r="G2942">
        <f t="shared" ca="1" si="95"/>
        <v>-2.3984299105750482E-2</v>
      </c>
    </row>
    <row r="2943" spans="2:7" x14ac:dyDescent="0.35">
      <c r="B2943" s="269">
        <v>45463</v>
      </c>
      <c r="C2943" s="210">
        <v>5154.8100000000004</v>
      </c>
      <c r="D2943">
        <f t="shared" si="94"/>
        <v>112.5170667253909</v>
      </c>
      <c r="E2943">
        <v>3.3205196827405773E-3</v>
      </c>
      <c r="F2943">
        <v>2935</v>
      </c>
      <c r="G2943">
        <f t="shared" ca="1" si="95"/>
        <v>5.0359128900868341E-2</v>
      </c>
    </row>
    <row r="2944" spans="2:7" x14ac:dyDescent="0.35">
      <c r="B2944" s="269">
        <v>37027</v>
      </c>
      <c r="C2944" s="210">
        <v>45.41</v>
      </c>
      <c r="D2944">
        <f t="shared" si="94"/>
        <v>-0.99036852431199962</v>
      </c>
      <c r="E2944">
        <v>3.3141847105611706E-3</v>
      </c>
      <c r="F2944">
        <v>2936</v>
      </c>
      <c r="G2944">
        <f t="shared" ca="1" si="95"/>
        <v>4.5337670272288286E-2</v>
      </c>
    </row>
    <row r="2945" spans="2:7" x14ac:dyDescent="0.35">
      <c r="B2945" s="269">
        <v>45273</v>
      </c>
      <c r="C2945" s="210">
        <v>4714.75</v>
      </c>
      <c r="D2945">
        <f t="shared" si="94"/>
        <v>0.32110973497946071</v>
      </c>
      <c r="E2945">
        <v>3.313344030235E-3</v>
      </c>
      <c r="F2945">
        <v>2937</v>
      </c>
      <c r="G2945">
        <f t="shared" ca="1" si="95"/>
        <v>-2.8439307687679188E-2</v>
      </c>
    </row>
    <row r="2946" spans="2:7" x14ac:dyDescent="0.35">
      <c r="B2946" s="269">
        <v>44761</v>
      </c>
      <c r="C2946" s="210">
        <v>3568.78</v>
      </c>
      <c r="D2946">
        <f t="shared" si="94"/>
        <v>7.5903620258039677</v>
      </c>
      <c r="E2946">
        <v>3.3117795895418051E-3</v>
      </c>
      <c r="F2946">
        <v>2938</v>
      </c>
      <c r="G2946">
        <f t="shared" ca="1" si="95"/>
        <v>-1.4369751446116663E-2</v>
      </c>
    </row>
    <row r="2947" spans="2:7" x14ac:dyDescent="0.35">
      <c r="B2947" s="269">
        <v>41835</v>
      </c>
      <c r="C2947" s="210">
        <v>415.44</v>
      </c>
      <c r="D2947">
        <f t="shared" si="94"/>
        <v>-0.9071932803145385</v>
      </c>
      <c r="E2947">
        <v>3.3086193155746724E-3</v>
      </c>
      <c r="F2947">
        <v>2939</v>
      </c>
      <c r="G2947">
        <f t="shared" ca="1" si="95"/>
        <v>6.2692520791288887E-3</v>
      </c>
    </row>
    <row r="2948" spans="2:7" x14ac:dyDescent="0.35">
      <c r="B2948" s="269">
        <v>45238</v>
      </c>
      <c r="C2948" s="210">
        <v>4476.3999999999996</v>
      </c>
      <c r="D2948">
        <f t="shared" si="94"/>
        <v>112.52777073294445</v>
      </c>
      <c r="E2948">
        <v>3.3082005719868271E-3</v>
      </c>
      <c r="F2948">
        <v>2940</v>
      </c>
      <c r="G2948">
        <f t="shared" ca="1" si="95"/>
        <v>-1.6436345560071012E-2</v>
      </c>
    </row>
    <row r="2949" spans="2:7" x14ac:dyDescent="0.35">
      <c r="B2949" s="269">
        <v>37144</v>
      </c>
      <c r="C2949" s="210">
        <v>39.43</v>
      </c>
      <c r="D2949">
        <f t="shared" si="94"/>
        <v>-0.48022673345636702</v>
      </c>
      <c r="E2949">
        <v>3.3078880407125333E-3</v>
      </c>
      <c r="F2949">
        <v>2941</v>
      </c>
      <c r="G2949">
        <f t="shared" ca="1" si="95"/>
        <v>2.6045230107964286E-2</v>
      </c>
    </row>
    <row r="2950" spans="2:7" x14ac:dyDescent="0.35">
      <c r="B2950" s="269">
        <v>38565</v>
      </c>
      <c r="C2950" s="210">
        <v>75.86</v>
      </c>
      <c r="D2950">
        <f t="shared" si="94"/>
        <v>3.9907894736842104</v>
      </c>
      <c r="E2950">
        <v>3.3064409469646871E-3</v>
      </c>
      <c r="F2950">
        <v>2942</v>
      </c>
      <c r="G2950">
        <f t="shared" ca="1" si="95"/>
        <v>-1.9183673973800663E-2</v>
      </c>
    </row>
    <row r="2951" spans="2:7" x14ac:dyDescent="0.35">
      <c r="B2951" s="269">
        <v>35690</v>
      </c>
      <c r="C2951" s="210">
        <v>15.2</v>
      </c>
      <c r="D2951">
        <f t="shared" si="94"/>
        <v>-0.9951745572180053</v>
      </c>
      <c r="E2951">
        <v>3.3003300330032301E-3</v>
      </c>
      <c r="F2951">
        <v>2943</v>
      </c>
      <c r="G2951">
        <f t="shared" ca="1" si="95"/>
        <v>-1.5260015585129344E-2</v>
      </c>
    </row>
    <row r="2952" spans="2:7" x14ac:dyDescent="0.35">
      <c r="B2952" s="269">
        <v>44127</v>
      </c>
      <c r="C2952" s="210">
        <v>3149.97</v>
      </c>
      <c r="D2952">
        <f t="shared" si="94"/>
        <v>37.292851932895687</v>
      </c>
      <c r="E2952">
        <v>3.2965772927933666E-3</v>
      </c>
      <c r="F2952">
        <v>2944</v>
      </c>
      <c r="G2952">
        <f t="shared" ca="1" si="95"/>
        <v>8.6836708027066556E-3</v>
      </c>
    </row>
    <row r="2953" spans="2:7" x14ac:dyDescent="0.35">
      <c r="B2953" s="269">
        <v>38961</v>
      </c>
      <c r="C2953" s="210">
        <v>82.26</v>
      </c>
      <c r="D2953">
        <f t="shared" ref="D2953:D3016" si="96">(C2953-C2954)/C2954</f>
        <v>0.7988191559151544</v>
      </c>
      <c r="E2953">
        <v>3.293084522502869E-3</v>
      </c>
      <c r="F2953">
        <v>2945</v>
      </c>
      <c r="G2953">
        <f t="shared" ca="1" si="95"/>
        <v>8.5918408357694969E-3</v>
      </c>
    </row>
    <row r="2954" spans="2:7" x14ac:dyDescent="0.35">
      <c r="B2954" s="269">
        <v>38196</v>
      </c>
      <c r="C2954" s="210">
        <v>45.73</v>
      </c>
      <c r="D2954">
        <f t="shared" si="96"/>
        <v>-0.98895544016423131</v>
      </c>
      <c r="E2954">
        <v>3.290917068889833E-3</v>
      </c>
      <c r="F2954">
        <v>2946</v>
      </c>
      <c r="G2954">
        <f t="shared" ref="G2954:G3017" ca="1" si="97">_xlfn.NORM.INV(RAND(),M$11,M$12)</f>
        <v>-1.1972700969581571E-2</v>
      </c>
    </row>
    <row r="2955" spans="2:7" x14ac:dyDescent="0.35">
      <c r="B2955" s="269">
        <v>44987</v>
      </c>
      <c r="C2955" s="210">
        <v>4140.5</v>
      </c>
      <c r="D2955">
        <f t="shared" si="96"/>
        <v>42.722280887011614</v>
      </c>
      <c r="E2955">
        <v>3.28815851007885E-3</v>
      </c>
      <c r="F2955">
        <v>2947</v>
      </c>
      <c r="G2955">
        <f t="shared" ca="1" si="97"/>
        <v>-3.6053239464911915E-2</v>
      </c>
    </row>
    <row r="2956" spans="2:7" x14ac:dyDescent="0.35">
      <c r="B2956" s="269">
        <v>39182</v>
      </c>
      <c r="C2956" s="210">
        <v>94.7</v>
      </c>
      <c r="D2956">
        <f t="shared" si="96"/>
        <v>0.40838786436644869</v>
      </c>
      <c r="E2956">
        <v>3.2842462125225371E-3</v>
      </c>
      <c r="F2956">
        <v>2948</v>
      </c>
      <c r="G2956">
        <f t="shared" ca="1" si="97"/>
        <v>-1.789467136141866E-2</v>
      </c>
    </row>
    <row r="2957" spans="2:7" x14ac:dyDescent="0.35">
      <c r="B2957" s="269">
        <v>38530</v>
      </c>
      <c r="C2957" s="210">
        <v>67.239999999999995</v>
      </c>
      <c r="D2957">
        <f t="shared" si="96"/>
        <v>-0.40647894783299504</v>
      </c>
      <c r="E2957">
        <v>3.2826022082960145E-3</v>
      </c>
      <c r="F2957">
        <v>2949</v>
      </c>
      <c r="G2957">
        <f t="shared" ca="1" si="97"/>
        <v>3.8661381260416169E-2</v>
      </c>
    </row>
    <row r="2958" spans="2:7" x14ac:dyDescent="0.35">
      <c r="B2958" s="269">
        <v>39442</v>
      </c>
      <c r="C2958" s="210">
        <v>113.29</v>
      </c>
      <c r="D2958">
        <f t="shared" si="96"/>
        <v>2.0785326086956526</v>
      </c>
      <c r="E2958">
        <v>3.2766560396741457E-3</v>
      </c>
      <c r="F2958">
        <v>2950</v>
      </c>
      <c r="G2958">
        <f t="shared" ca="1" si="97"/>
        <v>-1.8314085907791617E-2</v>
      </c>
    </row>
    <row r="2959" spans="2:7" x14ac:dyDescent="0.35">
      <c r="B2959" s="269">
        <v>37649</v>
      </c>
      <c r="C2959" s="210">
        <v>36.799999999999997</v>
      </c>
      <c r="D2959">
        <f t="shared" si="96"/>
        <v>-0.99313285499687431</v>
      </c>
      <c r="E2959">
        <v>3.271537622682591E-3</v>
      </c>
      <c r="F2959">
        <v>2951</v>
      </c>
      <c r="G2959">
        <f t="shared" ca="1" si="97"/>
        <v>2.2244370893451718E-2</v>
      </c>
    </row>
    <row r="2960" spans="2:7" x14ac:dyDescent="0.35">
      <c r="B2960" s="269">
        <v>45796</v>
      </c>
      <c r="C2960" s="210">
        <v>5358.85</v>
      </c>
      <c r="D2960">
        <f t="shared" si="96"/>
        <v>39.493048209158232</v>
      </c>
      <c r="E2960">
        <v>3.2706903459406096E-3</v>
      </c>
      <c r="F2960">
        <v>2952</v>
      </c>
      <c r="G2960">
        <f t="shared" ca="1" si="97"/>
        <v>-3.3260950126325822E-2</v>
      </c>
    </row>
    <row r="2961" spans="2:7" x14ac:dyDescent="0.35">
      <c r="B2961" s="269">
        <v>40304</v>
      </c>
      <c r="C2961" s="210">
        <v>132.34</v>
      </c>
      <c r="D2961">
        <f t="shared" si="96"/>
        <v>-0.89102527153103162</v>
      </c>
      <c r="E2961">
        <v>3.2597983473580988E-3</v>
      </c>
      <c r="F2961">
        <v>2953</v>
      </c>
      <c r="G2961">
        <f t="shared" ca="1" si="97"/>
        <v>9.7034877530749256E-3</v>
      </c>
    </row>
    <row r="2962" spans="2:7" x14ac:dyDescent="0.35">
      <c r="B2962" s="269">
        <v>42201</v>
      </c>
      <c r="C2962" s="210">
        <v>1214.4100000000001</v>
      </c>
      <c r="D2962">
        <f t="shared" si="96"/>
        <v>31.706975491516292</v>
      </c>
      <c r="E2962">
        <v>3.2466459586280349E-3</v>
      </c>
      <c r="F2962">
        <v>2954</v>
      </c>
      <c r="G2962">
        <f t="shared" ca="1" si="97"/>
        <v>7.1970947114742738E-3</v>
      </c>
    </row>
    <row r="2963" spans="2:7" x14ac:dyDescent="0.35">
      <c r="B2963" s="269">
        <v>37600</v>
      </c>
      <c r="C2963" s="210">
        <v>37.130000000000003</v>
      </c>
      <c r="D2963">
        <f t="shared" si="96"/>
        <v>-0.98716814465126246</v>
      </c>
      <c r="E2963">
        <v>3.2423669278574588E-3</v>
      </c>
      <c r="F2963">
        <v>2955</v>
      </c>
      <c r="G2963">
        <f t="shared" ca="1" si="97"/>
        <v>-1.4536261782863588E-2</v>
      </c>
    </row>
    <row r="2964" spans="2:7" x14ac:dyDescent="0.35">
      <c r="B2964" s="269">
        <v>44629</v>
      </c>
      <c r="C2964" s="210">
        <v>2893.58</v>
      </c>
      <c r="D2964">
        <f t="shared" si="96"/>
        <v>-0.40689406377531673</v>
      </c>
      <c r="E2964">
        <v>3.2417664333287944E-3</v>
      </c>
      <c r="F2964">
        <v>2956</v>
      </c>
      <c r="G2964">
        <f t="shared" ca="1" si="97"/>
        <v>2.5779410779601932E-3</v>
      </c>
    </row>
    <row r="2965" spans="2:7" x14ac:dyDescent="0.35">
      <c r="B2965" s="269">
        <v>45120</v>
      </c>
      <c r="C2965" s="210">
        <v>4878.6899999999996</v>
      </c>
      <c r="D2965">
        <f t="shared" si="96"/>
        <v>2.1389149820493349</v>
      </c>
      <c r="E2965">
        <v>3.2408445114363786E-3</v>
      </c>
      <c r="F2965">
        <v>2957</v>
      </c>
      <c r="G2965">
        <f t="shared" ca="1" si="97"/>
        <v>2.766951074405566E-3</v>
      </c>
    </row>
    <row r="2966" spans="2:7" x14ac:dyDescent="0.35">
      <c r="B2966" s="269">
        <v>42859</v>
      </c>
      <c r="C2966" s="210">
        <v>1554.26</v>
      </c>
      <c r="D2966">
        <f t="shared" si="96"/>
        <v>25.401562765415324</v>
      </c>
      <c r="E2966">
        <v>3.2402984689266878E-3</v>
      </c>
      <c r="F2966">
        <v>2958</v>
      </c>
      <c r="G2966">
        <f t="shared" ca="1" si="97"/>
        <v>1.6420398982097881E-2</v>
      </c>
    </row>
    <row r="2967" spans="2:7" x14ac:dyDescent="0.35">
      <c r="B2967" s="269">
        <v>36327</v>
      </c>
      <c r="C2967" s="210">
        <v>58.87</v>
      </c>
      <c r="D2967">
        <f t="shared" si="96"/>
        <v>-0.83949506516167727</v>
      </c>
      <c r="E2967">
        <v>3.2379004771642423E-3</v>
      </c>
      <c r="F2967">
        <v>2959</v>
      </c>
      <c r="G2967">
        <f t="shared" ca="1" si="97"/>
        <v>1.996108220946406E-3</v>
      </c>
    </row>
    <row r="2968" spans="2:7" x14ac:dyDescent="0.35">
      <c r="B2968" s="269">
        <v>41668</v>
      </c>
      <c r="C2968" s="210">
        <v>366.78</v>
      </c>
      <c r="D2968">
        <f t="shared" si="96"/>
        <v>-0.89750683231896455</v>
      </c>
      <c r="E2968">
        <v>3.2275711159736047E-3</v>
      </c>
      <c r="F2968">
        <v>2960</v>
      </c>
      <c r="G2968">
        <f t="shared" ca="1" si="97"/>
        <v>-3.4826345854019813E-3</v>
      </c>
    </row>
    <row r="2969" spans="2:7" x14ac:dyDescent="0.35">
      <c r="B2969" s="269">
        <v>44844</v>
      </c>
      <c r="C2969" s="210">
        <v>3578.58</v>
      </c>
      <c r="D2969">
        <f t="shared" si="96"/>
        <v>228.54329698524694</v>
      </c>
      <c r="E2969">
        <v>3.2239254516299048E-3</v>
      </c>
      <c r="F2969">
        <v>2961</v>
      </c>
      <c r="G2969">
        <f t="shared" ca="1" si="97"/>
        <v>-1.3574551360750529E-2</v>
      </c>
    </row>
    <row r="2970" spans="2:7" x14ac:dyDescent="0.35">
      <c r="B2970" s="269">
        <v>35654</v>
      </c>
      <c r="C2970" s="210">
        <v>15.59</v>
      </c>
      <c r="D2970">
        <f t="shared" si="96"/>
        <v>-0.9936284386609503</v>
      </c>
      <c r="E2970">
        <v>3.2175032175032633E-3</v>
      </c>
      <c r="F2970">
        <v>2962</v>
      </c>
      <c r="G2970">
        <f t="shared" ca="1" si="97"/>
        <v>-1.3168689102925991E-2</v>
      </c>
    </row>
    <row r="2971" spans="2:7" x14ac:dyDescent="0.35">
      <c r="B2971" s="269">
        <v>43406</v>
      </c>
      <c r="C2971" s="210">
        <v>2446.81</v>
      </c>
      <c r="D2971">
        <f t="shared" si="96"/>
        <v>-0.51044217687074833</v>
      </c>
      <c r="E2971">
        <v>3.2144716827185844E-3</v>
      </c>
      <c r="F2971">
        <v>2963</v>
      </c>
      <c r="G2971">
        <f t="shared" ca="1" si="97"/>
        <v>8.6308531994157747E-3</v>
      </c>
    </row>
    <row r="2972" spans="2:7" x14ac:dyDescent="0.35">
      <c r="B2972" s="269">
        <v>46283</v>
      </c>
      <c r="C2972" s="209">
        <v>4998</v>
      </c>
      <c r="D2972">
        <f t="shared" si="96"/>
        <v>0.49154403755420206</v>
      </c>
      <c r="E2972">
        <v>3.2115616218386192E-3</v>
      </c>
      <c r="F2972">
        <v>2964</v>
      </c>
      <c r="G2972">
        <f t="shared" ca="1" si="97"/>
        <v>-8.777450707012099E-3</v>
      </c>
    </row>
    <row r="2973" spans="2:7" x14ac:dyDescent="0.35">
      <c r="B2973" s="269">
        <v>44564</v>
      </c>
      <c r="C2973" s="210">
        <v>3350.89</v>
      </c>
      <c r="D2973">
        <f t="shared" si="96"/>
        <v>88.048365665692259</v>
      </c>
      <c r="E2973">
        <v>3.2034105844277773E-3</v>
      </c>
      <c r="F2973">
        <v>2965</v>
      </c>
      <c r="G2973">
        <f t="shared" ca="1" si="97"/>
        <v>-2.957053011289346E-2</v>
      </c>
    </row>
    <row r="2974" spans="2:7" x14ac:dyDescent="0.35">
      <c r="B2974" s="269">
        <v>37540</v>
      </c>
      <c r="C2974" s="210">
        <v>37.630000000000003</v>
      </c>
      <c r="D2974">
        <f t="shared" si="96"/>
        <v>-5.3120849933588376E-4</v>
      </c>
      <c r="E2974">
        <v>3.1991468941616782E-3</v>
      </c>
      <c r="F2974">
        <v>2966</v>
      </c>
      <c r="G2974">
        <f t="shared" ca="1" si="97"/>
        <v>7.7604607139596864E-4</v>
      </c>
    </row>
    <row r="2975" spans="2:7" x14ac:dyDescent="0.35">
      <c r="B2975" s="269">
        <v>37417</v>
      </c>
      <c r="C2975" s="210">
        <v>37.65</v>
      </c>
      <c r="D2975">
        <f t="shared" si="96"/>
        <v>-0.143344709897611</v>
      </c>
      <c r="E2975">
        <v>3.1974420463628415E-3</v>
      </c>
      <c r="F2975">
        <v>2967</v>
      </c>
      <c r="G2975">
        <f t="shared" ca="1" si="97"/>
        <v>-2.7431458927999464E-2</v>
      </c>
    </row>
    <row r="2976" spans="2:7" x14ac:dyDescent="0.35">
      <c r="B2976" s="269">
        <v>38159</v>
      </c>
      <c r="C2976" s="210">
        <v>43.95</v>
      </c>
      <c r="D2976">
        <f t="shared" si="96"/>
        <v>-0.78488571288727915</v>
      </c>
      <c r="E2976">
        <v>3.195617438940894E-3</v>
      </c>
      <c r="F2976">
        <v>2968</v>
      </c>
      <c r="G2976">
        <f t="shared" ca="1" si="97"/>
        <v>1.7866390723631546E-2</v>
      </c>
    </row>
    <row r="2977" spans="2:7" x14ac:dyDescent="0.35">
      <c r="B2977" s="269">
        <v>41151</v>
      </c>
      <c r="C2977" s="210">
        <v>204.31</v>
      </c>
      <c r="D2977">
        <f t="shared" si="96"/>
        <v>-0.92169090309771484</v>
      </c>
      <c r="E2977">
        <v>3.1915938328587138E-3</v>
      </c>
      <c r="F2977">
        <v>2969</v>
      </c>
      <c r="G2977">
        <f t="shared" ca="1" si="97"/>
        <v>-1.3913548699903395E-2</v>
      </c>
    </row>
    <row r="2978" spans="2:7" x14ac:dyDescent="0.35">
      <c r="B2978" s="269">
        <v>43271</v>
      </c>
      <c r="C2978" s="210">
        <v>2609.02</v>
      </c>
      <c r="D2978">
        <f t="shared" si="96"/>
        <v>10.635982517170637</v>
      </c>
      <c r="E2978">
        <v>3.1798519657790952E-3</v>
      </c>
      <c r="F2978">
        <v>2970</v>
      </c>
      <c r="G2978">
        <f t="shared" ca="1" si="97"/>
        <v>-7.6437243275758885E-3</v>
      </c>
    </row>
    <row r="2979" spans="2:7" x14ac:dyDescent="0.35">
      <c r="B2979" s="269">
        <v>41345</v>
      </c>
      <c r="C2979" s="210">
        <v>224.22</v>
      </c>
      <c r="D2979">
        <f t="shared" si="96"/>
        <v>-0.96101348931183295</v>
      </c>
      <c r="E2979">
        <v>3.1765916513802873E-3</v>
      </c>
      <c r="F2979">
        <v>2971</v>
      </c>
      <c r="G2979">
        <f t="shared" ca="1" si="97"/>
        <v>2.1847452128500273E-2</v>
      </c>
    </row>
    <row r="2980" spans="2:7" x14ac:dyDescent="0.35">
      <c r="B2980" s="269">
        <v>46002</v>
      </c>
      <c r="C2980" s="210">
        <v>5751.22</v>
      </c>
      <c r="D2980">
        <f t="shared" si="96"/>
        <v>15.246843131161897</v>
      </c>
      <c r="E2980">
        <v>3.1745920998007709E-3</v>
      </c>
      <c r="F2980">
        <v>2972</v>
      </c>
      <c r="G2980">
        <f t="shared" ca="1" si="97"/>
        <v>1.9248346288669036E-2</v>
      </c>
    </row>
    <row r="2981" spans="2:7" x14ac:dyDescent="0.35">
      <c r="B2981" s="269">
        <v>41780</v>
      </c>
      <c r="C2981" s="210">
        <v>353.99</v>
      </c>
      <c r="D2981">
        <f t="shared" si="96"/>
        <v>3.464497414554168</v>
      </c>
      <c r="E2981">
        <v>3.1739734179726375E-3</v>
      </c>
      <c r="F2981">
        <v>2973</v>
      </c>
      <c r="G2981">
        <f t="shared" ca="1" si="97"/>
        <v>2.0931316783063588E-3</v>
      </c>
    </row>
    <row r="2982" spans="2:7" x14ac:dyDescent="0.35">
      <c r="B2982" s="269">
        <v>38573</v>
      </c>
      <c r="C2982" s="210">
        <v>79.290000000000006</v>
      </c>
      <c r="D2982">
        <f t="shared" si="96"/>
        <v>-0.79562326012991025</v>
      </c>
      <c r="E2982">
        <v>3.1629554655870445E-3</v>
      </c>
      <c r="F2982">
        <v>2974</v>
      </c>
      <c r="G2982">
        <f t="shared" ca="1" si="97"/>
        <v>-1.0178786713582379E-2</v>
      </c>
    </row>
    <row r="2983" spans="2:7" x14ac:dyDescent="0.35">
      <c r="B2983" s="269">
        <v>41638</v>
      </c>
      <c r="C2983" s="210">
        <v>387.96</v>
      </c>
      <c r="D2983">
        <f t="shared" si="96"/>
        <v>9.1640031438302323</v>
      </c>
      <c r="E2983">
        <v>3.1545741324920371E-3</v>
      </c>
      <c r="F2983">
        <v>2975</v>
      </c>
      <c r="G2983">
        <f t="shared" ca="1" si="97"/>
        <v>-2.2552633778775998E-2</v>
      </c>
    </row>
    <row r="2984" spans="2:7" x14ac:dyDescent="0.35">
      <c r="B2984" s="269">
        <v>37777</v>
      </c>
      <c r="C2984" s="210">
        <v>38.17</v>
      </c>
      <c r="D2984">
        <f t="shared" si="96"/>
        <v>-0.98467049803812889</v>
      </c>
      <c r="E2984">
        <v>3.1537450722734445E-3</v>
      </c>
      <c r="F2984">
        <v>2976</v>
      </c>
      <c r="G2984">
        <f t="shared" ca="1" si="97"/>
        <v>1.8375963824593881E-2</v>
      </c>
    </row>
    <row r="2985" spans="2:7" x14ac:dyDescent="0.35">
      <c r="B2985" s="269">
        <v>43370</v>
      </c>
      <c r="C2985" s="210">
        <v>2489.9699999999998</v>
      </c>
      <c r="D2985">
        <f t="shared" si="96"/>
        <v>3.570261737821665</v>
      </c>
      <c r="E2985">
        <v>3.1504945309508729E-3</v>
      </c>
      <c r="F2985">
        <v>2977</v>
      </c>
      <c r="G2985">
        <f t="shared" ca="1" si="97"/>
        <v>-6.2729613011059697E-3</v>
      </c>
    </row>
    <row r="2986" spans="2:7" x14ac:dyDescent="0.35">
      <c r="B2986" s="269">
        <v>41891</v>
      </c>
      <c r="C2986" s="210">
        <v>544.82000000000005</v>
      </c>
      <c r="D2986">
        <f t="shared" si="96"/>
        <v>-0.88265094028728797</v>
      </c>
      <c r="E2986">
        <v>3.1485334462632549E-3</v>
      </c>
      <c r="F2986">
        <v>2978</v>
      </c>
      <c r="G2986">
        <f t="shared" ca="1" si="97"/>
        <v>-2.8909922876509328E-3</v>
      </c>
    </row>
    <row r="2987" spans="2:7" x14ac:dyDescent="0.35">
      <c r="B2987" s="269">
        <v>45407</v>
      </c>
      <c r="C2987" s="210">
        <v>4642.7299999999996</v>
      </c>
      <c r="D2987">
        <f t="shared" si="96"/>
        <v>3.6591768944373633</v>
      </c>
      <c r="E2987">
        <v>3.1481193390029104E-3</v>
      </c>
      <c r="F2987">
        <v>2979</v>
      </c>
      <c r="G2987">
        <f t="shared" ca="1" si="97"/>
        <v>1.5449345586572136E-3</v>
      </c>
    </row>
    <row r="2988" spans="2:7" x14ac:dyDescent="0.35">
      <c r="B2988" s="269">
        <v>42144</v>
      </c>
      <c r="C2988" s="210">
        <v>996.47</v>
      </c>
      <c r="D2988">
        <f t="shared" si="96"/>
        <v>-0.68740451669369751</v>
      </c>
      <c r="E2988">
        <v>3.1408868978708457E-3</v>
      </c>
      <c r="F2988">
        <v>2980</v>
      </c>
      <c r="G2988">
        <f t="shared" ca="1" si="97"/>
        <v>2.1169123634624771E-2</v>
      </c>
    </row>
    <row r="2989" spans="2:7" x14ac:dyDescent="0.35">
      <c r="B2989" s="269">
        <v>44154</v>
      </c>
      <c r="C2989" s="210">
        <v>3187.73</v>
      </c>
      <c r="D2989">
        <f t="shared" si="96"/>
        <v>29.178263750828364</v>
      </c>
      <c r="E2989">
        <v>3.1405868932420796E-3</v>
      </c>
      <c r="F2989">
        <v>2981</v>
      </c>
      <c r="G2989">
        <f t="shared" ca="1" si="97"/>
        <v>1.0590955475137026E-2</v>
      </c>
    </row>
    <row r="2990" spans="2:7" x14ac:dyDescent="0.35">
      <c r="B2990" s="269">
        <v>39643</v>
      </c>
      <c r="C2990" s="210">
        <v>105.63</v>
      </c>
      <c r="D2990">
        <f t="shared" si="96"/>
        <v>0.22157973863767777</v>
      </c>
      <c r="E2990">
        <v>3.1339031339031177E-3</v>
      </c>
      <c r="F2990">
        <v>2982</v>
      </c>
      <c r="G2990">
        <f t="shared" ca="1" si="97"/>
        <v>-2.7010086604316797E-2</v>
      </c>
    </row>
    <row r="2991" spans="2:7" x14ac:dyDescent="0.35">
      <c r="B2991" s="269">
        <v>39780</v>
      </c>
      <c r="C2991" s="210">
        <v>86.47</v>
      </c>
      <c r="D2991">
        <f t="shared" si="96"/>
        <v>-0.75688137880619688</v>
      </c>
      <c r="E2991">
        <v>3.1322505800463574E-3</v>
      </c>
      <c r="F2991">
        <v>2983</v>
      </c>
      <c r="G2991">
        <f t="shared" ca="1" si="97"/>
        <v>-7.4269790279762838E-3</v>
      </c>
    </row>
    <row r="2992" spans="2:7" x14ac:dyDescent="0.35">
      <c r="B2992" s="269">
        <v>41732</v>
      </c>
      <c r="C2992" s="210">
        <v>355.67</v>
      </c>
      <c r="D2992">
        <f t="shared" si="96"/>
        <v>4.5495397097831178</v>
      </c>
      <c r="E2992">
        <v>3.1306407942238651E-3</v>
      </c>
      <c r="F2992">
        <v>2984</v>
      </c>
      <c r="G2992">
        <f t="shared" ca="1" si="97"/>
        <v>-2.801343619853449E-2</v>
      </c>
    </row>
    <row r="2993" spans="2:7" x14ac:dyDescent="0.35">
      <c r="B2993" s="269">
        <v>38483</v>
      </c>
      <c r="C2993" s="210">
        <v>64.09</v>
      </c>
      <c r="D2993">
        <f t="shared" si="96"/>
        <v>-0.96543634657491406</v>
      </c>
      <c r="E2993">
        <v>3.1303803412115016E-3</v>
      </c>
      <c r="F2993">
        <v>2985</v>
      </c>
      <c r="G2993">
        <f t="shared" ca="1" si="97"/>
        <v>1.8063538424852726E-2</v>
      </c>
    </row>
    <row r="2994" spans="2:7" x14ac:dyDescent="0.35">
      <c r="B2994" s="269">
        <v>42985</v>
      </c>
      <c r="C2994" s="210">
        <v>1854.26</v>
      </c>
      <c r="D2994">
        <f t="shared" si="96"/>
        <v>-0.57944419117863855</v>
      </c>
      <c r="E2994">
        <v>3.1214667106665341E-3</v>
      </c>
      <c r="F2994">
        <v>2986</v>
      </c>
      <c r="G2994">
        <f t="shared" ca="1" si="97"/>
        <v>-8.2729078370163845E-3</v>
      </c>
    </row>
    <row r="2995" spans="2:7" x14ac:dyDescent="0.35">
      <c r="B2995" s="269">
        <v>45216</v>
      </c>
      <c r="C2995" s="210">
        <v>4409.07</v>
      </c>
      <c r="D2995">
        <f t="shared" si="96"/>
        <v>47.891882900864928</v>
      </c>
      <c r="E2995">
        <v>3.1191984274325738E-3</v>
      </c>
      <c r="F2995">
        <v>2987</v>
      </c>
      <c r="G2995">
        <f t="shared" ca="1" si="97"/>
        <v>1.4808965200686858E-2</v>
      </c>
    </row>
    <row r="2996" spans="2:7" x14ac:dyDescent="0.35">
      <c r="B2996" s="269">
        <v>39762</v>
      </c>
      <c r="C2996" s="210">
        <v>90.18</v>
      </c>
      <c r="D2996">
        <f t="shared" si="96"/>
        <v>-0.75451204573295227</v>
      </c>
      <c r="E2996">
        <v>3.1145717463848845E-3</v>
      </c>
      <c r="F2996">
        <v>2988</v>
      </c>
      <c r="G2996">
        <f t="shared" ca="1" si="97"/>
        <v>-1.9490196832415041E-2</v>
      </c>
    </row>
    <row r="2997" spans="2:7" x14ac:dyDescent="0.35">
      <c r="B2997" s="269">
        <v>41785</v>
      </c>
      <c r="C2997" s="210">
        <v>367.35</v>
      </c>
      <c r="D2997">
        <f t="shared" si="96"/>
        <v>4.6988830282345653</v>
      </c>
      <c r="E2997">
        <v>3.1129679691981192E-3</v>
      </c>
      <c r="F2997">
        <v>2989</v>
      </c>
      <c r="G2997">
        <f t="shared" ca="1" si="97"/>
        <v>-5.4208676295356712E-3</v>
      </c>
    </row>
    <row r="2998" spans="2:7" x14ac:dyDescent="0.35">
      <c r="B2998" s="269">
        <v>38489</v>
      </c>
      <c r="C2998" s="210">
        <v>64.459999999999994</v>
      </c>
      <c r="D2998">
        <f t="shared" si="96"/>
        <v>-0.98547642115224299</v>
      </c>
      <c r="E2998">
        <v>3.1123560535323471E-3</v>
      </c>
      <c r="F2998">
        <v>2990</v>
      </c>
      <c r="G2998">
        <f t="shared" ca="1" si="97"/>
        <v>1.078183526773268E-2</v>
      </c>
    </row>
    <row r="2999" spans="2:7" x14ac:dyDescent="0.35">
      <c r="B2999" s="269">
        <v>45061</v>
      </c>
      <c r="C2999" s="210">
        <v>4438.3</v>
      </c>
      <c r="D2999">
        <f t="shared" si="96"/>
        <v>34.143716842188617</v>
      </c>
      <c r="E2999">
        <v>3.1076606660564352E-3</v>
      </c>
      <c r="F2999">
        <v>2991</v>
      </c>
      <c r="G2999">
        <f t="shared" ca="1" si="97"/>
        <v>2.0473828047025862E-2</v>
      </c>
    </row>
    <row r="3000" spans="2:7" x14ac:dyDescent="0.35">
      <c r="B3000" s="269">
        <v>38779</v>
      </c>
      <c r="C3000" s="210">
        <v>126.29</v>
      </c>
      <c r="D3000">
        <f t="shared" si="96"/>
        <v>-0.95343838485134502</v>
      </c>
      <c r="E3000">
        <v>3.0976965845909495E-3</v>
      </c>
      <c r="F3000">
        <v>2992</v>
      </c>
      <c r="G3000">
        <f t="shared" ca="1" si="97"/>
        <v>-4.111820452253357E-2</v>
      </c>
    </row>
    <row r="3001" spans="2:7" x14ac:dyDescent="0.35">
      <c r="B3001" s="269">
        <v>43283</v>
      </c>
      <c r="C3001" s="210">
        <v>2712.32</v>
      </c>
      <c r="D3001">
        <f t="shared" si="96"/>
        <v>-0.54125898726940913</v>
      </c>
      <c r="E3001">
        <v>3.0880520124115149E-3</v>
      </c>
      <c r="F3001">
        <v>2993</v>
      </c>
      <c r="G3001">
        <f t="shared" ca="1" si="97"/>
        <v>2.5976180872199755E-3</v>
      </c>
    </row>
    <row r="3002" spans="2:7" x14ac:dyDescent="0.35">
      <c r="B3002" s="269">
        <v>45936</v>
      </c>
      <c r="C3002" s="210">
        <v>5912.53</v>
      </c>
      <c r="D3002">
        <f t="shared" si="96"/>
        <v>61.639368577179781</v>
      </c>
      <c r="E3002">
        <v>3.0877131073421098E-3</v>
      </c>
      <c r="F3002">
        <v>2994</v>
      </c>
      <c r="G3002">
        <f t="shared" ca="1" si="97"/>
        <v>-5.592060623026613E-2</v>
      </c>
    </row>
    <row r="3003" spans="2:7" x14ac:dyDescent="0.35">
      <c r="B3003" s="269">
        <v>39181</v>
      </c>
      <c r="C3003" s="210">
        <v>94.39</v>
      </c>
      <c r="D3003">
        <f t="shared" si="96"/>
        <v>-0.97361248172386905</v>
      </c>
      <c r="E3003">
        <v>3.0818278427205766E-3</v>
      </c>
      <c r="F3003">
        <v>2995</v>
      </c>
      <c r="G3003">
        <f t="shared" ca="1" si="97"/>
        <v>9.73333248238464E-3</v>
      </c>
    </row>
    <row r="3004" spans="2:7" x14ac:dyDescent="0.35">
      <c r="B3004" s="269">
        <v>44848</v>
      </c>
      <c r="C3004" s="210">
        <v>3577.07</v>
      </c>
      <c r="D3004">
        <f t="shared" si="96"/>
        <v>-0.2052862868467123</v>
      </c>
      <c r="E3004">
        <v>3.0790024929264314E-3</v>
      </c>
      <c r="F3004">
        <v>2996</v>
      </c>
      <c r="G3004">
        <f t="shared" ca="1" si="97"/>
        <v>-7.2302774637909963E-3</v>
      </c>
    </row>
    <row r="3005" spans="2:7" x14ac:dyDescent="0.35">
      <c r="B3005" s="269">
        <v>45243</v>
      </c>
      <c r="C3005" s="210">
        <v>4501.08</v>
      </c>
      <c r="D3005">
        <f t="shared" si="96"/>
        <v>32.673075484401885</v>
      </c>
      <c r="E3005">
        <v>3.0775950633680368E-3</v>
      </c>
      <c r="F3005">
        <v>2997</v>
      </c>
      <c r="G3005">
        <f t="shared" ca="1" si="97"/>
        <v>1.6579803163532431E-2</v>
      </c>
    </row>
    <row r="3006" spans="2:7" x14ac:dyDescent="0.35">
      <c r="B3006" s="269">
        <v>40155</v>
      </c>
      <c r="C3006" s="210">
        <v>133.66999999999999</v>
      </c>
      <c r="D3006">
        <f t="shared" si="96"/>
        <v>-0.97039371683219189</v>
      </c>
      <c r="E3006">
        <v>3.0766921806993594E-3</v>
      </c>
      <c r="F3006">
        <v>2998</v>
      </c>
      <c r="G3006">
        <f t="shared" ca="1" si="97"/>
        <v>3.9363966803214065E-2</v>
      </c>
    </row>
    <row r="3007" spans="2:7" x14ac:dyDescent="0.35">
      <c r="B3007" s="269">
        <v>45245</v>
      </c>
      <c r="C3007" s="210">
        <v>4514.92</v>
      </c>
      <c r="D3007">
        <f t="shared" si="96"/>
        <v>1.4447392502666789</v>
      </c>
      <c r="E3007">
        <v>3.0748175993317484E-3</v>
      </c>
      <c r="F3007">
        <v>2999</v>
      </c>
      <c r="G3007">
        <f t="shared" ca="1" si="97"/>
        <v>-4.4243998922489517E-3</v>
      </c>
    </row>
    <row r="3008" spans="2:7" x14ac:dyDescent="0.35">
      <c r="B3008" s="269">
        <v>42979</v>
      </c>
      <c r="C3008" s="210">
        <v>1846.79</v>
      </c>
      <c r="D3008">
        <f t="shared" si="96"/>
        <v>15.10104620749782</v>
      </c>
      <c r="E3008">
        <v>3.0687508826052682E-3</v>
      </c>
      <c r="F3008">
        <v>3000</v>
      </c>
      <c r="G3008">
        <f t="shared" ca="1" si="97"/>
        <v>2.5269387477543058E-3</v>
      </c>
    </row>
    <row r="3009" spans="2:7" x14ac:dyDescent="0.35">
      <c r="B3009" s="269">
        <v>38762</v>
      </c>
      <c r="C3009" s="210">
        <v>114.7</v>
      </c>
      <c r="D3009">
        <f t="shared" si="96"/>
        <v>-0.9738395431157173</v>
      </c>
      <c r="E3009">
        <v>3.0607783121994626E-3</v>
      </c>
      <c r="F3009">
        <v>3001</v>
      </c>
      <c r="G3009">
        <f t="shared" ca="1" si="97"/>
        <v>2.0632168978523532E-2</v>
      </c>
    </row>
    <row r="3010" spans="2:7" x14ac:dyDescent="0.35">
      <c r="B3010" s="269">
        <v>45212</v>
      </c>
      <c r="C3010" s="210">
        <v>4384.4799999999996</v>
      </c>
      <c r="D3010">
        <f t="shared" si="96"/>
        <v>0.59800562739638152</v>
      </c>
      <c r="E3010">
        <v>3.0587196387187447E-3</v>
      </c>
      <c r="F3010">
        <v>3002</v>
      </c>
      <c r="G3010">
        <f t="shared" ca="1" si="97"/>
        <v>-4.0913844320677149E-2</v>
      </c>
    </row>
    <row r="3011" spans="2:7" x14ac:dyDescent="0.35">
      <c r="B3011" s="269">
        <v>43819</v>
      </c>
      <c r="C3011" s="210">
        <v>2743.72</v>
      </c>
      <c r="D3011">
        <f t="shared" si="96"/>
        <v>19.326863238998371</v>
      </c>
      <c r="E3011">
        <v>3.0526034869139858E-3</v>
      </c>
      <c r="F3011">
        <v>3003</v>
      </c>
      <c r="G3011">
        <f t="shared" ca="1" si="97"/>
        <v>3.6563975661547003E-2</v>
      </c>
    </row>
    <row r="3012" spans="2:7" x14ac:dyDescent="0.35">
      <c r="B3012" s="269">
        <v>40137</v>
      </c>
      <c r="C3012" s="210">
        <v>134.97999999999999</v>
      </c>
      <c r="D3012">
        <f t="shared" si="96"/>
        <v>2.7266703478741023</v>
      </c>
      <c r="E3012">
        <v>3.0467414728393891E-3</v>
      </c>
      <c r="F3012">
        <v>3004</v>
      </c>
      <c r="G3012">
        <f t="shared" ca="1" si="97"/>
        <v>-3.3305892292874936E-2</v>
      </c>
    </row>
    <row r="3013" spans="2:7" x14ac:dyDescent="0.35">
      <c r="B3013" s="269">
        <v>37677</v>
      </c>
      <c r="C3013" s="210">
        <v>36.22</v>
      </c>
      <c r="D3013">
        <f t="shared" si="96"/>
        <v>-0.35379125780553078</v>
      </c>
      <c r="E3013">
        <v>3.0462475768485027E-3</v>
      </c>
      <c r="F3013">
        <v>3005</v>
      </c>
      <c r="G3013">
        <f t="shared" ca="1" si="97"/>
        <v>2.4287858723134596E-2</v>
      </c>
    </row>
    <row r="3014" spans="2:7" x14ac:dyDescent="0.35">
      <c r="B3014" s="269">
        <v>36840</v>
      </c>
      <c r="C3014" s="210">
        <v>56.05</v>
      </c>
      <c r="D3014">
        <f t="shared" si="96"/>
        <v>-0.97567210951674077</v>
      </c>
      <c r="E3014">
        <v>3.0422333571938904E-3</v>
      </c>
      <c r="F3014">
        <v>3006</v>
      </c>
      <c r="G3014">
        <f t="shared" ca="1" si="97"/>
        <v>1.357277716216947E-2</v>
      </c>
    </row>
    <row r="3015" spans="2:7" x14ac:dyDescent="0.35">
      <c r="B3015" s="269">
        <v>43727</v>
      </c>
      <c r="C3015" s="210">
        <v>2303.94</v>
      </c>
      <c r="D3015">
        <f t="shared" si="96"/>
        <v>138.2950423216445</v>
      </c>
      <c r="E3015">
        <v>3.0387991083867453E-3</v>
      </c>
      <c r="F3015">
        <v>3007</v>
      </c>
      <c r="G3015">
        <f t="shared" ca="1" si="97"/>
        <v>-1.6141669688440514E-2</v>
      </c>
    </row>
    <row r="3016" spans="2:7" x14ac:dyDescent="0.35">
      <c r="B3016" s="269">
        <v>35723</v>
      </c>
      <c r="C3016" s="210">
        <v>16.54</v>
      </c>
      <c r="D3016">
        <f t="shared" si="96"/>
        <v>-0.98981414196154749</v>
      </c>
      <c r="E3016">
        <v>3.0321406913281211E-3</v>
      </c>
      <c r="F3016">
        <v>3008</v>
      </c>
      <c r="G3016">
        <f t="shared" ca="1" si="97"/>
        <v>2.0945666041622613E-2</v>
      </c>
    </row>
    <row r="3017" spans="2:7" x14ac:dyDescent="0.35">
      <c r="B3017" s="269">
        <v>42871</v>
      </c>
      <c r="C3017" s="210">
        <v>1623.82</v>
      </c>
      <c r="D3017">
        <f t="shared" ref="D3017:D3080" si="98">(C3017-C3018)/C3018</f>
        <v>11.206419604600466</v>
      </c>
      <c r="E3017">
        <v>3.0205135490724566E-3</v>
      </c>
      <c r="F3017">
        <v>3009</v>
      </c>
      <c r="G3017">
        <f t="shared" ca="1" si="97"/>
        <v>1.4652639799080831E-2</v>
      </c>
    </row>
    <row r="3018" spans="2:7" x14ac:dyDescent="0.35">
      <c r="B3018" s="269">
        <v>40056</v>
      </c>
      <c r="C3018" s="210">
        <v>133.03</v>
      </c>
      <c r="D3018">
        <f t="shared" si="98"/>
        <v>-0.20106900486457266</v>
      </c>
      <c r="E3018">
        <v>3.0159089195506725E-3</v>
      </c>
      <c r="F3018">
        <v>3010</v>
      </c>
      <c r="G3018">
        <f t="shared" ref="G3018:G3081" ca="1" si="99">_xlfn.NORM.INV(RAND(),M$11,M$12)</f>
        <v>1.0959493269845585E-3</v>
      </c>
    </row>
    <row r="3019" spans="2:7" x14ac:dyDescent="0.35">
      <c r="B3019" s="269">
        <v>40422</v>
      </c>
      <c r="C3019" s="210">
        <v>166.51</v>
      </c>
      <c r="D3019">
        <f t="shared" si="98"/>
        <v>-0.93598526788460346</v>
      </c>
      <c r="E3019">
        <v>3.0118667550147584E-3</v>
      </c>
      <c r="F3019">
        <v>3011</v>
      </c>
      <c r="G3019">
        <f t="shared" ca="1" si="99"/>
        <v>-8.3035380038733193E-3</v>
      </c>
    </row>
    <row r="3020" spans="2:7" x14ac:dyDescent="0.35">
      <c r="B3020" s="269">
        <v>43276</v>
      </c>
      <c r="C3020" s="210">
        <v>2601.12</v>
      </c>
      <c r="D3020">
        <f t="shared" si="98"/>
        <v>69.952536824877257</v>
      </c>
      <c r="E3020">
        <v>3.0115952200083854E-3</v>
      </c>
      <c r="F3020">
        <v>3012</v>
      </c>
      <c r="G3020">
        <f t="shared" ca="1" si="99"/>
        <v>2.380770830561911E-2</v>
      </c>
    </row>
    <row r="3021" spans="2:7" x14ac:dyDescent="0.35">
      <c r="B3021" s="269">
        <v>37608</v>
      </c>
      <c r="C3021" s="210">
        <v>36.659999999999997</v>
      </c>
      <c r="D3021">
        <f t="shared" si="98"/>
        <v>-0.9861898537239554</v>
      </c>
      <c r="E3021">
        <v>3.0095759233925976E-3</v>
      </c>
      <c r="F3021">
        <v>3013</v>
      </c>
      <c r="G3021">
        <f t="shared" ca="1" si="99"/>
        <v>2.550012162847586E-3</v>
      </c>
    </row>
    <row r="3022" spans="2:7" x14ac:dyDescent="0.35">
      <c r="B3022" s="269">
        <v>43957</v>
      </c>
      <c r="C3022" s="210">
        <v>2654.57</v>
      </c>
      <c r="D3022">
        <f t="shared" si="98"/>
        <v>-0.43937867604354758</v>
      </c>
      <c r="E3022">
        <v>3.0038313018114701E-3</v>
      </c>
      <c r="F3022">
        <v>3014</v>
      </c>
      <c r="G3022">
        <f t="shared" ca="1" si="99"/>
        <v>2.9127075204158793E-3</v>
      </c>
    </row>
    <row r="3023" spans="2:7" x14ac:dyDescent="0.35">
      <c r="B3023" s="269">
        <v>45672</v>
      </c>
      <c r="C3023" s="210">
        <v>4735.05</v>
      </c>
      <c r="D3023">
        <f t="shared" si="98"/>
        <v>53.488492520138095</v>
      </c>
      <c r="E3023">
        <v>3.0015590313670487E-3</v>
      </c>
      <c r="F3023">
        <v>3015</v>
      </c>
      <c r="G3023">
        <f t="shared" ca="1" si="99"/>
        <v>4.8853600107984847E-2</v>
      </c>
    </row>
    <row r="3024" spans="2:7" x14ac:dyDescent="0.35">
      <c r="B3024" s="269">
        <v>39111</v>
      </c>
      <c r="C3024" s="210">
        <v>86.9</v>
      </c>
      <c r="D3024">
        <f t="shared" si="98"/>
        <v>-0.97135095573739139</v>
      </c>
      <c r="E3024">
        <v>3.0009233610342233E-3</v>
      </c>
      <c r="F3024">
        <v>3016</v>
      </c>
      <c r="G3024">
        <f t="shared" ca="1" si="99"/>
        <v>-3.4715212173398631E-2</v>
      </c>
    </row>
    <row r="3025" spans="2:7" x14ac:dyDescent="0.35">
      <c r="B3025" s="269">
        <v>44249</v>
      </c>
      <c r="C3025" s="210">
        <v>3033.26</v>
      </c>
      <c r="D3025">
        <f t="shared" si="98"/>
        <v>24.898736338797818</v>
      </c>
      <c r="E3025">
        <v>2.9991501856696055E-3</v>
      </c>
      <c r="F3025">
        <v>3017</v>
      </c>
      <c r="G3025">
        <f t="shared" ca="1" si="99"/>
        <v>3.2496849491018567E-2</v>
      </c>
    </row>
    <row r="3026" spans="2:7" x14ac:dyDescent="0.35">
      <c r="B3026" s="269">
        <v>39234</v>
      </c>
      <c r="C3026" s="210">
        <v>117.12</v>
      </c>
      <c r="D3026">
        <f t="shared" si="98"/>
        <v>0.59043997827267791</v>
      </c>
      <c r="E3026">
        <v>2.9973452085296612E-3</v>
      </c>
      <c r="F3026">
        <v>3018</v>
      </c>
      <c r="G3026">
        <f t="shared" ca="1" si="99"/>
        <v>-7.0122202924908826E-3</v>
      </c>
    </row>
    <row r="3027" spans="2:7" x14ac:dyDescent="0.35">
      <c r="B3027" s="269">
        <v>38552</v>
      </c>
      <c r="C3027" s="210">
        <v>73.64</v>
      </c>
      <c r="D3027">
        <f t="shared" si="98"/>
        <v>-0.62738450640085008</v>
      </c>
      <c r="E3027">
        <v>2.9964587305911041E-3</v>
      </c>
      <c r="F3027">
        <v>3019</v>
      </c>
      <c r="G3027">
        <f t="shared" ca="1" si="99"/>
        <v>3.4825527972492326E-3</v>
      </c>
    </row>
    <row r="3028" spans="2:7" x14ac:dyDescent="0.35">
      <c r="B3028" s="269">
        <v>40749</v>
      </c>
      <c r="C3028" s="210">
        <v>197.63</v>
      </c>
      <c r="D3028">
        <f t="shared" si="98"/>
        <v>-0.9666852095344054</v>
      </c>
      <c r="E3028">
        <v>2.9943158749492662E-3</v>
      </c>
      <c r="F3028">
        <v>3020</v>
      </c>
      <c r="G3028">
        <f t="shared" ca="1" si="99"/>
        <v>-2.4889320782359642E-2</v>
      </c>
    </row>
    <row r="3029" spans="2:7" x14ac:dyDescent="0.35">
      <c r="B3029" s="269">
        <v>46022</v>
      </c>
      <c r="C3029" s="210">
        <v>5932.2</v>
      </c>
      <c r="D3029">
        <f t="shared" si="98"/>
        <v>1.433523403207942</v>
      </c>
      <c r="E3029">
        <v>2.9926451940146788E-3</v>
      </c>
      <c r="F3029">
        <v>3021</v>
      </c>
      <c r="G3029">
        <f t="shared" ca="1" si="99"/>
        <v>1.4007585389278727E-2</v>
      </c>
    </row>
    <row r="3030" spans="2:7" x14ac:dyDescent="0.35">
      <c r="B3030" s="269">
        <v>43395</v>
      </c>
      <c r="C3030" s="210">
        <v>2437.6999999999998</v>
      </c>
      <c r="D3030">
        <f t="shared" si="98"/>
        <v>20.30856643356643</v>
      </c>
      <c r="E3030">
        <v>2.9912402332097541E-3</v>
      </c>
      <c r="F3030">
        <v>3022</v>
      </c>
      <c r="G3030">
        <f t="shared" ca="1" si="99"/>
        <v>2.5466472001126035E-3</v>
      </c>
    </row>
    <row r="3031" spans="2:7" x14ac:dyDescent="0.35">
      <c r="B3031" s="269">
        <v>38771</v>
      </c>
      <c r="C3031" s="210">
        <v>114.4</v>
      </c>
      <c r="D3031">
        <f t="shared" si="98"/>
        <v>-0.97968822129895961</v>
      </c>
      <c r="E3031">
        <v>2.9808872523233686E-3</v>
      </c>
      <c r="F3031">
        <v>3023</v>
      </c>
      <c r="G3031">
        <f t="shared" ca="1" si="99"/>
        <v>1.3090630032188523E-2</v>
      </c>
    </row>
    <row r="3032" spans="2:7" x14ac:dyDescent="0.35">
      <c r="B3032" s="269">
        <v>46142</v>
      </c>
      <c r="C3032" s="210">
        <v>5632.2</v>
      </c>
      <c r="D3032">
        <f t="shared" si="98"/>
        <v>65.87485157919734</v>
      </c>
      <c r="E3032">
        <v>2.9774836701404431E-3</v>
      </c>
      <c r="F3032">
        <v>3024</v>
      </c>
      <c r="G3032">
        <f t="shared" ca="1" si="99"/>
        <v>3.1071765229613588E-3</v>
      </c>
    </row>
    <row r="3033" spans="2:7" x14ac:dyDescent="0.35">
      <c r="B3033" s="269">
        <v>38959</v>
      </c>
      <c r="C3033" s="210">
        <v>84.22</v>
      </c>
      <c r="D3033">
        <f t="shared" si="98"/>
        <v>1.2658057573311809</v>
      </c>
      <c r="E3033">
        <v>2.977253781112302E-3</v>
      </c>
      <c r="F3033">
        <v>3025</v>
      </c>
      <c r="G3033">
        <f t="shared" ca="1" si="99"/>
        <v>-4.2631645577753475E-3</v>
      </c>
    </row>
    <row r="3034" spans="2:7" x14ac:dyDescent="0.35">
      <c r="B3034" s="269">
        <v>37588</v>
      </c>
      <c r="C3034" s="210">
        <v>37.17</v>
      </c>
      <c r="D3034">
        <f t="shared" si="98"/>
        <v>-0.98900812931195081</v>
      </c>
      <c r="E3034">
        <v>2.9681597409605891E-3</v>
      </c>
      <c r="F3034">
        <v>3026</v>
      </c>
      <c r="G3034">
        <f t="shared" ca="1" si="99"/>
        <v>-1.0406883438563072E-2</v>
      </c>
    </row>
    <row r="3035" spans="2:7" x14ac:dyDescent="0.35">
      <c r="B3035" s="269">
        <v>44042</v>
      </c>
      <c r="C3035" s="210">
        <v>3381.59</v>
      </c>
      <c r="D3035">
        <f t="shared" si="98"/>
        <v>15.655617396443875</v>
      </c>
      <c r="E3035">
        <v>2.9659596807440998E-3</v>
      </c>
      <c r="F3035">
        <v>3027</v>
      </c>
      <c r="G3035">
        <f t="shared" ca="1" si="99"/>
        <v>1.9044535128558575E-2</v>
      </c>
    </row>
    <row r="3036" spans="2:7" x14ac:dyDescent="0.35">
      <c r="B3036" s="269">
        <v>41289</v>
      </c>
      <c r="C3036" s="210">
        <v>203.03</v>
      </c>
      <c r="D3036">
        <f t="shared" si="98"/>
        <v>3.2851414098775855</v>
      </c>
      <c r="E3036">
        <v>2.9639875512522565E-3</v>
      </c>
      <c r="F3036">
        <v>3028</v>
      </c>
      <c r="G3036">
        <f t="shared" ca="1" si="99"/>
        <v>1.3498181357935738E-2</v>
      </c>
    </row>
    <row r="3037" spans="2:7" x14ac:dyDescent="0.35">
      <c r="B3037" s="269">
        <v>38218</v>
      </c>
      <c r="C3037" s="210">
        <v>47.38</v>
      </c>
      <c r="D3037">
        <f t="shared" si="98"/>
        <v>-0.97485431637494557</v>
      </c>
      <c r="E3037">
        <v>2.9635901778154224E-3</v>
      </c>
      <c r="F3037">
        <v>3029</v>
      </c>
      <c r="G3037">
        <f t="shared" ca="1" si="99"/>
        <v>2.2373231530692834E-2</v>
      </c>
    </row>
    <row r="3038" spans="2:7" x14ac:dyDescent="0.35">
      <c r="B3038" s="269">
        <v>42991</v>
      </c>
      <c r="C3038" s="210">
        <v>1884.22</v>
      </c>
      <c r="D3038">
        <f t="shared" si="98"/>
        <v>-8.7787756287671631E-2</v>
      </c>
      <c r="E3038">
        <v>2.9542176113952711E-3</v>
      </c>
      <c r="F3038">
        <v>3030</v>
      </c>
      <c r="G3038">
        <f t="shared" ca="1" si="99"/>
        <v>2.7040618887402737E-2</v>
      </c>
    </row>
    <row r="3039" spans="2:7" x14ac:dyDescent="0.35">
      <c r="B3039" s="269">
        <v>43091</v>
      </c>
      <c r="C3039" s="210">
        <v>2065.5500000000002</v>
      </c>
      <c r="D3039">
        <f t="shared" si="98"/>
        <v>-0.17789381932808226</v>
      </c>
      <c r="E3039">
        <v>2.9473459319829102E-3</v>
      </c>
      <c r="F3039">
        <v>3031</v>
      </c>
      <c r="G3039">
        <f t="shared" ca="1" si="99"/>
        <v>4.8327755147470203E-3</v>
      </c>
    </row>
    <row r="3040" spans="2:7" x14ac:dyDescent="0.35">
      <c r="B3040" s="269">
        <v>43635</v>
      </c>
      <c r="C3040" s="210">
        <v>2512.5100000000002</v>
      </c>
      <c r="D3040">
        <f t="shared" si="98"/>
        <v>-0.31001158901295661</v>
      </c>
      <c r="E3040">
        <v>2.9459549005441269E-3</v>
      </c>
      <c r="F3040">
        <v>3032</v>
      </c>
      <c r="G3040">
        <f t="shared" ca="1" si="99"/>
        <v>-2.0519911466659418E-2</v>
      </c>
    </row>
    <row r="3041" spans="2:7" x14ac:dyDescent="0.35">
      <c r="B3041" s="269">
        <v>44833</v>
      </c>
      <c r="C3041" s="210">
        <v>3641.38</v>
      </c>
      <c r="D3041">
        <f t="shared" si="98"/>
        <v>9.0446320203023287</v>
      </c>
      <c r="E3041">
        <v>2.9332944063590769E-3</v>
      </c>
      <c r="F3041">
        <v>3033</v>
      </c>
      <c r="G3041">
        <f t="shared" ca="1" si="99"/>
        <v>1.6263159349411922E-2</v>
      </c>
    </row>
    <row r="3042" spans="2:7" x14ac:dyDescent="0.35">
      <c r="B3042" s="269">
        <v>41719</v>
      </c>
      <c r="C3042" s="210">
        <v>362.52</v>
      </c>
      <c r="D3042">
        <f t="shared" si="98"/>
        <v>1.5150548078257251</v>
      </c>
      <c r="E3042">
        <v>2.9325513196481003E-3</v>
      </c>
      <c r="F3042">
        <v>3034</v>
      </c>
      <c r="G3042">
        <f t="shared" ca="1" si="99"/>
        <v>-1.4654801274529671E-3</v>
      </c>
    </row>
    <row r="3043" spans="2:7" x14ac:dyDescent="0.35">
      <c r="B3043" s="269">
        <v>40561</v>
      </c>
      <c r="C3043" s="210">
        <v>144.13999999999999</v>
      </c>
      <c r="D3043">
        <f t="shared" si="98"/>
        <v>-0.96872470843504199</v>
      </c>
      <c r="E3043">
        <v>2.9223490119676281E-3</v>
      </c>
      <c r="F3043">
        <v>3035</v>
      </c>
      <c r="G3043">
        <f t="shared" ca="1" si="99"/>
        <v>-1.0543533892610705E-2</v>
      </c>
    </row>
    <row r="3044" spans="2:7" x14ac:dyDescent="0.35">
      <c r="B3044" s="269">
        <v>45392</v>
      </c>
      <c r="C3044" s="210">
        <v>4608.75</v>
      </c>
      <c r="D3044">
        <f t="shared" si="98"/>
        <v>24.27004057462441</v>
      </c>
      <c r="E3044">
        <v>2.9181736280666621E-3</v>
      </c>
      <c r="F3044">
        <v>3036</v>
      </c>
      <c r="G3044">
        <f t="shared" ca="1" si="99"/>
        <v>9.1161332811059113E-3</v>
      </c>
    </row>
    <row r="3045" spans="2:7" x14ac:dyDescent="0.35">
      <c r="B3045" s="269">
        <v>40837</v>
      </c>
      <c r="C3045" s="210">
        <v>182.38</v>
      </c>
      <c r="D3045">
        <f t="shared" si="98"/>
        <v>0.3943425076452598</v>
      </c>
      <c r="E3045">
        <v>2.9144899642562614E-3</v>
      </c>
      <c r="F3045">
        <v>3037</v>
      </c>
      <c r="G3045">
        <f t="shared" ca="1" si="99"/>
        <v>2.539568207035132E-3</v>
      </c>
    </row>
    <row r="3046" spans="2:7" x14ac:dyDescent="0.35">
      <c r="B3046" s="269">
        <v>40227</v>
      </c>
      <c r="C3046" s="210">
        <v>130.80000000000001</v>
      </c>
      <c r="D3046">
        <f t="shared" si="98"/>
        <v>-0.95220433741983801</v>
      </c>
      <c r="E3046">
        <v>2.9136635485356838E-3</v>
      </c>
      <c r="F3046">
        <v>3038</v>
      </c>
      <c r="G3046">
        <f t="shared" ca="1" si="99"/>
        <v>2.9814746585513443E-2</v>
      </c>
    </row>
    <row r="3047" spans="2:7" x14ac:dyDescent="0.35">
      <c r="B3047" s="269">
        <v>43845</v>
      </c>
      <c r="C3047" s="210">
        <v>2736.65</v>
      </c>
      <c r="D3047">
        <f t="shared" si="98"/>
        <v>-4.8125049999826128E-2</v>
      </c>
      <c r="E3047">
        <v>2.9134752812695693E-3</v>
      </c>
      <c r="F3047">
        <v>3039</v>
      </c>
      <c r="G3047">
        <f t="shared" ca="1" si="99"/>
        <v>1.2926468696122016E-2</v>
      </c>
    </row>
    <row r="3048" spans="2:7" x14ac:dyDescent="0.35">
      <c r="B3048" s="269">
        <v>44649</v>
      </c>
      <c r="C3048" s="210">
        <v>2875.01</v>
      </c>
      <c r="D3048">
        <f t="shared" si="98"/>
        <v>26.793986852281517</v>
      </c>
      <c r="E3048">
        <v>2.9092989426756986E-3</v>
      </c>
      <c r="F3048">
        <v>3040</v>
      </c>
      <c r="G3048">
        <f t="shared" ca="1" si="99"/>
        <v>8.4289766292188553E-3</v>
      </c>
    </row>
    <row r="3049" spans="2:7" x14ac:dyDescent="0.35">
      <c r="B3049" s="269">
        <v>39815</v>
      </c>
      <c r="C3049" s="210">
        <v>103.44</v>
      </c>
      <c r="D3049">
        <f t="shared" si="98"/>
        <v>-0.7274739171672463</v>
      </c>
      <c r="E3049">
        <v>2.9086678301337709E-3</v>
      </c>
      <c r="F3049">
        <v>3041</v>
      </c>
      <c r="G3049">
        <f t="shared" ca="1" si="99"/>
        <v>1.4752875594417148E-2</v>
      </c>
    </row>
    <row r="3050" spans="2:7" x14ac:dyDescent="0.35">
      <c r="B3050" s="269">
        <v>41652</v>
      </c>
      <c r="C3050" s="210">
        <v>379.56</v>
      </c>
      <c r="D3050">
        <f t="shared" si="98"/>
        <v>-0.92051349172277297</v>
      </c>
      <c r="E3050">
        <v>2.9065158801459146E-3</v>
      </c>
      <c r="F3050">
        <v>3042</v>
      </c>
      <c r="G3050">
        <f t="shared" ca="1" si="99"/>
        <v>2.348973809125274E-3</v>
      </c>
    </row>
    <row r="3051" spans="2:7" x14ac:dyDescent="0.35">
      <c r="B3051" s="269">
        <v>45700</v>
      </c>
      <c r="C3051" s="210">
        <v>4775.1499999999996</v>
      </c>
      <c r="D3051">
        <f t="shared" si="98"/>
        <v>85.412414042707198</v>
      </c>
      <c r="E3051">
        <v>2.904656691841743E-3</v>
      </c>
      <c r="F3051">
        <v>3043</v>
      </c>
      <c r="G3051">
        <f t="shared" ca="1" si="99"/>
        <v>-2.2254013879157219E-2</v>
      </c>
    </row>
    <row r="3052" spans="2:7" x14ac:dyDescent="0.35">
      <c r="B3052" s="269">
        <v>36873</v>
      </c>
      <c r="C3052" s="210">
        <v>55.26</v>
      </c>
      <c r="D3052">
        <f t="shared" si="98"/>
        <v>-0.62950050284948045</v>
      </c>
      <c r="E3052">
        <v>2.9038112522685408E-3</v>
      </c>
      <c r="F3052">
        <v>3044</v>
      </c>
      <c r="G3052">
        <f t="shared" ca="1" si="99"/>
        <v>-1.0069513179883664E-2</v>
      </c>
    </row>
    <row r="3053" spans="2:7" x14ac:dyDescent="0.35">
      <c r="B3053" s="269">
        <v>40365</v>
      </c>
      <c r="C3053" s="210">
        <v>149.15</v>
      </c>
      <c r="D3053">
        <f t="shared" si="98"/>
        <v>-0.272368035905942</v>
      </c>
      <c r="E3053">
        <v>2.8913394298010139E-3</v>
      </c>
      <c r="F3053">
        <v>3045</v>
      </c>
      <c r="G3053">
        <f t="shared" ca="1" si="99"/>
        <v>-1.3325415688472177E-2</v>
      </c>
    </row>
    <row r="3054" spans="2:7" x14ac:dyDescent="0.35">
      <c r="B3054" s="269">
        <v>41332</v>
      </c>
      <c r="C3054" s="210">
        <v>204.98</v>
      </c>
      <c r="D3054">
        <f t="shared" si="98"/>
        <v>2.4677719506005751</v>
      </c>
      <c r="E3054">
        <v>2.8866382895445151E-3</v>
      </c>
      <c r="F3054">
        <v>3046</v>
      </c>
      <c r="G3054">
        <f t="shared" ca="1" si="99"/>
        <v>-5.3975474798920323E-3</v>
      </c>
    </row>
    <row r="3055" spans="2:7" x14ac:dyDescent="0.35">
      <c r="B3055" s="269">
        <v>36350</v>
      </c>
      <c r="C3055" s="210">
        <v>59.11</v>
      </c>
      <c r="D3055">
        <f t="shared" si="98"/>
        <v>-0.55341492898156552</v>
      </c>
      <c r="E3055">
        <v>2.8842891075670464E-3</v>
      </c>
      <c r="F3055">
        <v>3047</v>
      </c>
      <c r="G3055">
        <f t="shared" ca="1" si="99"/>
        <v>-2.1992562627863176E-4</v>
      </c>
    </row>
    <row r="3056" spans="2:7" x14ac:dyDescent="0.35">
      <c r="B3056" s="269">
        <v>40315</v>
      </c>
      <c r="C3056" s="210">
        <v>132.36000000000001</v>
      </c>
      <c r="D3056">
        <f t="shared" si="98"/>
        <v>-0.9353609939052977</v>
      </c>
      <c r="E3056">
        <v>2.8792241248675851E-3</v>
      </c>
      <c r="F3056">
        <v>3048</v>
      </c>
      <c r="G3056">
        <f t="shared" ca="1" si="99"/>
        <v>2.4951470957229453E-4</v>
      </c>
    </row>
    <row r="3057" spans="2:7" x14ac:dyDescent="0.35">
      <c r="B3057" s="269">
        <v>43130</v>
      </c>
      <c r="C3057" s="210">
        <v>2047.68</v>
      </c>
      <c r="D3057">
        <f t="shared" si="98"/>
        <v>-0.43242186958630724</v>
      </c>
      <c r="E3057">
        <v>2.8749002110872797E-3</v>
      </c>
      <c r="F3057">
        <v>3049</v>
      </c>
      <c r="G3057">
        <f t="shared" ca="1" si="99"/>
        <v>3.8327789904674898E-2</v>
      </c>
    </row>
    <row r="3058" spans="2:7" x14ac:dyDescent="0.35">
      <c r="B3058" s="269">
        <v>44483</v>
      </c>
      <c r="C3058" s="210">
        <v>3607.75</v>
      </c>
      <c r="D3058">
        <f t="shared" si="98"/>
        <v>1.806932233719754</v>
      </c>
      <c r="E3058">
        <v>2.8715023544651241E-3</v>
      </c>
      <c r="F3058">
        <v>3050</v>
      </c>
      <c r="G3058">
        <f t="shared" ca="1" si="99"/>
        <v>2.9183328954691778E-2</v>
      </c>
    </row>
    <row r="3059" spans="2:7" x14ac:dyDescent="0.35">
      <c r="B3059" s="269">
        <v>42702</v>
      </c>
      <c r="C3059" s="210">
        <v>1285.3</v>
      </c>
      <c r="D3059">
        <f t="shared" si="98"/>
        <v>0.13612658004066119</v>
      </c>
      <c r="E3059">
        <v>2.8713659274980604E-3</v>
      </c>
      <c r="F3059">
        <v>3051</v>
      </c>
      <c r="G3059">
        <f t="shared" ca="1" si="99"/>
        <v>9.8249875947270734E-3</v>
      </c>
    </row>
    <row r="3060" spans="2:7" x14ac:dyDescent="0.35">
      <c r="B3060" s="269">
        <v>42545</v>
      </c>
      <c r="C3060" s="210">
        <v>1131.3</v>
      </c>
      <c r="D3060">
        <f t="shared" si="98"/>
        <v>-0.75545275718207561</v>
      </c>
      <c r="E3060">
        <v>2.8632974904039808E-3</v>
      </c>
      <c r="F3060">
        <v>3052</v>
      </c>
      <c r="G3060">
        <f t="shared" ca="1" si="99"/>
        <v>-3.9972513773885748E-2</v>
      </c>
    </row>
    <row r="3061" spans="2:7" x14ac:dyDescent="0.35">
      <c r="B3061" s="269">
        <v>45390</v>
      </c>
      <c r="C3061" s="210">
        <v>4626.1000000000004</v>
      </c>
      <c r="D3061">
        <f t="shared" si="98"/>
        <v>7.6629463867717833</v>
      </c>
      <c r="E3061">
        <v>2.8571924074122877E-3</v>
      </c>
      <c r="F3061">
        <v>3053</v>
      </c>
      <c r="G3061">
        <f t="shared" ca="1" si="99"/>
        <v>-4.3904959670891131E-3</v>
      </c>
    </row>
    <row r="3062" spans="2:7" x14ac:dyDescent="0.35">
      <c r="B3062" s="269">
        <v>41873</v>
      </c>
      <c r="C3062" s="210">
        <v>534.01</v>
      </c>
      <c r="D3062">
        <f t="shared" si="98"/>
        <v>49.665085388994314</v>
      </c>
      <c r="E3062">
        <v>2.8545136997877554E-3</v>
      </c>
      <c r="F3062">
        <v>3054</v>
      </c>
      <c r="G3062">
        <f t="shared" ca="1" si="99"/>
        <v>1.3453159104862577E-3</v>
      </c>
    </row>
    <row r="3063" spans="2:7" x14ac:dyDescent="0.35">
      <c r="B3063" s="269">
        <v>35188</v>
      </c>
      <c r="C3063" s="210">
        <v>10.54</v>
      </c>
      <c r="D3063">
        <f t="shared" si="98"/>
        <v>-0.80083144368858661</v>
      </c>
      <c r="E3063">
        <v>2.8544243577544588E-3</v>
      </c>
      <c r="F3063">
        <v>3055</v>
      </c>
      <c r="G3063">
        <f t="shared" ca="1" si="99"/>
        <v>8.7031667925162905E-3</v>
      </c>
    </row>
    <row r="3064" spans="2:7" x14ac:dyDescent="0.35">
      <c r="B3064" s="269">
        <v>36886</v>
      </c>
      <c r="C3064" s="210">
        <v>52.92</v>
      </c>
      <c r="D3064">
        <f t="shared" si="98"/>
        <v>-0.97379731041175654</v>
      </c>
      <c r="E3064">
        <v>2.8425241614553451E-3</v>
      </c>
      <c r="F3064">
        <v>3056</v>
      </c>
      <c r="G3064">
        <f t="shared" ca="1" si="99"/>
        <v>2.500982677250374E-2</v>
      </c>
    </row>
    <row r="3065" spans="2:7" x14ac:dyDescent="0.35">
      <c r="B3065" s="269">
        <v>43140</v>
      </c>
      <c r="C3065" s="210">
        <v>2019.64</v>
      </c>
      <c r="D3065">
        <f t="shared" si="98"/>
        <v>-0.28197470820578996</v>
      </c>
      <c r="E3065">
        <v>2.8402319853817566E-3</v>
      </c>
      <c r="F3065">
        <v>3057</v>
      </c>
      <c r="G3065">
        <f t="shared" ca="1" si="99"/>
        <v>2.0644647928021259E-2</v>
      </c>
    </row>
    <row r="3066" spans="2:7" x14ac:dyDescent="0.35">
      <c r="B3066" s="269">
        <v>43951</v>
      </c>
      <c r="C3066" s="210">
        <v>2812.77</v>
      </c>
      <c r="D3066">
        <f t="shared" si="98"/>
        <v>0.36077850829450936</v>
      </c>
      <c r="E3066">
        <v>2.8344064859776447E-3</v>
      </c>
      <c r="F3066">
        <v>3058</v>
      </c>
      <c r="G3066">
        <f t="shared" ca="1" si="99"/>
        <v>1.2393074835711487E-2</v>
      </c>
    </row>
    <row r="3067" spans="2:7" x14ac:dyDescent="0.35">
      <c r="B3067" s="269">
        <v>43056</v>
      </c>
      <c r="C3067" s="210">
        <v>2067.0300000000002</v>
      </c>
      <c r="D3067">
        <f t="shared" si="98"/>
        <v>2.4358305214341516</v>
      </c>
      <c r="E3067">
        <v>2.8187190110713078E-3</v>
      </c>
      <c r="F3067">
        <v>3059</v>
      </c>
      <c r="G3067">
        <f t="shared" ca="1" si="99"/>
        <v>1.1466950056586407E-2</v>
      </c>
    </row>
    <row r="3068" spans="2:7" x14ac:dyDescent="0.35">
      <c r="B3068" s="269">
        <v>41908</v>
      </c>
      <c r="C3068" s="210">
        <v>601.61</v>
      </c>
      <c r="D3068">
        <f t="shared" si="98"/>
        <v>-0.57309007819928759</v>
      </c>
      <c r="E3068">
        <v>2.8170422723030647E-3</v>
      </c>
      <c r="F3068">
        <v>3060</v>
      </c>
      <c r="G3068">
        <f t="shared" ca="1" si="99"/>
        <v>5.1762035917440798E-3</v>
      </c>
    </row>
    <row r="3069" spans="2:7" x14ac:dyDescent="0.35">
      <c r="B3069" s="269">
        <v>42786</v>
      </c>
      <c r="C3069" s="210">
        <v>1409.22</v>
      </c>
      <c r="D3069">
        <f t="shared" si="98"/>
        <v>38.462895547465692</v>
      </c>
      <c r="E3069">
        <v>2.8108477374455057E-3</v>
      </c>
      <c r="F3069">
        <v>3061</v>
      </c>
      <c r="G3069">
        <f t="shared" ca="1" si="99"/>
        <v>2.060397640349244E-2</v>
      </c>
    </row>
    <row r="3070" spans="2:7" x14ac:dyDescent="0.35">
      <c r="B3070" s="269">
        <v>37704</v>
      </c>
      <c r="C3070" s="210">
        <v>35.71</v>
      </c>
      <c r="D3070">
        <f t="shared" si="98"/>
        <v>0.99832120872971453</v>
      </c>
      <c r="E3070">
        <v>2.8081999438360409E-3</v>
      </c>
      <c r="F3070">
        <v>3062</v>
      </c>
      <c r="G3070">
        <f t="shared" ca="1" si="99"/>
        <v>2.989854926868658E-2</v>
      </c>
    </row>
    <row r="3071" spans="2:7" x14ac:dyDescent="0.35">
      <c r="B3071" s="269">
        <v>35831</v>
      </c>
      <c r="C3071" s="210">
        <v>17.87</v>
      </c>
      <c r="D3071">
        <f t="shared" si="98"/>
        <v>-0.99638033429749728</v>
      </c>
      <c r="E3071">
        <v>2.8058361391695122E-3</v>
      </c>
      <c r="F3071">
        <v>3063</v>
      </c>
      <c r="G3071">
        <f t="shared" ca="1" si="99"/>
        <v>-1.9176552158782934E-2</v>
      </c>
    </row>
    <row r="3072" spans="2:7" x14ac:dyDescent="0.35">
      <c r="B3072" s="269">
        <v>45303</v>
      </c>
      <c r="C3072" s="210">
        <v>4936.92</v>
      </c>
      <c r="D3072">
        <f t="shared" si="98"/>
        <v>-0.15045033572984676</v>
      </c>
      <c r="E3072">
        <v>2.8031004728708993E-3</v>
      </c>
      <c r="F3072">
        <v>3064</v>
      </c>
      <c r="G3072">
        <f t="shared" ca="1" si="99"/>
        <v>1.9440294024006644E-2</v>
      </c>
    </row>
    <row r="3073" spans="2:7" x14ac:dyDescent="0.35">
      <c r="B3073" s="269">
        <v>45903</v>
      </c>
      <c r="C3073" s="210">
        <v>5811.22</v>
      </c>
      <c r="D3073">
        <f t="shared" si="98"/>
        <v>0.751638990954277</v>
      </c>
      <c r="E3073">
        <v>2.800695083166748E-3</v>
      </c>
      <c r="F3073">
        <v>3065</v>
      </c>
      <c r="G3073">
        <f t="shared" ca="1" si="99"/>
        <v>-3.7934631239150252E-2</v>
      </c>
    </row>
    <row r="3074" spans="2:7" x14ac:dyDescent="0.35">
      <c r="B3074" s="269">
        <v>44522</v>
      </c>
      <c r="C3074" s="210">
        <v>3317.59</v>
      </c>
      <c r="D3074">
        <f t="shared" si="98"/>
        <v>-0.10403934288098557</v>
      </c>
      <c r="E3074">
        <v>2.7989952634713644E-3</v>
      </c>
      <c r="F3074">
        <v>3066</v>
      </c>
      <c r="G3074">
        <f t="shared" ca="1" si="99"/>
        <v>2.769963166375156E-2</v>
      </c>
    </row>
    <row r="3075" spans="2:7" x14ac:dyDescent="0.35">
      <c r="B3075" s="269">
        <v>44439</v>
      </c>
      <c r="C3075" s="210">
        <v>3702.83</v>
      </c>
      <c r="D3075">
        <f t="shared" si="98"/>
        <v>-0.14847912723727083</v>
      </c>
      <c r="E3075">
        <v>2.7975626269464934E-3</v>
      </c>
      <c r="F3075">
        <v>3067</v>
      </c>
      <c r="G3075">
        <f t="shared" ca="1" si="99"/>
        <v>2.5762726773008563E-2</v>
      </c>
    </row>
    <row r="3076" spans="2:7" x14ac:dyDescent="0.35">
      <c r="B3076" s="269">
        <v>45198</v>
      </c>
      <c r="C3076" s="210">
        <v>4348.49</v>
      </c>
      <c r="D3076">
        <f t="shared" si="98"/>
        <v>42.062883739354326</v>
      </c>
      <c r="E3076">
        <v>2.7834019767457277E-3</v>
      </c>
      <c r="F3076">
        <v>3068</v>
      </c>
      <c r="G3076">
        <f t="shared" ca="1" si="99"/>
        <v>4.0145577663349957E-3</v>
      </c>
    </row>
    <row r="3077" spans="2:7" x14ac:dyDescent="0.35">
      <c r="B3077" s="269">
        <v>39889</v>
      </c>
      <c r="C3077" s="210">
        <v>100.98</v>
      </c>
      <c r="D3077">
        <f t="shared" si="98"/>
        <v>-0.98037809761983885</v>
      </c>
      <c r="E3077">
        <v>2.7805362462760786E-3</v>
      </c>
      <c r="F3077">
        <v>3069</v>
      </c>
      <c r="G3077">
        <f t="shared" ca="1" si="99"/>
        <v>4.8390032168872991E-2</v>
      </c>
    </row>
    <row r="3078" spans="2:7" x14ac:dyDescent="0.35">
      <c r="B3078" s="269">
        <v>46190</v>
      </c>
      <c r="C3078" s="210">
        <v>5146.29</v>
      </c>
      <c r="D3078">
        <f t="shared" si="98"/>
        <v>2.7510769342906083</v>
      </c>
      <c r="E3078">
        <v>2.7786275606339439E-3</v>
      </c>
      <c r="F3078">
        <v>3070</v>
      </c>
      <c r="G3078">
        <f t="shared" ca="1" si="99"/>
        <v>-2.376464274619617E-2</v>
      </c>
    </row>
    <row r="3079" spans="2:7" x14ac:dyDescent="0.35">
      <c r="B3079" s="269">
        <v>42305</v>
      </c>
      <c r="C3079" s="210">
        <v>1371.95</v>
      </c>
      <c r="D3079">
        <f t="shared" si="98"/>
        <v>-0.33810155590399227</v>
      </c>
      <c r="E3079">
        <v>2.7774732302744249E-3</v>
      </c>
      <c r="F3079">
        <v>3071</v>
      </c>
      <c r="G3079">
        <f t="shared" ca="1" si="99"/>
        <v>-6.3385686919833432E-3</v>
      </c>
    </row>
    <row r="3080" spans="2:7" x14ac:dyDescent="0.35">
      <c r="B3080" s="269">
        <v>43059</v>
      </c>
      <c r="C3080" s="210">
        <v>2072.75</v>
      </c>
      <c r="D3080">
        <f t="shared" si="98"/>
        <v>70.302029583763328</v>
      </c>
      <c r="E3080">
        <v>2.7672554341251938E-3</v>
      </c>
      <c r="F3080">
        <v>3072</v>
      </c>
      <c r="G3080">
        <f t="shared" ca="1" si="99"/>
        <v>4.3390968897084135E-3</v>
      </c>
    </row>
    <row r="3081" spans="2:7" x14ac:dyDescent="0.35">
      <c r="B3081" s="269">
        <v>35990</v>
      </c>
      <c r="C3081" s="210">
        <v>29.07</v>
      </c>
      <c r="D3081">
        <f t="shared" ref="D3081:D3144" si="100">(C3081-C3082)/C3082</f>
        <v>-0.79536815430099961</v>
      </c>
      <c r="E3081">
        <v>2.7595722662987878E-3</v>
      </c>
      <c r="F3081">
        <v>3073</v>
      </c>
      <c r="G3081">
        <f t="shared" ca="1" si="99"/>
        <v>-4.3280636176681155E-3</v>
      </c>
    </row>
    <row r="3082" spans="2:7" x14ac:dyDescent="0.35">
      <c r="B3082" s="269">
        <v>40612</v>
      </c>
      <c r="C3082" s="210">
        <v>142.06</v>
      </c>
      <c r="D3082">
        <f t="shared" si="100"/>
        <v>-0.9589135785330245</v>
      </c>
      <c r="E3082">
        <v>2.7528764029082714E-3</v>
      </c>
      <c r="F3082">
        <v>3074</v>
      </c>
      <c r="G3082">
        <f t="shared" ref="G3082:G3145" ca="1" si="101">_xlfn.NORM.INV(RAND(),M$11,M$12)</f>
        <v>1.9492687213586629E-2</v>
      </c>
    </row>
    <row r="3083" spans="2:7" x14ac:dyDescent="0.35">
      <c r="B3083" s="269">
        <v>44105</v>
      </c>
      <c r="C3083" s="210">
        <v>3457.59</v>
      </c>
      <c r="D3083">
        <f t="shared" si="100"/>
        <v>0.63180076266706942</v>
      </c>
      <c r="E3083">
        <v>2.7522403642586458E-3</v>
      </c>
      <c r="F3083">
        <v>3075</v>
      </c>
      <c r="G3083">
        <f t="shared" ca="1" si="101"/>
        <v>4.1682625230005542E-3</v>
      </c>
    </row>
    <row r="3084" spans="2:7" x14ac:dyDescent="0.35">
      <c r="B3084" s="269">
        <v>43080</v>
      </c>
      <c r="C3084" s="210">
        <v>2118.88</v>
      </c>
      <c r="D3084">
        <f t="shared" si="100"/>
        <v>-0.60395654676904442</v>
      </c>
      <c r="E3084">
        <v>2.7495539665036866E-3</v>
      </c>
      <c r="F3084">
        <v>3076</v>
      </c>
      <c r="G3084">
        <f t="shared" ca="1" si="101"/>
        <v>2.8161495062241623E-2</v>
      </c>
    </row>
    <row r="3085" spans="2:7" x14ac:dyDescent="0.35">
      <c r="B3085" s="269">
        <v>45807</v>
      </c>
      <c r="C3085" s="210">
        <v>5350.12</v>
      </c>
      <c r="D3085">
        <f t="shared" si="100"/>
        <v>0.97586178879803831</v>
      </c>
      <c r="E3085">
        <v>2.7307400361724112E-3</v>
      </c>
      <c r="F3085">
        <v>3077</v>
      </c>
      <c r="G3085">
        <f t="shared" ca="1" si="101"/>
        <v>5.500354107265063E-3</v>
      </c>
    </row>
    <row r="3086" spans="2:7" x14ac:dyDescent="0.35">
      <c r="B3086" s="269">
        <v>43550</v>
      </c>
      <c r="C3086" s="210">
        <v>2707.74</v>
      </c>
      <c r="D3086">
        <f t="shared" si="100"/>
        <v>-0.37764406004426787</v>
      </c>
      <c r="E3086">
        <v>2.7181158346910421E-3</v>
      </c>
      <c r="F3086">
        <v>3078</v>
      </c>
      <c r="G3086">
        <f t="shared" ca="1" si="101"/>
        <v>2.6509928799445092E-2</v>
      </c>
    </row>
    <row r="3087" spans="2:7" x14ac:dyDescent="0.35">
      <c r="B3087" s="269">
        <v>45233</v>
      </c>
      <c r="C3087" s="210">
        <v>4350.79</v>
      </c>
      <c r="D3087">
        <f t="shared" si="100"/>
        <v>0.19166751118183728</v>
      </c>
      <c r="E3087">
        <v>2.7149050128945878E-3</v>
      </c>
      <c r="F3087">
        <v>3079</v>
      </c>
      <c r="G3087">
        <f t="shared" ca="1" si="101"/>
        <v>4.2250489179340512E-3</v>
      </c>
    </row>
    <row r="3088" spans="2:7" x14ac:dyDescent="0.35">
      <c r="B3088" s="269">
        <v>44435</v>
      </c>
      <c r="C3088" s="210">
        <v>3651.01</v>
      </c>
      <c r="D3088">
        <f t="shared" si="100"/>
        <v>96.987385936661298</v>
      </c>
      <c r="E3088">
        <v>2.7106895093295907E-3</v>
      </c>
      <c r="F3088">
        <v>3080</v>
      </c>
      <c r="G3088">
        <f t="shared" ca="1" si="101"/>
        <v>-1.2521804440794183E-3</v>
      </c>
    </row>
    <row r="3089" spans="2:7" x14ac:dyDescent="0.35">
      <c r="B3089" s="269">
        <v>37596</v>
      </c>
      <c r="C3089" s="210">
        <v>37.26</v>
      </c>
      <c r="D3089">
        <f t="shared" si="100"/>
        <v>-0.80533932396426522</v>
      </c>
      <c r="E3089">
        <v>2.6910656620021912E-3</v>
      </c>
      <c r="F3089">
        <v>3081</v>
      </c>
      <c r="G3089">
        <f t="shared" ca="1" si="101"/>
        <v>1.058415358947078E-2</v>
      </c>
    </row>
    <row r="3090" spans="2:7" x14ac:dyDescent="0.35">
      <c r="B3090" s="269">
        <v>40882</v>
      </c>
      <c r="C3090" s="210">
        <v>191.41</v>
      </c>
      <c r="D3090">
        <f t="shared" si="100"/>
        <v>4.0974700399467388</v>
      </c>
      <c r="E3090">
        <v>2.6715557883708269E-3</v>
      </c>
      <c r="F3090">
        <v>3082</v>
      </c>
      <c r="G3090">
        <f t="shared" ca="1" si="101"/>
        <v>-6.0220106728085376E-3</v>
      </c>
    </row>
    <row r="3091" spans="2:7" x14ac:dyDescent="0.35">
      <c r="B3091" s="269">
        <v>37462</v>
      </c>
      <c r="C3091" s="210">
        <v>37.549999999999997</v>
      </c>
      <c r="D3091">
        <f t="shared" si="100"/>
        <v>-0.8185289000579935</v>
      </c>
      <c r="E3091">
        <v>2.670226969292238E-3</v>
      </c>
      <c r="F3091">
        <v>3083</v>
      </c>
      <c r="G3091">
        <f t="shared" ca="1" si="101"/>
        <v>-1.8265760511985731E-2</v>
      </c>
    </row>
    <row r="3092" spans="2:7" x14ac:dyDescent="0.35">
      <c r="B3092" s="269">
        <v>41250</v>
      </c>
      <c r="C3092" s="210">
        <v>206.92</v>
      </c>
      <c r="D3092">
        <f t="shared" si="100"/>
        <v>-0.93522110041480788</v>
      </c>
      <c r="E3092">
        <v>2.6651160536898914E-3</v>
      </c>
      <c r="F3092">
        <v>3084</v>
      </c>
      <c r="G3092">
        <f t="shared" ca="1" si="101"/>
        <v>2.5119836937865089E-3</v>
      </c>
    </row>
    <row r="3093" spans="2:7" x14ac:dyDescent="0.35">
      <c r="B3093" s="269">
        <v>44323</v>
      </c>
      <c r="C3093" s="210">
        <v>3194.25</v>
      </c>
      <c r="D3093">
        <f t="shared" si="100"/>
        <v>-4.9439425751680388E-4</v>
      </c>
      <c r="E3093">
        <v>2.6649841795991476E-3</v>
      </c>
      <c r="F3093">
        <v>3085</v>
      </c>
      <c r="G3093">
        <f t="shared" ca="1" si="101"/>
        <v>-1.9406889548598625E-2</v>
      </c>
    </row>
    <row r="3094" spans="2:7" x14ac:dyDescent="0.35">
      <c r="B3094" s="269">
        <v>44396</v>
      </c>
      <c r="C3094" s="210">
        <v>3195.83</v>
      </c>
      <c r="D3094">
        <f t="shared" si="100"/>
        <v>-0.44531670352023939</v>
      </c>
      <c r="E3094">
        <v>2.6605173576795828E-3</v>
      </c>
      <c r="F3094">
        <v>3086</v>
      </c>
      <c r="G3094">
        <f t="shared" ca="1" si="101"/>
        <v>2.6170464003681417E-2</v>
      </c>
    </row>
    <row r="3095" spans="2:7" x14ac:dyDescent="0.35">
      <c r="B3095" s="269">
        <v>46098</v>
      </c>
      <c r="C3095" s="210">
        <v>5761.54</v>
      </c>
      <c r="D3095">
        <f t="shared" si="100"/>
        <v>4.3642127608070238</v>
      </c>
      <c r="E3095">
        <v>2.6521413779301084E-3</v>
      </c>
      <c r="F3095">
        <v>3087</v>
      </c>
      <c r="G3095">
        <f t="shared" ca="1" si="101"/>
        <v>-1.4175107907500267E-2</v>
      </c>
    </row>
    <row r="3096" spans="2:7" x14ac:dyDescent="0.35">
      <c r="B3096" s="269">
        <v>42150</v>
      </c>
      <c r="C3096" s="210">
        <v>1074.07</v>
      </c>
      <c r="D3096">
        <f t="shared" si="100"/>
        <v>-0.57757186513071224</v>
      </c>
      <c r="E3096">
        <v>2.6511580146186329E-3</v>
      </c>
      <c r="F3096">
        <v>3088</v>
      </c>
      <c r="G3096">
        <f t="shared" ca="1" si="101"/>
        <v>-1.2627560477496072E-2</v>
      </c>
    </row>
    <row r="3097" spans="2:7" x14ac:dyDescent="0.35">
      <c r="B3097" s="269">
        <v>43248</v>
      </c>
      <c r="C3097" s="210">
        <v>2542.61</v>
      </c>
      <c r="D3097">
        <f t="shared" si="100"/>
        <v>19.985556289204361</v>
      </c>
      <c r="E3097">
        <v>2.6499572142325793E-3</v>
      </c>
      <c r="F3097">
        <v>3089</v>
      </c>
      <c r="G3097">
        <f t="shared" ca="1" si="101"/>
        <v>6.3855306994062173E-3</v>
      </c>
    </row>
    <row r="3098" spans="2:7" x14ac:dyDescent="0.35">
      <c r="B3098" s="269">
        <v>39323</v>
      </c>
      <c r="C3098" s="210">
        <v>121.16</v>
      </c>
      <c r="D3098">
        <f t="shared" si="100"/>
        <v>1.4581050923108136</v>
      </c>
      <c r="E3098">
        <v>2.6481297583581028E-3</v>
      </c>
      <c r="F3098">
        <v>3090</v>
      </c>
      <c r="G3098">
        <f t="shared" ca="1" si="101"/>
        <v>8.0610131461369677E-3</v>
      </c>
    </row>
    <row r="3099" spans="2:7" x14ac:dyDescent="0.35">
      <c r="B3099" s="269">
        <v>37999</v>
      </c>
      <c r="C3099" s="210">
        <v>49.29</v>
      </c>
      <c r="D3099">
        <f t="shared" si="100"/>
        <v>-0.99046500740901233</v>
      </c>
      <c r="E3099">
        <v>2.6444263628967162E-3</v>
      </c>
      <c r="F3099">
        <v>3091</v>
      </c>
      <c r="G3099">
        <f t="shared" ca="1" si="101"/>
        <v>-1.0482613546337484E-2</v>
      </c>
    </row>
    <row r="3100" spans="2:7" x14ac:dyDescent="0.35">
      <c r="B3100" s="269">
        <v>45457</v>
      </c>
      <c r="C3100" s="210">
        <v>5169.38</v>
      </c>
      <c r="D3100">
        <f t="shared" si="100"/>
        <v>53.237540656804107</v>
      </c>
      <c r="E3100">
        <v>2.6397608892560513E-3</v>
      </c>
      <c r="F3100">
        <v>3092</v>
      </c>
      <c r="G3100">
        <f t="shared" ca="1" si="101"/>
        <v>2.4474602137497799E-2</v>
      </c>
    </row>
    <row r="3101" spans="2:7" x14ac:dyDescent="0.35">
      <c r="B3101" s="269">
        <v>38692</v>
      </c>
      <c r="C3101" s="210">
        <v>95.31</v>
      </c>
      <c r="D3101">
        <f t="shared" si="100"/>
        <v>0.9180921714630712</v>
      </c>
      <c r="E3101">
        <v>2.6299179465600672E-3</v>
      </c>
      <c r="F3101">
        <v>3093</v>
      </c>
      <c r="G3101">
        <f t="shared" ca="1" si="101"/>
        <v>-2.6554173960892147E-2</v>
      </c>
    </row>
    <row r="3102" spans="2:7" x14ac:dyDescent="0.35">
      <c r="B3102" s="269">
        <v>38238</v>
      </c>
      <c r="C3102" s="210">
        <v>49.69</v>
      </c>
      <c r="D3102">
        <f t="shared" si="100"/>
        <v>-0.75041438545381489</v>
      </c>
      <c r="E3102">
        <v>2.6230831315576159E-3</v>
      </c>
      <c r="F3102">
        <v>3094</v>
      </c>
      <c r="G3102">
        <f t="shared" ca="1" si="101"/>
        <v>7.4771000569359165E-3</v>
      </c>
    </row>
    <row r="3103" spans="2:7" x14ac:dyDescent="0.35">
      <c r="B3103" s="269">
        <v>41183</v>
      </c>
      <c r="C3103" s="210">
        <v>199.09</v>
      </c>
      <c r="D3103">
        <f t="shared" si="100"/>
        <v>16.327241079199304</v>
      </c>
      <c r="E3103">
        <v>2.6187238757113878E-3</v>
      </c>
      <c r="F3103">
        <v>3095</v>
      </c>
      <c r="G3103">
        <f t="shared" ca="1" si="101"/>
        <v>3.2620181625074747E-2</v>
      </c>
    </row>
    <row r="3104" spans="2:7" x14ac:dyDescent="0.35">
      <c r="B3104" s="269">
        <v>35452</v>
      </c>
      <c r="C3104" s="210">
        <v>11.49</v>
      </c>
      <c r="D3104">
        <f t="shared" si="100"/>
        <v>-0.99760397377508636</v>
      </c>
      <c r="E3104">
        <v>2.6178010471203631E-3</v>
      </c>
      <c r="F3104">
        <v>3096</v>
      </c>
      <c r="G3104">
        <f t="shared" ca="1" si="101"/>
        <v>1.0253218799308716E-2</v>
      </c>
    </row>
    <row r="3105" spans="2:7" x14ac:dyDescent="0.35">
      <c r="B3105" s="269">
        <v>45667</v>
      </c>
      <c r="C3105" s="210">
        <v>4795.4399999999996</v>
      </c>
      <c r="D3105">
        <f t="shared" si="100"/>
        <v>39.348674800168276</v>
      </c>
      <c r="E3105">
        <v>2.6176477967433131E-3</v>
      </c>
      <c r="F3105">
        <v>3097</v>
      </c>
      <c r="G3105">
        <f t="shared" ca="1" si="101"/>
        <v>-2.2329048625391583E-2</v>
      </c>
    </row>
    <row r="3106" spans="2:7" x14ac:dyDescent="0.35">
      <c r="B3106" s="269">
        <v>39926</v>
      </c>
      <c r="C3106" s="210">
        <v>118.85</v>
      </c>
      <c r="D3106">
        <f t="shared" si="100"/>
        <v>9.3258036490008678</v>
      </c>
      <c r="E3106">
        <v>2.6151510038804459E-3</v>
      </c>
      <c r="F3106">
        <v>3098</v>
      </c>
      <c r="G3106">
        <f t="shared" ca="1" si="101"/>
        <v>1.0910392155780527E-2</v>
      </c>
    </row>
    <row r="3107" spans="2:7" x14ac:dyDescent="0.35">
      <c r="B3107" s="269">
        <v>35459</v>
      </c>
      <c r="C3107" s="210">
        <v>11.51</v>
      </c>
      <c r="D3107">
        <f t="shared" si="100"/>
        <v>-0.99772599751855151</v>
      </c>
      <c r="E3107">
        <v>2.6132404181184112E-3</v>
      </c>
      <c r="F3107">
        <v>3099</v>
      </c>
      <c r="G3107">
        <f t="shared" ca="1" si="101"/>
        <v>7.4293482195644696E-3</v>
      </c>
    </row>
    <row r="3108" spans="2:7" x14ac:dyDescent="0.35">
      <c r="B3108" s="269">
        <v>45435</v>
      </c>
      <c r="C3108" s="210">
        <v>5061.5600000000004</v>
      </c>
      <c r="D3108">
        <f t="shared" si="100"/>
        <v>4.3925550275937022</v>
      </c>
      <c r="E3108">
        <v>2.6107384943289316E-3</v>
      </c>
      <c r="F3108">
        <v>3100</v>
      </c>
      <c r="G3108">
        <f t="shared" ca="1" si="101"/>
        <v>-5.4132504857296922E-3</v>
      </c>
    </row>
    <row r="3109" spans="2:7" x14ac:dyDescent="0.35">
      <c r="B3109" s="269">
        <v>42081</v>
      </c>
      <c r="C3109" s="210">
        <v>938.62</v>
      </c>
      <c r="D3109">
        <f t="shared" si="100"/>
        <v>10.054292780591215</v>
      </c>
      <c r="E3109">
        <v>2.6063363883014534E-3</v>
      </c>
      <c r="F3109">
        <v>3101</v>
      </c>
      <c r="G3109">
        <f t="shared" ca="1" si="101"/>
        <v>-1.5348157451456005E-3</v>
      </c>
    </row>
    <row r="3110" spans="2:7" x14ac:dyDescent="0.35">
      <c r="B3110" s="269">
        <v>38981</v>
      </c>
      <c r="C3110" s="210">
        <v>84.91</v>
      </c>
      <c r="D3110">
        <f t="shared" si="100"/>
        <v>-1.880804043728654E-3</v>
      </c>
      <c r="E3110">
        <v>2.5977092927145927E-3</v>
      </c>
      <c r="F3110">
        <v>3102</v>
      </c>
      <c r="G3110">
        <f t="shared" ca="1" si="101"/>
        <v>1.4536716960717264E-2</v>
      </c>
    </row>
    <row r="3111" spans="2:7" x14ac:dyDescent="0.35">
      <c r="B3111" s="269">
        <v>39050</v>
      </c>
      <c r="C3111" s="210">
        <v>85.07</v>
      </c>
      <c r="D3111">
        <f t="shared" si="100"/>
        <v>-0.98249141756332903</v>
      </c>
      <c r="E3111">
        <v>2.5928108426635107E-3</v>
      </c>
      <c r="F3111">
        <v>3103</v>
      </c>
      <c r="G3111">
        <f t="shared" ca="1" si="101"/>
        <v>1.1156292504174848E-2</v>
      </c>
    </row>
    <row r="3112" spans="2:7" x14ac:dyDescent="0.35">
      <c r="B3112" s="269">
        <v>45098</v>
      </c>
      <c r="C3112" s="210">
        <v>4858.76</v>
      </c>
      <c r="D3112">
        <f t="shared" si="100"/>
        <v>8.0256162576858063</v>
      </c>
      <c r="E3112">
        <v>2.5917213486856506E-3</v>
      </c>
      <c r="F3112">
        <v>3104</v>
      </c>
      <c r="G3112">
        <f t="shared" ca="1" si="101"/>
        <v>1.5607345256953236E-2</v>
      </c>
    </row>
    <row r="3113" spans="2:7" x14ac:dyDescent="0.35">
      <c r="B3113" s="269">
        <v>41878</v>
      </c>
      <c r="C3113" s="210">
        <v>538.33000000000004</v>
      </c>
      <c r="D3113">
        <f t="shared" si="100"/>
        <v>-0.87579684698922777</v>
      </c>
      <c r="E3113">
        <v>2.5887436212611954E-3</v>
      </c>
      <c r="F3113">
        <v>3105</v>
      </c>
      <c r="G3113">
        <f t="shared" ca="1" si="101"/>
        <v>-6.0876750779294848E-3</v>
      </c>
    </row>
    <row r="3114" spans="2:7" x14ac:dyDescent="0.35">
      <c r="B3114" s="269">
        <v>44971</v>
      </c>
      <c r="C3114" s="210">
        <v>4334.2700000000004</v>
      </c>
      <c r="D3114">
        <f t="shared" si="100"/>
        <v>0.36680331746081818</v>
      </c>
      <c r="E3114">
        <v>2.58147491042346E-3</v>
      </c>
      <c r="F3114">
        <v>3106</v>
      </c>
      <c r="G3114">
        <f t="shared" ca="1" si="101"/>
        <v>-2.4834275470636356E-2</v>
      </c>
    </row>
    <row r="3115" spans="2:7" x14ac:dyDescent="0.35">
      <c r="B3115" s="269">
        <v>44344</v>
      </c>
      <c r="C3115" s="210">
        <v>3171.1</v>
      </c>
      <c r="D3115">
        <f t="shared" si="100"/>
        <v>0.18650916887111188</v>
      </c>
      <c r="E3115">
        <v>2.5767084525522349E-3</v>
      </c>
      <c r="F3115">
        <v>3107</v>
      </c>
      <c r="G3115">
        <f t="shared" ca="1" si="101"/>
        <v>-1.6364617768651335E-2</v>
      </c>
    </row>
    <row r="3116" spans="2:7" x14ac:dyDescent="0.35">
      <c r="B3116" s="269">
        <v>43887</v>
      </c>
      <c r="C3116" s="210">
        <v>2672.63</v>
      </c>
      <c r="D3116">
        <f t="shared" si="100"/>
        <v>-0.44406262805698682</v>
      </c>
      <c r="E3116">
        <v>2.5696043934607914E-3</v>
      </c>
      <c r="F3116">
        <v>3108</v>
      </c>
      <c r="G3116">
        <f t="shared" ca="1" si="101"/>
        <v>1.7422300747382467E-2</v>
      </c>
    </row>
    <row r="3117" spans="2:7" x14ac:dyDescent="0.35">
      <c r="B3117" s="269">
        <v>45267</v>
      </c>
      <c r="C3117" s="210">
        <v>4807.43</v>
      </c>
      <c r="D3117">
        <f t="shared" si="100"/>
        <v>0.1927952381779432</v>
      </c>
      <c r="E3117">
        <v>2.5671933132018388E-3</v>
      </c>
      <c r="F3117">
        <v>3109</v>
      </c>
      <c r="G3117">
        <f t="shared" ca="1" si="101"/>
        <v>8.0994881471892471E-3</v>
      </c>
    </row>
    <row r="3118" spans="2:7" x14ac:dyDescent="0.35">
      <c r="B3118" s="269">
        <v>45027</v>
      </c>
      <c r="C3118" s="210">
        <v>4030.39</v>
      </c>
      <c r="D3118">
        <f t="shared" si="100"/>
        <v>0.4895758261171661</v>
      </c>
      <c r="E3118">
        <v>2.5646255795904425E-3</v>
      </c>
      <c r="F3118">
        <v>3110</v>
      </c>
      <c r="G3118">
        <f t="shared" ca="1" si="101"/>
        <v>1.151456296433372E-2</v>
      </c>
    </row>
    <row r="3119" spans="2:7" x14ac:dyDescent="0.35">
      <c r="B3119" s="269">
        <v>43476</v>
      </c>
      <c r="C3119" s="210">
        <v>2705.73</v>
      </c>
      <c r="D3119">
        <f t="shared" si="100"/>
        <v>136.55617691916623</v>
      </c>
      <c r="E3119">
        <v>2.5566634430475767E-3</v>
      </c>
      <c r="F3119">
        <v>3111</v>
      </c>
      <c r="G3119">
        <f t="shared" ca="1" si="101"/>
        <v>1.666893947919534E-2</v>
      </c>
    </row>
    <row r="3120" spans="2:7" x14ac:dyDescent="0.35">
      <c r="B3120" s="269">
        <v>35864</v>
      </c>
      <c r="C3120" s="210">
        <v>19.670000000000002</v>
      </c>
      <c r="D3120">
        <f t="shared" si="100"/>
        <v>-0.98833181079381649</v>
      </c>
      <c r="E3120">
        <v>2.5484199796126763E-3</v>
      </c>
      <c r="F3120">
        <v>3112</v>
      </c>
      <c r="G3120">
        <f t="shared" ca="1" si="101"/>
        <v>-2.2690919132198381E-2</v>
      </c>
    </row>
    <row r="3121" spans="2:7" x14ac:dyDescent="0.35">
      <c r="B3121" s="269">
        <v>42950</v>
      </c>
      <c r="C3121" s="210">
        <v>1685.78</v>
      </c>
      <c r="D3121">
        <f t="shared" si="100"/>
        <v>0.39085021244998147</v>
      </c>
      <c r="E3121">
        <v>2.5453464168896656E-3</v>
      </c>
      <c r="F3121">
        <v>3113</v>
      </c>
      <c r="G3121">
        <f t="shared" ca="1" si="101"/>
        <v>-4.3586588824324604E-2</v>
      </c>
    </row>
    <row r="3122" spans="2:7" x14ac:dyDescent="0.35">
      <c r="B3122" s="269">
        <v>42500</v>
      </c>
      <c r="C3122" s="210">
        <v>1212.05</v>
      </c>
      <c r="D3122">
        <f t="shared" si="100"/>
        <v>-0.62840613656430877</v>
      </c>
      <c r="E3122">
        <v>2.5393306754453639E-3</v>
      </c>
      <c r="F3122">
        <v>3114</v>
      </c>
      <c r="G3122">
        <f t="shared" ca="1" si="101"/>
        <v>1.4656584175267251E-2</v>
      </c>
    </row>
    <row r="3123" spans="2:7" x14ac:dyDescent="0.35">
      <c r="B3123" s="269">
        <v>44335</v>
      </c>
      <c r="C3123" s="210">
        <v>3261.76</v>
      </c>
      <c r="D3123">
        <f t="shared" si="100"/>
        <v>50.601961714918531</v>
      </c>
      <c r="E3123">
        <v>2.5388043645305728E-3</v>
      </c>
      <c r="F3123">
        <v>3115</v>
      </c>
      <c r="G3123">
        <f t="shared" ca="1" si="101"/>
        <v>-1.8368093405514412E-2</v>
      </c>
    </row>
    <row r="3124" spans="2:7" x14ac:dyDescent="0.35">
      <c r="B3124" s="269">
        <v>38471</v>
      </c>
      <c r="C3124" s="210">
        <v>63.21</v>
      </c>
      <c r="D3124">
        <f t="shared" si="100"/>
        <v>-0.96607012496242539</v>
      </c>
      <c r="E3124">
        <v>2.537668517050019E-3</v>
      </c>
      <c r="F3124">
        <v>3116</v>
      </c>
      <c r="G3124">
        <f t="shared" ca="1" si="101"/>
        <v>-1.3897219609011897E-2</v>
      </c>
    </row>
    <row r="3125" spans="2:7" x14ac:dyDescent="0.35">
      <c r="B3125" s="269">
        <v>43003</v>
      </c>
      <c r="C3125" s="210">
        <v>1862.96</v>
      </c>
      <c r="D3125">
        <f t="shared" si="100"/>
        <v>-0.4349889755277947</v>
      </c>
      <c r="E3125">
        <v>2.5292477909442412E-3</v>
      </c>
      <c r="F3125">
        <v>3117</v>
      </c>
      <c r="G3125">
        <f t="shared" ca="1" si="101"/>
        <v>2.2364780614782382E-2</v>
      </c>
    </row>
    <row r="3126" spans="2:7" x14ac:dyDescent="0.35">
      <c r="B3126" s="269">
        <v>44559</v>
      </c>
      <c r="C3126" s="210">
        <v>3297.21</v>
      </c>
      <c r="D3126">
        <f t="shared" si="100"/>
        <v>32.067997191856385</v>
      </c>
      <c r="E3126">
        <v>2.5205842647434305E-3</v>
      </c>
      <c r="F3126">
        <v>3118</v>
      </c>
      <c r="G3126">
        <f t="shared" ca="1" si="101"/>
        <v>2.8477231083307342E-2</v>
      </c>
    </row>
    <row r="3127" spans="2:7" x14ac:dyDescent="0.35">
      <c r="B3127" s="269">
        <v>39545</v>
      </c>
      <c r="C3127" s="210">
        <v>99.71</v>
      </c>
      <c r="D3127">
        <f t="shared" si="100"/>
        <v>-0.22040656763096178</v>
      </c>
      <c r="E3127">
        <v>2.5135732957973058E-3</v>
      </c>
      <c r="F3127">
        <v>3119</v>
      </c>
      <c r="G3127">
        <f t="shared" ca="1" si="101"/>
        <v>-1.4319511351516366E-2</v>
      </c>
    </row>
    <row r="3128" spans="2:7" x14ac:dyDescent="0.35">
      <c r="B3128" s="269">
        <v>40211</v>
      </c>
      <c r="C3128" s="210">
        <v>127.9</v>
      </c>
      <c r="D3128">
        <f t="shared" si="100"/>
        <v>1.6590436590436592</v>
      </c>
      <c r="E3128">
        <v>2.5082301301144957E-3</v>
      </c>
      <c r="F3128">
        <v>3120</v>
      </c>
      <c r="G3128">
        <f t="shared" ca="1" si="101"/>
        <v>-6.6332219013448624E-3</v>
      </c>
    </row>
    <row r="3129" spans="2:7" x14ac:dyDescent="0.35">
      <c r="B3129" s="269">
        <v>37977</v>
      </c>
      <c r="C3129" s="210">
        <v>48.1</v>
      </c>
      <c r="D3129">
        <f t="shared" si="100"/>
        <v>-0.98538415958917636</v>
      </c>
      <c r="E3129">
        <v>2.5010421008754597E-3</v>
      </c>
      <c r="F3129">
        <v>3121</v>
      </c>
      <c r="G3129">
        <f t="shared" ca="1" si="101"/>
        <v>1.0241643937335416E-2</v>
      </c>
    </row>
    <row r="3130" spans="2:7" x14ac:dyDescent="0.35">
      <c r="B3130" s="269">
        <v>44286</v>
      </c>
      <c r="C3130" s="210">
        <v>3290.95</v>
      </c>
      <c r="D3130">
        <f t="shared" si="100"/>
        <v>0.36002595287981909</v>
      </c>
      <c r="E3130">
        <v>2.500959564266447E-3</v>
      </c>
      <c r="F3130">
        <v>3122</v>
      </c>
      <c r="G3130">
        <f t="shared" ca="1" si="101"/>
        <v>-1.1165037441495535E-2</v>
      </c>
    </row>
    <row r="3131" spans="2:7" x14ac:dyDescent="0.35">
      <c r="B3131" s="269">
        <v>43656</v>
      </c>
      <c r="C3131" s="210">
        <v>2419.77</v>
      </c>
      <c r="D3131">
        <f t="shared" si="100"/>
        <v>15.28378196500673</v>
      </c>
      <c r="E3131">
        <v>2.4981978174949252E-3</v>
      </c>
      <c r="F3131">
        <v>3123</v>
      </c>
      <c r="G3131">
        <f t="shared" ca="1" si="101"/>
        <v>2.1172425341771252E-2</v>
      </c>
    </row>
    <row r="3132" spans="2:7" x14ac:dyDescent="0.35">
      <c r="B3132" s="269">
        <v>40640</v>
      </c>
      <c r="C3132" s="210">
        <v>148.6</v>
      </c>
      <c r="D3132">
        <f t="shared" si="100"/>
        <v>3.0981798124655269</v>
      </c>
      <c r="E3132">
        <v>2.4961208932065345E-3</v>
      </c>
      <c r="F3132">
        <v>3124</v>
      </c>
      <c r="G3132">
        <f t="shared" ca="1" si="101"/>
        <v>-8.4377231237718862E-3</v>
      </c>
    </row>
    <row r="3133" spans="2:7" x14ac:dyDescent="0.35">
      <c r="B3133" s="269">
        <v>37445</v>
      </c>
      <c r="C3133" s="210">
        <v>36.26</v>
      </c>
      <c r="D3133">
        <f t="shared" si="100"/>
        <v>-0.182043762688924</v>
      </c>
      <c r="E3133">
        <v>2.4882499308818439E-3</v>
      </c>
      <c r="F3133">
        <v>3125</v>
      </c>
      <c r="G3133">
        <f t="shared" ca="1" si="101"/>
        <v>-1.8943321181866007E-2</v>
      </c>
    </row>
    <row r="3134" spans="2:7" x14ac:dyDescent="0.35">
      <c r="B3134" s="269">
        <v>37230</v>
      </c>
      <c r="C3134" s="210">
        <v>44.33</v>
      </c>
      <c r="D3134">
        <f t="shared" si="100"/>
        <v>-0.9914073827116463</v>
      </c>
      <c r="E3134">
        <v>2.4875621890547137E-3</v>
      </c>
      <c r="F3134">
        <v>3126</v>
      </c>
      <c r="G3134">
        <f t="shared" ca="1" si="101"/>
        <v>2.9065512996959393E-3</v>
      </c>
    </row>
    <row r="3135" spans="2:7" x14ac:dyDescent="0.35">
      <c r="B3135" s="269">
        <v>46191</v>
      </c>
      <c r="C3135" s="210">
        <v>5159.08</v>
      </c>
      <c r="D3135">
        <f t="shared" si="100"/>
        <v>115.16933123170458</v>
      </c>
      <c r="E3135">
        <v>2.4852855163622657E-3</v>
      </c>
      <c r="F3135">
        <v>3127</v>
      </c>
      <c r="G3135">
        <f t="shared" ca="1" si="101"/>
        <v>7.3984970768079181E-3</v>
      </c>
    </row>
    <row r="3136" spans="2:7" x14ac:dyDescent="0.35">
      <c r="B3136" s="269">
        <v>38105</v>
      </c>
      <c r="C3136" s="210">
        <v>44.41</v>
      </c>
      <c r="D3136">
        <f t="shared" si="100"/>
        <v>-0.35309541150764762</v>
      </c>
      <c r="E3136">
        <v>2.4830699774266241E-3</v>
      </c>
      <c r="F3136">
        <v>3128</v>
      </c>
      <c r="G3136">
        <f t="shared" ca="1" si="101"/>
        <v>-6.4100278537268353E-3</v>
      </c>
    </row>
    <row r="3137" spans="2:7" x14ac:dyDescent="0.35">
      <c r="B3137" s="269">
        <v>38351</v>
      </c>
      <c r="C3137" s="210">
        <v>68.650000000000006</v>
      </c>
      <c r="D3137">
        <f t="shared" si="100"/>
        <v>-0.9843812565978669</v>
      </c>
      <c r="E3137">
        <v>2.4824766355140433E-3</v>
      </c>
      <c r="F3137">
        <v>3129</v>
      </c>
      <c r="G3137">
        <f t="shared" ca="1" si="101"/>
        <v>-1.3330831333907512E-4</v>
      </c>
    </row>
    <row r="3138" spans="2:7" x14ac:dyDescent="0.35">
      <c r="B3138" s="269">
        <v>45215</v>
      </c>
      <c r="C3138" s="210">
        <v>4395.3599999999997</v>
      </c>
      <c r="D3138">
        <f t="shared" si="100"/>
        <v>3.5437122034423938</v>
      </c>
      <c r="E3138">
        <v>2.4814801299128083E-3</v>
      </c>
      <c r="F3138">
        <v>3130</v>
      </c>
      <c r="G3138">
        <f t="shared" ca="1" si="101"/>
        <v>-7.9716721923029487E-3</v>
      </c>
    </row>
    <row r="3139" spans="2:7" x14ac:dyDescent="0.35">
      <c r="B3139" s="269">
        <v>42139</v>
      </c>
      <c r="C3139" s="210">
        <v>967.35</v>
      </c>
      <c r="D3139">
        <f t="shared" si="100"/>
        <v>25.553664562174035</v>
      </c>
      <c r="E3139">
        <v>2.4767866025534593E-3</v>
      </c>
      <c r="F3139">
        <v>3131</v>
      </c>
      <c r="G3139">
        <f t="shared" ca="1" si="101"/>
        <v>8.0249102662864943E-3</v>
      </c>
    </row>
    <row r="3140" spans="2:7" x14ac:dyDescent="0.35">
      <c r="B3140" s="269">
        <v>37193</v>
      </c>
      <c r="C3140" s="210">
        <v>36.43</v>
      </c>
      <c r="D3140">
        <f t="shared" si="100"/>
        <v>-0.96996652871440581</v>
      </c>
      <c r="E3140">
        <v>2.4766097963675369E-3</v>
      </c>
      <c r="F3140">
        <v>3132</v>
      </c>
      <c r="G3140">
        <f t="shared" ca="1" si="101"/>
        <v>-4.714219633790412E-3</v>
      </c>
    </row>
    <row r="3141" spans="2:7" x14ac:dyDescent="0.35">
      <c r="B3141" s="269">
        <v>42443</v>
      </c>
      <c r="C3141" s="210">
        <v>1212.98</v>
      </c>
      <c r="D3141">
        <f t="shared" si="100"/>
        <v>-0.7310543155075353</v>
      </c>
      <c r="E3141">
        <v>2.4710948024363913E-3</v>
      </c>
      <c r="F3141">
        <v>3133</v>
      </c>
      <c r="G3141">
        <f t="shared" ca="1" si="101"/>
        <v>3.5077065046392054E-2</v>
      </c>
    </row>
    <row r="3142" spans="2:7" x14ac:dyDescent="0.35">
      <c r="B3142" s="269">
        <v>45253</v>
      </c>
      <c r="C3142" s="210">
        <v>4510.13</v>
      </c>
      <c r="D3142">
        <f t="shared" si="100"/>
        <v>37.292834097469864</v>
      </c>
      <c r="E3142">
        <v>2.4694266751425138E-3</v>
      </c>
      <c r="F3142">
        <v>3134</v>
      </c>
      <c r="G3142">
        <f t="shared" ca="1" si="101"/>
        <v>-1.8881466677784866E-2</v>
      </c>
    </row>
    <row r="3143" spans="2:7" x14ac:dyDescent="0.35">
      <c r="B3143" s="269">
        <v>39384</v>
      </c>
      <c r="C3143" s="210">
        <v>117.78</v>
      </c>
      <c r="D3143">
        <f t="shared" si="100"/>
        <v>-0.93764525880552929</v>
      </c>
      <c r="E3143">
        <v>2.4682951740574201E-3</v>
      </c>
      <c r="F3143">
        <v>3135</v>
      </c>
      <c r="G3143">
        <f t="shared" ca="1" si="101"/>
        <v>-6.5235444554269063E-3</v>
      </c>
    </row>
    <row r="3144" spans="2:7" x14ac:dyDescent="0.35">
      <c r="B3144" s="269">
        <v>42992</v>
      </c>
      <c r="C3144" s="210">
        <v>1888.87</v>
      </c>
      <c r="D3144">
        <f t="shared" si="100"/>
        <v>-0.5536949700395063</v>
      </c>
      <c r="E3144">
        <v>2.4678646867137932E-3</v>
      </c>
      <c r="F3144">
        <v>3136</v>
      </c>
      <c r="G3144">
        <f t="shared" ca="1" si="101"/>
        <v>-7.8706556076642859E-3</v>
      </c>
    </row>
    <row r="3145" spans="2:7" x14ac:dyDescent="0.35">
      <c r="B3145" s="269">
        <v>45043</v>
      </c>
      <c r="C3145" s="210">
        <v>4232.24</v>
      </c>
      <c r="D3145">
        <f t="shared" ref="D3145:D3208" si="102">(C3145-C3146)/C3146</f>
        <v>31.470768758631269</v>
      </c>
      <c r="E3145">
        <v>2.4633808955336145E-3</v>
      </c>
      <c r="F3145">
        <v>3137</v>
      </c>
      <c r="G3145">
        <f t="shared" ca="1" si="101"/>
        <v>-8.0276315999049889E-3</v>
      </c>
    </row>
    <row r="3146" spans="2:7" x14ac:dyDescent="0.35">
      <c r="B3146" s="269">
        <v>40220</v>
      </c>
      <c r="C3146" s="210">
        <v>130.34</v>
      </c>
      <c r="D3146">
        <f t="shared" si="102"/>
        <v>2.55440414507772</v>
      </c>
      <c r="E3146">
        <v>2.4611598215658601E-3</v>
      </c>
      <c r="F3146">
        <v>3138</v>
      </c>
      <c r="G3146">
        <f t="shared" ref="G3146:G3209" ca="1" si="103">_xlfn.NORM.INV(RAND(),M$11,M$12)</f>
        <v>-2.4802596330415955E-2</v>
      </c>
    </row>
    <row r="3147" spans="2:7" x14ac:dyDescent="0.35">
      <c r="B3147" s="269">
        <v>37476</v>
      </c>
      <c r="C3147" s="210">
        <v>36.67</v>
      </c>
      <c r="D3147">
        <f t="shared" si="102"/>
        <v>-0.98214607403512355</v>
      </c>
      <c r="E3147">
        <v>2.4603608529251892E-3</v>
      </c>
      <c r="F3147">
        <v>3139</v>
      </c>
      <c r="G3147">
        <f t="shared" ca="1" si="103"/>
        <v>6.6999184312558141E-3</v>
      </c>
    </row>
    <row r="3148" spans="2:7" x14ac:dyDescent="0.35">
      <c r="B3148" s="269">
        <v>43115</v>
      </c>
      <c r="C3148" s="210">
        <v>2053.89</v>
      </c>
      <c r="D3148">
        <f t="shared" si="102"/>
        <v>54.480551053484596</v>
      </c>
      <c r="E3148">
        <v>2.4550237693154952E-3</v>
      </c>
      <c r="F3148">
        <v>3140</v>
      </c>
      <c r="G3148">
        <f t="shared" ca="1" si="103"/>
        <v>4.3719102942998498E-3</v>
      </c>
    </row>
    <row r="3149" spans="2:7" x14ac:dyDescent="0.35">
      <c r="B3149" s="269">
        <v>37804</v>
      </c>
      <c r="C3149" s="210">
        <v>37.020000000000003</v>
      </c>
      <c r="D3149">
        <f t="shared" si="102"/>
        <v>-0.10276296655356265</v>
      </c>
      <c r="E3149">
        <v>2.4370430544273874E-3</v>
      </c>
      <c r="F3149">
        <v>3141</v>
      </c>
      <c r="G3149">
        <f t="shared" ca="1" si="103"/>
        <v>2.8717798915205973E-2</v>
      </c>
    </row>
    <row r="3150" spans="2:7" x14ac:dyDescent="0.35">
      <c r="B3150" s="269">
        <v>37111</v>
      </c>
      <c r="C3150" s="210">
        <v>41.26</v>
      </c>
      <c r="D3150">
        <f t="shared" si="102"/>
        <v>-0.88765758161570507</v>
      </c>
      <c r="E3150">
        <v>2.4295432458698112E-3</v>
      </c>
      <c r="F3150">
        <v>3142</v>
      </c>
      <c r="G3150">
        <f t="shared" ca="1" si="103"/>
        <v>7.2933312760706526E-3</v>
      </c>
    </row>
    <row r="3151" spans="2:7" x14ac:dyDescent="0.35">
      <c r="B3151" s="269">
        <v>41617</v>
      </c>
      <c r="C3151" s="210">
        <v>367.27</v>
      </c>
      <c r="D3151">
        <f t="shared" si="102"/>
        <v>8.8595973154362415</v>
      </c>
      <c r="E3151">
        <v>2.4291718980293314E-3</v>
      </c>
      <c r="F3151">
        <v>3143</v>
      </c>
      <c r="G3151">
        <f t="shared" ca="1" si="103"/>
        <v>7.7533789115045264E-3</v>
      </c>
    </row>
    <row r="3152" spans="2:7" x14ac:dyDescent="0.35">
      <c r="B3152" s="269">
        <v>37530</v>
      </c>
      <c r="C3152" s="210">
        <v>37.25</v>
      </c>
      <c r="D3152">
        <f t="shared" si="102"/>
        <v>-0.25065379199356269</v>
      </c>
      <c r="E3152">
        <v>2.4219590958020295E-3</v>
      </c>
      <c r="F3152">
        <v>3144</v>
      </c>
      <c r="G3152">
        <f t="shared" ca="1" si="103"/>
        <v>-8.3466434295823757E-3</v>
      </c>
    </row>
    <row r="3153" spans="2:7" x14ac:dyDescent="0.35">
      <c r="B3153" s="269">
        <v>38293</v>
      </c>
      <c r="C3153" s="210">
        <v>49.71</v>
      </c>
      <c r="D3153">
        <f t="shared" si="102"/>
        <v>-0.77106935617573913</v>
      </c>
      <c r="E3153">
        <v>2.4198427102237836E-3</v>
      </c>
      <c r="F3153">
        <v>3145</v>
      </c>
      <c r="G3153">
        <f t="shared" ca="1" si="103"/>
        <v>-7.1545719605799587E-4</v>
      </c>
    </row>
    <row r="3154" spans="2:7" x14ac:dyDescent="0.35">
      <c r="B3154" s="269">
        <v>41373</v>
      </c>
      <c r="C3154" s="210">
        <v>217.14</v>
      </c>
      <c r="D3154">
        <f t="shared" si="102"/>
        <v>-5.8410303109145426E-2</v>
      </c>
      <c r="E3154">
        <v>2.4005170344381026E-3</v>
      </c>
      <c r="F3154">
        <v>3146</v>
      </c>
      <c r="G3154">
        <f t="shared" ca="1" si="103"/>
        <v>-1.3525607101822436E-3</v>
      </c>
    </row>
    <row r="3155" spans="2:7" x14ac:dyDescent="0.35">
      <c r="B3155" s="269">
        <v>41029</v>
      </c>
      <c r="C3155" s="210">
        <v>230.61</v>
      </c>
      <c r="D3155">
        <f t="shared" si="102"/>
        <v>5.0638969234814626</v>
      </c>
      <c r="E3155">
        <v>2.3906806919934422E-3</v>
      </c>
      <c r="F3155">
        <v>3147</v>
      </c>
      <c r="G3155">
        <f t="shared" ca="1" si="103"/>
        <v>-1.1315301115732101E-2</v>
      </c>
    </row>
    <row r="3156" spans="2:7" x14ac:dyDescent="0.35">
      <c r="B3156" s="269">
        <v>37362</v>
      </c>
      <c r="C3156" s="210">
        <v>38.03</v>
      </c>
      <c r="D3156">
        <f t="shared" si="102"/>
        <v>-0.98869732427058654</v>
      </c>
      <c r="E3156">
        <v>2.3721665788087351E-3</v>
      </c>
      <c r="F3156">
        <v>3148</v>
      </c>
      <c r="G3156">
        <f t="shared" ca="1" si="103"/>
        <v>2.4041707873436527E-2</v>
      </c>
    </row>
    <row r="3157" spans="2:7" x14ac:dyDescent="0.35">
      <c r="B3157" s="269">
        <v>44540</v>
      </c>
      <c r="C3157" s="210">
        <v>3364.69</v>
      </c>
      <c r="D3157">
        <f t="shared" si="102"/>
        <v>17.411436388508893</v>
      </c>
      <c r="E3157">
        <v>2.3594109813898697E-3</v>
      </c>
      <c r="F3157">
        <v>3149</v>
      </c>
      <c r="G3157">
        <f t="shared" ca="1" si="103"/>
        <v>6.2783079711156422E-3</v>
      </c>
    </row>
    <row r="3158" spans="2:7" x14ac:dyDescent="0.35">
      <c r="B3158" s="269">
        <v>40926</v>
      </c>
      <c r="C3158" s="210">
        <v>182.75</v>
      </c>
      <c r="D3158">
        <f t="shared" si="102"/>
        <v>-0.1575235109717868</v>
      </c>
      <c r="E3158">
        <v>2.3584905660377735E-3</v>
      </c>
      <c r="F3158">
        <v>3150</v>
      </c>
      <c r="G3158">
        <f t="shared" ca="1" si="103"/>
        <v>2.3501305369185817E-2</v>
      </c>
    </row>
    <row r="3159" spans="2:7" x14ac:dyDescent="0.35">
      <c r="B3159" s="269">
        <v>41050</v>
      </c>
      <c r="C3159" s="210">
        <v>216.92</v>
      </c>
      <c r="D3159">
        <f t="shared" si="102"/>
        <v>-0.9643595915450146</v>
      </c>
      <c r="E3159">
        <v>2.356637863314962E-3</v>
      </c>
      <c r="F3159">
        <v>3151</v>
      </c>
      <c r="G3159">
        <f t="shared" ca="1" si="103"/>
        <v>2.097841922355579E-2</v>
      </c>
    </row>
    <row r="3160" spans="2:7" x14ac:dyDescent="0.35">
      <c r="B3160" s="269">
        <v>45562</v>
      </c>
      <c r="C3160" s="210">
        <v>6086.35</v>
      </c>
      <c r="D3160">
        <f t="shared" si="102"/>
        <v>0.28935527469780492</v>
      </c>
      <c r="E3160">
        <v>2.3517515443663619E-3</v>
      </c>
      <c r="F3160">
        <v>3152</v>
      </c>
      <c r="G3160">
        <f t="shared" ca="1" si="103"/>
        <v>4.8081548914205768E-2</v>
      </c>
    </row>
    <row r="3161" spans="2:7" x14ac:dyDescent="0.35">
      <c r="B3161" s="269">
        <v>45341</v>
      </c>
      <c r="C3161" s="210">
        <v>4720.46</v>
      </c>
      <c r="D3161">
        <f t="shared" si="102"/>
        <v>23.032481417370942</v>
      </c>
      <c r="E3161">
        <v>2.3506229044525317E-3</v>
      </c>
      <c r="F3161">
        <v>3153</v>
      </c>
      <c r="G3161">
        <f t="shared" ca="1" si="103"/>
        <v>-5.6426950918401194E-3</v>
      </c>
    </row>
    <row r="3162" spans="2:7" x14ac:dyDescent="0.35">
      <c r="B3162" s="269">
        <v>40730</v>
      </c>
      <c r="C3162" s="210">
        <v>196.42</v>
      </c>
      <c r="D3162">
        <f t="shared" si="102"/>
        <v>0.91070038910505835</v>
      </c>
      <c r="E3162">
        <v>2.3474178403754824E-3</v>
      </c>
      <c r="F3162">
        <v>3154</v>
      </c>
      <c r="G3162">
        <f t="shared" ca="1" si="103"/>
        <v>-5.9859665898852219E-3</v>
      </c>
    </row>
    <row r="3163" spans="2:7" x14ac:dyDescent="0.35">
      <c r="B3163" s="269">
        <v>39875</v>
      </c>
      <c r="C3163" s="210">
        <v>102.8</v>
      </c>
      <c r="D3163">
        <f t="shared" si="102"/>
        <v>-0.7316977684979773</v>
      </c>
      <c r="E3163">
        <v>2.3400936037441E-3</v>
      </c>
      <c r="F3163">
        <v>3155</v>
      </c>
      <c r="G3163">
        <f t="shared" ca="1" si="103"/>
        <v>3.2663523599632356E-3</v>
      </c>
    </row>
    <row r="3164" spans="2:7" x14ac:dyDescent="0.35">
      <c r="B3164" s="269">
        <v>41654</v>
      </c>
      <c r="C3164" s="210">
        <v>383.15</v>
      </c>
      <c r="D3164">
        <f t="shared" si="102"/>
        <v>-2.3523115347367396E-2</v>
      </c>
      <c r="E3164">
        <v>2.328258253544672E-3</v>
      </c>
      <c r="F3164">
        <v>3156</v>
      </c>
      <c r="G3164">
        <f t="shared" ca="1" si="103"/>
        <v>1.6147790147540534E-3</v>
      </c>
    </row>
    <row r="3165" spans="2:7" x14ac:dyDescent="0.35">
      <c r="B3165" s="269">
        <v>41572</v>
      </c>
      <c r="C3165" s="210">
        <v>392.38</v>
      </c>
      <c r="D3165">
        <f t="shared" si="102"/>
        <v>-0.89594057384113945</v>
      </c>
      <c r="E3165">
        <v>2.324571486959328E-3</v>
      </c>
      <c r="F3165">
        <v>3157</v>
      </c>
      <c r="G3165">
        <f t="shared" ca="1" si="103"/>
        <v>3.393099512112726E-2</v>
      </c>
    </row>
    <row r="3166" spans="2:7" x14ac:dyDescent="0.35">
      <c r="B3166" s="269">
        <v>44448</v>
      </c>
      <c r="C3166" s="210">
        <v>3770.73</v>
      </c>
      <c r="D3166">
        <f t="shared" si="102"/>
        <v>0.38495866129441014</v>
      </c>
      <c r="E3166">
        <v>2.3152455329849488E-3</v>
      </c>
      <c r="F3166">
        <v>3158</v>
      </c>
      <c r="G3166">
        <f t="shared" ca="1" si="103"/>
        <v>6.9519655107668325E-3</v>
      </c>
    </row>
    <row r="3167" spans="2:7" x14ac:dyDescent="0.35">
      <c r="B3167" s="269">
        <v>43797</v>
      </c>
      <c r="C3167" s="210">
        <v>2722.63</v>
      </c>
      <c r="D3167">
        <f t="shared" si="102"/>
        <v>-0.20967961985155162</v>
      </c>
      <c r="E3167">
        <v>2.311925930016456E-3</v>
      </c>
      <c r="F3167">
        <v>3159</v>
      </c>
      <c r="G3167">
        <f t="shared" ca="1" si="103"/>
        <v>-4.0504147572900245E-2</v>
      </c>
    </row>
    <row r="3168" spans="2:7" x14ac:dyDescent="0.35">
      <c r="B3168" s="269">
        <v>44112</v>
      </c>
      <c r="C3168" s="210">
        <v>3444.97</v>
      </c>
      <c r="D3168">
        <f t="shared" si="102"/>
        <v>1.8332442368267383</v>
      </c>
      <c r="E3168">
        <v>2.3101340401450086E-3</v>
      </c>
      <c r="F3168">
        <v>3160</v>
      </c>
      <c r="G3168">
        <f t="shared" ca="1" si="103"/>
        <v>1.7511345061482442E-2</v>
      </c>
    </row>
    <row r="3169" spans="2:7" x14ac:dyDescent="0.35">
      <c r="B3169" s="269">
        <v>42198</v>
      </c>
      <c r="C3169" s="210">
        <v>1215.9100000000001</v>
      </c>
      <c r="D3169">
        <f t="shared" si="102"/>
        <v>-0.7897866072401053</v>
      </c>
      <c r="E3169">
        <v>2.308117153432238E-3</v>
      </c>
      <c r="F3169">
        <v>3161</v>
      </c>
      <c r="G3169">
        <f t="shared" ca="1" si="103"/>
        <v>-1.5466992109167183E-2</v>
      </c>
    </row>
    <row r="3170" spans="2:7" x14ac:dyDescent="0.35">
      <c r="B3170" s="269">
        <v>45987</v>
      </c>
      <c r="C3170" s="210">
        <v>5784.17</v>
      </c>
      <c r="D3170">
        <f t="shared" si="102"/>
        <v>0.70646632601281589</v>
      </c>
      <c r="E3170">
        <v>2.3012048401545937E-3</v>
      </c>
      <c r="F3170">
        <v>3162</v>
      </c>
      <c r="G3170">
        <f t="shared" ca="1" si="103"/>
        <v>-2.1117635338069065E-2</v>
      </c>
    </row>
    <row r="3171" spans="2:7" x14ac:dyDescent="0.35">
      <c r="B3171" s="269">
        <v>44370</v>
      </c>
      <c r="C3171" s="210">
        <v>3389.56</v>
      </c>
      <c r="D3171">
        <f t="shared" si="102"/>
        <v>3.4127426347102703</v>
      </c>
      <c r="E3171">
        <v>2.3005636085137843E-3</v>
      </c>
      <c r="F3171">
        <v>3163</v>
      </c>
      <c r="G3171">
        <f t="shared" ca="1" si="103"/>
        <v>1.722325908939816E-2</v>
      </c>
    </row>
    <row r="3172" spans="2:7" x14ac:dyDescent="0.35">
      <c r="B3172" s="269">
        <v>41983</v>
      </c>
      <c r="C3172" s="210">
        <v>768.13</v>
      </c>
      <c r="D3172">
        <f t="shared" si="102"/>
        <v>-0.67719662458605789</v>
      </c>
      <c r="E3172">
        <v>2.2965408353667169E-3</v>
      </c>
      <c r="F3172">
        <v>3164</v>
      </c>
      <c r="G3172">
        <f t="shared" ca="1" si="103"/>
        <v>-1.3951923308839933E-2</v>
      </c>
    </row>
    <row r="3173" spans="2:7" x14ac:dyDescent="0.35">
      <c r="B3173" s="269">
        <v>43711</v>
      </c>
      <c r="C3173" s="210">
        <v>2379.56</v>
      </c>
      <c r="D3173">
        <f t="shared" si="102"/>
        <v>-0.50160750826793343</v>
      </c>
      <c r="E3173">
        <v>2.2955970869082804E-3</v>
      </c>
      <c r="F3173">
        <v>3165</v>
      </c>
      <c r="G3173">
        <f t="shared" ca="1" si="103"/>
        <v>2.1024643554945193E-2</v>
      </c>
    </row>
    <row r="3174" spans="2:7" x14ac:dyDescent="0.35">
      <c r="B3174" s="269">
        <v>45335</v>
      </c>
      <c r="C3174" s="210">
        <v>4774.47</v>
      </c>
      <c r="D3174">
        <f t="shared" si="102"/>
        <v>0.48529626783719987</v>
      </c>
      <c r="E3174">
        <v>2.2945120645570922E-3</v>
      </c>
      <c r="F3174">
        <v>3166</v>
      </c>
      <c r="G3174">
        <f t="shared" ca="1" si="103"/>
        <v>-3.1077630238715778E-3</v>
      </c>
    </row>
    <row r="3175" spans="2:7" x14ac:dyDescent="0.35">
      <c r="B3175" s="269">
        <v>44735</v>
      </c>
      <c r="C3175" s="210">
        <v>3214.49</v>
      </c>
      <c r="D3175">
        <f t="shared" si="102"/>
        <v>26.821447117881249</v>
      </c>
      <c r="E3175">
        <v>2.2917615071371719E-3</v>
      </c>
      <c r="F3175">
        <v>3167</v>
      </c>
      <c r="G3175">
        <f t="shared" ca="1" si="103"/>
        <v>2.0607447617643972E-2</v>
      </c>
    </row>
    <row r="3176" spans="2:7" x14ac:dyDescent="0.35">
      <c r="B3176" s="269">
        <v>39409</v>
      </c>
      <c r="C3176" s="210">
        <v>115.54</v>
      </c>
      <c r="D3176">
        <f t="shared" si="102"/>
        <v>-0.70285214618213609</v>
      </c>
      <c r="E3176">
        <v>2.2553782095767272E-3</v>
      </c>
      <c r="F3176">
        <v>3168</v>
      </c>
      <c r="G3176">
        <f t="shared" ca="1" si="103"/>
        <v>-1.4008218050881625E-2</v>
      </c>
    </row>
    <row r="3177" spans="2:7" x14ac:dyDescent="0.35">
      <c r="B3177" s="269">
        <v>41639</v>
      </c>
      <c r="C3177" s="210">
        <v>388.83</v>
      </c>
      <c r="D3177">
        <f t="shared" si="102"/>
        <v>1.1176951146451717</v>
      </c>
      <c r="E3177">
        <v>2.2424992267244164E-3</v>
      </c>
      <c r="F3177">
        <v>3169</v>
      </c>
      <c r="G3177">
        <f t="shared" ca="1" si="103"/>
        <v>8.7607440108255479E-3</v>
      </c>
    </row>
    <row r="3178" spans="2:7" x14ac:dyDescent="0.35">
      <c r="B3178" s="269">
        <v>40911</v>
      </c>
      <c r="C3178" s="210">
        <v>183.61</v>
      </c>
      <c r="D3178">
        <f t="shared" si="102"/>
        <v>0.134095120444719</v>
      </c>
      <c r="E3178">
        <v>2.2379912663756823E-3</v>
      </c>
      <c r="F3178">
        <v>3170</v>
      </c>
      <c r="G3178">
        <f t="shared" ca="1" si="103"/>
        <v>-1.3830509157075132E-2</v>
      </c>
    </row>
    <row r="3179" spans="2:7" x14ac:dyDescent="0.35">
      <c r="B3179" s="269">
        <v>40541</v>
      </c>
      <c r="C3179" s="210">
        <v>161.9</v>
      </c>
      <c r="D3179">
        <f t="shared" si="102"/>
        <v>-0.94170261492038565</v>
      </c>
      <c r="E3179">
        <v>2.2285502042838534E-3</v>
      </c>
      <c r="F3179">
        <v>3171</v>
      </c>
      <c r="G3179">
        <f t="shared" ca="1" si="103"/>
        <v>2.6061720838380696E-3</v>
      </c>
    </row>
    <row r="3180" spans="2:7" x14ac:dyDescent="0.35">
      <c r="B3180" s="269">
        <v>43966</v>
      </c>
      <c r="C3180" s="210">
        <v>2777.14</v>
      </c>
      <c r="D3180">
        <f t="shared" si="102"/>
        <v>-6.5925732498203554E-3</v>
      </c>
      <c r="E3180">
        <v>2.2266570911991372E-3</v>
      </c>
      <c r="F3180">
        <v>3172</v>
      </c>
      <c r="G3180">
        <f t="shared" ca="1" si="103"/>
        <v>-2.5251908130818779E-3</v>
      </c>
    </row>
    <row r="3181" spans="2:7" x14ac:dyDescent="0.35">
      <c r="B3181" s="269">
        <v>43858</v>
      </c>
      <c r="C3181" s="210">
        <v>2795.57</v>
      </c>
      <c r="D3181">
        <f t="shared" si="102"/>
        <v>29.996451934804305</v>
      </c>
      <c r="E3181">
        <v>2.2227241276705037E-3</v>
      </c>
      <c r="F3181">
        <v>3173</v>
      </c>
      <c r="G3181">
        <f t="shared" ca="1" si="103"/>
        <v>1.2270127213679035E-2</v>
      </c>
    </row>
    <row r="3182" spans="2:7" x14ac:dyDescent="0.35">
      <c r="B3182" s="269">
        <v>38940</v>
      </c>
      <c r="C3182" s="210">
        <v>90.19</v>
      </c>
      <c r="D3182">
        <f t="shared" si="102"/>
        <v>0.99623727312970334</v>
      </c>
      <c r="E3182">
        <v>2.2224691632403916E-3</v>
      </c>
      <c r="F3182">
        <v>3174</v>
      </c>
      <c r="G3182">
        <f t="shared" ca="1" si="103"/>
        <v>2.1297255800478993E-3</v>
      </c>
    </row>
    <row r="3183" spans="2:7" x14ac:dyDescent="0.35">
      <c r="B3183" s="269">
        <v>38188</v>
      </c>
      <c r="C3183" s="210">
        <v>45.18</v>
      </c>
      <c r="D3183">
        <f t="shared" si="102"/>
        <v>-0.8149119213437116</v>
      </c>
      <c r="E3183">
        <v>2.2182786157941754E-3</v>
      </c>
      <c r="F3183">
        <v>3175</v>
      </c>
      <c r="G3183">
        <f t="shared" ca="1" si="103"/>
        <v>-4.4279869882941539E-2</v>
      </c>
    </row>
    <row r="3184" spans="2:7" x14ac:dyDescent="0.35">
      <c r="B3184" s="269">
        <v>41008</v>
      </c>
      <c r="C3184" s="210">
        <v>244.1</v>
      </c>
      <c r="D3184">
        <f t="shared" si="102"/>
        <v>0.58024211821065574</v>
      </c>
      <c r="E3184">
        <v>2.2171128264082446E-3</v>
      </c>
      <c r="F3184">
        <v>3176</v>
      </c>
      <c r="G3184">
        <f t="shared" ca="1" si="103"/>
        <v>2.5241401054373225E-2</v>
      </c>
    </row>
    <row r="3185" spans="2:7" x14ac:dyDescent="0.35">
      <c r="B3185" s="269">
        <v>40654</v>
      </c>
      <c r="C3185" s="210">
        <v>154.47</v>
      </c>
      <c r="D3185">
        <f t="shared" si="102"/>
        <v>0.16907591008854919</v>
      </c>
      <c r="E3185">
        <v>2.2059300590410915E-3</v>
      </c>
      <c r="F3185">
        <v>3177</v>
      </c>
      <c r="G3185">
        <f t="shared" ca="1" si="103"/>
        <v>-1.6303888902393638E-2</v>
      </c>
    </row>
    <row r="3186" spans="2:7" x14ac:dyDescent="0.35">
      <c r="B3186" s="269">
        <v>40186</v>
      </c>
      <c r="C3186" s="210">
        <v>132.13</v>
      </c>
      <c r="D3186">
        <f t="shared" si="102"/>
        <v>-1.9638945539692644E-3</v>
      </c>
      <c r="E3186">
        <v>2.1996359223300367E-3</v>
      </c>
      <c r="F3186">
        <v>3178</v>
      </c>
      <c r="G3186">
        <f t="shared" ca="1" si="103"/>
        <v>1.2263616657934731E-3</v>
      </c>
    </row>
    <row r="3187" spans="2:7" x14ac:dyDescent="0.35">
      <c r="B3187" s="269">
        <v>40290</v>
      </c>
      <c r="C3187" s="210">
        <v>132.38999999999999</v>
      </c>
      <c r="D3187">
        <f t="shared" si="102"/>
        <v>-0.97544786914431947</v>
      </c>
      <c r="E3187">
        <v>2.1953065859196975E-3</v>
      </c>
      <c r="F3187">
        <v>3179</v>
      </c>
      <c r="G3187">
        <f t="shared" ca="1" si="103"/>
        <v>-3.8621356214386454E-3</v>
      </c>
    </row>
    <row r="3188" spans="2:7" x14ac:dyDescent="0.35">
      <c r="B3188" s="269">
        <v>46224</v>
      </c>
      <c r="C3188" s="210">
        <v>5392.2</v>
      </c>
      <c r="D3188">
        <f t="shared" si="102"/>
        <v>64.194051505259338</v>
      </c>
      <c r="E3188">
        <v>2.1950081685527425E-3</v>
      </c>
      <c r="F3188">
        <v>3180</v>
      </c>
      <c r="G3188">
        <f t="shared" ca="1" si="103"/>
        <v>-1.7742420294479058E-2</v>
      </c>
    </row>
    <row r="3189" spans="2:7" x14ac:dyDescent="0.35">
      <c r="B3189" s="269">
        <v>38586</v>
      </c>
      <c r="C3189" s="210">
        <v>82.71</v>
      </c>
      <c r="D3189">
        <f t="shared" si="102"/>
        <v>-0.93275227045441611</v>
      </c>
      <c r="E3189">
        <v>2.1810250817883509E-3</v>
      </c>
      <c r="F3189">
        <v>3181</v>
      </c>
      <c r="G3189">
        <f t="shared" ca="1" si="103"/>
        <v>8.8939236891770641E-6</v>
      </c>
    </row>
    <row r="3190" spans="2:7" x14ac:dyDescent="0.35">
      <c r="B3190" s="269">
        <v>42405</v>
      </c>
      <c r="C3190" s="210">
        <v>1229.93</v>
      </c>
      <c r="D3190">
        <f t="shared" si="102"/>
        <v>8.2005535607420708</v>
      </c>
      <c r="E3190">
        <v>2.1755781171064591E-3</v>
      </c>
      <c r="F3190">
        <v>3182</v>
      </c>
      <c r="G3190">
        <f t="shared" ca="1" si="103"/>
        <v>2.2313157247395139E-2</v>
      </c>
    </row>
    <row r="3191" spans="2:7" x14ac:dyDescent="0.35">
      <c r="B3191" s="269">
        <v>40325</v>
      </c>
      <c r="C3191" s="210">
        <v>133.68</v>
      </c>
      <c r="D3191">
        <f t="shared" si="102"/>
        <v>3.8242511728617825</v>
      </c>
      <c r="E3191">
        <v>2.1740760176926343E-3</v>
      </c>
      <c r="F3191">
        <v>3183</v>
      </c>
      <c r="G3191">
        <f t="shared" ca="1" si="103"/>
        <v>2.9376336769406278E-2</v>
      </c>
    </row>
    <row r="3192" spans="2:7" x14ac:dyDescent="0.35">
      <c r="B3192" s="269">
        <v>35920</v>
      </c>
      <c r="C3192" s="210">
        <v>27.71</v>
      </c>
      <c r="D3192">
        <f t="shared" si="102"/>
        <v>-0.993632388187632</v>
      </c>
      <c r="E3192">
        <v>2.1699819168174424E-3</v>
      </c>
      <c r="F3192">
        <v>3184</v>
      </c>
      <c r="G3192">
        <f t="shared" ca="1" si="103"/>
        <v>-5.7233071697397426E-3</v>
      </c>
    </row>
    <row r="3193" spans="2:7" x14ac:dyDescent="0.35">
      <c r="B3193" s="269">
        <v>45177</v>
      </c>
      <c r="C3193" s="210">
        <v>4351.71</v>
      </c>
      <c r="D3193">
        <f t="shared" si="102"/>
        <v>77.240021574973042</v>
      </c>
      <c r="E3193">
        <v>2.1647464137750727E-3</v>
      </c>
      <c r="F3193">
        <v>3185</v>
      </c>
      <c r="G3193">
        <f t="shared" ca="1" si="103"/>
        <v>2.5603326222783589E-2</v>
      </c>
    </row>
    <row r="3194" spans="2:7" x14ac:dyDescent="0.35">
      <c r="B3194" s="269">
        <v>36902</v>
      </c>
      <c r="C3194" s="210">
        <v>55.62</v>
      </c>
      <c r="D3194">
        <f t="shared" si="102"/>
        <v>-0.98827237936596635</v>
      </c>
      <c r="E3194">
        <v>2.1621621621621162E-3</v>
      </c>
      <c r="F3194">
        <v>3186</v>
      </c>
      <c r="G3194">
        <f t="shared" ca="1" si="103"/>
        <v>-5.6780252281641167E-3</v>
      </c>
    </row>
    <row r="3195" spans="2:7" x14ac:dyDescent="0.35">
      <c r="B3195" s="269">
        <v>45265</v>
      </c>
      <c r="C3195" s="210">
        <v>4742.6499999999996</v>
      </c>
      <c r="D3195">
        <f t="shared" si="102"/>
        <v>126.52487227749396</v>
      </c>
      <c r="E3195">
        <v>2.1574494341185598E-3</v>
      </c>
      <c r="F3195">
        <v>3187</v>
      </c>
      <c r="G3195">
        <f t="shared" ca="1" si="103"/>
        <v>2.8982107782860016E-3</v>
      </c>
    </row>
    <row r="3196" spans="2:7" x14ac:dyDescent="0.35">
      <c r="B3196" s="269">
        <v>37425</v>
      </c>
      <c r="C3196" s="210">
        <v>37.19</v>
      </c>
      <c r="D3196">
        <f t="shared" si="102"/>
        <v>-0.87119008035466894</v>
      </c>
      <c r="E3196">
        <v>2.1557531662624169E-3</v>
      </c>
      <c r="F3196">
        <v>3188</v>
      </c>
      <c r="G3196">
        <f t="shared" ca="1" si="103"/>
        <v>2.8214397422991276E-2</v>
      </c>
    </row>
    <row r="3197" spans="2:7" x14ac:dyDescent="0.35">
      <c r="B3197" s="269">
        <v>41435</v>
      </c>
      <c r="C3197" s="210">
        <v>288.72000000000003</v>
      </c>
      <c r="D3197">
        <f t="shared" si="102"/>
        <v>-0.93673831591402079</v>
      </c>
      <c r="E3197">
        <v>2.1520305449496857E-3</v>
      </c>
      <c r="F3197">
        <v>3189</v>
      </c>
      <c r="G3197">
        <f t="shared" ca="1" si="103"/>
        <v>3.5970067410748773E-4</v>
      </c>
    </row>
    <row r="3198" spans="2:7" x14ac:dyDescent="0.35">
      <c r="B3198" s="269">
        <v>45397</v>
      </c>
      <c r="C3198" s="210">
        <v>4563.8999999999996</v>
      </c>
      <c r="D3198">
        <f t="shared" si="102"/>
        <v>3.408194893825283E-2</v>
      </c>
      <c r="E3198">
        <v>2.1365034682498817E-3</v>
      </c>
      <c r="F3198">
        <v>3190</v>
      </c>
      <c r="G3198">
        <f t="shared" ca="1" si="103"/>
        <v>-2.1589194068348E-2</v>
      </c>
    </row>
    <row r="3199" spans="2:7" x14ac:dyDescent="0.35">
      <c r="B3199" s="269">
        <v>45056</v>
      </c>
      <c r="C3199" s="210">
        <v>4413.4799999999996</v>
      </c>
      <c r="D3199">
        <f t="shared" si="102"/>
        <v>4.7897650500465696</v>
      </c>
      <c r="E3199">
        <v>2.1343844798458783E-3</v>
      </c>
      <c r="F3199">
        <v>3191</v>
      </c>
      <c r="G3199">
        <f t="shared" ca="1" si="103"/>
        <v>3.2399551427529892E-3</v>
      </c>
    </row>
    <row r="3200" spans="2:7" x14ac:dyDescent="0.35">
      <c r="B3200" s="269">
        <v>42003</v>
      </c>
      <c r="C3200" s="210">
        <v>762.29</v>
      </c>
      <c r="D3200">
        <f t="shared" si="102"/>
        <v>-0.51726299791020203</v>
      </c>
      <c r="E3200">
        <v>2.1297014474082119E-3</v>
      </c>
      <c r="F3200">
        <v>3192</v>
      </c>
      <c r="G3200">
        <f t="shared" ca="1" si="103"/>
        <v>3.3343810343838848E-2</v>
      </c>
    </row>
    <row r="3201" spans="2:7" x14ac:dyDescent="0.35">
      <c r="B3201" s="269">
        <v>42909</v>
      </c>
      <c r="C3201" s="210">
        <v>1579.1</v>
      </c>
      <c r="D3201">
        <f t="shared" si="102"/>
        <v>-0.42274862459103296</v>
      </c>
      <c r="E3201">
        <v>2.1259717594795551E-3</v>
      </c>
      <c r="F3201">
        <v>3193</v>
      </c>
      <c r="G3201">
        <f t="shared" ca="1" si="103"/>
        <v>-7.8640759400806087E-3</v>
      </c>
    </row>
    <row r="3202" spans="2:7" x14ac:dyDescent="0.35">
      <c r="B3202" s="269">
        <v>43853</v>
      </c>
      <c r="C3202" s="210">
        <v>2735.55</v>
      </c>
      <c r="D3202">
        <f t="shared" si="102"/>
        <v>71.464900662251665</v>
      </c>
      <c r="E3202">
        <v>2.1247366974998377E-3</v>
      </c>
      <c r="F3202">
        <v>3194</v>
      </c>
      <c r="G3202">
        <f t="shared" ca="1" si="103"/>
        <v>-5.4747695757218721E-3</v>
      </c>
    </row>
    <row r="3203" spans="2:7" x14ac:dyDescent="0.35">
      <c r="B3203" s="269">
        <v>36606</v>
      </c>
      <c r="C3203" s="210">
        <v>37.75</v>
      </c>
      <c r="D3203">
        <f t="shared" si="102"/>
        <v>-0.60116217643951397</v>
      </c>
      <c r="E3203">
        <v>2.1237058667374115E-3</v>
      </c>
      <c r="F3203">
        <v>3195</v>
      </c>
      <c r="G3203">
        <f t="shared" ca="1" si="103"/>
        <v>4.2637566329798787E-2</v>
      </c>
    </row>
    <row r="3204" spans="2:7" x14ac:dyDescent="0.35">
      <c r="B3204" s="269">
        <v>39185</v>
      </c>
      <c r="C3204" s="210">
        <v>94.65</v>
      </c>
      <c r="D3204">
        <f t="shared" si="102"/>
        <v>-0.94938529740482669</v>
      </c>
      <c r="E3204">
        <v>2.1175224986765785E-3</v>
      </c>
      <c r="F3204">
        <v>3196</v>
      </c>
      <c r="G3204">
        <f t="shared" ca="1" si="103"/>
        <v>-1.2439721497662504E-2</v>
      </c>
    </row>
    <row r="3205" spans="2:7" x14ac:dyDescent="0.35">
      <c r="B3205" s="269">
        <v>42989</v>
      </c>
      <c r="C3205" s="210">
        <v>1870.01</v>
      </c>
      <c r="D3205">
        <f t="shared" si="102"/>
        <v>-0.19544200974929762</v>
      </c>
      <c r="E3205">
        <v>2.1113891761831306E-3</v>
      </c>
      <c r="F3205">
        <v>3197</v>
      </c>
      <c r="G3205">
        <f t="shared" ca="1" si="103"/>
        <v>1.0072582250168995E-2</v>
      </c>
    </row>
    <row r="3206" spans="2:7" x14ac:dyDescent="0.35">
      <c r="B3206" s="269">
        <v>43399</v>
      </c>
      <c r="C3206" s="210">
        <v>2324.27</v>
      </c>
      <c r="D3206">
        <f t="shared" si="102"/>
        <v>59.908542976939209</v>
      </c>
      <c r="E3206">
        <v>2.1083220515826957E-3</v>
      </c>
      <c r="F3206">
        <v>3198</v>
      </c>
      <c r="G3206">
        <f t="shared" ca="1" si="103"/>
        <v>6.3129998445639298E-3</v>
      </c>
    </row>
    <row r="3207" spans="2:7" x14ac:dyDescent="0.35">
      <c r="B3207" s="269">
        <v>37763</v>
      </c>
      <c r="C3207" s="210">
        <v>38.159999999999997</v>
      </c>
      <c r="D3207">
        <f t="shared" si="102"/>
        <v>0</v>
      </c>
      <c r="E3207">
        <v>2.100840336134409E-3</v>
      </c>
      <c r="F3207">
        <v>3199</v>
      </c>
      <c r="G3207">
        <f t="shared" ca="1" si="103"/>
        <v>3.9189653152573417E-2</v>
      </c>
    </row>
    <row r="3208" spans="2:7" x14ac:dyDescent="0.35">
      <c r="B3208" s="269">
        <v>37379</v>
      </c>
      <c r="C3208" s="210">
        <v>38.159999999999997</v>
      </c>
      <c r="D3208">
        <f t="shared" si="102"/>
        <v>-0.42899895256621279</v>
      </c>
      <c r="E3208">
        <v>2.100840336134409E-3</v>
      </c>
      <c r="F3208">
        <v>3200</v>
      </c>
      <c r="G3208">
        <f t="shared" ca="1" si="103"/>
        <v>-4.710178108594059E-2</v>
      </c>
    </row>
    <row r="3209" spans="2:7" x14ac:dyDescent="0.35">
      <c r="B3209" s="269">
        <v>38387</v>
      </c>
      <c r="C3209" s="210">
        <v>66.83</v>
      </c>
      <c r="D3209">
        <f t="shared" ref="D3209:D3272" si="104">(C3209-C3210)/C3210</f>
        <v>-0.98017608077883711</v>
      </c>
      <c r="E3209">
        <v>2.0992652571600024E-3</v>
      </c>
      <c r="F3209">
        <v>3201</v>
      </c>
      <c r="G3209">
        <f t="shared" ca="1" si="103"/>
        <v>-2.9990563880486574E-2</v>
      </c>
    </row>
    <row r="3210" spans="2:7" x14ac:dyDescent="0.35">
      <c r="B3210" s="269">
        <v>44363</v>
      </c>
      <c r="C3210" s="210">
        <v>3371.18</v>
      </c>
      <c r="D3210">
        <f t="shared" si="104"/>
        <v>-0.35793896270112147</v>
      </c>
      <c r="E3210">
        <v>2.092659639610707E-3</v>
      </c>
      <c r="F3210">
        <v>3202</v>
      </c>
      <c r="G3210">
        <f t="shared" ref="G3210:G3273" ca="1" si="105">_xlfn.NORM.INV(RAND(),M$11,M$12)</f>
        <v>-1.8988460410269654E-2</v>
      </c>
    </row>
    <row r="3211" spans="2:7" x14ac:dyDescent="0.35">
      <c r="B3211" s="269">
        <v>46168</v>
      </c>
      <c r="C3211" s="210">
        <v>5250.56</v>
      </c>
      <c r="D3211">
        <f t="shared" si="104"/>
        <v>2.5425294335930912</v>
      </c>
      <c r="E3211">
        <v>2.0649879574178528E-3</v>
      </c>
      <c r="F3211">
        <v>3203</v>
      </c>
      <c r="G3211">
        <f t="shared" ca="1" si="105"/>
        <v>1.3359948055358376E-2</v>
      </c>
    </row>
    <row r="3212" spans="2:7" x14ac:dyDescent="0.35">
      <c r="B3212" s="269">
        <v>42885</v>
      </c>
      <c r="C3212" s="210">
        <v>1482.15</v>
      </c>
      <c r="D3212">
        <f t="shared" si="104"/>
        <v>37.091750192752507</v>
      </c>
      <c r="E3212">
        <v>2.0620647691164777E-3</v>
      </c>
      <c r="F3212">
        <v>3204</v>
      </c>
      <c r="G3212">
        <f t="shared" ca="1" si="105"/>
        <v>-1.8659099126142137E-2</v>
      </c>
    </row>
    <row r="3213" spans="2:7" x14ac:dyDescent="0.35">
      <c r="B3213" s="269">
        <v>37323</v>
      </c>
      <c r="C3213" s="210">
        <v>38.909999999999997</v>
      </c>
      <c r="D3213">
        <f t="shared" si="104"/>
        <v>-0.89491452183541753</v>
      </c>
      <c r="E3213">
        <v>2.0602626834921012E-3</v>
      </c>
      <c r="F3213">
        <v>3205</v>
      </c>
      <c r="G3213">
        <f t="shared" ca="1" si="105"/>
        <v>-9.8058401353511692E-3</v>
      </c>
    </row>
    <row r="3214" spans="2:7" x14ac:dyDescent="0.35">
      <c r="B3214" s="269">
        <v>41606</v>
      </c>
      <c r="C3214" s="210">
        <v>370.27</v>
      </c>
      <c r="D3214">
        <f t="shared" si="104"/>
        <v>7.4075840145322429</v>
      </c>
      <c r="E3214">
        <v>2.0567778950501769E-3</v>
      </c>
      <c r="F3214">
        <v>3206</v>
      </c>
      <c r="G3214">
        <f t="shared" ca="1" si="105"/>
        <v>-1.8360708419478476E-2</v>
      </c>
    </row>
    <row r="3215" spans="2:7" x14ac:dyDescent="0.35">
      <c r="B3215" s="269">
        <v>38160</v>
      </c>
      <c r="C3215" s="210">
        <v>44.04</v>
      </c>
      <c r="D3215">
        <f t="shared" si="104"/>
        <v>-0.96039924467224169</v>
      </c>
      <c r="E3215">
        <v>2.0477815699657862E-3</v>
      </c>
      <c r="F3215">
        <v>3207</v>
      </c>
      <c r="G3215">
        <f t="shared" ca="1" si="105"/>
        <v>-2.8168890565381955E-2</v>
      </c>
    </row>
    <row r="3216" spans="2:7" x14ac:dyDescent="0.35">
      <c r="B3216" s="269">
        <v>42166</v>
      </c>
      <c r="C3216" s="210">
        <v>1112.0999999999999</v>
      </c>
      <c r="D3216">
        <f t="shared" si="104"/>
        <v>6.5570807284588204</v>
      </c>
      <c r="E3216">
        <v>2.0453582981177134E-3</v>
      </c>
      <c r="F3216">
        <v>3208</v>
      </c>
      <c r="G3216">
        <f t="shared" ca="1" si="105"/>
        <v>-3.3941648437892775E-2</v>
      </c>
    </row>
    <row r="3217" spans="2:7" x14ac:dyDescent="0.35">
      <c r="B3217" s="269">
        <v>40668</v>
      </c>
      <c r="C3217" s="210">
        <v>147.16</v>
      </c>
      <c r="D3217">
        <f t="shared" si="104"/>
        <v>-0.95799245257166354</v>
      </c>
      <c r="E3217">
        <v>2.0427618139723745E-3</v>
      </c>
      <c r="F3217">
        <v>3209</v>
      </c>
      <c r="G3217">
        <f t="shared" ca="1" si="105"/>
        <v>-8.3614127958199502E-3</v>
      </c>
    </row>
    <row r="3218" spans="2:7" x14ac:dyDescent="0.35">
      <c r="B3218" s="269">
        <v>44053</v>
      </c>
      <c r="C3218" s="210">
        <v>3503.18</v>
      </c>
      <c r="D3218">
        <f t="shared" si="104"/>
        <v>176.73617453069505</v>
      </c>
      <c r="E3218">
        <v>2.0337121396309778E-3</v>
      </c>
      <c r="F3218">
        <v>3210</v>
      </c>
      <c r="G3218">
        <f t="shared" ca="1" si="105"/>
        <v>2.1574178026171845E-2</v>
      </c>
    </row>
    <row r="3219" spans="2:7" x14ac:dyDescent="0.35">
      <c r="B3219" s="269">
        <v>35865</v>
      </c>
      <c r="C3219" s="210">
        <v>19.71</v>
      </c>
      <c r="D3219">
        <f t="shared" si="104"/>
        <v>-0.42886119965227465</v>
      </c>
      <c r="E3219">
        <v>2.0335536349770792E-3</v>
      </c>
      <c r="F3219">
        <v>3211</v>
      </c>
      <c r="G3219">
        <f t="shared" ca="1" si="105"/>
        <v>-1.1206349007349719E-2</v>
      </c>
    </row>
    <row r="3220" spans="2:7" x14ac:dyDescent="0.35">
      <c r="B3220" s="269">
        <v>36115</v>
      </c>
      <c r="C3220" s="210">
        <v>34.51</v>
      </c>
      <c r="D3220">
        <f t="shared" si="104"/>
        <v>-0.99267787087506976</v>
      </c>
      <c r="E3220">
        <v>2.0325203252032605E-3</v>
      </c>
      <c r="F3220">
        <v>3212</v>
      </c>
      <c r="G3220">
        <f t="shared" ca="1" si="105"/>
        <v>-4.5923818070923881E-3</v>
      </c>
    </row>
    <row r="3221" spans="2:7" x14ac:dyDescent="0.35">
      <c r="B3221" s="269">
        <v>45674</v>
      </c>
      <c r="C3221" s="210">
        <v>4713.1099999999997</v>
      </c>
      <c r="D3221">
        <f t="shared" si="104"/>
        <v>11.560589505103534</v>
      </c>
      <c r="E3221">
        <v>2.0325073614609157E-3</v>
      </c>
      <c r="F3221">
        <v>3213</v>
      </c>
      <c r="G3221">
        <f t="shared" ca="1" si="105"/>
        <v>-8.9665250982226396E-3</v>
      </c>
    </row>
    <row r="3222" spans="2:7" x14ac:dyDescent="0.35">
      <c r="B3222" s="269">
        <v>41698</v>
      </c>
      <c r="C3222" s="210">
        <v>375.23</v>
      </c>
      <c r="D3222">
        <f t="shared" si="104"/>
        <v>-0.88923688187786332</v>
      </c>
      <c r="E3222">
        <v>2.0295350762410628E-3</v>
      </c>
      <c r="F3222">
        <v>3214</v>
      </c>
      <c r="G3222">
        <f t="shared" ca="1" si="105"/>
        <v>7.1069045919759637E-3</v>
      </c>
    </row>
    <row r="3223" spans="2:7" x14ac:dyDescent="0.35">
      <c r="B3223" s="269">
        <v>44082</v>
      </c>
      <c r="C3223" s="210">
        <v>3387.68</v>
      </c>
      <c r="D3223">
        <f t="shared" si="104"/>
        <v>31.583245166875059</v>
      </c>
      <c r="E3223">
        <v>2.0261296782150859E-3</v>
      </c>
      <c r="F3223">
        <v>3215</v>
      </c>
      <c r="G3223">
        <f t="shared" ca="1" si="105"/>
        <v>-1.1713723406906055E-2</v>
      </c>
    </row>
    <row r="3224" spans="2:7" x14ac:dyDescent="0.35">
      <c r="B3224" s="269">
        <v>39650</v>
      </c>
      <c r="C3224" s="210">
        <v>103.97</v>
      </c>
      <c r="D3224">
        <f t="shared" si="104"/>
        <v>1.3306433535081821</v>
      </c>
      <c r="E3224">
        <v>2.0239013107169789E-3</v>
      </c>
      <c r="F3224">
        <v>3216</v>
      </c>
      <c r="G3224">
        <f t="shared" ca="1" si="105"/>
        <v>-2.7818351196421145E-2</v>
      </c>
    </row>
    <row r="3225" spans="2:7" x14ac:dyDescent="0.35">
      <c r="B3225" s="269">
        <v>37040</v>
      </c>
      <c r="C3225" s="210">
        <v>44.61</v>
      </c>
      <c r="D3225">
        <f t="shared" si="104"/>
        <v>-0.75752799217306233</v>
      </c>
      <c r="E3225">
        <v>2.0215633423179761E-3</v>
      </c>
      <c r="F3225">
        <v>3217</v>
      </c>
      <c r="G3225">
        <f t="shared" ca="1" si="105"/>
        <v>2.2261998531627754E-2</v>
      </c>
    </row>
    <row r="3226" spans="2:7" x14ac:dyDescent="0.35">
      <c r="B3226" s="269">
        <v>40912</v>
      </c>
      <c r="C3226" s="210">
        <v>183.98</v>
      </c>
      <c r="D3226">
        <f t="shared" si="104"/>
        <v>-0.96458163281021403</v>
      </c>
      <c r="E3226">
        <v>2.0151407875386748E-3</v>
      </c>
      <c r="F3226">
        <v>3218</v>
      </c>
      <c r="G3226">
        <f t="shared" ca="1" si="105"/>
        <v>1.8457398259046839E-2</v>
      </c>
    </row>
    <row r="3227" spans="2:7" x14ac:dyDescent="0.35">
      <c r="B3227" s="269">
        <v>45758</v>
      </c>
      <c r="C3227" s="210">
        <v>5194.4799999999996</v>
      </c>
      <c r="D3227">
        <f t="shared" si="104"/>
        <v>51.184850311432584</v>
      </c>
      <c r="E3227">
        <v>2.0138733497425945E-3</v>
      </c>
      <c r="F3227">
        <v>3219</v>
      </c>
      <c r="G3227">
        <f t="shared" ca="1" si="105"/>
        <v>-2.1098381712347559E-2</v>
      </c>
    </row>
    <row r="3228" spans="2:7" x14ac:dyDescent="0.35">
      <c r="B3228" s="269">
        <v>38714</v>
      </c>
      <c r="C3228" s="210">
        <v>99.54</v>
      </c>
      <c r="D3228">
        <f t="shared" si="104"/>
        <v>0.81047653692251753</v>
      </c>
      <c r="E3228">
        <v>2.013287698812189E-3</v>
      </c>
      <c r="F3228">
        <v>3220</v>
      </c>
      <c r="G3228">
        <f t="shared" ca="1" si="105"/>
        <v>-4.4739551879338689E-3</v>
      </c>
    </row>
    <row r="3229" spans="2:7" x14ac:dyDescent="0.35">
      <c r="B3229" s="269">
        <v>36906</v>
      </c>
      <c r="C3229" s="210">
        <v>54.98</v>
      </c>
      <c r="D3229">
        <f t="shared" si="104"/>
        <v>-0.98395924750256747</v>
      </c>
      <c r="E3229">
        <v>2.0047384727537713E-3</v>
      </c>
      <c r="F3229">
        <v>3221</v>
      </c>
      <c r="G3229">
        <f t="shared" ca="1" si="105"/>
        <v>1.8715875018105999E-2</v>
      </c>
    </row>
    <row r="3230" spans="2:7" x14ac:dyDescent="0.35">
      <c r="B3230" s="269">
        <v>44049</v>
      </c>
      <c r="C3230" s="210">
        <v>3427.52</v>
      </c>
      <c r="D3230">
        <f t="shared" si="104"/>
        <v>-0.30434500227317007</v>
      </c>
      <c r="E3230">
        <v>1.9996024182326747E-3</v>
      </c>
      <c r="F3230">
        <v>3222</v>
      </c>
      <c r="G3230">
        <f t="shared" ca="1" si="105"/>
        <v>8.6067732145363833E-3</v>
      </c>
    </row>
    <row r="3231" spans="2:7" x14ac:dyDescent="0.35">
      <c r="B3231" s="269">
        <v>45426</v>
      </c>
      <c r="C3231" s="210">
        <v>4927.04</v>
      </c>
      <c r="D3231">
        <f t="shared" si="104"/>
        <v>-5.1525687786788403E-4</v>
      </c>
      <c r="E3231">
        <v>1.9970633813414305E-3</v>
      </c>
      <c r="F3231">
        <v>3223</v>
      </c>
      <c r="G3231">
        <f t="shared" ca="1" si="105"/>
        <v>-9.8316530966244282E-3</v>
      </c>
    </row>
    <row r="3232" spans="2:7" x14ac:dyDescent="0.35">
      <c r="B3232" s="269">
        <v>45124</v>
      </c>
      <c r="C3232" s="210">
        <v>4929.58</v>
      </c>
      <c r="D3232">
        <f t="shared" si="104"/>
        <v>-0.17080653924370437</v>
      </c>
      <c r="E3232">
        <v>1.9960323267801091E-3</v>
      </c>
      <c r="F3232">
        <v>3224</v>
      </c>
      <c r="G3232">
        <f t="shared" ca="1" si="105"/>
        <v>-3.6537946881296749E-3</v>
      </c>
    </row>
    <row r="3233" spans="2:7" x14ac:dyDescent="0.35">
      <c r="B3233" s="269">
        <v>45553</v>
      </c>
      <c r="C3233" s="210">
        <v>5945.03</v>
      </c>
      <c r="D3233">
        <f t="shared" si="104"/>
        <v>64.712722449430743</v>
      </c>
      <c r="E3233">
        <v>1.9955538251767001E-3</v>
      </c>
      <c r="F3233">
        <v>3225</v>
      </c>
      <c r="G3233">
        <f t="shared" ca="1" si="105"/>
        <v>-1.2422772361403496E-2</v>
      </c>
    </row>
    <row r="3234" spans="2:7" x14ac:dyDescent="0.35">
      <c r="B3234" s="269">
        <v>38616</v>
      </c>
      <c r="C3234" s="210">
        <v>90.47</v>
      </c>
      <c r="D3234">
        <f t="shared" si="104"/>
        <v>-0.71439845945007419</v>
      </c>
      <c r="E3234">
        <v>1.9935762542916445E-3</v>
      </c>
      <c r="F3234">
        <v>3226</v>
      </c>
      <c r="G3234">
        <f t="shared" ca="1" si="105"/>
        <v>-4.0167675669270696E-3</v>
      </c>
    </row>
    <row r="3235" spans="2:7" x14ac:dyDescent="0.35">
      <c r="B3235" s="269">
        <v>41522</v>
      </c>
      <c r="C3235" s="210">
        <v>316.77</v>
      </c>
      <c r="D3235">
        <f t="shared" si="104"/>
        <v>6.8389012620638461</v>
      </c>
      <c r="E3235">
        <v>1.992788005314087E-3</v>
      </c>
      <c r="F3235">
        <v>3227</v>
      </c>
      <c r="G3235">
        <f t="shared" ca="1" si="105"/>
        <v>-7.7708119275189625E-3</v>
      </c>
    </row>
    <row r="3236" spans="2:7" x14ac:dyDescent="0.35">
      <c r="B3236" s="269">
        <v>37923</v>
      </c>
      <c r="C3236" s="210">
        <v>40.409999999999997</v>
      </c>
      <c r="D3236">
        <f t="shared" si="104"/>
        <v>2.9970326409495547</v>
      </c>
      <c r="E3236">
        <v>1.9836350111579045E-3</v>
      </c>
      <c r="F3236">
        <v>3228</v>
      </c>
      <c r="G3236">
        <f t="shared" ca="1" si="105"/>
        <v>-7.8976021279664188E-3</v>
      </c>
    </row>
    <row r="3237" spans="2:7" x14ac:dyDescent="0.35">
      <c r="B3237" s="269">
        <v>35313</v>
      </c>
      <c r="C3237" s="210">
        <v>10.11</v>
      </c>
      <c r="D3237">
        <f t="shared" si="104"/>
        <v>0</v>
      </c>
      <c r="E3237">
        <v>1.9821605550049133E-3</v>
      </c>
      <c r="F3237">
        <v>3229</v>
      </c>
      <c r="G3237">
        <f t="shared" ca="1" si="105"/>
        <v>1.9822562916528841E-3</v>
      </c>
    </row>
    <row r="3238" spans="2:7" x14ac:dyDescent="0.35">
      <c r="B3238" s="269">
        <v>35290</v>
      </c>
      <c r="C3238" s="210">
        <v>10.11</v>
      </c>
      <c r="D3238">
        <f t="shared" si="104"/>
        <v>-0.99809550720542528</v>
      </c>
      <c r="E3238">
        <v>1.9821605550049133E-3</v>
      </c>
      <c r="F3238">
        <v>3230</v>
      </c>
      <c r="G3238">
        <f t="shared" ca="1" si="105"/>
        <v>-9.2863145503634583E-3</v>
      </c>
    </row>
    <row r="3239" spans="2:7" x14ac:dyDescent="0.35">
      <c r="B3239" s="269">
        <v>46262</v>
      </c>
      <c r="C3239" s="209">
        <v>5308.5</v>
      </c>
      <c r="D3239">
        <f t="shared" si="104"/>
        <v>522.00492610837443</v>
      </c>
      <c r="E3239">
        <v>1.9818799546998866E-3</v>
      </c>
      <c r="F3239">
        <v>3231</v>
      </c>
      <c r="G3239">
        <f t="shared" ca="1" si="105"/>
        <v>2.6578720037105049E-3</v>
      </c>
    </row>
    <row r="3240" spans="2:7" x14ac:dyDescent="0.35">
      <c r="B3240" s="269">
        <v>35394</v>
      </c>
      <c r="C3240" s="210">
        <v>10.15</v>
      </c>
      <c r="D3240">
        <f t="shared" si="104"/>
        <v>-0.8949057775937046</v>
      </c>
      <c r="E3240">
        <v>1.9743336623889015E-3</v>
      </c>
      <c r="F3240">
        <v>3232</v>
      </c>
      <c r="G3240">
        <f t="shared" ca="1" si="105"/>
        <v>-8.8499904654305E-3</v>
      </c>
    </row>
    <row r="3241" spans="2:7" x14ac:dyDescent="0.35">
      <c r="B3241" s="269">
        <v>39202</v>
      </c>
      <c r="C3241" s="210">
        <v>96.58</v>
      </c>
      <c r="D3241">
        <f t="shared" si="104"/>
        <v>-0.95400207652667579</v>
      </c>
      <c r="E3241">
        <v>1.9711588339039084E-3</v>
      </c>
      <c r="F3241">
        <v>3233</v>
      </c>
      <c r="G3241">
        <f t="shared" ca="1" si="105"/>
        <v>1.8173938033370345E-2</v>
      </c>
    </row>
    <row r="3242" spans="2:7" x14ac:dyDescent="0.35">
      <c r="B3242" s="269">
        <v>43179</v>
      </c>
      <c r="C3242" s="210">
        <v>2099.66</v>
      </c>
      <c r="D3242">
        <f t="shared" si="104"/>
        <v>50.525398773006131</v>
      </c>
      <c r="E3242">
        <v>1.9708617867554529E-3</v>
      </c>
      <c r="F3242">
        <v>3234</v>
      </c>
      <c r="G3242">
        <f t="shared" ca="1" si="105"/>
        <v>3.8514738316103346E-3</v>
      </c>
    </row>
    <row r="3243" spans="2:7" x14ac:dyDescent="0.35">
      <c r="B3243" s="269">
        <v>37869</v>
      </c>
      <c r="C3243" s="210">
        <v>40.75</v>
      </c>
      <c r="D3243">
        <f t="shared" si="104"/>
        <v>-0.69321689377399687</v>
      </c>
      <c r="E3243">
        <v>1.9670518809933191E-3</v>
      </c>
      <c r="F3243">
        <v>3235</v>
      </c>
      <c r="G3243">
        <f t="shared" ca="1" si="105"/>
        <v>-3.8269798105401667E-2</v>
      </c>
    </row>
    <row r="3244" spans="2:7" x14ac:dyDescent="0.35">
      <c r="B3244" s="269">
        <v>40015</v>
      </c>
      <c r="C3244" s="210">
        <v>132.83000000000001</v>
      </c>
      <c r="D3244">
        <f t="shared" si="104"/>
        <v>11.959024390243904</v>
      </c>
      <c r="E3244">
        <v>1.9612280304746122E-3</v>
      </c>
      <c r="F3244">
        <v>3236</v>
      </c>
      <c r="G3244">
        <f t="shared" ca="1" si="105"/>
        <v>2.1658168902406755E-2</v>
      </c>
    </row>
    <row r="3245" spans="2:7" x14ac:dyDescent="0.35">
      <c r="B3245" s="269">
        <v>35402</v>
      </c>
      <c r="C3245" s="210">
        <v>10.25</v>
      </c>
      <c r="D3245">
        <f t="shared" si="104"/>
        <v>-0.99663134785523666</v>
      </c>
      <c r="E3245">
        <v>1.9550342130986876E-3</v>
      </c>
      <c r="F3245">
        <v>3237</v>
      </c>
      <c r="G3245">
        <f t="shared" ca="1" si="105"/>
        <v>-3.130917542952056E-2</v>
      </c>
    </row>
    <row r="3246" spans="2:7" x14ac:dyDescent="0.35">
      <c r="B3246" s="269">
        <v>44697</v>
      </c>
      <c r="C3246" s="210">
        <v>3042.76</v>
      </c>
      <c r="D3246">
        <f t="shared" si="104"/>
        <v>0.44635056446821164</v>
      </c>
      <c r="E3246">
        <v>1.9526940921949175E-3</v>
      </c>
      <c r="F3246">
        <v>3238</v>
      </c>
      <c r="G3246">
        <f t="shared" ca="1" si="105"/>
        <v>-1.1683791928002252E-2</v>
      </c>
    </row>
    <row r="3247" spans="2:7" x14ac:dyDescent="0.35">
      <c r="B3247" s="269">
        <v>43180</v>
      </c>
      <c r="C3247" s="210">
        <v>2103.75</v>
      </c>
      <c r="D3247">
        <f t="shared" si="104"/>
        <v>5.6745455122307176</v>
      </c>
      <c r="E3247">
        <v>1.947934427478804E-3</v>
      </c>
      <c r="F3247">
        <v>3239</v>
      </c>
      <c r="G3247">
        <f t="shared" ca="1" si="105"/>
        <v>1.004978832175322E-2</v>
      </c>
    </row>
    <row r="3248" spans="2:7" x14ac:dyDescent="0.35">
      <c r="B3248" s="269">
        <v>41529</v>
      </c>
      <c r="C3248" s="210">
        <v>315.19</v>
      </c>
      <c r="D3248">
        <f t="shared" si="104"/>
        <v>1.2579697686080664</v>
      </c>
      <c r="E3248">
        <v>1.9390933943671362E-3</v>
      </c>
      <c r="F3248">
        <v>3240</v>
      </c>
      <c r="G3248">
        <f t="shared" ca="1" si="105"/>
        <v>-1.5550636624433492E-2</v>
      </c>
    </row>
    <row r="3249" spans="2:7" x14ac:dyDescent="0.35">
      <c r="B3249" s="269">
        <v>40241</v>
      </c>
      <c r="C3249" s="210">
        <v>139.59</v>
      </c>
      <c r="D3249">
        <f t="shared" si="104"/>
        <v>7.9884095299420483</v>
      </c>
      <c r="E3249">
        <v>1.9379844961241045E-3</v>
      </c>
      <c r="F3249">
        <v>3241</v>
      </c>
      <c r="G3249">
        <f t="shared" ca="1" si="105"/>
        <v>-3.4977539843432492E-2</v>
      </c>
    </row>
    <row r="3250" spans="2:7" x14ac:dyDescent="0.35">
      <c r="B3250" s="269">
        <v>35639</v>
      </c>
      <c r="C3250" s="210">
        <v>15.53</v>
      </c>
      <c r="D3250">
        <f t="shared" si="104"/>
        <v>-0.99382554071246809</v>
      </c>
      <c r="E3250">
        <v>1.9354838709677007E-3</v>
      </c>
      <c r="F3250">
        <v>3242</v>
      </c>
      <c r="G3250">
        <f t="shared" ca="1" si="105"/>
        <v>-4.0071046687657749E-2</v>
      </c>
    </row>
    <row r="3251" spans="2:7" x14ac:dyDescent="0.35">
      <c r="B3251" s="269">
        <v>43416</v>
      </c>
      <c r="C3251" s="210">
        <v>2515.1999999999998</v>
      </c>
      <c r="D3251">
        <f t="shared" si="104"/>
        <v>20.040655847415088</v>
      </c>
      <c r="E3251">
        <v>1.9320015137331086E-3</v>
      </c>
      <c r="F3251">
        <v>3243</v>
      </c>
      <c r="G3251">
        <f t="shared" ca="1" si="105"/>
        <v>1.0841405049334583E-3</v>
      </c>
    </row>
    <row r="3252" spans="2:7" x14ac:dyDescent="0.35">
      <c r="B3252" s="269">
        <v>39457</v>
      </c>
      <c r="C3252" s="210">
        <v>119.54</v>
      </c>
      <c r="D3252">
        <f t="shared" si="104"/>
        <v>-0.97847301383208807</v>
      </c>
      <c r="E3252">
        <v>1.9277512362752827E-3</v>
      </c>
      <c r="F3252">
        <v>3244</v>
      </c>
      <c r="G3252">
        <f t="shared" ca="1" si="105"/>
        <v>3.0270590109121052E-2</v>
      </c>
    </row>
    <row r="3253" spans="2:7" x14ac:dyDescent="0.35">
      <c r="B3253" s="269">
        <v>45861</v>
      </c>
      <c r="C3253" s="210">
        <v>5553.03</v>
      </c>
      <c r="D3253">
        <f t="shared" si="104"/>
        <v>151.17950123321458</v>
      </c>
      <c r="E3253">
        <v>1.9269804324879122E-3</v>
      </c>
      <c r="F3253">
        <v>3245</v>
      </c>
      <c r="G3253">
        <f t="shared" ca="1" si="105"/>
        <v>-2.1639474771615284E-3</v>
      </c>
    </row>
    <row r="3254" spans="2:7" x14ac:dyDescent="0.35">
      <c r="B3254" s="269">
        <v>37684</v>
      </c>
      <c r="C3254" s="210">
        <v>36.49</v>
      </c>
      <c r="D3254">
        <f t="shared" si="104"/>
        <v>-0.82997856676917336</v>
      </c>
      <c r="E3254">
        <v>1.9220208676551422E-3</v>
      </c>
      <c r="F3254">
        <v>3246</v>
      </c>
      <c r="G3254">
        <f t="shared" ca="1" si="105"/>
        <v>4.2312413138097969E-3</v>
      </c>
    </row>
    <row r="3255" spans="2:7" x14ac:dyDescent="0.35">
      <c r="B3255" s="269">
        <v>41087</v>
      </c>
      <c r="C3255" s="210">
        <v>214.62</v>
      </c>
      <c r="D3255">
        <f t="shared" si="104"/>
        <v>-0.89898238710709888</v>
      </c>
      <c r="E3255">
        <v>1.914009616731229E-3</v>
      </c>
      <c r="F3255">
        <v>3247</v>
      </c>
      <c r="G3255">
        <f t="shared" ca="1" si="105"/>
        <v>4.4159606458314189E-2</v>
      </c>
    </row>
    <row r="3256" spans="2:7" x14ac:dyDescent="0.35">
      <c r="B3256" s="269">
        <v>43052</v>
      </c>
      <c r="C3256" s="210">
        <v>2124.58</v>
      </c>
      <c r="D3256">
        <f t="shared" si="104"/>
        <v>56.297195253505933</v>
      </c>
      <c r="E3256">
        <v>1.9098998835195573E-3</v>
      </c>
      <c r="F3256">
        <v>3248</v>
      </c>
      <c r="G3256">
        <f t="shared" ca="1" si="105"/>
        <v>2.3245717840324788E-2</v>
      </c>
    </row>
    <row r="3257" spans="2:7" x14ac:dyDescent="0.35">
      <c r="B3257" s="269">
        <v>37496</v>
      </c>
      <c r="C3257" s="210">
        <v>37.08</v>
      </c>
      <c r="D3257">
        <f t="shared" si="104"/>
        <v>-0.79420579420579429</v>
      </c>
      <c r="E3257">
        <v>1.8913807079167871E-3</v>
      </c>
      <c r="F3257">
        <v>3249</v>
      </c>
      <c r="G3257">
        <f t="shared" ca="1" si="105"/>
        <v>-1.9495400237501956E-3</v>
      </c>
    </row>
    <row r="3258" spans="2:7" x14ac:dyDescent="0.35">
      <c r="B3258" s="269">
        <v>40921</v>
      </c>
      <c r="C3258" s="210">
        <v>180.18</v>
      </c>
      <c r="D3258">
        <f t="shared" si="104"/>
        <v>-0.69913336784277058</v>
      </c>
      <c r="E3258">
        <v>1.8905693950178124E-3</v>
      </c>
      <c r="F3258">
        <v>3250</v>
      </c>
      <c r="G3258">
        <f t="shared" ca="1" si="105"/>
        <v>2.8124699917448258E-3</v>
      </c>
    </row>
    <row r="3259" spans="2:7" x14ac:dyDescent="0.35">
      <c r="B3259" s="269">
        <v>41919</v>
      </c>
      <c r="C3259" s="210">
        <v>598.87</v>
      </c>
      <c r="D3259">
        <f t="shared" si="104"/>
        <v>-0.5048246665729571</v>
      </c>
      <c r="E3259">
        <v>1.8904540435640837E-3</v>
      </c>
      <c r="F3259">
        <v>3251</v>
      </c>
      <c r="G3259">
        <f t="shared" ca="1" si="105"/>
        <v>7.5330234019949918E-3</v>
      </c>
    </row>
    <row r="3260" spans="2:7" x14ac:dyDescent="0.35">
      <c r="B3260" s="269">
        <v>42572</v>
      </c>
      <c r="C3260" s="210">
        <v>1209.4100000000001</v>
      </c>
      <c r="D3260">
        <f t="shared" si="104"/>
        <v>31.493551853842021</v>
      </c>
      <c r="E3260">
        <v>1.8887775136066311E-3</v>
      </c>
      <c r="F3260">
        <v>3252</v>
      </c>
      <c r="G3260">
        <f t="shared" ca="1" si="105"/>
        <v>3.1913656558631903E-2</v>
      </c>
    </row>
    <row r="3261" spans="2:7" x14ac:dyDescent="0.35">
      <c r="B3261" s="269">
        <v>37582</v>
      </c>
      <c r="C3261" s="210">
        <v>37.22</v>
      </c>
      <c r="D3261">
        <f t="shared" si="104"/>
        <v>-0.41743621850054785</v>
      </c>
      <c r="E3261">
        <v>1.8842530282638032E-3</v>
      </c>
      <c r="F3261">
        <v>3253</v>
      </c>
      <c r="G3261">
        <f t="shared" ca="1" si="105"/>
        <v>5.1583704141052442E-2</v>
      </c>
    </row>
    <row r="3262" spans="2:7" x14ac:dyDescent="0.35">
      <c r="B3262" s="269">
        <v>38482</v>
      </c>
      <c r="C3262" s="210">
        <v>63.89</v>
      </c>
      <c r="D3262">
        <f t="shared" si="104"/>
        <v>-0.9574103577689933</v>
      </c>
      <c r="E3262">
        <v>1.8817625842872422E-3</v>
      </c>
      <c r="F3262">
        <v>3254</v>
      </c>
      <c r="G3262">
        <f t="shared" ca="1" si="105"/>
        <v>-1.2330005439404974E-2</v>
      </c>
    </row>
    <row r="3263" spans="2:7" x14ac:dyDescent="0.35">
      <c r="B3263" s="269">
        <v>42649</v>
      </c>
      <c r="C3263" s="210">
        <v>1500.13</v>
      </c>
      <c r="D3263">
        <f t="shared" si="104"/>
        <v>-0.60514270222180111</v>
      </c>
      <c r="E3263">
        <v>1.8766863462721215E-3</v>
      </c>
      <c r="F3263">
        <v>3255</v>
      </c>
      <c r="G3263">
        <f t="shared" ca="1" si="105"/>
        <v>6.1096921726300482E-3</v>
      </c>
    </row>
    <row r="3264" spans="2:7" x14ac:dyDescent="0.35">
      <c r="B3264" s="269">
        <v>44453</v>
      </c>
      <c r="C3264" s="210">
        <v>3799.17</v>
      </c>
      <c r="D3264">
        <f t="shared" si="104"/>
        <v>0.8561419965702729</v>
      </c>
      <c r="E3264">
        <v>1.8696862935381495E-3</v>
      </c>
      <c r="F3264">
        <v>3256</v>
      </c>
      <c r="G3264">
        <f t="shared" ca="1" si="105"/>
        <v>-6.3461647363595233E-3</v>
      </c>
    </row>
    <row r="3265" spans="2:7" x14ac:dyDescent="0.35">
      <c r="B3265" s="269">
        <v>43084</v>
      </c>
      <c r="C3265" s="210">
        <v>2046.81</v>
      </c>
      <c r="D3265">
        <f t="shared" si="104"/>
        <v>53.191421763304206</v>
      </c>
      <c r="E3265">
        <v>1.860000685263388E-3</v>
      </c>
      <c r="F3265">
        <v>3257</v>
      </c>
      <c r="G3265">
        <f t="shared" ca="1" si="105"/>
        <v>-8.4554849098941228E-3</v>
      </c>
    </row>
    <row r="3266" spans="2:7" x14ac:dyDescent="0.35">
      <c r="B3266" s="269">
        <v>37403</v>
      </c>
      <c r="C3266" s="210">
        <v>37.770000000000003</v>
      </c>
      <c r="D3266">
        <f t="shared" si="104"/>
        <v>1.3329215565163681</v>
      </c>
      <c r="E3266">
        <v>1.8567639257294503E-3</v>
      </c>
      <c r="F3266">
        <v>3258</v>
      </c>
      <c r="G3266">
        <f t="shared" ca="1" si="105"/>
        <v>4.4697815696446127E-3</v>
      </c>
    </row>
    <row r="3267" spans="2:7" x14ac:dyDescent="0.35">
      <c r="B3267" s="269">
        <v>35738</v>
      </c>
      <c r="C3267" s="210">
        <v>16.190000000000001</v>
      </c>
      <c r="D3267">
        <f t="shared" si="104"/>
        <v>-0.93074389357060361</v>
      </c>
      <c r="E3267">
        <v>1.8564356435644268E-3</v>
      </c>
      <c r="F3267">
        <v>3259</v>
      </c>
      <c r="G3267">
        <f t="shared" ca="1" si="105"/>
        <v>2.0031036251908704E-2</v>
      </c>
    </row>
    <row r="3268" spans="2:7" x14ac:dyDescent="0.35">
      <c r="B3268" s="269">
        <v>41024</v>
      </c>
      <c r="C3268" s="210">
        <v>233.77</v>
      </c>
      <c r="D3268">
        <f t="shared" si="104"/>
        <v>5.1340855418525333</v>
      </c>
      <c r="E3268">
        <v>1.8428044913002778E-3</v>
      </c>
      <c r="F3268">
        <v>3260</v>
      </c>
      <c r="G3268">
        <f t="shared" ca="1" si="105"/>
        <v>8.6655934312241164E-3</v>
      </c>
    </row>
    <row r="3269" spans="2:7" x14ac:dyDescent="0.35">
      <c r="B3269" s="269">
        <v>37368</v>
      </c>
      <c r="C3269" s="210">
        <v>38.11</v>
      </c>
      <c r="D3269">
        <f t="shared" si="104"/>
        <v>-0.99360135662656679</v>
      </c>
      <c r="E3269">
        <v>1.8401682439537403E-3</v>
      </c>
      <c r="F3269">
        <v>3261</v>
      </c>
      <c r="G3269">
        <f t="shared" ca="1" si="105"/>
        <v>3.0828631298274494E-2</v>
      </c>
    </row>
    <row r="3270" spans="2:7" x14ac:dyDescent="0.35">
      <c r="B3270" s="269">
        <v>45554</v>
      </c>
      <c r="C3270" s="210">
        <v>5955.95</v>
      </c>
      <c r="D3270">
        <f t="shared" si="104"/>
        <v>135.136</v>
      </c>
      <c r="E3270">
        <v>1.8368284096127476E-3</v>
      </c>
      <c r="F3270">
        <v>3262</v>
      </c>
      <c r="G3270">
        <f t="shared" ca="1" si="105"/>
        <v>-2.5810966417601722E-2</v>
      </c>
    </row>
    <row r="3271" spans="2:7" x14ac:dyDescent="0.35">
      <c r="B3271" s="269">
        <v>37964</v>
      </c>
      <c r="C3271" s="210">
        <v>43.75</v>
      </c>
      <c r="D3271">
        <f t="shared" si="104"/>
        <v>-0.97176034700885594</v>
      </c>
      <c r="E3271">
        <v>1.8319212273871833E-3</v>
      </c>
      <c r="F3271">
        <v>3263</v>
      </c>
      <c r="G3271">
        <f t="shared" ca="1" si="105"/>
        <v>6.0397977400184297E-3</v>
      </c>
    </row>
    <row r="3272" spans="2:7" x14ac:dyDescent="0.35">
      <c r="B3272" s="269">
        <v>42858</v>
      </c>
      <c r="C3272" s="210">
        <v>1549.24</v>
      </c>
      <c r="D3272">
        <f t="shared" si="104"/>
        <v>14.57651317112407</v>
      </c>
      <c r="E3272">
        <v>1.8300450721347684E-3</v>
      </c>
      <c r="F3272">
        <v>3264</v>
      </c>
      <c r="G3272">
        <f t="shared" ca="1" si="105"/>
        <v>-2.1858184025225968E-3</v>
      </c>
    </row>
    <row r="3273" spans="2:7" x14ac:dyDescent="0.35">
      <c r="B3273" s="269">
        <v>39542</v>
      </c>
      <c r="C3273" s="210">
        <v>99.46</v>
      </c>
      <c r="D3273">
        <f t="shared" ref="D3273:D3336" si="106">(C3273-C3274)/C3274</f>
        <v>-0.51461617295397977</v>
      </c>
      <c r="E3273">
        <v>1.8130539887187007E-3</v>
      </c>
      <c r="F3273">
        <v>3265</v>
      </c>
      <c r="G3273">
        <f t="shared" ca="1" si="105"/>
        <v>9.7120650052477512E-4</v>
      </c>
    </row>
    <row r="3274" spans="2:7" x14ac:dyDescent="0.35">
      <c r="B3274" s="269">
        <v>41164</v>
      </c>
      <c r="C3274" s="210">
        <v>204.91</v>
      </c>
      <c r="D3274">
        <f t="shared" si="106"/>
        <v>-0.8566712132340083</v>
      </c>
      <c r="E3274">
        <v>1.8089371272123035E-3</v>
      </c>
      <c r="F3274">
        <v>3266</v>
      </c>
      <c r="G3274">
        <f t="shared" ref="G3274:G3337" ca="1" si="107">_xlfn.NORM.INV(RAND(),M$11,M$12)</f>
        <v>-5.2505918827351061E-3</v>
      </c>
    </row>
    <row r="3275" spans="2:7" x14ac:dyDescent="0.35">
      <c r="B3275" s="269">
        <v>42821</v>
      </c>
      <c r="C3275" s="210">
        <v>1429.65</v>
      </c>
      <c r="D3275">
        <f t="shared" si="106"/>
        <v>9.7314967722564187</v>
      </c>
      <c r="E3275">
        <v>1.8079001030083702E-3</v>
      </c>
      <c r="F3275">
        <v>3267</v>
      </c>
      <c r="G3275">
        <f t="shared" ca="1" si="107"/>
        <v>-9.2735116916138442E-3</v>
      </c>
    </row>
    <row r="3276" spans="2:7" x14ac:dyDescent="0.35">
      <c r="B3276" s="269">
        <v>40044</v>
      </c>
      <c r="C3276" s="210">
        <v>133.22</v>
      </c>
      <c r="D3276">
        <f t="shared" si="106"/>
        <v>1.396474186004677</v>
      </c>
      <c r="E3276">
        <v>1.8047826740863974E-3</v>
      </c>
      <c r="F3276">
        <v>3268</v>
      </c>
      <c r="G3276">
        <f t="shared" ca="1" si="107"/>
        <v>-3.5843931757942558E-2</v>
      </c>
    </row>
    <row r="3277" spans="2:7" x14ac:dyDescent="0.35">
      <c r="B3277" s="269">
        <v>36924</v>
      </c>
      <c r="C3277" s="210">
        <v>55.59</v>
      </c>
      <c r="D3277">
        <f t="shared" si="106"/>
        <v>-0.98361998603323142</v>
      </c>
      <c r="E3277">
        <v>1.802126509280977E-3</v>
      </c>
      <c r="F3277">
        <v>3269</v>
      </c>
      <c r="G3277">
        <f t="shared" ca="1" si="107"/>
        <v>-1.4783715087632262E-3</v>
      </c>
    </row>
    <row r="3278" spans="2:7" x14ac:dyDescent="0.35">
      <c r="B3278" s="269">
        <v>44083</v>
      </c>
      <c r="C3278" s="210">
        <v>3393.77</v>
      </c>
      <c r="D3278">
        <f t="shared" si="106"/>
        <v>3.654100478600418E-2</v>
      </c>
      <c r="E3278">
        <v>1.7976904548245838E-3</v>
      </c>
      <c r="F3278">
        <v>3270</v>
      </c>
      <c r="G3278">
        <f t="shared" ca="1" si="107"/>
        <v>-2.2007417686829761E-2</v>
      </c>
    </row>
    <row r="3279" spans="2:7" x14ac:dyDescent="0.35">
      <c r="B3279" s="269">
        <v>44020</v>
      </c>
      <c r="C3279" s="210">
        <v>3274.13</v>
      </c>
      <c r="D3279">
        <f t="shared" si="106"/>
        <v>-0.43098785900737918</v>
      </c>
      <c r="E3279">
        <v>1.7807368334093656E-3</v>
      </c>
      <c r="F3279">
        <v>3271</v>
      </c>
      <c r="G3279">
        <f t="shared" ca="1" si="107"/>
        <v>-5.5675875729377898E-3</v>
      </c>
    </row>
    <row r="3280" spans="2:7" x14ac:dyDescent="0.35">
      <c r="B3280" s="269">
        <v>45539</v>
      </c>
      <c r="C3280" s="210">
        <v>5754.06</v>
      </c>
      <c r="D3280">
        <f t="shared" si="106"/>
        <v>30.862561603632539</v>
      </c>
      <c r="E3280">
        <v>1.7758092989732912E-3</v>
      </c>
      <c r="F3280">
        <v>3272</v>
      </c>
      <c r="G3280">
        <f t="shared" ca="1" si="107"/>
        <v>-2.0065962174432791E-2</v>
      </c>
    </row>
    <row r="3281" spans="2:7" x14ac:dyDescent="0.35">
      <c r="B3281" s="269">
        <v>40463</v>
      </c>
      <c r="C3281" s="210">
        <v>180.59</v>
      </c>
      <c r="D3281">
        <f t="shared" si="106"/>
        <v>14.995571302037202</v>
      </c>
      <c r="E3281">
        <v>1.7751151051200596E-3</v>
      </c>
      <c r="F3281">
        <v>3273</v>
      </c>
      <c r="G3281">
        <f t="shared" ca="1" si="107"/>
        <v>-4.5676250767876722E-2</v>
      </c>
    </row>
    <row r="3282" spans="2:7" x14ac:dyDescent="0.35">
      <c r="B3282" s="269">
        <v>35516</v>
      </c>
      <c r="C3282" s="210">
        <v>11.29</v>
      </c>
      <c r="D3282">
        <f t="shared" si="106"/>
        <v>-0.9446622880109794</v>
      </c>
      <c r="E3282">
        <v>1.7746228926352773E-3</v>
      </c>
      <c r="F3282">
        <v>3274</v>
      </c>
      <c r="G3282">
        <f t="shared" ca="1" si="107"/>
        <v>-5.8667413327633472E-3</v>
      </c>
    </row>
    <row r="3283" spans="2:7" x14ac:dyDescent="0.35">
      <c r="B3283" s="269">
        <v>41166</v>
      </c>
      <c r="C3283" s="210">
        <v>204.02</v>
      </c>
      <c r="D3283">
        <f t="shared" si="106"/>
        <v>0.19758159192298658</v>
      </c>
      <c r="E3283">
        <v>1.7676519689679548E-3</v>
      </c>
      <c r="F3283">
        <v>3275</v>
      </c>
      <c r="G3283">
        <f t="shared" ca="1" si="107"/>
        <v>-2.9041763074603075E-2</v>
      </c>
    </row>
    <row r="3284" spans="2:7" x14ac:dyDescent="0.35">
      <c r="B3284" s="269">
        <v>40403</v>
      </c>
      <c r="C3284" s="210">
        <v>170.36</v>
      </c>
      <c r="D3284">
        <f t="shared" si="106"/>
        <v>-0.95263277891774956</v>
      </c>
      <c r="E3284">
        <v>1.7640832647301621E-3</v>
      </c>
      <c r="F3284">
        <v>3276</v>
      </c>
      <c r="G3284">
        <f t="shared" ca="1" si="107"/>
        <v>1.4618221271900926E-2</v>
      </c>
    </row>
    <row r="3285" spans="2:7" x14ac:dyDescent="0.35">
      <c r="B3285" s="269">
        <v>44750</v>
      </c>
      <c r="C3285" s="210">
        <v>3596.58</v>
      </c>
      <c r="D3285">
        <f t="shared" si="106"/>
        <v>208.83547257876313</v>
      </c>
      <c r="E3285">
        <v>1.7603181942254067E-3</v>
      </c>
      <c r="F3285">
        <v>3277</v>
      </c>
      <c r="G3285">
        <f t="shared" ca="1" si="107"/>
        <v>-1.2657960437200778E-2</v>
      </c>
    </row>
    <row r="3286" spans="2:7" x14ac:dyDescent="0.35">
      <c r="B3286" s="269">
        <v>35747</v>
      </c>
      <c r="C3286" s="210">
        <v>17.14</v>
      </c>
      <c r="D3286">
        <f t="shared" si="106"/>
        <v>-0.9947994574929987</v>
      </c>
      <c r="E3286">
        <v>1.753360607831744E-3</v>
      </c>
      <c r="F3286">
        <v>3278</v>
      </c>
      <c r="G3286">
        <f t="shared" ca="1" si="107"/>
        <v>3.2704791999799102E-2</v>
      </c>
    </row>
    <row r="3287" spans="2:7" x14ac:dyDescent="0.35">
      <c r="B3287" s="269">
        <v>44187</v>
      </c>
      <c r="C3287" s="210">
        <v>3295.81</v>
      </c>
      <c r="D3287">
        <f t="shared" si="106"/>
        <v>7.596718660337002</v>
      </c>
      <c r="E3287">
        <v>1.7507332715307558E-3</v>
      </c>
      <c r="F3287">
        <v>3279</v>
      </c>
      <c r="G3287">
        <f t="shared" ca="1" si="107"/>
        <v>-2.2293495227523882E-2</v>
      </c>
    </row>
    <row r="3288" spans="2:7" x14ac:dyDescent="0.35">
      <c r="B3288" s="269">
        <v>41634</v>
      </c>
      <c r="C3288" s="210">
        <v>383.38</v>
      </c>
      <c r="D3288">
        <f t="shared" si="106"/>
        <v>32.424585876198776</v>
      </c>
      <c r="E3288">
        <v>1.7506728332157926E-3</v>
      </c>
      <c r="F3288">
        <v>3280</v>
      </c>
      <c r="G3288">
        <f t="shared" ca="1" si="107"/>
        <v>1.2186389131832131E-2</v>
      </c>
    </row>
    <row r="3289" spans="2:7" x14ac:dyDescent="0.35">
      <c r="B3289" s="269">
        <v>35457</v>
      </c>
      <c r="C3289" s="210">
        <v>11.47</v>
      </c>
      <c r="D3289">
        <f t="shared" si="106"/>
        <v>0</v>
      </c>
      <c r="E3289">
        <v>1.7467248908298123E-3</v>
      </c>
      <c r="F3289">
        <v>3281</v>
      </c>
      <c r="G3289">
        <f t="shared" ca="1" si="107"/>
        <v>-2.030650534338263E-2</v>
      </c>
    </row>
    <row r="3290" spans="2:7" x14ac:dyDescent="0.35">
      <c r="B3290" s="269">
        <v>35447</v>
      </c>
      <c r="C3290" s="210">
        <v>11.47</v>
      </c>
      <c r="D3290">
        <f t="shared" si="106"/>
        <v>-0.96826758147512859</v>
      </c>
      <c r="E3290">
        <v>1.7467248908298123E-3</v>
      </c>
      <c r="F3290">
        <v>3282</v>
      </c>
      <c r="G3290">
        <f t="shared" ca="1" si="107"/>
        <v>-3.9285443527410039E-3</v>
      </c>
    </row>
    <row r="3291" spans="2:7" x14ac:dyDescent="0.35">
      <c r="B3291" s="269">
        <v>41718</v>
      </c>
      <c r="C3291" s="210">
        <v>361.46</v>
      </c>
      <c r="D3291">
        <f t="shared" si="106"/>
        <v>-1.7745047419766923E-2</v>
      </c>
      <c r="E3291">
        <v>1.7459745586564184E-3</v>
      </c>
      <c r="F3291">
        <v>3283</v>
      </c>
      <c r="G3291">
        <f t="shared" ca="1" si="107"/>
        <v>-1.8928222000390384E-2</v>
      </c>
    </row>
    <row r="3292" spans="2:7" x14ac:dyDescent="0.35">
      <c r="B3292" s="269">
        <v>41786</v>
      </c>
      <c r="C3292" s="210">
        <v>367.99</v>
      </c>
      <c r="D3292">
        <f t="shared" si="106"/>
        <v>-0.8670801261328297</v>
      </c>
      <c r="E3292">
        <v>1.742207703824653E-3</v>
      </c>
      <c r="F3292">
        <v>3284</v>
      </c>
      <c r="G3292">
        <f t="shared" ca="1" si="107"/>
        <v>-6.4570385255129396E-3</v>
      </c>
    </row>
    <row r="3293" spans="2:7" x14ac:dyDescent="0.35">
      <c r="B3293" s="269">
        <v>43452</v>
      </c>
      <c r="C3293" s="210">
        <v>2768.51</v>
      </c>
      <c r="D3293">
        <f t="shared" si="106"/>
        <v>16.797055798405761</v>
      </c>
      <c r="E3293">
        <v>1.7404204508450268E-3</v>
      </c>
      <c r="F3293">
        <v>3285</v>
      </c>
      <c r="G3293">
        <f t="shared" ca="1" si="107"/>
        <v>-1.1539976352125485E-2</v>
      </c>
    </row>
    <row r="3294" spans="2:7" x14ac:dyDescent="0.35">
      <c r="B3294" s="269">
        <v>40375</v>
      </c>
      <c r="C3294" s="210">
        <v>155.56</v>
      </c>
      <c r="D3294">
        <f t="shared" si="106"/>
        <v>-0.94934565501252033</v>
      </c>
      <c r="E3294">
        <v>1.7386824650654276E-3</v>
      </c>
      <c r="F3294">
        <v>3286</v>
      </c>
      <c r="G3294">
        <f t="shared" ca="1" si="107"/>
        <v>7.8318709283291526E-4</v>
      </c>
    </row>
    <row r="3295" spans="2:7" x14ac:dyDescent="0.35">
      <c r="B3295" s="269">
        <v>44008</v>
      </c>
      <c r="C3295" s="210">
        <v>3071.01</v>
      </c>
      <c r="D3295">
        <f t="shared" si="106"/>
        <v>32.132053080159672</v>
      </c>
      <c r="E3295">
        <v>1.7386028548316793E-3</v>
      </c>
      <c r="F3295">
        <v>3287</v>
      </c>
      <c r="G3295">
        <f t="shared" ca="1" si="107"/>
        <v>1.8088484306717265E-2</v>
      </c>
    </row>
    <row r="3296" spans="2:7" x14ac:dyDescent="0.35">
      <c r="B3296" s="269">
        <v>38672</v>
      </c>
      <c r="C3296" s="210">
        <v>92.69</v>
      </c>
      <c r="D3296">
        <f t="shared" si="106"/>
        <v>-5.917580186764107E-2</v>
      </c>
      <c r="E3296">
        <v>1.7291689181886587E-3</v>
      </c>
      <c r="F3296">
        <v>3288</v>
      </c>
      <c r="G3296">
        <f t="shared" ca="1" si="107"/>
        <v>-3.4801738370255186E-2</v>
      </c>
    </row>
    <row r="3297" spans="2:7" x14ac:dyDescent="0.35">
      <c r="B3297" s="269">
        <v>38709</v>
      </c>
      <c r="C3297" s="210">
        <v>98.52</v>
      </c>
      <c r="D3297">
        <f t="shared" si="106"/>
        <v>-0.9632099779678106</v>
      </c>
      <c r="E3297">
        <v>1.7285205897305716E-3</v>
      </c>
      <c r="F3297">
        <v>3289</v>
      </c>
      <c r="G3297">
        <f t="shared" ca="1" si="107"/>
        <v>-7.4322594623045515E-3</v>
      </c>
    </row>
    <row r="3298" spans="2:7" x14ac:dyDescent="0.35">
      <c r="B3298" s="269">
        <v>43829</v>
      </c>
      <c r="C3298" s="210">
        <v>2677.9</v>
      </c>
      <c r="D3298">
        <f t="shared" si="106"/>
        <v>229.06013745704468</v>
      </c>
      <c r="E3298">
        <v>1.7244668554478291E-3</v>
      </c>
      <c r="F3298">
        <v>3290</v>
      </c>
      <c r="G3298">
        <f t="shared" ca="1" si="107"/>
        <v>-2.9630960161469874E-2</v>
      </c>
    </row>
    <row r="3299" spans="2:7" x14ac:dyDescent="0.35">
      <c r="B3299" s="269">
        <v>35473</v>
      </c>
      <c r="C3299" s="210">
        <v>11.64</v>
      </c>
      <c r="D3299">
        <f t="shared" si="106"/>
        <v>-0.99751593090702662</v>
      </c>
      <c r="E3299">
        <v>1.7211703958693073E-3</v>
      </c>
      <c r="F3299">
        <v>3291</v>
      </c>
      <c r="G3299">
        <f t="shared" ca="1" si="107"/>
        <v>-3.5998374091411038E-2</v>
      </c>
    </row>
    <row r="3300" spans="2:7" x14ac:dyDescent="0.35">
      <c r="B3300" s="269">
        <v>45358</v>
      </c>
      <c r="C3300" s="210">
        <v>4685.8599999999997</v>
      </c>
      <c r="D3300">
        <f t="shared" si="106"/>
        <v>29.952242552348238</v>
      </c>
      <c r="E3300">
        <v>1.7208907587095824E-3</v>
      </c>
      <c r="F3300">
        <v>3292</v>
      </c>
      <c r="G3300">
        <f t="shared" ca="1" si="107"/>
        <v>-3.1791193283025924E-2</v>
      </c>
    </row>
    <row r="3301" spans="2:7" x14ac:dyDescent="0.35">
      <c r="B3301" s="269">
        <v>40568</v>
      </c>
      <c r="C3301" s="210">
        <v>151.38999999999999</v>
      </c>
      <c r="D3301">
        <f t="shared" si="106"/>
        <v>-0.96501448967235304</v>
      </c>
      <c r="E3301">
        <v>1.7203731886454769E-3</v>
      </c>
      <c r="F3301">
        <v>3293</v>
      </c>
      <c r="G3301">
        <f t="shared" ca="1" si="107"/>
        <v>2.2960139700083202E-4</v>
      </c>
    </row>
    <row r="3302" spans="2:7" x14ac:dyDescent="0.35">
      <c r="B3302" s="269">
        <v>45174</v>
      </c>
      <c r="C3302" s="210">
        <v>4327.22</v>
      </c>
      <c r="D3302">
        <f t="shared" si="106"/>
        <v>369.48116438356163</v>
      </c>
      <c r="E3302">
        <v>1.7199910180819649E-3</v>
      </c>
      <c r="F3302">
        <v>3294</v>
      </c>
      <c r="G3302">
        <f t="shared" ca="1" si="107"/>
        <v>3.6358718250317466E-2</v>
      </c>
    </row>
    <row r="3303" spans="2:7" x14ac:dyDescent="0.35">
      <c r="B3303" s="269">
        <v>35468</v>
      </c>
      <c r="C3303" s="210">
        <v>11.68</v>
      </c>
      <c r="D3303">
        <f t="shared" si="106"/>
        <v>-0.96002601047263769</v>
      </c>
      <c r="E3303">
        <v>1.7152658662092258E-3</v>
      </c>
      <c r="F3303">
        <v>3295</v>
      </c>
      <c r="G3303">
        <f t="shared" ca="1" si="107"/>
        <v>2.2220846837134193E-3</v>
      </c>
    </row>
    <row r="3304" spans="2:7" x14ac:dyDescent="0.35">
      <c r="B3304" s="269">
        <v>41514</v>
      </c>
      <c r="C3304" s="210">
        <v>292.19</v>
      </c>
      <c r="D3304">
        <f t="shared" si="106"/>
        <v>-0.61873507574670195</v>
      </c>
      <c r="E3304">
        <v>1.7141485823991224E-3</v>
      </c>
      <c r="F3304">
        <v>3296</v>
      </c>
      <c r="G3304">
        <f t="shared" ca="1" si="107"/>
        <v>7.8741591206937384E-3</v>
      </c>
    </row>
    <row r="3305" spans="2:7" x14ac:dyDescent="0.35">
      <c r="B3305" s="269">
        <v>41982</v>
      </c>
      <c r="C3305" s="210">
        <v>766.37</v>
      </c>
      <c r="D3305">
        <f t="shared" si="106"/>
        <v>63.563605728727893</v>
      </c>
      <c r="E3305">
        <v>1.6991909237062679E-3</v>
      </c>
      <c r="F3305">
        <v>3297</v>
      </c>
      <c r="G3305">
        <f t="shared" ca="1" si="107"/>
        <v>1.8807049464884614E-3</v>
      </c>
    </row>
    <row r="3306" spans="2:7" x14ac:dyDescent="0.35">
      <c r="B3306" s="269">
        <v>35587</v>
      </c>
      <c r="C3306" s="210">
        <v>11.87</v>
      </c>
      <c r="D3306">
        <f t="shared" si="106"/>
        <v>-0.99789652013191499</v>
      </c>
      <c r="E3306">
        <v>1.6877637130801328E-3</v>
      </c>
      <c r="F3306">
        <v>3298</v>
      </c>
      <c r="G3306">
        <f t="shared" ca="1" si="107"/>
        <v>-4.0277136600234284E-2</v>
      </c>
    </row>
    <row r="3307" spans="2:7" x14ac:dyDescent="0.35">
      <c r="B3307" s="269">
        <v>45495</v>
      </c>
      <c r="C3307" s="210">
        <v>5643.03</v>
      </c>
      <c r="D3307">
        <f t="shared" si="106"/>
        <v>32.875795413615073</v>
      </c>
      <c r="E3307">
        <v>1.6845535844246748E-3</v>
      </c>
      <c r="F3307">
        <v>3299</v>
      </c>
      <c r="G3307">
        <f t="shared" ca="1" si="107"/>
        <v>1.6142567952323319E-3</v>
      </c>
    </row>
    <row r="3308" spans="2:7" x14ac:dyDescent="0.35">
      <c r="B3308" s="269">
        <v>40424</v>
      </c>
      <c r="C3308" s="210">
        <v>166.58</v>
      </c>
      <c r="D3308">
        <f t="shared" si="106"/>
        <v>3.655673560648407</v>
      </c>
      <c r="E3308">
        <v>1.6837041491280884E-3</v>
      </c>
      <c r="F3308">
        <v>3300</v>
      </c>
      <c r="G3308">
        <f t="shared" ca="1" si="107"/>
        <v>-1.5284052559991714E-2</v>
      </c>
    </row>
    <row r="3309" spans="2:7" x14ac:dyDescent="0.35">
      <c r="B3309" s="269">
        <v>37706</v>
      </c>
      <c r="C3309" s="210">
        <v>35.78</v>
      </c>
      <c r="D3309">
        <f t="shared" si="106"/>
        <v>-0.62537954140927654</v>
      </c>
      <c r="E3309">
        <v>1.6797312430011835E-3</v>
      </c>
      <c r="F3309">
        <v>3301</v>
      </c>
      <c r="G3309">
        <f t="shared" ca="1" si="107"/>
        <v>2.2783060095191762E-2</v>
      </c>
    </row>
    <row r="3310" spans="2:7" x14ac:dyDescent="0.35">
      <c r="B3310" s="269">
        <v>39017</v>
      </c>
      <c r="C3310" s="210">
        <v>95.51</v>
      </c>
      <c r="D3310">
        <f t="shared" si="106"/>
        <v>4.3090605892162319</v>
      </c>
      <c r="E3310">
        <v>1.6780283167279581E-3</v>
      </c>
      <c r="F3310">
        <v>3302</v>
      </c>
      <c r="G3310">
        <f t="shared" ca="1" si="107"/>
        <v>-9.4518071791095098E-3</v>
      </c>
    </row>
    <row r="3311" spans="2:7" x14ac:dyDescent="0.35">
      <c r="B3311" s="269">
        <v>35811</v>
      </c>
      <c r="C3311" s="210">
        <v>17.989999999999998</v>
      </c>
      <c r="D3311">
        <f t="shared" si="106"/>
        <v>-0.99347090761279844</v>
      </c>
      <c r="E3311">
        <v>1.6703786191535402E-3</v>
      </c>
      <c r="F3311">
        <v>3303</v>
      </c>
      <c r="G3311">
        <f t="shared" ca="1" si="107"/>
        <v>1.3781892171927761E-2</v>
      </c>
    </row>
    <row r="3312" spans="2:7" x14ac:dyDescent="0.35">
      <c r="B3312" s="269">
        <v>43487</v>
      </c>
      <c r="C3312" s="210">
        <v>2755.36</v>
      </c>
      <c r="D3312">
        <f t="shared" si="106"/>
        <v>-0.11195910711177852</v>
      </c>
      <c r="E3312">
        <v>1.6686236944565142E-3</v>
      </c>
      <c r="F3312">
        <v>3304</v>
      </c>
      <c r="G3312">
        <f t="shared" ca="1" si="107"/>
        <v>-2.1187067553044236E-2</v>
      </c>
    </row>
    <row r="3313" spans="2:7" x14ac:dyDescent="0.35">
      <c r="B3313" s="269">
        <v>44664</v>
      </c>
      <c r="C3313" s="210">
        <v>3102.74</v>
      </c>
      <c r="D3313">
        <f t="shared" si="106"/>
        <v>-4.1387833286989847E-2</v>
      </c>
      <c r="E3313">
        <v>1.659349173553678E-3</v>
      </c>
      <c r="F3313">
        <v>3305</v>
      </c>
      <c r="G3313">
        <f t="shared" ca="1" si="107"/>
        <v>2.2088821605189435E-2</v>
      </c>
    </row>
    <row r="3314" spans="2:7" x14ac:dyDescent="0.35">
      <c r="B3314" s="269">
        <v>44333</v>
      </c>
      <c r="C3314" s="210">
        <v>3236.7</v>
      </c>
      <c r="D3314">
        <f t="shared" si="106"/>
        <v>87.822722283205266</v>
      </c>
      <c r="E3314">
        <v>1.6556547572995526E-3</v>
      </c>
      <c r="F3314">
        <v>3306</v>
      </c>
      <c r="G3314">
        <f t="shared" ca="1" si="107"/>
        <v>3.1079760457733148E-2</v>
      </c>
    </row>
    <row r="3315" spans="2:7" x14ac:dyDescent="0.35">
      <c r="B3315" s="269">
        <v>37467</v>
      </c>
      <c r="C3315" s="210">
        <v>36.44</v>
      </c>
      <c r="D3315">
        <f t="shared" si="106"/>
        <v>-0.99160676157813166</v>
      </c>
      <c r="E3315">
        <v>1.6492578339745785E-3</v>
      </c>
      <c r="F3315">
        <v>3307</v>
      </c>
      <c r="G3315">
        <f t="shared" ca="1" si="107"/>
        <v>-1.3724775696196257E-2</v>
      </c>
    </row>
    <row r="3316" spans="2:7" x14ac:dyDescent="0.35">
      <c r="B3316" s="269">
        <v>45209</v>
      </c>
      <c r="C3316" s="210">
        <v>4341.59</v>
      </c>
      <c r="D3316">
        <f t="shared" si="106"/>
        <v>38.645603141265639</v>
      </c>
      <c r="E3316">
        <v>1.6472678194466028E-3</v>
      </c>
      <c r="F3316">
        <v>3308</v>
      </c>
      <c r="G3316">
        <f t="shared" ca="1" si="107"/>
        <v>1.5611718878748612E-2</v>
      </c>
    </row>
    <row r="3317" spans="2:7" x14ac:dyDescent="0.35">
      <c r="B3317" s="269">
        <v>38868</v>
      </c>
      <c r="C3317" s="210">
        <v>109.51</v>
      </c>
      <c r="D3317">
        <f t="shared" si="106"/>
        <v>-0.50421043100325968</v>
      </c>
      <c r="E3317">
        <v>1.6463916582823272E-3</v>
      </c>
      <c r="F3317">
        <v>3309</v>
      </c>
      <c r="G3317">
        <f t="shared" ca="1" si="107"/>
        <v>8.3682708222125087E-3</v>
      </c>
    </row>
    <row r="3318" spans="2:7" x14ac:dyDescent="0.35">
      <c r="B3318" s="269">
        <v>41094</v>
      </c>
      <c r="C3318" s="210">
        <v>220.88</v>
      </c>
      <c r="D3318">
        <f t="shared" si="106"/>
        <v>-0.96154817010861138</v>
      </c>
      <c r="E3318">
        <v>1.6325049882096191E-3</v>
      </c>
      <c r="F3318">
        <v>3310</v>
      </c>
      <c r="G3318">
        <f t="shared" ca="1" si="107"/>
        <v>3.2683892908735732E-2</v>
      </c>
    </row>
    <row r="3319" spans="2:7" x14ac:dyDescent="0.35">
      <c r="B3319" s="269">
        <v>45979</v>
      </c>
      <c r="C3319" s="210">
        <v>5744.33</v>
      </c>
      <c r="D3319">
        <f t="shared" si="106"/>
        <v>154.37814444143899</v>
      </c>
      <c r="E3319">
        <v>1.6285991780282346E-3</v>
      </c>
      <c r="F3319">
        <v>3311</v>
      </c>
      <c r="G3319">
        <f t="shared" ca="1" si="107"/>
        <v>3.3217564601812237E-2</v>
      </c>
    </row>
    <row r="3320" spans="2:7" x14ac:dyDescent="0.35">
      <c r="B3320" s="269">
        <v>37427</v>
      </c>
      <c r="C3320" s="210">
        <v>36.97</v>
      </c>
      <c r="D3320">
        <f t="shared" si="106"/>
        <v>-0.90181132476362469</v>
      </c>
      <c r="E3320">
        <v>1.6255757247359056E-3</v>
      </c>
      <c r="F3320">
        <v>3312</v>
      </c>
      <c r="G3320">
        <f t="shared" ca="1" si="107"/>
        <v>-1.3091623357380927E-2</v>
      </c>
    </row>
    <row r="3321" spans="2:7" x14ac:dyDescent="0.35">
      <c r="B3321" s="269">
        <v>41757</v>
      </c>
      <c r="C3321" s="210">
        <v>376.52</v>
      </c>
      <c r="D3321">
        <f t="shared" si="106"/>
        <v>2.8032323232323231</v>
      </c>
      <c r="E3321">
        <v>1.6227288446701517E-3</v>
      </c>
      <c r="F3321">
        <v>3313</v>
      </c>
      <c r="G3321">
        <f t="shared" ca="1" si="107"/>
        <v>-3.2710273722234458E-2</v>
      </c>
    </row>
    <row r="3322" spans="2:7" x14ac:dyDescent="0.35">
      <c r="B3322" s="269">
        <v>39878</v>
      </c>
      <c r="C3322" s="210">
        <v>99</v>
      </c>
      <c r="D3322">
        <f t="shared" si="106"/>
        <v>0.77324019344438477</v>
      </c>
      <c r="E3322">
        <v>1.6187778227437939E-3</v>
      </c>
      <c r="F3322">
        <v>3314</v>
      </c>
      <c r="G3322">
        <f t="shared" ca="1" si="107"/>
        <v>-6.3946063167343511E-3</v>
      </c>
    </row>
    <row r="3323" spans="2:7" x14ac:dyDescent="0.35">
      <c r="B3323" s="269">
        <v>36893</v>
      </c>
      <c r="C3323" s="210">
        <v>55.83</v>
      </c>
      <c r="D3323">
        <f t="shared" si="106"/>
        <v>-0.84802787380569999</v>
      </c>
      <c r="E3323">
        <v>1.6146393972012254E-3</v>
      </c>
      <c r="F3323">
        <v>3315</v>
      </c>
      <c r="G3323">
        <f t="shared" ca="1" si="107"/>
        <v>1.2323792869866472E-2</v>
      </c>
    </row>
    <row r="3324" spans="2:7" x14ac:dyDescent="0.35">
      <c r="B3324" s="269">
        <v>41669</v>
      </c>
      <c r="C3324" s="210">
        <v>367.37</v>
      </c>
      <c r="D3324">
        <f t="shared" si="106"/>
        <v>-0.92066282402078403</v>
      </c>
      <c r="E3324">
        <v>1.608593707399618E-3</v>
      </c>
      <c r="F3324">
        <v>3316</v>
      </c>
      <c r="G3324">
        <f t="shared" ca="1" si="107"/>
        <v>-7.7307853345540368E-3</v>
      </c>
    </row>
    <row r="3325" spans="2:7" x14ac:dyDescent="0.35">
      <c r="B3325" s="269">
        <v>45653</v>
      </c>
      <c r="C3325" s="210">
        <v>4630.49</v>
      </c>
      <c r="D3325">
        <f t="shared" si="106"/>
        <v>42.667389664277628</v>
      </c>
      <c r="E3325">
        <v>1.6071606252134692E-3</v>
      </c>
      <c r="F3325">
        <v>3317</v>
      </c>
      <c r="G3325">
        <f t="shared" ca="1" si="107"/>
        <v>-2.0820195217123534E-2</v>
      </c>
    </row>
    <row r="3326" spans="2:7" x14ac:dyDescent="0.35">
      <c r="B3326" s="269">
        <v>39580</v>
      </c>
      <c r="C3326" s="210">
        <v>106.04</v>
      </c>
      <c r="D3326">
        <f t="shared" si="106"/>
        <v>-0.90814912341487075</v>
      </c>
      <c r="E3326">
        <v>1.6057428922263313E-3</v>
      </c>
      <c r="F3326">
        <v>3318</v>
      </c>
      <c r="G3326">
        <f t="shared" ca="1" si="107"/>
        <v>-1.700816431078115E-2</v>
      </c>
    </row>
    <row r="3327" spans="2:7" x14ac:dyDescent="0.35">
      <c r="B3327" s="269">
        <v>42537</v>
      </c>
      <c r="C3327" s="210">
        <v>1154.48</v>
      </c>
      <c r="D3327">
        <f t="shared" si="106"/>
        <v>7.7693125712115458</v>
      </c>
      <c r="E3327">
        <v>1.6050250297145736E-3</v>
      </c>
      <c r="F3327">
        <v>3319</v>
      </c>
      <c r="G3327">
        <f t="shared" ca="1" si="107"/>
        <v>-3.8578844093290869E-2</v>
      </c>
    </row>
    <row r="3328" spans="2:7" x14ac:dyDescent="0.35">
      <c r="B3328" s="269">
        <v>40071</v>
      </c>
      <c r="C3328" s="210">
        <v>131.65</v>
      </c>
      <c r="D3328">
        <f t="shared" si="106"/>
        <v>-0.9701886954808645</v>
      </c>
      <c r="E3328">
        <v>1.5976871576385268E-3</v>
      </c>
      <c r="F3328">
        <v>3320</v>
      </c>
      <c r="G3328">
        <f t="shared" ca="1" si="107"/>
        <v>-3.1186252842204689E-2</v>
      </c>
    </row>
    <row r="3329" spans="2:7" x14ac:dyDescent="0.35">
      <c r="B3329" s="269">
        <v>45217</v>
      </c>
      <c r="C3329" s="210">
        <v>4416.1099999999997</v>
      </c>
      <c r="D3329">
        <f t="shared" si="106"/>
        <v>4.4911032913470024</v>
      </c>
      <c r="E3329">
        <v>1.5967086029480058E-3</v>
      </c>
      <c r="F3329">
        <v>3321</v>
      </c>
      <c r="G3329">
        <f t="shared" ca="1" si="107"/>
        <v>-4.56300814103895E-3</v>
      </c>
    </row>
    <row r="3330" spans="2:7" x14ac:dyDescent="0.35">
      <c r="B3330" s="269">
        <v>42044</v>
      </c>
      <c r="C3330" s="210">
        <v>804.23</v>
      </c>
      <c r="D3330">
        <f t="shared" si="106"/>
        <v>-0.44196422376108468</v>
      </c>
      <c r="E3330">
        <v>1.5941216763185411E-3</v>
      </c>
      <c r="F3330">
        <v>3322</v>
      </c>
      <c r="G3330">
        <f t="shared" ca="1" si="107"/>
        <v>-2.775521610014051E-2</v>
      </c>
    </row>
    <row r="3331" spans="2:7" x14ac:dyDescent="0.35">
      <c r="B3331" s="269">
        <v>42657</v>
      </c>
      <c r="C3331" s="210">
        <v>1441.18</v>
      </c>
      <c r="D3331">
        <f t="shared" si="106"/>
        <v>8.9247985675917629</v>
      </c>
      <c r="E3331">
        <v>1.591504562544714E-3</v>
      </c>
      <c r="F3331">
        <v>3323</v>
      </c>
      <c r="G3331">
        <f t="shared" ca="1" si="107"/>
        <v>2.3584150168480856E-2</v>
      </c>
    </row>
    <row r="3332" spans="2:7" x14ac:dyDescent="0.35">
      <c r="B3332" s="269">
        <v>40346</v>
      </c>
      <c r="C3332" s="210">
        <v>145.21</v>
      </c>
      <c r="D3332">
        <f t="shared" si="106"/>
        <v>-0.9720991985796934</v>
      </c>
      <c r="E3332">
        <v>1.5864257138916969E-3</v>
      </c>
      <c r="F3332">
        <v>3324</v>
      </c>
      <c r="G3332">
        <f t="shared" ca="1" si="107"/>
        <v>4.2591006784783014E-3</v>
      </c>
    </row>
    <row r="3333" spans="2:7" x14ac:dyDescent="0.35">
      <c r="B3333" s="269">
        <v>45470</v>
      </c>
      <c r="C3333" s="210">
        <v>5204.51</v>
      </c>
      <c r="D3333">
        <f t="shared" si="106"/>
        <v>29.516036352975664</v>
      </c>
      <c r="E3333">
        <v>1.58575285733801E-3</v>
      </c>
      <c r="F3333">
        <v>3325</v>
      </c>
      <c r="G3333">
        <f t="shared" ca="1" si="107"/>
        <v>-5.4118575388142215E-3</v>
      </c>
    </row>
    <row r="3334" spans="2:7" x14ac:dyDescent="0.35">
      <c r="B3334" s="269">
        <v>40695</v>
      </c>
      <c r="C3334" s="210">
        <v>170.55</v>
      </c>
      <c r="D3334">
        <f t="shared" si="106"/>
        <v>-0.12993572084481175</v>
      </c>
      <c r="E3334">
        <v>1.5856236786469945E-3</v>
      </c>
      <c r="F3334">
        <v>3326</v>
      </c>
      <c r="G3334">
        <f t="shared" ca="1" si="107"/>
        <v>3.8355839426579691E-2</v>
      </c>
    </row>
    <row r="3335" spans="2:7" x14ac:dyDescent="0.35">
      <c r="B3335" s="269">
        <v>41221</v>
      </c>
      <c r="C3335" s="210">
        <v>196.02</v>
      </c>
      <c r="D3335">
        <f t="shared" si="106"/>
        <v>-0.83568602467811159</v>
      </c>
      <c r="E3335">
        <v>1.5839762914516492E-3</v>
      </c>
      <c r="F3335">
        <v>3327</v>
      </c>
      <c r="G3335">
        <f t="shared" ca="1" si="107"/>
        <v>-1.5979544857349845E-3</v>
      </c>
    </row>
    <row r="3336" spans="2:7" x14ac:dyDescent="0.35">
      <c r="B3336" s="269">
        <v>42193</v>
      </c>
      <c r="C3336" s="210">
        <v>1192.96</v>
      </c>
      <c r="D3336">
        <f t="shared" si="106"/>
        <v>-0.78800716499388701</v>
      </c>
      <c r="E3336">
        <v>1.5783994358062508E-3</v>
      </c>
      <c r="F3336">
        <v>3328</v>
      </c>
      <c r="G3336">
        <f t="shared" ca="1" si="107"/>
        <v>-9.2430618850330611E-3</v>
      </c>
    </row>
    <row r="3337" spans="2:7" x14ac:dyDescent="0.35">
      <c r="B3337" s="269">
        <v>45491</v>
      </c>
      <c r="C3337" s="210">
        <v>5627.36</v>
      </c>
      <c r="D3337">
        <f t="shared" ref="D3337:D3400" si="108">(C3337-C3338)/C3338</f>
        <v>25.431939877876935</v>
      </c>
      <c r="E3337">
        <v>1.560889831790454E-3</v>
      </c>
      <c r="F3337">
        <v>3329</v>
      </c>
      <c r="G3337">
        <f t="shared" ca="1" si="107"/>
        <v>-3.01638589979332E-4</v>
      </c>
    </row>
    <row r="3338" spans="2:7" x14ac:dyDescent="0.35">
      <c r="B3338" s="269">
        <v>40953</v>
      </c>
      <c r="C3338" s="210">
        <v>212.9</v>
      </c>
      <c r="D3338">
        <f t="shared" si="108"/>
        <v>3.6883946267341998</v>
      </c>
      <c r="E3338">
        <v>1.5524297878346546E-3</v>
      </c>
      <c r="F3338">
        <v>3330</v>
      </c>
      <c r="G3338">
        <f t="shared" ref="G3338:G3401" ca="1" si="109">_xlfn.NORM.INV(RAND(),M$11,M$12)</f>
        <v>1.3195008412784438E-2</v>
      </c>
    </row>
    <row r="3339" spans="2:7" x14ac:dyDescent="0.35">
      <c r="B3339" s="269">
        <v>37970</v>
      </c>
      <c r="C3339" s="210">
        <v>45.41</v>
      </c>
      <c r="D3339">
        <f t="shared" si="108"/>
        <v>-0.85718329349603717</v>
      </c>
      <c r="E3339">
        <v>1.5438906043227431E-3</v>
      </c>
      <c r="F3339">
        <v>3331</v>
      </c>
      <c r="G3339">
        <f t="shared" ca="1" si="109"/>
        <v>-1.7631560577801499E-2</v>
      </c>
    </row>
    <row r="3340" spans="2:7" x14ac:dyDescent="0.35">
      <c r="B3340" s="269">
        <v>41542</v>
      </c>
      <c r="C3340" s="210">
        <v>317.95999999999998</v>
      </c>
      <c r="D3340">
        <f t="shared" si="108"/>
        <v>-0.90307604610258774</v>
      </c>
      <c r="E3340">
        <v>1.5434529246856465E-3</v>
      </c>
      <c r="F3340">
        <v>3332</v>
      </c>
      <c r="G3340">
        <f t="shared" ca="1" si="109"/>
        <v>1.0010601684337336E-2</v>
      </c>
    </row>
    <row r="3341" spans="2:7" x14ac:dyDescent="0.35">
      <c r="B3341" s="269">
        <v>44221</v>
      </c>
      <c r="C3341" s="210">
        <v>3280.51</v>
      </c>
      <c r="D3341">
        <f t="shared" si="108"/>
        <v>28.578126408799932</v>
      </c>
      <c r="E3341">
        <v>1.5356527898201791E-3</v>
      </c>
      <c r="F3341">
        <v>3333</v>
      </c>
      <c r="G3341">
        <f t="shared" ca="1" si="109"/>
        <v>9.4755523505232163E-3</v>
      </c>
    </row>
    <row r="3342" spans="2:7" x14ac:dyDescent="0.35">
      <c r="B3342" s="269">
        <v>39477</v>
      </c>
      <c r="C3342" s="210">
        <v>110.91</v>
      </c>
      <c r="D3342">
        <f t="shared" si="108"/>
        <v>-0.97895761356457001</v>
      </c>
      <c r="E3342">
        <v>1.5351273252664052E-3</v>
      </c>
      <c r="F3342">
        <v>3334</v>
      </c>
      <c r="G3342">
        <f t="shared" ca="1" si="109"/>
        <v>-9.0155964771020652E-3</v>
      </c>
    </row>
    <row r="3343" spans="2:7" x14ac:dyDescent="0.35">
      <c r="B3343" s="269">
        <v>45775</v>
      </c>
      <c r="C3343" s="210">
        <v>5270.79</v>
      </c>
      <c r="D3343">
        <f t="shared" si="108"/>
        <v>0.9477727766568369</v>
      </c>
      <c r="E3343">
        <v>1.529621451943319E-3</v>
      </c>
      <c r="F3343">
        <v>3335</v>
      </c>
      <c r="G3343">
        <f t="shared" ca="1" si="109"/>
        <v>-4.3416759328037385E-3</v>
      </c>
    </row>
    <row r="3344" spans="2:7" x14ac:dyDescent="0.35">
      <c r="B3344" s="269">
        <v>43349</v>
      </c>
      <c r="C3344" s="210">
        <v>2706.06</v>
      </c>
      <c r="D3344">
        <f t="shared" si="108"/>
        <v>18.602028250633825</v>
      </c>
      <c r="E3344">
        <v>1.5285370087308365E-3</v>
      </c>
      <c r="F3344">
        <v>3336</v>
      </c>
      <c r="G3344">
        <f t="shared" ca="1" si="109"/>
        <v>-8.8927893862755427E-3</v>
      </c>
    </row>
    <row r="3345" spans="2:7" x14ac:dyDescent="0.35">
      <c r="B3345" s="269">
        <v>40339</v>
      </c>
      <c r="C3345" s="210">
        <v>138.05000000000001</v>
      </c>
      <c r="D3345">
        <f t="shared" si="108"/>
        <v>2.4685929648241212</v>
      </c>
      <c r="E3345">
        <v>1.5235055136390595E-3</v>
      </c>
      <c r="F3345">
        <v>3337</v>
      </c>
      <c r="G3345">
        <f t="shared" ca="1" si="109"/>
        <v>3.1079734187363477E-2</v>
      </c>
    </row>
    <row r="3346" spans="2:7" x14ac:dyDescent="0.35">
      <c r="B3346" s="269">
        <v>37204</v>
      </c>
      <c r="C3346" s="210">
        <v>39.799999999999997</v>
      </c>
      <c r="D3346">
        <f t="shared" si="108"/>
        <v>-0.98087531474042322</v>
      </c>
      <c r="E3346">
        <v>1.5098137896324903E-3</v>
      </c>
      <c r="F3346">
        <v>3338</v>
      </c>
      <c r="G3346">
        <f t="shared" ca="1" si="109"/>
        <v>-9.4215969363587002E-4</v>
      </c>
    </row>
    <row r="3347" spans="2:7" x14ac:dyDescent="0.35">
      <c r="B3347" s="269">
        <v>43062</v>
      </c>
      <c r="C3347" s="210">
        <v>2081.08</v>
      </c>
      <c r="D3347">
        <f t="shared" si="108"/>
        <v>14.578112134141778</v>
      </c>
      <c r="E3347">
        <v>1.5062922591978197E-3</v>
      </c>
      <c r="F3347">
        <v>3339</v>
      </c>
      <c r="G3347">
        <f t="shared" ca="1" si="109"/>
        <v>-5.6636359319411599E-3</v>
      </c>
    </row>
    <row r="3348" spans="2:7" x14ac:dyDescent="0.35">
      <c r="B3348" s="269">
        <v>40183</v>
      </c>
      <c r="C3348" s="210">
        <v>133.59</v>
      </c>
      <c r="D3348">
        <f t="shared" si="108"/>
        <v>2.332252432027937</v>
      </c>
      <c r="E3348">
        <v>1.4993627708225284E-3</v>
      </c>
      <c r="F3348">
        <v>3340</v>
      </c>
      <c r="G3348">
        <f t="shared" ca="1" si="109"/>
        <v>-1.8187979057228458E-2</v>
      </c>
    </row>
    <row r="3349" spans="2:7" x14ac:dyDescent="0.35">
      <c r="B3349" s="269">
        <v>37221</v>
      </c>
      <c r="C3349" s="210">
        <v>40.090000000000003</v>
      </c>
      <c r="D3349">
        <f t="shared" si="108"/>
        <v>-0.70021685485680096</v>
      </c>
      <c r="E3349">
        <v>1.4988758431177184E-3</v>
      </c>
      <c r="F3349">
        <v>3341</v>
      </c>
      <c r="G3349">
        <f t="shared" ca="1" si="109"/>
        <v>3.2510408289028792E-2</v>
      </c>
    </row>
    <row r="3350" spans="2:7" x14ac:dyDescent="0.35">
      <c r="B3350" s="269">
        <v>40114</v>
      </c>
      <c r="C3350" s="210">
        <v>133.72999999999999</v>
      </c>
      <c r="D3350">
        <f t="shared" si="108"/>
        <v>-1.642403882045531E-3</v>
      </c>
      <c r="E3350">
        <v>1.497790758630934E-3</v>
      </c>
      <c r="F3350">
        <v>3342</v>
      </c>
      <c r="G3350">
        <f t="shared" ca="1" si="109"/>
        <v>1.4236762496222312E-2</v>
      </c>
    </row>
    <row r="3351" spans="2:7" x14ac:dyDescent="0.35">
      <c r="B3351" s="269">
        <v>40318</v>
      </c>
      <c r="C3351" s="210">
        <v>133.94999999999999</v>
      </c>
      <c r="D3351">
        <f t="shared" si="108"/>
        <v>-0.89323545587145214</v>
      </c>
      <c r="E3351">
        <v>1.4953271028036532E-3</v>
      </c>
      <c r="F3351">
        <v>3343</v>
      </c>
      <c r="G3351">
        <f t="shared" ca="1" si="109"/>
        <v>7.3054245474971288E-3</v>
      </c>
    </row>
    <row r="3352" spans="2:7" x14ac:dyDescent="0.35">
      <c r="B3352" s="269">
        <v>42723</v>
      </c>
      <c r="C3352" s="210">
        <v>1254.6300000000001</v>
      </c>
      <c r="D3352">
        <f t="shared" si="108"/>
        <v>-0.61151433331062621</v>
      </c>
      <c r="E3352">
        <v>1.4927041093267012E-3</v>
      </c>
      <c r="F3352">
        <v>3344</v>
      </c>
      <c r="G3352">
        <f t="shared" ca="1" si="109"/>
        <v>2.2969084808982496E-2</v>
      </c>
    </row>
    <row r="3353" spans="2:7" x14ac:dyDescent="0.35">
      <c r="B3353" s="269">
        <v>44158</v>
      </c>
      <c r="C3353" s="210">
        <v>3229.54</v>
      </c>
      <c r="D3353">
        <f t="shared" si="108"/>
        <v>-0.45653787191650691</v>
      </c>
      <c r="E3353">
        <v>1.4915977461678793E-3</v>
      </c>
      <c r="F3353">
        <v>3345</v>
      </c>
      <c r="G3353">
        <f t="shared" ca="1" si="109"/>
        <v>-1.6843171884976589E-2</v>
      </c>
    </row>
    <row r="3354" spans="2:7" x14ac:dyDescent="0.35">
      <c r="B3354" s="269">
        <v>46020</v>
      </c>
      <c r="C3354" s="210">
        <v>5942.53</v>
      </c>
      <c r="D3354">
        <f t="shared" si="108"/>
        <v>66.860340299189232</v>
      </c>
      <c r="E3354">
        <v>1.4914858907119112E-3</v>
      </c>
      <c r="F3354">
        <v>3346</v>
      </c>
      <c r="G3354">
        <f t="shared" ca="1" si="109"/>
        <v>-5.48139013158872E-3</v>
      </c>
    </row>
    <row r="3355" spans="2:7" x14ac:dyDescent="0.35">
      <c r="B3355" s="269">
        <v>39115</v>
      </c>
      <c r="C3355" s="210">
        <v>87.57</v>
      </c>
      <c r="D3355">
        <f t="shared" si="108"/>
        <v>-0.97211572753209696</v>
      </c>
      <c r="E3355">
        <v>1.4867337602927201E-3</v>
      </c>
      <c r="F3355">
        <v>3347</v>
      </c>
      <c r="G3355">
        <f t="shared" ca="1" si="109"/>
        <v>3.8067989352698313E-3</v>
      </c>
    </row>
    <row r="3356" spans="2:7" x14ac:dyDescent="0.35">
      <c r="B3356" s="269">
        <v>44728</v>
      </c>
      <c r="C3356" s="210">
        <v>3140.48</v>
      </c>
      <c r="D3356">
        <f t="shared" si="108"/>
        <v>5.648704384470505E-3</v>
      </c>
      <c r="E3356">
        <v>1.4764736833713695E-3</v>
      </c>
      <c r="F3356">
        <v>3348</v>
      </c>
      <c r="G3356">
        <f t="shared" ca="1" si="109"/>
        <v>-9.2656677393857904E-3</v>
      </c>
    </row>
    <row r="3357" spans="2:7" x14ac:dyDescent="0.35">
      <c r="B3357" s="269">
        <v>44624</v>
      </c>
      <c r="C3357" s="210">
        <v>3122.84</v>
      </c>
      <c r="D3357">
        <f t="shared" si="108"/>
        <v>74.870748299319743</v>
      </c>
      <c r="E3357">
        <v>1.4719794756674882E-3</v>
      </c>
      <c r="F3357">
        <v>3349</v>
      </c>
      <c r="G3357">
        <f t="shared" ca="1" si="109"/>
        <v>1.2175126820020039E-2</v>
      </c>
    </row>
    <row r="3358" spans="2:7" x14ac:dyDescent="0.35">
      <c r="B3358" s="269">
        <v>37110</v>
      </c>
      <c r="C3358" s="210">
        <v>41.16</v>
      </c>
      <c r="D3358">
        <f t="shared" si="108"/>
        <v>-0.1435705368289639</v>
      </c>
      <c r="E3358">
        <v>1.4598540145984225E-3</v>
      </c>
      <c r="F3358">
        <v>3350</v>
      </c>
      <c r="G3358">
        <f t="shared" ca="1" si="109"/>
        <v>9.4189561146918489E-3</v>
      </c>
    </row>
    <row r="3359" spans="2:7" x14ac:dyDescent="0.35">
      <c r="B3359" s="269">
        <v>36749</v>
      </c>
      <c r="C3359" s="210">
        <v>48.06</v>
      </c>
      <c r="D3359">
        <f t="shared" si="108"/>
        <v>-0.83378294251919483</v>
      </c>
      <c r="E3359">
        <v>1.4586372160866907E-3</v>
      </c>
      <c r="F3359">
        <v>3351</v>
      </c>
      <c r="G3359">
        <f t="shared" ca="1" si="109"/>
        <v>1.5576128934707785E-2</v>
      </c>
    </row>
    <row r="3360" spans="2:7" x14ac:dyDescent="0.35">
      <c r="B3360" s="269">
        <v>41436</v>
      </c>
      <c r="C3360" s="210">
        <v>289.14</v>
      </c>
      <c r="D3360">
        <f t="shared" si="108"/>
        <v>-0.20772708590217839</v>
      </c>
      <c r="E3360">
        <v>1.4546965918535572E-3</v>
      </c>
      <c r="F3360">
        <v>3352</v>
      </c>
      <c r="G3360">
        <f t="shared" ca="1" si="109"/>
        <v>1.2991938231966663E-2</v>
      </c>
    </row>
    <row r="3361" spans="2:7" x14ac:dyDescent="0.35">
      <c r="B3361" s="269">
        <v>41759</v>
      </c>
      <c r="C3361" s="210">
        <v>364.95</v>
      </c>
      <c r="D3361">
        <f t="shared" si="108"/>
        <v>7.8109608884596806</v>
      </c>
      <c r="E3361">
        <v>1.4543658416112527E-3</v>
      </c>
      <c r="F3361">
        <v>3353</v>
      </c>
      <c r="G3361">
        <f t="shared" ca="1" si="109"/>
        <v>3.5096695126131429E-2</v>
      </c>
    </row>
    <row r="3362" spans="2:7" x14ac:dyDescent="0.35">
      <c r="B3362" s="269">
        <v>37925</v>
      </c>
      <c r="C3362" s="210">
        <v>41.42</v>
      </c>
      <c r="D3362">
        <f t="shared" si="108"/>
        <v>-0.76141927308334767</v>
      </c>
      <c r="E3362">
        <v>1.4506769825919311E-3</v>
      </c>
      <c r="F3362">
        <v>3354</v>
      </c>
      <c r="G3362">
        <f t="shared" ca="1" si="109"/>
        <v>1.2337555957165035E-2</v>
      </c>
    </row>
    <row r="3363" spans="2:7" x14ac:dyDescent="0.35">
      <c r="B3363" s="269">
        <v>40445</v>
      </c>
      <c r="C3363" s="210">
        <v>173.61</v>
      </c>
      <c r="D3363">
        <f t="shared" si="108"/>
        <v>-0.9598738039106921</v>
      </c>
      <c r="E3363">
        <v>1.4420858329487771E-3</v>
      </c>
      <c r="F3363">
        <v>3355</v>
      </c>
      <c r="G3363">
        <f t="shared" ca="1" si="109"/>
        <v>-2.147651124597956E-2</v>
      </c>
    </row>
    <row r="3364" spans="2:7" x14ac:dyDescent="0.35">
      <c r="B3364" s="269">
        <v>45226</v>
      </c>
      <c r="C3364" s="210">
        <v>4326.6000000000004</v>
      </c>
      <c r="D3364">
        <f t="shared" si="108"/>
        <v>0.85309234195648453</v>
      </c>
      <c r="E3364">
        <v>1.4420061244755594E-3</v>
      </c>
      <c r="F3364">
        <v>3356</v>
      </c>
      <c r="G3364">
        <f t="shared" ca="1" si="109"/>
        <v>-2.1327782510036798E-2</v>
      </c>
    </row>
    <row r="3365" spans="2:7" x14ac:dyDescent="0.35">
      <c r="B3365" s="269">
        <v>43675</v>
      </c>
      <c r="C3365" s="210">
        <v>2334.8000000000002</v>
      </c>
      <c r="D3365">
        <f t="shared" si="108"/>
        <v>-0.56814385833165326</v>
      </c>
      <c r="E3365">
        <v>1.441169406032378E-3</v>
      </c>
      <c r="F3365">
        <v>3357</v>
      </c>
      <c r="G3365">
        <f t="shared" ca="1" si="109"/>
        <v>7.9076047731965818E-3</v>
      </c>
    </row>
    <row r="3366" spans="2:7" x14ac:dyDescent="0.35">
      <c r="B3366" s="269">
        <v>45825</v>
      </c>
      <c r="C3366" s="210">
        <v>5406.43</v>
      </c>
      <c r="D3366">
        <f t="shared" si="108"/>
        <v>-7.2950871675808895E-2</v>
      </c>
      <c r="E3366">
        <v>1.4392460351273161E-3</v>
      </c>
      <c r="F3366">
        <v>3358</v>
      </c>
      <c r="G3366">
        <f t="shared" ca="1" si="109"/>
        <v>-5.5129449185796816E-3</v>
      </c>
    </row>
    <row r="3367" spans="2:7" x14ac:dyDescent="0.35">
      <c r="B3367" s="269">
        <v>45929</v>
      </c>
      <c r="C3367" s="210">
        <v>5831.87</v>
      </c>
      <c r="D3367">
        <f t="shared" si="108"/>
        <v>137.52422802850356</v>
      </c>
      <c r="E3367">
        <v>1.4355603407566352E-3</v>
      </c>
      <c r="F3367">
        <v>3359</v>
      </c>
      <c r="G3367">
        <f t="shared" ca="1" si="109"/>
        <v>1.1427952596106407E-2</v>
      </c>
    </row>
    <row r="3368" spans="2:7" x14ac:dyDescent="0.35">
      <c r="B3368" s="269">
        <v>38142</v>
      </c>
      <c r="C3368" s="210">
        <v>42.1</v>
      </c>
      <c r="D3368">
        <f t="shared" si="108"/>
        <v>-0.98729834999230659</v>
      </c>
      <c r="E3368">
        <v>1.427212178877314E-3</v>
      </c>
      <c r="F3368">
        <v>3360</v>
      </c>
      <c r="G3368">
        <f t="shared" ca="1" si="109"/>
        <v>-2.8816743572310168E-4</v>
      </c>
    </row>
    <row r="3369" spans="2:7" x14ac:dyDescent="0.35">
      <c r="B3369" s="269">
        <v>44412</v>
      </c>
      <c r="C3369" s="210">
        <v>3314.53</v>
      </c>
      <c r="D3369">
        <f t="shared" si="108"/>
        <v>92.078629598427412</v>
      </c>
      <c r="E3369">
        <v>1.4260637317550719E-3</v>
      </c>
      <c r="F3369">
        <v>3361</v>
      </c>
      <c r="G3369">
        <f t="shared" ca="1" si="109"/>
        <v>-6.8537056857275137E-3</v>
      </c>
    </row>
    <row r="3370" spans="2:7" x14ac:dyDescent="0.35">
      <c r="B3370" s="269">
        <v>37172</v>
      </c>
      <c r="C3370" s="210">
        <v>35.61</v>
      </c>
      <c r="D3370">
        <f t="shared" si="108"/>
        <v>-0.97177147658721041</v>
      </c>
      <c r="E3370">
        <v>1.4060742407198299E-3</v>
      </c>
      <c r="F3370">
        <v>3362</v>
      </c>
      <c r="G3370">
        <f t="shared" ca="1" si="109"/>
        <v>3.3070447976377489E-2</v>
      </c>
    </row>
    <row r="3371" spans="2:7" x14ac:dyDescent="0.35">
      <c r="B3371" s="269">
        <v>42342</v>
      </c>
      <c r="C3371" s="210">
        <v>1261.49</v>
      </c>
      <c r="D3371">
        <f t="shared" si="108"/>
        <v>4.8777839903084512</v>
      </c>
      <c r="E3371">
        <v>1.405074143460437E-3</v>
      </c>
      <c r="F3371">
        <v>3363</v>
      </c>
      <c r="G3371">
        <f t="shared" ca="1" si="109"/>
        <v>2.4953009059576915E-4</v>
      </c>
    </row>
    <row r="3372" spans="2:7" x14ac:dyDescent="0.35">
      <c r="B3372" s="269">
        <v>41082</v>
      </c>
      <c r="C3372" s="210">
        <v>214.62</v>
      </c>
      <c r="D3372">
        <f t="shared" si="108"/>
        <v>-9.124782995299989E-2</v>
      </c>
      <c r="E3372">
        <v>1.3997760358343196E-3</v>
      </c>
      <c r="F3372">
        <v>3364</v>
      </c>
      <c r="G3372">
        <f t="shared" ca="1" si="109"/>
        <v>-7.7165826555100616E-3</v>
      </c>
    </row>
    <row r="3373" spans="2:7" x14ac:dyDescent="0.35">
      <c r="B3373" s="269">
        <v>41416</v>
      </c>
      <c r="C3373" s="210">
        <v>236.17</v>
      </c>
      <c r="D3373">
        <f t="shared" si="108"/>
        <v>1.1981571109456439</v>
      </c>
      <c r="E3373">
        <v>1.3992537313432161E-3</v>
      </c>
      <c r="F3373">
        <v>3365</v>
      </c>
      <c r="G3373">
        <f t="shared" ca="1" si="109"/>
        <v>-8.2550632212939293E-3</v>
      </c>
    </row>
    <row r="3374" spans="2:7" x14ac:dyDescent="0.35">
      <c r="B3374" s="269">
        <v>39504</v>
      </c>
      <c r="C3374" s="210">
        <v>107.44</v>
      </c>
      <c r="D3374">
        <f t="shared" si="108"/>
        <v>13.984658298465829</v>
      </c>
      <c r="E3374">
        <v>1.3980799701742144E-3</v>
      </c>
      <c r="F3374">
        <v>3366</v>
      </c>
      <c r="G3374">
        <f t="shared" ca="1" si="109"/>
        <v>-5.5523456862078659E-3</v>
      </c>
    </row>
    <row r="3375" spans="2:7" x14ac:dyDescent="0.35">
      <c r="B3375" s="269">
        <v>35069</v>
      </c>
      <c r="C3375" s="210">
        <v>7.17</v>
      </c>
      <c r="D3375">
        <f t="shared" si="108"/>
        <v>-0.8001115137998327</v>
      </c>
      <c r="E3375">
        <v>1.3966480446927076E-3</v>
      </c>
      <c r="F3375">
        <v>3367</v>
      </c>
      <c r="G3375">
        <f t="shared" ca="1" si="109"/>
        <v>-2.4059015939516051E-3</v>
      </c>
    </row>
    <row r="3376" spans="2:7" x14ac:dyDescent="0.35">
      <c r="B3376" s="269">
        <v>37670</v>
      </c>
      <c r="C3376" s="210">
        <v>35.869999999999997</v>
      </c>
      <c r="D3376">
        <f t="shared" si="108"/>
        <v>-0.98744948478857963</v>
      </c>
      <c r="E3376">
        <v>1.395868230039005E-3</v>
      </c>
      <c r="F3376">
        <v>3368</v>
      </c>
      <c r="G3376">
        <f t="shared" ca="1" si="109"/>
        <v>2.0562005110002319E-4</v>
      </c>
    </row>
    <row r="3377" spans="2:7" x14ac:dyDescent="0.35">
      <c r="B3377" s="269">
        <v>43756</v>
      </c>
      <c r="C3377" s="210">
        <v>2858.05</v>
      </c>
      <c r="D3377">
        <f t="shared" si="108"/>
        <v>78.192297035189796</v>
      </c>
      <c r="E3377">
        <v>1.3874825250780585E-3</v>
      </c>
      <c r="F3377">
        <v>3369</v>
      </c>
      <c r="G3377">
        <f t="shared" ca="1" si="109"/>
        <v>7.7583478632560904E-3</v>
      </c>
    </row>
    <row r="3378" spans="2:7" x14ac:dyDescent="0.35">
      <c r="B3378" s="269">
        <v>37679</v>
      </c>
      <c r="C3378" s="210">
        <v>36.090000000000003</v>
      </c>
      <c r="D3378">
        <f t="shared" si="108"/>
        <v>-0.73699169217315252</v>
      </c>
      <c r="E3378">
        <v>1.3873473917870218E-3</v>
      </c>
      <c r="F3378">
        <v>3370</v>
      </c>
      <c r="G3378">
        <f t="shared" ca="1" si="109"/>
        <v>1.7896022251490111E-2</v>
      </c>
    </row>
    <row r="3379" spans="2:7" x14ac:dyDescent="0.35">
      <c r="B3379" s="269">
        <v>40333</v>
      </c>
      <c r="C3379" s="210">
        <v>137.22</v>
      </c>
      <c r="D3379">
        <f t="shared" si="108"/>
        <v>-0.94494396899336786</v>
      </c>
      <c r="E3379">
        <v>1.3865576880974803E-3</v>
      </c>
      <c r="F3379">
        <v>3371</v>
      </c>
      <c r="G3379">
        <f t="shared" ca="1" si="109"/>
        <v>2.1229537201334671E-3</v>
      </c>
    </row>
    <row r="3380" spans="2:7" x14ac:dyDescent="0.35">
      <c r="B3380" s="269">
        <v>43607</v>
      </c>
      <c r="C3380" s="210">
        <v>2492.37</v>
      </c>
      <c r="D3380">
        <f t="shared" si="108"/>
        <v>0.55590306389991739</v>
      </c>
      <c r="E3380">
        <v>1.3861433874932975E-3</v>
      </c>
      <c r="F3380">
        <v>3372</v>
      </c>
      <c r="G3380">
        <f t="shared" ca="1" si="109"/>
        <v>5.4775639378015018E-3</v>
      </c>
    </row>
    <row r="3381" spans="2:7" x14ac:dyDescent="0.35">
      <c r="B3381" s="269">
        <v>42928</v>
      </c>
      <c r="C3381" s="210">
        <v>1601.88</v>
      </c>
      <c r="D3381">
        <f t="shared" si="108"/>
        <v>14.73555992141454</v>
      </c>
      <c r="E3381">
        <v>1.3815349415817238E-3</v>
      </c>
      <c r="F3381">
        <v>3373</v>
      </c>
      <c r="G3381">
        <f t="shared" ca="1" si="109"/>
        <v>-1.3723687212846319E-2</v>
      </c>
    </row>
    <row r="3382" spans="2:7" x14ac:dyDescent="0.35">
      <c r="B3382" s="269">
        <v>39562</v>
      </c>
      <c r="C3382" s="210">
        <v>101.8</v>
      </c>
      <c r="D3382">
        <f t="shared" si="108"/>
        <v>-0.96793498803074207</v>
      </c>
      <c r="E3382">
        <v>1.37713948455637E-3</v>
      </c>
      <c r="F3382">
        <v>3374</v>
      </c>
      <c r="G3382">
        <f t="shared" ca="1" si="109"/>
        <v>1.5988869102722396E-2</v>
      </c>
    </row>
    <row r="3383" spans="2:7" x14ac:dyDescent="0.35">
      <c r="B3383" s="269">
        <v>44620</v>
      </c>
      <c r="C3383" s="210">
        <v>3174.8</v>
      </c>
      <c r="D3383">
        <f t="shared" si="108"/>
        <v>71.484018264840188</v>
      </c>
      <c r="E3383">
        <v>1.3720449778423769E-3</v>
      </c>
      <c r="F3383">
        <v>3375</v>
      </c>
      <c r="G3383">
        <f t="shared" ca="1" si="109"/>
        <v>-1.3638825008047181E-3</v>
      </c>
    </row>
    <row r="3384" spans="2:7" x14ac:dyDescent="0.35">
      <c r="B3384" s="269">
        <v>37075</v>
      </c>
      <c r="C3384" s="210">
        <v>43.8</v>
      </c>
      <c r="D3384">
        <f t="shared" si="108"/>
        <v>-0.98721268688307773</v>
      </c>
      <c r="E3384">
        <v>1.3717421124827428E-3</v>
      </c>
      <c r="F3384">
        <v>3376</v>
      </c>
      <c r="G3384">
        <f t="shared" ca="1" si="109"/>
        <v>-5.581007851899536E-3</v>
      </c>
    </row>
    <row r="3385" spans="2:7" x14ac:dyDescent="0.35">
      <c r="B3385" s="269">
        <v>44496</v>
      </c>
      <c r="C3385" s="210">
        <v>3425.27</v>
      </c>
      <c r="D3385">
        <f t="shared" si="108"/>
        <v>24.99233571103354</v>
      </c>
      <c r="E3385">
        <v>1.3681850207127532E-3</v>
      </c>
      <c r="F3385">
        <v>3377</v>
      </c>
      <c r="G3385">
        <f t="shared" ca="1" si="109"/>
        <v>3.3890735431852392E-2</v>
      </c>
    </row>
    <row r="3386" spans="2:7" x14ac:dyDescent="0.35">
      <c r="B3386" s="269">
        <v>40067</v>
      </c>
      <c r="C3386" s="210">
        <v>131.78</v>
      </c>
      <c r="D3386">
        <f t="shared" si="108"/>
        <v>-0.14456345342421298</v>
      </c>
      <c r="E3386">
        <v>1.3677811550152495E-3</v>
      </c>
      <c r="F3386">
        <v>3378</v>
      </c>
      <c r="G3386">
        <f t="shared" ca="1" si="109"/>
        <v>1.9273302004037526E-2</v>
      </c>
    </row>
    <row r="3387" spans="2:7" x14ac:dyDescent="0.35">
      <c r="B3387" s="269">
        <v>40659</v>
      </c>
      <c r="C3387" s="210">
        <v>154.05000000000001</v>
      </c>
      <c r="D3387">
        <f t="shared" si="108"/>
        <v>-0.95236460787769717</v>
      </c>
      <c r="E3387">
        <v>1.365054602184139E-3</v>
      </c>
      <c r="F3387">
        <v>3379</v>
      </c>
      <c r="G3387">
        <f t="shared" ca="1" si="109"/>
        <v>-2.7890476929263802E-2</v>
      </c>
    </row>
    <row r="3388" spans="2:7" x14ac:dyDescent="0.35">
      <c r="B3388" s="269">
        <v>44159</v>
      </c>
      <c r="C3388" s="210">
        <v>3233.94</v>
      </c>
      <c r="D3388">
        <f t="shared" si="108"/>
        <v>86.68817787418655</v>
      </c>
      <c r="E3388">
        <v>1.3624231314676675E-3</v>
      </c>
      <c r="F3388">
        <v>3380</v>
      </c>
      <c r="G3388">
        <f t="shared" ca="1" si="109"/>
        <v>1.5206437376056566E-3</v>
      </c>
    </row>
    <row r="3389" spans="2:7" x14ac:dyDescent="0.35">
      <c r="B3389" s="269">
        <v>37623</v>
      </c>
      <c r="C3389" s="210">
        <v>36.880000000000003</v>
      </c>
      <c r="D3389">
        <f t="shared" si="108"/>
        <v>1.4868509777478087</v>
      </c>
      <c r="E3389">
        <v>1.3575889220745116E-3</v>
      </c>
      <c r="F3389">
        <v>3381</v>
      </c>
      <c r="G3389">
        <f t="shared" ca="1" si="109"/>
        <v>1.5352724991915537E-2</v>
      </c>
    </row>
    <row r="3390" spans="2:7" x14ac:dyDescent="0.35">
      <c r="B3390" s="269">
        <v>35692</v>
      </c>
      <c r="C3390" s="210">
        <v>14.83</v>
      </c>
      <c r="D3390">
        <f t="shared" si="108"/>
        <v>-0.99529909246808745</v>
      </c>
      <c r="E3390">
        <v>1.3504388926400793E-3</v>
      </c>
      <c r="F3390">
        <v>3382</v>
      </c>
      <c r="G3390">
        <f t="shared" ca="1" si="109"/>
        <v>-1.4200686638951099E-2</v>
      </c>
    </row>
    <row r="3391" spans="2:7" x14ac:dyDescent="0.35">
      <c r="B3391" s="269">
        <v>44327</v>
      </c>
      <c r="C3391" s="210">
        <v>3154.71</v>
      </c>
      <c r="D3391">
        <f t="shared" si="108"/>
        <v>83.758463191832362</v>
      </c>
      <c r="E3391">
        <v>1.3490093510154073E-3</v>
      </c>
      <c r="F3391">
        <v>3383</v>
      </c>
      <c r="G3391">
        <f t="shared" ca="1" si="109"/>
        <v>-1.6145363480987676E-2</v>
      </c>
    </row>
    <row r="3392" spans="2:7" x14ac:dyDescent="0.35">
      <c r="B3392" s="269">
        <v>37589</v>
      </c>
      <c r="C3392" s="210">
        <v>37.22</v>
      </c>
      <c r="D3392">
        <f t="shared" si="108"/>
        <v>-1.0735373054213406E-3</v>
      </c>
      <c r="E3392">
        <v>1.3451708366961838E-3</v>
      </c>
      <c r="F3392">
        <v>3384</v>
      </c>
      <c r="G3392">
        <f t="shared" ca="1" si="109"/>
        <v>-1.8782201173907498E-2</v>
      </c>
    </row>
    <row r="3393" spans="2:7" x14ac:dyDescent="0.35">
      <c r="B3393" s="269">
        <v>37421</v>
      </c>
      <c r="C3393" s="210">
        <v>37.26</v>
      </c>
      <c r="D3393">
        <f t="shared" si="108"/>
        <v>-0.16867469879518077</v>
      </c>
      <c r="E3393">
        <v>1.3437248051598267E-3</v>
      </c>
      <c r="F3393">
        <v>3385</v>
      </c>
      <c r="G3393">
        <f t="shared" ca="1" si="109"/>
        <v>-1.9970147504583025E-2</v>
      </c>
    </row>
    <row r="3394" spans="2:7" x14ac:dyDescent="0.35">
      <c r="B3394" s="269">
        <v>37042</v>
      </c>
      <c r="C3394" s="210">
        <v>44.82</v>
      </c>
      <c r="D3394">
        <f t="shared" si="108"/>
        <v>-0.98975507731693668</v>
      </c>
      <c r="E3394">
        <v>1.3404825737265923E-3</v>
      </c>
      <c r="F3394">
        <v>3386</v>
      </c>
      <c r="G3394">
        <f t="shared" ca="1" si="109"/>
        <v>6.5230227362750113E-3</v>
      </c>
    </row>
    <row r="3395" spans="2:7" x14ac:dyDescent="0.35">
      <c r="B3395" s="269">
        <v>45191</v>
      </c>
      <c r="C3395" s="210">
        <v>4374.8500000000004</v>
      </c>
      <c r="D3395">
        <f t="shared" si="108"/>
        <v>-0.19643332739438929</v>
      </c>
      <c r="E3395">
        <v>1.3389791714351943E-3</v>
      </c>
      <c r="F3395">
        <v>3387</v>
      </c>
      <c r="G3395">
        <f t="shared" ca="1" si="109"/>
        <v>1.0995905509284436E-2</v>
      </c>
    </row>
    <row r="3396" spans="2:7" x14ac:dyDescent="0.35">
      <c r="B3396" s="269">
        <v>45814</v>
      </c>
      <c r="C3396" s="210">
        <v>5444.29</v>
      </c>
      <c r="D3396">
        <f t="shared" si="108"/>
        <v>29.313418708240533</v>
      </c>
      <c r="E3396">
        <v>1.3389712360285791E-3</v>
      </c>
      <c r="F3396">
        <v>3388</v>
      </c>
      <c r="G3396">
        <f t="shared" ca="1" si="109"/>
        <v>1.7778441043083661E-2</v>
      </c>
    </row>
    <row r="3397" spans="2:7" x14ac:dyDescent="0.35">
      <c r="B3397" s="269">
        <v>40704</v>
      </c>
      <c r="C3397" s="210">
        <v>179.6</v>
      </c>
      <c r="D3397">
        <f t="shared" si="108"/>
        <v>-0.94950928989707883</v>
      </c>
      <c r="E3397">
        <v>1.3380909901872249E-3</v>
      </c>
      <c r="F3397">
        <v>3389</v>
      </c>
      <c r="G3397">
        <f t="shared" ca="1" si="109"/>
        <v>2.5646977854710932E-2</v>
      </c>
    </row>
    <row r="3398" spans="2:7" x14ac:dyDescent="0.35">
      <c r="B3398" s="269">
        <v>44777</v>
      </c>
      <c r="C3398" s="210">
        <v>3557.09</v>
      </c>
      <c r="D3398">
        <f t="shared" si="108"/>
        <v>35.415745290745292</v>
      </c>
      <c r="E3398">
        <v>1.3371467821210808E-3</v>
      </c>
      <c r="F3398">
        <v>3390</v>
      </c>
      <c r="G3398">
        <f t="shared" ca="1" si="109"/>
        <v>-2.4512573787596942E-2</v>
      </c>
    </row>
    <row r="3399" spans="2:7" x14ac:dyDescent="0.35">
      <c r="B3399" s="269">
        <v>38707</v>
      </c>
      <c r="C3399" s="210">
        <v>97.68</v>
      </c>
      <c r="D3399">
        <f t="shared" si="108"/>
        <v>8.1967213114754162E-2</v>
      </c>
      <c r="E3399">
        <v>1.3326499231164496E-3</v>
      </c>
      <c r="F3399">
        <v>3391</v>
      </c>
      <c r="G3399">
        <f t="shared" ca="1" si="109"/>
        <v>2.7876175757023169E-2</v>
      </c>
    </row>
    <row r="3400" spans="2:7" x14ac:dyDescent="0.35">
      <c r="B3400" s="269">
        <v>38901</v>
      </c>
      <c r="C3400" s="210">
        <v>90.28</v>
      </c>
      <c r="D3400">
        <f t="shared" si="108"/>
        <v>-0.98023396089266834</v>
      </c>
      <c r="E3400">
        <v>1.3309671694765367E-3</v>
      </c>
      <c r="F3400">
        <v>3392</v>
      </c>
      <c r="G3400">
        <f t="shared" ca="1" si="109"/>
        <v>1.7990479409845304E-2</v>
      </c>
    </row>
    <row r="3401" spans="2:7" x14ac:dyDescent="0.35">
      <c r="B3401" s="269">
        <v>45649</v>
      </c>
      <c r="C3401" s="210">
        <v>4567.43</v>
      </c>
      <c r="D3401">
        <f t="shared" ref="D3401:D3464" si="110">(C3401-C3402)/C3402</f>
        <v>36.709957067371207</v>
      </c>
      <c r="E3401">
        <v>1.3307434624762393E-3</v>
      </c>
      <c r="F3401">
        <v>3393</v>
      </c>
      <c r="G3401">
        <f t="shared" ca="1" si="109"/>
        <v>9.4768639529406382E-3</v>
      </c>
    </row>
    <row r="3402" spans="2:7" x14ac:dyDescent="0.35">
      <c r="B3402" s="269">
        <v>40079</v>
      </c>
      <c r="C3402" s="210">
        <v>121.12</v>
      </c>
      <c r="D3402">
        <f t="shared" si="110"/>
        <v>2.1974656810982052</v>
      </c>
      <c r="E3402">
        <v>1.322751322751412E-3</v>
      </c>
      <c r="F3402">
        <v>3394</v>
      </c>
      <c r="G3402">
        <f t="shared" ref="G3402:G3465" ca="1" si="111">_xlfn.NORM.INV(RAND(),M$11,M$12)</f>
        <v>-1.9161911255459893E-2</v>
      </c>
    </row>
    <row r="3403" spans="2:7" x14ac:dyDescent="0.35">
      <c r="B3403" s="269">
        <v>37516</v>
      </c>
      <c r="C3403" s="210">
        <v>37.880000000000003</v>
      </c>
      <c r="D3403">
        <f t="shared" si="110"/>
        <v>-0.81484016032847784</v>
      </c>
      <c r="E3403">
        <v>1.3217023526303005E-3</v>
      </c>
      <c r="F3403">
        <v>3395</v>
      </c>
      <c r="G3403">
        <f t="shared" ca="1" si="111"/>
        <v>-9.5159584536328307E-3</v>
      </c>
    </row>
    <row r="3404" spans="2:7" x14ac:dyDescent="0.35">
      <c r="B3404" s="269">
        <v>41296</v>
      </c>
      <c r="C3404" s="210">
        <v>204.58</v>
      </c>
      <c r="D3404">
        <f t="shared" si="110"/>
        <v>-0.9261785167864669</v>
      </c>
      <c r="E3404">
        <v>1.3215212177573796E-3</v>
      </c>
      <c r="F3404">
        <v>3396</v>
      </c>
      <c r="G3404">
        <f t="shared" ca="1" si="111"/>
        <v>2.076329088644027E-3</v>
      </c>
    </row>
    <row r="3405" spans="2:7" x14ac:dyDescent="0.35">
      <c r="B3405" s="269">
        <v>43322</v>
      </c>
      <c r="C3405" s="210">
        <v>2771.28</v>
      </c>
      <c r="D3405">
        <f t="shared" si="110"/>
        <v>1.2859876762160871</v>
      </c>
      <c r="E3405">
        <v>1.3188179055726708E-3</v>
      </c>
      <c r="F3405">
        <v>3397</v>
      </c>
      <c r="G3405">
        <f t="shared" ca="1" si="111"/>
        <v>4.5036837871236814E-4</v>
      </c>
    </row>
    <row r="3406" spans="2:7" x14ac:dyDescent="0.35">
      <c r="B3406" s="269">
        <v>42495</v>
      </c>
      <c r="C3406" s="210">
        <v>1212.29</v>
      </c>
      <c r="D3406">
        <f t="shared" si="110"/>
        <v>30.793600839234195</v>
      </c>
      <c r="E3406">
        <v>1.3132898323283374E-3</v>
      </c>
      <c r="F3406">
        <v>3398</v>
      </c>
      <c r="G3406">
        <f t="shared" ca="1" si="111"/>
        <v>-2.0216891611008734E-2</v>
      </c>
    </row>
    <row r="3407" spans="2:7" x14ac:dyDescent="0.35">
      <c r="B3407" s="269">
        <v>37375</v>
      </c>
      <c r="C3407" s="210">
        <v>38.130000000000003</v>
      </c>
      <c r="D3407">
        <f t="shared" si="110"/>
        <v>-0.70741252302025781</v>
      </c>
      <c r="E3407">
        <v>1.3130252100841456E-3</v>
      </c>
      <c r="F3407">
        <v>3399</v>
      </c>
      <c r="G3407">
        <f t="shared" ca="1" si="111"/>
        <v>-2.0210914832343819E-2</v>
      </c>
    </row>
    <row r="3408" spans="2:7" x14ac:dyDescent="0.35">
      <c r="B3408" s="269">
        <v>39287</v>
      </c>
      <c r="C3408" s="210">
        <v>130.32</v>
      </c>
      <c r="D3408">
        <f t="shared" si="110"/>
        <v>-0.8955877993478244</v>
      </c>
      <c r="E3408">
        <v>1.3061851709564923E-3</v>
      </c>
      <c r="F3408">
        <v>3400</v>
      </c>
      <c r="G3408">
        <f t="shared" ca="1" si="111"/>
        <v>1.5018616647724735E-2</v>
      </c>
    </row>
    <row r="3409" spans="2:7" x14ac:dyDescent="0.35">
      <c r="B3409" s="269">
        <v>42587</v>
      </c>
      <c r="C3409" s="210">
        <v>1248.1300000000001</v>
      </c>
      <c r="D3409">
        <f t="shared" si="110"/>
        <v>-0.7777985476517284</v>
      </c>
      <c r="E3409">
        <v>1.299628562947845E-3</v>
      </c>
      <c r="F3409">
        <v>3401</v>
      </c>
      <c r="G3409">
        <f t="shared" ca="1" si="111"/>
        <v>7.4586391363588387E-3</v>
      </c>
    </row>
    <row r="3410" spans="2:7" x14ac:dyDescent="0.35">
      <c r="B3410" s="269">
        <v>45853</v>
      </c>
      <c r="C3410" s="210">
        <v>5617.11</v>
      </c>
      <c r="D3410">
        <f t="shared" si="110"/>
        <v>0.62315603318490076</v>
      </c>
      <c r="E3410">
        <v>1.2977220343575019E-3</v>
      </c>
      <c r="F3410">
        <v>3402</v>
      </c>
      <c r="G3410">
        <f t="shared" ca="1" si="111"/>
        <v>-4.7414373633679931E-3</v>
      </c>
    </row>
    <row r="3411" spans="2:7" x14ac:dyDescent="0.35">
      <c r="B3411" s="269">
        <v>44812</v>
      </c>
      <c r="C3411" s="210">
        <v>3460.61</v>
      </c>
      <c r="D3411">
        <f t="shared" si="110"/>
        <v>1.4595664534470505</v>
      </c>
      <c r="E3411">
        <v>1.2962475369850146E-3</v>
      </c>
      <c r="F3411">
        <v>3403</v>
      </c>
      <c r="G3411">
        <f t="shared" ca="1" si="111"/>
        <v>8.1091570209480875E-3</v>
      </c>
    </row>
    <row r="3412" spans="2:7" x14ac:dyDescent="0.35">
      <c r="B3412" s="269">
        <v>42814</v>
      </c>
      <c r="C3412" s="210">
        <v>1407</v>
      </c>
      <c r="D3412">
        <f t="shared" si="110"/>
        <v>-0.63615299675977044</v>
      </c>
      <c r="E3412">
        <v>1.2952077313937973E-3</v>
      </c>
      <c r="F3412">
        <v>3404</v>
      </c>
      <c r="G3412">
        <f t="shared" ca="1" si="111"/>
        <v>1.38815812674946E-2</v>
      </c>
    </row>
    <row r="3413" spans="2:7" x14ac:dyDescent="0.35">
      <c r="B3413" s="269">
        <v>44879</v>
      </c>
      <c r="C3413" s="210">
        <v>3867.01</v>
      </c>
      <c r="D3413">
        <f t="shared" si="110"/>
        <v>0.13354849300291377</v>
      </c>
      <c r="E3413">
        <v>1.2946626238668464E-3</v>
      </c>
      <c r="F3413">
        <v>3405</v>
      </c>
      <c r="G3413">
        <f t="shared" ca="1" si="111"/>
        <v>-1.263374903572952E-2</v>
      </c>
    </row>
    <row r="3414" spans="2:7" x14ac:dyDescent="0.35">
      <c r="B3414" s="269">
        <v>44502</v>
      </c>
      <c r="C3414" s="210">
        <v>3411.42</v>
      </c>
      <c r="D3414">
        <f t="shared" si="110"/>
        <v>0.68627567287017133</v>
      </c>
      <c r="E3414">
        <v>1.2914511802102984E-3</v>
      </c>
      <c r="F3414">
        <v>3406</v>
      </c>
      <c r="G3414">
        <f t="shared" ca="1" si="111"/>
        <v>3.4801624225141506E-3</v>
      </c>
    </row>
    <row r="3415" spans="2:7" x14ac:dyDescent="0.35">
      <c r="B3415" s="269">
        <v>43046</v>
      </c>
      <c r="C3415" s="210">
        <v>2023.05</v>
      </c>
      <c r="D3415">
        <f t="shared" si="110"/>
        <v>-0.53717705571353724</v>
      </c>
      <c r="E3415">
        <v>1.2818863031190512E-3</v>
      </c>
      <c r="F3415">
        <v>3407</v>
      </c>
      <c r="G3415">
        <f t="shared" ca="1" si="111"/>
        <v>-1.5961973195292269E-2</v>
      </c>
    </row>
    <row r="3416" spans="2:7" x14ac:dyDescent="0.35">
      <c r="B3416" s="269">
        <v>45211</v>
      </c>
      <c r="C3416" s="210">
        <v>4371.1099999999997</v>
      </c>
      <c r="D3416">
        <f t="shared" si="110"/>
        <v>22.163107413491598</v>
      </c>
      <c r="E3416">
        <v>1.2736081364317189E-3</v>
      </c>
      <c r="F3416">
        <v>3408</v>
      </c>
      <c r="G3416">
        <f t="shared" ca="1" si="111"/>
        <v>-1.7184413616209145E-2</v>
      </c>
    </row>
    <row r="3417" spans="2:7" x14ac:dyDescent="0.35">
      <c r="B3417" s="269">
        <v>40721</v>
      </c>
      <c r="C3417" s="210">
        <v>188.71</v>
      </c>
      <c r="D3417">
        <f t="shared" si="110"/>
        <v>-0.50145302758110533</v>
      </c>
      <c r="E3417">
        <v>1.2734122141455355E-3</v>
      </c>
      <c r="F3417">
        <v>3409</v>
      </c>
      <c r="G3417">
        <f t="shared" ca="1" si="111"/>
        <v>-2.051882992206187E-2</v>
      </c>
    </row>
    <row r="3418" spans="2:7" x14ac:dyDescent="0.35">
      <c r="B3418" s="269">
        <v>41597</v>
      </c>
      <c r="C3418" s="210">
        <v>378.52</v>
      </c>
      <c r="D3418">
        <f t="shared" si="110"/>
        <v>-0.93034228928965768</v>
      </c>
      <c r="E3418">
        <v>1.2697069093216627E-3</v>
      </c>
      <c r="F3418">
        <v>3410</v>
      </c>
      <c r="G3418">
        <f t="shared" ca="1" si="111"/>
        <v>-8.5252648907235286E-4</v>
      </c>
    </row>
    <row r="3419" spans="2:7" x14ac:dyDescent="0.35">
      <c r="B3419" s="269">
        <v>46233</v>
      </c>
      <c r="C3419" s="210">
        <v>5434</v>
      </c>
      <c r="D3419">
        <f t="shared" si="110"/>
        <v>84.858745457418237</v>
      </c>
      <c r="E3419">
        <v>1.2695523031595688E-3</v>
      </c>
      <c r="F3419">
        <v>3411</v>
      </c>
      <c r="G3419">
        <f t="shared" ca="1" si="111"/>
        <v>6.8492632006193245E-3</v>
      </c>
    </row>
    <row r="3420" spans="2:7" x14ac:dyDescent="0.35">
      <c r="B3420" s="269">
        <v>38474</v>
      </c>
      <c r="C3420" s="210">
        <v>63.29</v>
      </c>
      <c r="D3420">
        <f t="shared" si="110"/>
        <v>-0.98838973365546368</v>
      </c>
      <c r="E3420">
        <v>1.2656225280809729E-3</v>
      </c>
      <c r="F3420">
        <v>3412</v>
      </c>
      <c r="G3420">
        <f t="shared" ca="1" si="111"/>
        <v>-3.1133566147575568E-2</v>
      </c>
    </row>
    <row r="3421" spans="2:7" x14ac:dyDescent="0.35">
      <c r="B3421" s="269">
        <v>46119</v>
      </c>
      <c r="C3421" s="210">
        <v>5451.21</v>
      </c>
      <c r="D3421">
        <f t="shared" si="110"/>
        <v>136.27549735582977</v>
      </c>
      <c r="E3421">
        <v>1.2637000328782622E-3</v>
      </c>
      <c r="F3421">
        <v>3413</v>
      </c>
      <c r="G3421">
        <f t="shared" ca="1" si="111"/>
        <v>1.8558073836844279E-2</v>
      </c>
    </row>
    <row r="3422" spans="2:7" x14ac:dyDescent="0.35">
      <c r="B3422" s="269">
        <v>37146</v>
      </c>
      <c r="C3422" s="210">
        <v>39.71</v>
      </c>
      <c r="D3422">
        <f t="shared" si="110"/>
        <v>-0.7733188720173535</v>
      </c>
      <c r="E3422">
        <v>1.2607160867373743E-3</v>
      </c>
      <c r="F3422">
        <v>3414</v>
      </c>
      <c r="G3422">
        <f t="shared" ca="1" si="111"/>
        <v>-3.8105527463037421E-2</v>
      </c>
    </row>
    <row r="3423" spans="2:7" x14ac:dyDescent="0.35">
      <c r="B3423" s="269">
        <v>40456</v>
      </c>
      <c r="C3423" s="210">
        <v>175.18</v>
      </c>
      <c r="D3423">
        <f t="shared" si="110"/>
        <v>3.3893760962164876</v>
      </c>
      <c r="E3423">
        <v>1.2574302697759422E-3</v>
      </c>
      <c r="F3423">
        <v>3415</v>
      </c>
      <c r="G3423">
        <f t="shared" ca="1" si="111"/>
        <v>-3.3806151793975194E-3</v>
      </c>
    </row>
    <row r="3424" spans="2:7" x14ac:dyDescent="0.35">
      <c r="B3424" s="269">
        <v>36629</v>
      </c>
      <c r="C3424" s="210">
        <v>39.909999999999997</v>
      </c>
      <c r="D3424">
        <f t="shared" si="110"/>
        <v>-0.98719240594072122</v>
      </c>
      <c r="E3424">
        <v>1.2543903662819156E-3</v>
      </c>
      <c r="F3424">
        <v>3416</v>
      </c>
      <c r="G3424">
        <f t="shared" ca="1" si="111"/>
        <v>5.5432199237332915E-3</v>
      </c>
    </row>
    <row r="3425" spans="2:7" x14ac:dyDescent="0.35">
      <c r="B3425" s="269">
        <v>44673</v>
      </c>
      <c r="C3425" s="210">
        <v>3116.12</v>
      </c>
      <c r="D3425">
        <f t="shared" si="110"/>
        <v>192.42768466790812</v>
      </c>
      <c r="E3425">
        <v>1.2499076225085783E-3</v>
      </c>
      <c r="F3425">
        <v>3417</v>
      </c>
      <c r="G3425">
        <f t="shared" ca="1" si="111"/>
        <v>-7.3797473860539751E-3</v>
      </c>
    </row>
    <row r="3426" spans="2:7" x14ac:dyDescent="0.35">
      <c r="B3426" s="269">
        <v>35730</v>
      </c>
      <c r="C3426" s="210">
        <v>16.11</v>
      </c>
      <c r="D3426">
        <f t="shared" si="110"/>
        <v>-0.66742361684558216</v>
      </c>
      <c r="E3426">
        <v>1.2430080795524906E-3</v>
      </c>
      <c r="F3426">
        <v>3418</v>
      </c>
      <c r="G3426">
        <f t="shared" ca="1" si="111"/>
        <v>4.2670035822462947E-2</v>
      </c>
    </row>
    <row r="3427" spans="2:7" x14ac:dyDescent="0.35">
      <c r="B3427" s="269">
        <v>37004</v>
      </c>
      <c r="C3427" s="210">
        <v>48.44</v>
      </c>
      <c r="D3427">
        <f t="shared" si="110"/>
        <v>-0.98956810130398742</v>
      </c>
      <c r="E3427">
        <v>1.2401818933442572E-3</v>
      </c>
      <c r="F3427">
        <v>3419</v>
      </c>
      <c r="G3427">
        <f t="shared" ca="1" si="111"/>
        <v>5.3744234673981893E-3</v>
      </c>
    </row>
    <row r="3428" spans="2:7" x14ac:dyDescent="0.35">
      <c r="B3428" s="269">
        <v>45644</v>
      </c>
      <c r="C3428" s="210">
        <v>4643.45</v>
      </c>
      <c r="D3428">
        <f t="shared" si="110"/>
        <v>80.564201651150526</v>
      </c>
      <c r="E3428">
        <v>1.2355209025123473E-3</v>
      </c>
      <c r="F3428">
        <v>3420</v>
      </c>
      <c r="G3428">
        <f t="shared" ca="1" si="111"/>
        <v>1.2080566512098405E-2</v>
      </c>
    </row>
    <row r="3429" spans="2:7" x14ac:dyDescent="0.35">
      <c r="B3429" s="269">
        <v>36850</v>
      </c>
      <c r="C3429" s="210">
        <v>56.93</v>
      </c>
      <c r="D3429">
        <f t="shared" si="110"/>
        <v>-0.56328628413623816</v>
      </c>
      <c r="E3429">
        <v>1.2310939148786543E-3</v>
      </c>
      <c r="F3429">
        <v>3421</v>
      </c>
      <c r="G3429">
        <f t="shared" ca="1" si="111"/>
        <v>3.022749008660176E-2</v>
      </c>
    </row>
    <row r="3430" spans="2:7" x14ac:dyDescent="0.35">
      <c r="B3430" s="269">
        <v>39269</v>
      </c>
      <c r="C3430" s="210">
        <v>130.36000000000001</v>
      </c>
      <c r="D3430">
        <f t="shared" si="110"/>
        <v>2.1943151188434209</v>
      </c>
      <c r="E3430">
        <v>1.2288786482336791E-3</v>
      </c>
      <c r="F3430">
        <v>3422</v>
      </c>
      <c r="G3430">
        <f t="shared" ca="1" si="111"/>
        <v>-2.8582972970514313E-2</v>
      </c>
    </row>
    <row r="3431" spans="2:7" x14ac:dyDescent="0.35">
      <c r="B3431" s="269">
        <v>37853</v>
      </c>
      <c r="C3431" s="210">
        <v>40.81</v>
      </c>
      <c r="D3431">
        <f t="shared" si="110"/>
        <v>-0.97014368488821257</v>
      </c>
      <c r="E3431">
        <v>1.2266928361139417E-3</v>
      </c>
      <c r="F3431">
        <v>3423</v>
      </c>
      <c r="G3431">
        <f t="shared" ca="1" si="111"/>
        <v>2.7770098038804269E-2</v>
      </c>
    </row>
    <row r="3432" spans="2:7" x14ac:dyDescent="0.35">
      <c r="B3432" s="269">
        <v>42312</v>
      </c>
      <c r="C3432" s="210">
        <v>1366.88</v>
      </c>
      <c r="D3432">
        <f t="shared" si="110"/>
        <v>6.2386802944447393</v>
      </c>
      <c r="E3432">
        <v>1.2232550303616827E-3</v>
      </c>
      <c r="F3432">
        <v>3424</v>
      </c>
      <c r="G3432">
        <f t="shared" ca="1" si="111"/>
        <v>3.2074085451863819E-2</v>
      </c>
    </row>
    <row r="3433" spans="2:7" x14ac:dyDescent="0.35">
      <c r="B3433" s="269">
        <v>40890</v>
      </c>
      <c r="C3433" s="210">
        <v>188.83</v>
      </c>
      <c r="D3433">
        <f t="shared" si="110"/>
        <v>0.42901468139851695</v>
      </c>
      <c r="E3433">
        <v>1.2195121951220477E-3</v>
      </c>
      <c r="F3433">
        <v>3425</v>
      </c>
      <c r="G3433">
        <f t="shared" ca="1" si="111"/>
        <v>1.5955785700731719E-2</v>
      </c>
    </row>
    <row r="3434" spans="2:7" x14ac:dyDescent="0.35">
      <c r="B3434" s="269">
        <v>40281</v>
      </c>
      <c r="C3434" s="210">
        <v>132.13999999999999</v>
      </c>
      <c r="D3434">
        <f t="shared" si="110"/>
        <v>-0.89269298858228718</v>
      </c>
      <c r="E3434">
        <v>1.2123048946809866E-3</v>
      </c>
      <c r="F3434">
        <v>3426</v>
      </c>
      <c r="G3434">
        <f t="shared" ca="1" si="111"/>
        <v>2.7606443469652608E-3</v>
      </c>
    </row>
    <row r="3435" spans="2:7" x14ac:dyDescent="0.35">
      <c r="B3435" s="269">
        <v>42205</v>
      </c>
      <c r="C3435" s="210">
        <v>1231.42</v>
      </c>
      <c r="D3435">
        <f t="shared" si="110"/>
        <v>-0.7005534588747957</v>
      </c>
      <c r="E3435">
        <v>1.2033107306047596E-3</v>
      </c>
      <c r="F3435">
        <v>3427</v>
      </c>
      <c r="G3435">
        <f t="shared" ca="1" si="111"/>
        <v>2.0971384258279518E-2</v>
      </c>
    </row>
    <row r="3436" spans="2:7" x14ac:dyDescent="0.35">
      <c r="B3436" s="269">
        <v>44935</v>
      </c>
      <c r="C3436" s="210">
        <v>4112.32</v>
      </c>
      <c r="D3436">
        <f t="shared" si="110"/>
        <v>0.49828759636824693</v>
      </c>
      <c r="E3436">
        <v>1.2027131650832403E-3</v>
      </c>
      <c r="F3436">
        <v>3428</v>
      </c>
      <c r="G3436">
        <f t="shared" ca="1" si="111"/>
        <v>-2.1503798868005446E-2</v>
      </c>
    </row>
    <row r="3437" spans="2:7" x14ac:dyDescent="0.35">
      <c r="B3437" s="269">
        <v>43286</v>
      </c>
      <c r="C3437" s="210">
        <v>2744.68</v>
      </c>
      <c r="D3437">
        <f t="shared" si="110"/>
        <v>31.831100478468901</v>
      </c>
      <c r="E3437">
        <v>1.2001211064459867E-3</v>
      </c>
      <c r="F3437">
        <v>3429</v>
      </c>
      <c r="G3437">
        <f t="shared" ca="1" si="111"/>
        <v>2.6574879626792558E-2</v>
      </c>
    </row>
    <row r="3438" spans="2:7" x14ac:dyDescent="0.35">
      <c r="B3438" s="269">
        <v>38932</v>
      </c>
      <c r="C3438" s="210">
        <v>83.6</v>
      </c>
      <c r="D3438">
        <f t="shared" si="110"/>
        <v>-0.98549495012587807</v>
      </c>
      <c r="E3438">
        <v>1.1976047904190936E-3</v>
      </c>
      <c r="F3438">
        <v>3430</v>
      </c>
      <c r="G3438">
        <f t="shared" ca="1" si="111"/>
        <v>1.3488885318139823E-2</v>
      </c>
    </row>
    <row r="3439" spans="2:7" x14ac:dyDescent="0.35">
      <c r="B3439" s="269">
        <v>45960</v>
      </c>
      <c r="C3439" s="210">
        <v>5763.51</v>
      </c>
      <c r="D3439">
        <f t="shared" si="110"/>
        <v>51.702176298463797</v>
      </c>
      <c r="E3439">
        <v>1.1951436864971535E-3</v>
      </c>
      <c r="F3439">
        <v>3431</v>
      </c>
      <c r="G3439">
        <f t="shared" ca="1" si="111"/>
        <v>-8.9152432970522194E-3</v>
      </c>
    </row>
    <row r="3440" spans="2:7" x14ac:dyDescent="0.35">
      <c r="B3440" s="269">
        <v>39219</v>
      </c>
      <c r="C3440" s="210">
        <v>109.36</v>
      </c>
      <c r="D3440">
        <f t="shared" si="110"/>
        <v>1.5957749821979583</v>
      </c>
      <c r="E3440">
        <v>1.1901492264029612E-3</v>
      </c>
      <c r="F3440">
        <v>3432</v>
      </c>
      <c r="G3440">
        <f t="shared" ca="1" si="111"/>
        <v>-5.424509603557965E-3</v>
      </c>
    </row>
    <row r="3441" spans="2:7" x14ac:dyDescent="0.35">
      <c r="B3441" s="269">
        <v>38138</v>
      </c>
      <c r="C3441" s="210">
        <v>42.13</v>
      </c>
      <c r="D3441">
        <f t="shared" si="110"/>
        <v>-0.78331533199609116</v>
      </c>
      <c r="E3441">
        <v>1.1882129277567554E-3</v>
      </c>
      <c r="F3441">
        <v>3433</v>
      </c>
      <c r="G3441">
        <f t="shared" ca="1" si="111"/>
        <v>-1.8662964970886479E-2</v>
      </c>
    </row>
    <row r="3442" spans="2:7" x14ac:dyDescent="0.35">
      <c r="B3442" s="269">
        <v>40781</v>
      </c>
      <c r="C3442" s="210">
        <v>194.43</v>
      </c>
      <c r="D3442">
        <f t="shared" si="110"/>
        <v>-0.95560989308292399</v>
      </c>
      <c r="E3442">
        <v>1.1843460350155416E-3</v>
      </c>
      <c r="F3442">
        <v>3434</v>
      </c>
      <c r="G3442">
        <f t="shared" ca="1" si="111"/>
        <v>5.1031570655873477E-3</v>
      </c>
    </row>
    <row r="3443" spans="2:7" x14ac:dyDescent="0.35">
      <c r="B3443" s="269">
        <v>45194</v>
      </c>
      <c r="C3443" s="210">
        <v>4380.03</v>
      </c>
      <c r="D3443">
        <f t="shared" si="110"/>
        <v>0.75247465330847318</v>
      </c>
      <c r="E3443">
        <v>1.1840405956774246E-3</v>
      </c>
      <c r="F3443">
        <v>3435</v>
      </c>
      <c r="G3443">
        <f t="shared" ca="1" si="111"/>
        <v>1.0346941568052059E-2</v>
      </c>
    </row>
    <row r="3444" spans="2:7" x14ac:dyDescent="0.35">
      <c r="B3444" s="269">
        <v>43410</v>
      </c>
      <c r="C3444" s="210">
        <v>2499.34</v>
      </c>
      <c r="D3444">
        <f t="shared" si="110"/>
        <v>0.61848146349360544</v>
      </c>
      <c r="E3444">
        <v>1.181706384018632E-3</v>
      </c>
      <c r="F3444">
        <v>3436</v>
      </c>
      <c r="G3444">
        <f t="shared" ca="1" si="111"/>
        <v>6.2124268423708667E-3</v>
      </c>
    </row>
    <row r="3445" spans="2:7" x14ac:dyDescent="0.35">
      <c r="B3445" s="269">
        <v>42902</v>
      </c>
      <c r="C3445" s="210">
        <v>1544.25</v>
      </c>
      <c r="D3445">
        <f t="shared" si="110"/>
        <v>-0.28606102635228847</v>
      </c>
      <c r="E3445">
        <v>1.1669746183020225E-3</v>
      </c>
      <c r="F3445">
        <v>3437</v>
      </c>
      <c r="G3445">
        <f t="shared" ca="1" si="111"/>
        <v>3.5707956143273441E-2</v>
      </c>
    </row>
    <row r="3446" spans="2:7" x14ac:dyDescent="0.35">
      <c r="B3446" s="269">
        <v>43187</v>
      </c>
      <c r="C3446" s="210">
        <v>2163</v>
      </c>
      <c r="D3446">
        <f t="shared" si="110"/>
        <v>-0.54681924939188298</v>
      </c>
      <c r="E3446">
        <v>1.1664074650077677E-3</v>
      </c>
      <c r="F3446">
        <v>3438</v>
      </c>
      <c r="G3446">
        <f t="shared" ca="1" si="111"/>
        <v>-1.3306886120008982E-2</v>
      </c>
    </row>
    <row r="3447" spans="2:7" x14ac:dyDescent="0.35">
      <c r="B3447" s="269">
        <v>45369</v>
      </c>
      <c r="C3447" s="210">
        <v>4772.93</v>
      </c>
      <c r="D3447">
        <f t="shared" si="110"/>
        <v>68.263241909737346</v>
      </c>
      <c r="E3447">
        <v>1.1662614816975397E-3</v>
      </c>
      <c r="F3447">
        <v>3439</v>
      </c>
      <c r="G3447">
        <f t="shared" ca="1" si="111"/>
        <v>1.0713408474590336E-2</v>
      </c>
    </row>
    <row r="3448" spans="2:7" x14ac:dyDescent="0.35">
      <c r="B3448" s="269">
        <v>38414</v>
      </c>
      <c r="C3448" s="210">
        <v>68.91</v>
      </c>
      <c r="D3448">
        <f t="shared" si="110"/>
        <v>-0.33368787468574745</v>
      </c>
      <c r="E3448">
        <v>1.1622838878395801E-3</v>
      </c>
      <c r="F3448">
        <v>3440</v>
      </c>
      <c r="G3448">
        <f t="shared" ca="1" si="111"/>
        <v>2.1900484392360267E-2</v>
      </c>
    </row>
    <row r="3449" spans="2:7" x14ac:dyDescent="0.35">
      <c r="B3449" s="269">
        <v>39567</v>
      </c>
      <c r="C3449" s="210">
        <v>103.42</v>
      </c>
      <c r="D3449">
        <f t="shared" si="110"/>
        <v>-0.96626523316197388</v>
      </c>
      <c r="E3449">
        <v>1.1616650532430258E-3</v>
      </c>
      <c r="F3449">
        <v>3441</v>
      </c>
      <c r="G3449">
        <f t="shared" ca="1" si="111"/>
        <v>5.4012692445858726E-3</v>
      </c>
    </row>
    <row r="3450" spans="2:7" x14ac:dyDescent="0.35">
      <c r="B3450" s="269">
        <v>44007</v>
      </c>
      <c r="C3450" s="210">
        <v>3065.68</v>
      </c>
      <c r="D3450">
        <f t="shared" si="110"/>
        <v>175.08730614589317</v>
      </c>
      <c r="E3450">
        <v>1.1593237387046687E-3</v>
      </c>
      <c r="F3450">
        <v>3442</v>
      </c>
      <c r="G3450">
        <f t="shared" ca="1" si="111"/>
        <v>-2.1794897296280848E-2</v>
      </c>
    </row>
    <row r="3451" spans="2:7" x14ac:dyDescent="0.35">
      <c r="B3451" s="269">
        <v>35839</v>
      </c>
      <c r="C3451" s="210">
        <v>17.41</v>
      </c>
      <c r="D3451">
        <f t="shared" si="110"/>
        <v>-0.50071694866647543</v>
      </c>
      <c r="E3451">
        <v>1.1500862564692107E-3</v>
      </c>
      <c r="F3451">
        <v>3443</v>
      </c>
      <c r="G3451">
        <f t="shared" ca="1" si="111"/>
        <v>1.993256995618423E-2</v>
      </c>
    </row>
    <row r="3452" spans="2:7" x14ac:dyDescent="0.35">
      <c r="B3452" s="269">
        <v>36669</v>
      </c>
      <c r="C3452" s="210">
        <v>34.869999999999997</v>
      </c>
      <c r="D3452">
        <f t="shared" si="110"/>
        <v>-0.73690961219254558</v>
      </c>
      <c r="E3452">
        <v>1.1484352569623643E-3</v>
      </c>
      <c r="F3452">
        <v>3444</v>
      </c>
      <c r="G3452">
        <f t="shared" ca="1" si="111"/>
        <v>-1.576171149548089E-2</v>
      </c>
    </row>
    <row r="3453" spans="2:7" x14ac:dyDescent="0.35">
      <c r="B3453" s="269">
        <v>40121</v>
      </c>
      <c r="C3453" s="210">
        <v>132.54</v>
      </c>
      <c r="D3453">
        <f t="shared" si="110"/>
        <v>-0.95908665763243439</v>
      </c>
      <c r="E3453">
        <v>1.1330160888285044E-3</v>
      </c>
      <c r="F3453">
        <v>3445</v>
      </c>
      <c r="G3453">
        <f t="shared" ca="1" si="111"/>
        <v>-2.6656732979925227E-2</v>
      </c>
    </row>
    <row r="3454" spans="2:7" x14ac:dyDescent="0.35">
      <c r="B3454" s="269">
        <v>44278</v>
      </c>
      <c r="C3454" s="210">
        <v>3239.53</v>
      </c>
      <c r="D3454">
        <f t="shared" si="110"/>
        <v>89.743137254901967</v>
      </c>
      <c r="E3454">
        <v>1.1248837259611197E-3</v>
      </c>
      <c r="F3454">
        <v>3446</v>
      </c>
      <c r="G3454">
        <f t="shared" ca="1" si="111"/>
        <v>3.9854916787336762E-2</v>
      </c>
    </row>
    <row r="3455" spans="2:7" x14ac:dyDescent="0.35">
      <c r="B3455" s="269">
        <v>37715</v>
      </c>
      <c r="C3455" s="210">
        <v>35.700000000000003</v>
      </c>
      <c r="D3455">
        <f t="shared" si="110"/>
        <v>-0.73344284327633835</v>
      </c>
      <c r="E3455">
        <v>1.121704991587388E-3</v>
      </c>
      <c r="F3455">
        <v>3447</v>
      </c>
      <c r="G3455">
        <f t="shared" ca="1" si="111"/>
        <v>-4.5021259963143141E-3</v>
      </c>
    </row>
    <row r="3456" spans="2:7" x14ac:dyDescent="0.35">
      <c r="B3456" s="269">
        <v>40322</v>
      </c>
      <c r="C3456" s="210">
        <v>133.93</v>
      </c>
      <c r="D3456">
        <f t="shared" si="110"/>
        <v>1.4696662364005166</v>
      </c>
      <c r="E3456">
        <v>1.1212438331589601E-3</v>
      </c>
      <c r="F3456">
        <v>3448</v>
      </c>
      <c r="G3456">
        <f t="shared" ca="1" si="111"/>
        <v>9.0342177319632918E-5</v>
      </c>
    </row>
    <row r="3457" spans="2:7" x14ac:dyDescent="0.35">
      <c r="B3457" s="269">
        <v>36230</v>
      </c>
      <c r="C3457" s="210">
        <v>54.23</v>
      </c>
      <c r="D3457">
        <f t="shared" si="110"/>
        <v>-0.95631087515206203</v>
      </c>
      <c r="E3457">
        <v>1.1076241462062981E-3</v>
      </c>
      <c r="F3457">
        <v>3449</v>
      </c>
      <c r="G3457">
        <f t="shared" ca="1" si="111"/>
        <v>2.0239936134678345E-2</v>
      </c>
    </row>
    <row r="3458" spans="2:7" x14ac:dyDescent="0.35">
      <c r="B3458" s="269">
        <v>42271</v>
      </c>
      <c r="C3458" s="210">
        <v>1241.27</v>
      </c>
      <c r="D3458">
        <f t="shared" si="110"/>
        <v>-0.15504683330610466</v>
      </c>
      <c r="E3458">
        <v>1.104927816759328E-3</v>
      </c>
      <c r="F3458">
        <v>3450</v>
      </c>
      <c r="G3458">
        <f t="shared" ca="1" si="111"/>
        <v>3.9259445100286637E-2</v>
      </c>
    </row>
    <row r="3459" spans="2:7" x14ac:dyDescent="0.35">
      <c r="B3459" s="269">
        <v>42824</v>
      </c>
      <c r="C3459" s="210">
        <v>1469.04</v>
      </c>
      <c r="D3459">
        <f t="shared" si="110"/>
        <v>0.2751972639126396</v>
      </c>
      <c r="E3459">
        <v>1.1039784110887755E-3</v>
      </c>
      <c r="F3459">
        <v>3451</v>
      </c>
      <c r="G3459">
        <f t="shared" ca="1" si="111"/>
        <v>3.9220995679435698E-3</v>
      </c>
    </row>
    <row r="3460" spans="2:7" x14ac:dyDescent="0.35">
      <c r="B3460" s="269">
        <v>42535</v>
      </c>
      <c r="C3460" s="210">
        <v>1152.01</v>
      </c>
      <c r="D3460">
        <f t="shared" si="110"/>
        <v>-0.79550868548017761</v>
      </c>
      <c r="E3460">
        <v>1.1036376592453393E-3</v>
      </c>
      <c r="F3460">
        <v>3452</v>
      </c>
      <c r="G3460">
        <f t="shared" ca="1" si="111"/>
        <v>2.4602352336552087E-3</v>
      </c>
    </row>
    <row r="3461" spans="2:7" x14ac:dyDescent="0.35">
      <c r="B3461" s="269">
        <v>45492</v>
      </c>
      <c r="C3461" s="210">
        <v>5633.54</v>
      </c>
      <c r="D3461">
        <f t="shared" si="110"/>
        <v>307.85635964912285</v>
      </c>
      <c r="E3461">
        <v>1.0982059082767571E-3</v>
      </c>
      <c r="F3461">
        <v>3453</v>
      </c>
      <c r="G3461">
        <f t="shared" ca="1" si="111"/>
        <v>-1.9918766160323873E-2</v>
      </c>
    </row>
    <row r="3462" spans="2:7" x14ac:dyDescent="0.35">
      <c r="B3462" s="269">
        <v>35793</v>
      </c>
      <c r="C3462" s="210">
        <v>18.239999999999998</v>
      </c>
      <c r="D3462">
        <f t="shared" si="110"/>
        <v>-0.98361657025832638</v>
      </c>
      <c r="E3462">
        <v>1.0976948408342247E-3</v>
      </c>
      <c r="F3462">
        <v>3454</v>
      </c>
      <c r="G3462">
        <f t="shared" ca="1" si="111"/>
        <v>9.8227221341648276E-3</v>
      </c>
    </row>
    <row r="3463" spans="2:7" x14ac:dyDescent="0.35">
      <c r="B3463" s="269">
        <v>42167</v>
      </c>
      <c r="C3463" s="210">
        <v>1113.32</v>
      </c>
      <c r="D3463">
        <f t="shared" si="110"/>
        <v>5.7757288053070415</v>
      </c>
      <c r="E3463">
        <v>1.097023648952457E-3</v>
      </c>
      <c r="F3463">
        <v>3455</v>
      </c>
      <c r="G3463">
        <f t="shared" ca="1" si="111"/>
        <v>-1.9806144746316281E-2</v>
      </c>
    </row>
    <row r="3464" spans="2:7" x14ac:dyDescent="0.35">
      <c r="B3464" s="269">
        <v>40527</v>
      </c>
      <c r="C3464" s="210">
        <v>164.31</v>
      </c>
      <c r="D3464">
        <f t="shared" si="110"/>
        <v>2.5954048140043762</v>
      </c>
      <c r="E3464">
        <v>1.0966916468653314E-3</v>
      </c>
      <c r="F3464">
        <v>3456</v>
      </c>
      <c r="G3464">
        <f t="shared" ca="1" si="111"/>
        <v>-1.7217919925126247E-3</v>
      </c>
    </row>
    <row r="3465" spans="2:7" x14ac:dyDescent="0.35">
      <c r="B3465" s="269">
        <v>37035</v>
      </c>
      <c r="C3465" s="210">
        <v>45.7</v>
      </c>
      <c r="D3465">
        <f t="shared" ref="D3465:D3528" si="112">(C3465-C3466)/C3466</f>
        <v>-0.96340691985554938</v>
      </c>
      <c r="E3465">
        <v>1.0952902519168514E-3</v>
      </c>
      <c r="F3465">
        <v>3457</v>
      </c>
      <c r="G3465">
        <f t="shared" ca="1" si="111"/>
        <v>3.0286804881690464E-2</v>
      </c>
    </row>
    <row r="3466" spans="2:7" x14ac:dyDescent="0.35">
      <c r="B3466" s="269">
        <v>42734</v>
      </c>
      <c r="C3466" s="210">
        <v>1248.8699999999999</v>
      </c>
      <c r="D3466">
        <f t="shared" si="112"/>
        <v>11.302925820116243</v>
      </c>
      <c r="E3466">
        <v>1.0901716218706865E-3</v>
      </c>
      <c r="F3466">
        <v>3458</v>
      </c>
      <c r="G3466">
        <f t="shared" ref="G3466:G3529" ca="1" si="113">_xlfn.NORM.INV(RAND(),M$11,M$12)</f>
        <v>-2.6601042586932161E-3</v>
      </c>
    </row>
    <row r="3467" spans="2:7" x14ac:dyDescent="0.35">
      <c r="B3467" s="269">
        <v>39828</v>
      </c>
      <c r="C3467" s="210">
        <v>101.51</v>
      </c>
      <c r="D3467">
        <f t="shared" si="112"/>
        <v>-0.87376262249415515</v>
      </c>
      <c r="E3467">
        <v>1.0848126232741561E-3</v>
      </c>
      <c r="F3467">
        <v>3459</v>
      </c>
      <c r="G3467">
        <f t="shared" ca="1" si="113"/>
        <v>7.1773490515850656E-3</v>
      </c>
    </row>
    <row r="3468" spans="2:7" x14ac:dyDescent="0.35">
      <c r="B3468" s="269">
        <v>42010</v>
      </c>
      <c r="C3468" s="210">
        <v>804.12</v>
      </c>
      <c r="D3468">
        <f t="shared" si="112"/>
        <v>20.639397201291715</v>
      </c>
      <c r="E3468">
        <v>1.083099906629324E-3</v>
      </c>
      <c r="F3468">
        <v>3460</v>
      </c>
      <c r="G3468">
        <f t="shared" ca="1" si="113"/>
        <v>9.6565522770380094E-3</v>
      </c>
    </row>
    <row r="3469" spans="2:7" x14ac:dyDescent="0.35">
      <c r="B3469" s="269">
        <v>37586</v>
      </c>
      <c r="C3469" s="210">
        <v>37.159999999999997</v>
      </c>
      <c r="D3469">
        <f t="shared" si="112"/>
        <v>-0.98663568947039071</v>
      </c>
      <c r="E3469">
        <v>1.0775862068965287E-3</v>
      </c>
      <c r="F3469">
        <v>3461</v>
      </c>
      <c r="G3469">
        <f t="shared" ca="1" si="113"/>
        <v>-1.3984878361913972E-2</v>
      </c>
    </row>
    <row r="3470" spans="2:7" x14ac:dyDescent="0.35">
      <c r="B3470" s="269">
        <v>43291</v>
      </c>
      <c r="C3470" s="210">
        <v>2780.54</v>
      </c>
      <c r="D3470">
        <f t="shared" si="112"/>
        <v>15.601229924174579</v>
      </c>
      <c r="E3470">
        <v>1.0764882720382285E-3</v>
      </c>
      <c r="F3470">
        <v>3462</v>
      </c>
      <c r="G3470">
        <f t="shared" ca="1" si="113"/>
        <v>1.5630519071426884E-2</v>
      </c>
    </row>
    <row r="3471" spans="2:7" x14ac:dyDescent="0.35">
      <c r="B3471" s="269">
        <v>40484</v>
      </c>
      <c r="C3471" s="210">
        <v>167.49</v>
      </c>
      <c r="D3471">
        <f t="shared" si="112"/>
        <v>3.4903485254691691</v>
      </c>
      <c r="E3471">
        <v>1.0758472296934242E-3</v>
      </c>
      <c r="F3471">
        <v>3463</v>
      </c>
      <c r="G3471">
        <f t="shared" ca="1" si="113"/>
        <v>3.1661520830310638E-2</v>
      </c>
    </row>
    <row r="3472" spans="2:7" x14ac:dyDescent="0.35">
      <c r="B3472" s="269">
        <v>36137</v>
      </c>
      <c r="C3472" s="210">
        <v>37.299999999999997</v>
      </c>
      <c r="D3472">
        <f t="shared" si="112"/>
        <v>-0.55941412709662175</v>
      </c>
      <c r="E3472">
        <v>1.0735373054213406E-3</v>
      </c>
      <c r="F3472">
        <v>3464</v>
      </c>
      <c r="G3472">
        <f t="shared" ca="1" si="113"/>
        <v>-1.5816365074422439E-2</v>
      </c>
    </row>
    <row r="3473" spans="2:7" x14ac:dyDescent="0.35">
      <c r="B3473" s="269">
        <v>39077</v>
      </c>
      <c r="C3473" s="210">
        <v>84.66</v>
      </c>
      <c r="D3473">
        <f t="shared" si="112"/>
        <v>1.2220472440944881</v>
      </c>
      <c r="E3473">
        <v>1.0642071656616226E-3</v>
      </c>
      <c r="F3473">
        <v>3465</v>
      </c>
      <c r="G3473">
        <f t="shared" ca="1" si="113"/>
        <v>2.3920831109980618E-2</v>
      </c>
    </row>
    <row r="3474" spans="2:7" x14ac:dyDescent="0.35">
      <c r="B3474" s="269">
        <v>37761</v>
      </c>
      <c r="C3474" s="210">
        <v>38.1</v>
      </c>
      <c r="D3474">
        <f t="shared" si="112"/>
        <v>-0.77828212290502796</v>
      </c>
      <c r="E3474">
        <v>1.0509721492380228E-3</v>
      </c>
      <c r="F3474">
        <v>3466</v>
      </c>
      <c r="G3474">
        <f t="shared" ca="1" si="113"/>
        <v>-1.899203674910627E-2</v>
      </c>
    </row>
    <row r="3475" spans="2:7" x14ac:dyDescent="0.35">
      <c r="B3475" s="269">
        <v>40470</v>
      </c>
      <c r="C3475" s="210">
        <v>171.84</v>
      </c>
      <c r="D3475">
        <f t="shared" si="112"/>
        <v>-0.90910052686147147</v>
      </c>
      <c r="E3475">
        <v>1.0485844110451289E-3</v>
      </c>
      <c r="F3475">
        <v>3467</v>
      </c>
      <c r="G3475">
        <f t="shared" ca="1" si="113"/>
        <v>-1.9185319053823112E-2</v>
      </c>
    </row>
    <row r="3476" spans="2:7" x14ac:dyDescent="0.35">
      <c r="B3476" s="269">
        <v>43007</v>
      </c>
      <c r="C3476" s="210">
        <v>1890.44</v>
      </c>
      <c r="D3476">
        <f t="shared" si="112"/>
        <v>7.5780923858789366</v>
      </c>
      <c r="E3476">
        <v>1.0484733592451088E-3</v>
      </c>
      <c r="F3476">
        <v>3468</v>
      </c>
      <c r="G3476">
        <f t="shared" ca="1" si="113"/>
        <v>1.4463702590943173E-2</v>
      </c>
    </row>
    <row r="3477" spans="2:7" x14ac:dyDescent="0.35">
      <c r="B3477" s="269">
        <v>41366</v>
      </c>
      <c r="C3477" s="210">
        <v>220.38</v>
      </c>
      <c r="D3477">
        <f t="shared" si="112"/>
        <v>21.980187695516161</v>
      </c>
      <c r="E3477">
        <v>1.0447422212127629E-3</v>
      </c>
      <c r="F3477">
        <v>3469</v>
      </c>
      <c r="G3477">
        <f t="shared" ca="1" si="113"/>
        <v>-3.6076097213676828E-2</v>
      </c>
    </row>
    <row r="3478" spans="2:7" x14ac:dyDescent="0.35">
      <c r="B3478" s="269">
        <v>35164</v>
      </c>
      <c r="C3478" s="210">
        <v>9.59</v>
      </c>
      <c r="D3478">
        <f t="shared" si="112"/>
        <v>-0.99203514833394246</v>
      </c>
      <c r="E3478">
        <v>1.043841336116888E-3</v>
      </c>
      <c r="F3478">
        <v>3470</v>
      </c>
      <c r="G3478">
        <f t="shared" ca="1" si="113"/>
        <v>-2.1835343740303801E-2</v>
      </c>
    </row>
    <row r="3479" spans="2:7" x14ac:dyDescent="0.35">
      <c r="B3479" s="269">
        <v>42423</v>
      </c>
      <c r="C3479" s="210">
        <v>1204.04</v>
      </c>
      <c r="D3479">
        <f t="shared" si="112"/>
        <v>7.8891842008121076</v>
      </c>
      <c r="E3479">
        <v>1.0392504094646614E-3</v>
      </c>
      <c r="F3479">
        <v>3471</v>
      </c>
      <c r="G3479">
        <f t="shared" ca="1" si="113"/>
        <v>-7.4789404469777507E-3</v>
      </c>
    </row>
    <row r="3480" spans="2:7" x14ac:dyDescent="0.35">
      <c r="B3480" s="269">
        <v>39954</v>
      </c>
      <c r="C3480" s="210">
        <v>135.44999999999999</v>
      </c>
      <c r="D3480">
        <f t="shared" si="112"/>
        <v>-0.96029431163615586</v>
      </c>
      <c r="E3480">
        <v>1.0346611484737739E-3</v>
      </c>
      <c r="F3480">
        <v>3472</v>
      </c>
      <c r="G3480">
        <f t="shared" ca="1" si="113"/>
        <v>2.3566787318961877E-2</v>
      </c>
    </row>
    <row r="3481" spans="2:7" x14ac:dyDescent="0.35">
      <c r="B3481" s="269">
        <v>44302</v>
      </c>
      <c r="C3481" s="210">
        <v>3411.35</v>
      </c>
      <c r="D3481">
        <f t="shared" si="112"/>
        <v>68.947713758458065</v>
      </c>
      <c r="E3481">
        <v>1.0270405094120927E-3</v>
      </c>
      <c r="F3481">
        <v>3473</v>
      </c>
      <c r="G3481">
        <f t="shared" ca="1" si="113"/>
        <v>-3.232155166000221E-3</v>
      </c>
    </row>
    <row r="3482" spans="2:7" x14ac:dyDescent="0.35">
      <c r="B3482" s="269">
        <v>36810</v>
      </c>
      <c r="C3482" s="210">
        <v>48.77</v>
      </c>
      <c r="D3482">
        <f t="shared" si="112"/>
        <v>-0.28646671543525959</v>
      </c>
      <c r="E3482">
        <v>1.0262725779968034E-3</v>
      </c>
      <c r="F3482">
        <v>3474</v>
      </c>
      <c r="G3482">
        <f t="shared" ca="1" si="113"/>
        <v>-9.8292936431158984E-3</v>
      </c>
    </row>
    <row r="3483" spans="2:7" x14ac:dyDescent="0.35">
      <c r="B3483" s="269">
        <v>38406</v>
      </c>
      <c r="C3483" s="210">
        <v>68.349999999999994</v>
      </c>
      <c r="D3483">
        <f t="shared" si="112"/>
        <v>-0.94630034097515758</v>
      </c>
      <c r="E3483">
        <v>1.0251903925013646E-3</v>
      </c>
      <c r="F3483">
        <v>3475</v>
      </c>
      <c r="G3483">
        <f t="shared" ca="1" si="113"/>
        <v>-2.3355971962540495E-3</v>
      </c>
    </row>
    <row r="3484" spans="2:7" x14ac:dyDescent="0.35">
      <c r="B3484" s="269">
        <v>42718</v>
      </c>
      <c r="C3484" s="210">
        <v>1272.82</v>
      </c>
      <c r="D3484">
        <f t="shared" si="112"/>
        <v>1.509701807973573E-2</v>
      </c>
      <c r="E3484">
        <v>1.022398389329271E-3</v>
      </c>
      <c r="F3484">
        <v>3476</v>
      </c>
      <c r="G3484">
        <f t="shared" ca="1" si="113"/>
        <v>1.4250697571374506E-2</v>
      </c>
    </row>
    <row r="3485" spans="2:7" x14ac:dyDescent="0.35">
      <c r="B3485" s="269">
        <v>42744</v>
      </c>
      <c r="C3485" s="210">
        <v>1253.8900000000001</v>
      </c>
      <c r="D3485">
        <f t="shared" si="112"/>
        <v>4.8144678877811264</v>
      </c>
      <c r="E3485">
        <v>1.0218663430758179E-3</v>
      </c>
      <c r="F3485">
        <v>3477</v>
      </c>
      <c r="G3485">
        <f t="shared" ca="1" si="113"/>
        <v>-2.1897838377750202E-2</v>
      </c>
    </row>
    <row r="3486" spans="2:7" x14ac:dyDescent="0.35">
      <c r="B3486" s="269">
        <v>41089</v>
      </c>
      <c r="C3486" s="210">
        <v>215.65</v>
      </c>
      <c r="D3486">
        <f t="shared" si="112"/>
        <v>-0.92223111765045296</v>
      </c>
      <c r="E3486">
        <v>1.0212133871791249E-3</v>
      </c>
      <c r="F3486">
        <v>3478</v>
      </c>
      <c r="G3486">
        <f t="shared" ca="1" si="113"/>
        <v>-1.5445992043836876E-2</v>
      </c>
    </row>
    <row r="3487" spans="2:7" x14ac:dyDescent="0.35">
      <c r="B3487" s="269">
        <v>43300</v>
      </c>
      <c r="C3487" s="210">
        <v>2772.96</v>
      </c>
      <c r="D3487">
        <f t="shared" si="112"/>
        <v>55.17828200972447</v>
      </c>
      <c r="E3487">
        <v>1.0179990902987445E-3</v>
      </c>
      <c r="F3487">
        <v>3479</v>
      </c>
      <c r="G3487">
        <f t="shared" ca="1" si="113"/>
        <v>-1.2490365104595934E-2</v>
      </c>
    </row>
    <row r="3488" spans="2:7" x14ac:dyDescent="0.35">
      <c r="B3488" s="269">
        <v>36522</v>
      </c>
      <c r="C3488" s="210">
        <v>49.36</v>
      </c>
      <c r="D3488">
        <f t="shared" si="112"/>
        <v>-0.61626370209126957</v>
      </c>
      <c r="E3488">
        <v>1.0139931048468293E-3</v>
      </c>
      <c r="F3488">
        <v>3480</v>
      </c>
      <c r="G3488">
        <f t="shared" ca="1" si="113"/>
        <v>-1.8980579155794063E-2</v>
      </c>
    </row>
    <row r="3489" spans="2:7" x14ac:dyDescent="0.35">
      <c r="B3489" s="269">
        <v>40218</v>
      </c>
      <c r="C3489" s="210">
        <v>128.63</v>
      </c>
      <c r="D3489">
        <f t="shared" si="112"/>
        <v>1.5923014913341393</v>
      </c>
      <c r="E3489">
        <v>1.0116731517509374E-3</v>
      </c>
      <c r="F3489">
        <v>3481</v>
      </c>
      <c r="G3489">
        <f t="shared" ca="1" si="113"/>
        <v>-2.4581151600207426E-3</v>
      </c>
    </row>
    <row r="3490" spans="2:7" x14ac:dyDescent="0.35">
      <c r="B3490" s="269">
        <v>38236</v>
      </c>
      <c r="C3490" s="210">
        <v>49.62</v>
      </c>
      <c r="D3490">
        <f t="shared" si="112"/>
        <v>-0.98163623309623027</v>
      </c>
      <c r="E3490">
        <v>1.008674601573475E-3</v>
      </c>
      <c r="F3490">
        <v>3482</v>
      </c>
      <c r="G3490">
        <f t="shared" ca="1" si="113"/>
        <v>2.1493679408768042E-2</v>
      </c>
    </row>
    <row r="3491" spans="2:7" x14ac:dyDescent="0.35">
      <c r="B3491" s="269">
        <v>43474</v>
      </c>
      <c r="C3491" s="210">
        <v>2702.06</v>
      </c>
      <c r="D3491">
        <f t="shared" si="112"/>
        <v>-0.37879965239301655</v>
      </c>
      <c r="E3491">
        <v>1.003945394261595E-3</v>
      </c>
      <c r="F3491">
        <v>3483</v>
      </c>
      <c r="G3491">
        <f t="shared" ca="1" si="113"/>
        <v>1.9591714354641191E-2</v>
      </c>
    </row>
    <row r="3492" spans="2:7" x14ac:dyDescent="0.35">
      <c r="B3492" s="269">
        <v>45205</v>
      </c>
      <c r="C3492" s="210">
        <v>4349.74</v>
      </c>
      <c r="D3492">
        <f t="shared" si="112"/>
        <v>-0.21225193507843543</v>
      </c>
      <c r="E3492">
        <v>1.0033644928636098E-3</v>
      </c>
      <c r="F3492">
        <v>3484</v>
      </c>
      <c r="G3492">
        <f t="shared" ca="1" si="113"/>
        <v>1.2309877746283856E-2</v>
      </c>
    </row>
    <row r="3493" spans="2:7" x14ac:dyDescent="0.35">
      <c r="B3493" s="269">
        <v>45484</v>
      </c>
      <c r="C3493" s="210">
        <v>5521.74</v>
      </c>
      <c r="D3493">
        <f t="shared" si="112"/>
        <v>4.1451653481676116</v>
      </c>
      <c r="E3493">
        <v>9.9887060546790456E-4</v>
      </c>
      <c r="F3493">
        <v>3485</v>
      </c>
      <c r="G3493">
        <f t="shared" ca="1" si="113"/>
        <v>-1.5338773633696266E-3</v>
      </c>
    </row>
    <row r="3494" spans="2:7" x14ac:dyDescent="0.35">
      <c r="B3494" s="269">
        <v>42158</v>
      </c>
      <c r="C3494" s="210">
        <v>1073.19</v>
      </c>
      <c r="D3494">
        <f t="shared" si="112"/>
        <v>25.696268656716416</v>
      </c>
      <c r="E3494">
        <v>9.9802260940954723E-4</v>
      </c>
      <c r="F3494">
        <v>3486</v>
      </c>
      <c r="G3494">
        <f t="shared" ca="1" si="113"/>
        <v>-1.2881486583966447E-2</v>
      </c>
    </row>
    <row r="3495" spans="2:7" x14ac:dyDescent="0.35">
      <c r="B3495" s="269">
        <v>36166</v>
      </c>
      <c r="C3495" s="210">
        <v>40.200000000000003</v>
      </c>
      <c r="D3495">
        <f t="shared" si="112"/>
        <v>-4.9726504226742967E-4</v>
      </c>
      <c r="E3495">
        <v>9.9601593625513575E-4</v>
      </c>
      <c r="F3495">
        <v>3487</v>
      </c>
      <c r="G3495">
        <f t="shared" ca="1" si="113"/>
        <v>2.3323533763694965E-2</v>
      </c>
    </row>
    <row r="3496" spans="2:7" x14ac:dyDescent="0.35">
      <c r="B3496" s="269">
        <v>36164</v>
      </c>
      <c r="C3496" s="210">
        <v>40.22</v>
      </c>
      <c r="D3496">
        <f t="shared" si="112"/>
        <v>-0.20293301625049548</v>
      </c>
      <c r="E3496">
        <v>9.955201592832042E-4</v>
      </c>
      <c r="F3496">
        <v>3488</v>
      </c>
      <c r="G3496">
        <f t="shared" ca="1" si="113"/>
        <v>-2.4112934471771791E-2</v>
      </c>
    </row>
    <row r="3497" spans="2:7" x14ac:dyDescent="0.35">
      <c r="B3497" s="269">
        <v>38253</v>
      </c>
      <c r="C3497" s="210">
        <v>50.46</v>
      </c>
      <c r="D3497">
        <f t="shared" si="112"/>
        <v>-0.54646773323746178</v>
      </c>
      <c r="E3497">
        <v>9.9186669311652977E-4</v>
      </c>
      <c r="F3497">
        <v>3489</v>
      </c>
      <c r="G3497">
        <f t="shared" ca="1" si="113"/>
        <v>3.0394097493163366E-2</v>
      </c>
    </row>
    <row r="3498" spans="2:7" x14ac:dyDescent="0.35">
      <c r="B3498" s="269">
        <v>39686</v>
      </c>
      <c r="C3498" s="210">
        <v>111.26</v>
      </c>
      <c r="D3498">
        <f t="shared" si="112"/>
        <v>-0.9603621063732003</v>
      </c>
      <c r="E3498">
        <v>9.896536212325635E-4</v>
      </c>
      <c r="F3498">
        <v>3490</v>
      </c>
      <c r="G3498">
        <f t="shared" ca="1" si="113"/>
        <v>-2.1554710851945862E-2</v>
      </c>
    </row>
    <row r="3499" spans="2:7" x14ac:dyDescent="0.35">
      <c r="B3499" s="269">
        <v>43307</v>
      </c>
      <c r="C3499" s="210">
        <v>2806.91</v>
      </c>
      <c r="D3499">
        <f t="shared" si="112"/>
        <v>67.712607099143199</v>
      </c>
      <c r="E3499">
        <v>9.8068583818327064E-4</v>
      </c>
      <c r="F3499">
        <v>3491</v>
      </c>
      <c r="G3499">
        <f t="shared" ca="1" si="113"/>
        <v>-1.2704254530290296E-2</v>
      </c>
    </row>
    <row r="3500" spans="2:7" x14ac:dyDescent="0.35">
      <c r="B3500" s="269">
        <v>37854</v>
      </c>
      <c r="C3500" s="210">
        <v>40.85</v>
      </c>
      <c r="D3500">
        <f t="shared" si="112"/>
        <v>-0.63640409434801959</v>
      </c>
      <c r="E3500">
        <v>9.801519235481291E-4</v>
      </c>
      <c r="F3500">
        <v>3492</v>
      </c>
      <c r="G3500">
        <f t="shared" ca="1" si="113"/>
        <v>2.6974333676081933E-2</v>
      </c>
    </row>
    <row r="3501" spans="2:7" x14ac:dyDescent="0.35">
      <c r="B3501" s="269">
        <v>39427</v>
      </c>
      <c r="C3501" s="210">
        <v>112.35</v>
      </c>
      <c r="D3501">
        <f t="shared" si="112"/>
        <v>-0.96733451376834978</v>
      </c>
      <c r="E3501">
        <v>9.8004276550248972E-4</v>
      </c>
      <c r="F3501">
        <v>3493</v>
      </c>
      <c r="G3501">
        <f t="shared" ca="1" si="113"/>
        <v>-2.6569759221470528E-2</v>
      </c>
    </row>
    <row r="3502" spans="2:7" x14ac:dyDescent="0.35">
      <c r="B3502" s="269">
        <v>44799</v>
      </c>
      <c r="C3502" s="210">
        <v>3439.41</v>
      </c>
      <c r="D3502">
        <f t="shared" si="112"/>
        <v>-0.26762005957995921</v>
      </c>
      <c r="E3502">
        <v>9.7495387158545222E-4</v>
      </c>
      <c r="F3502">
        <v>3494</v>
      </c>
      <c r="G3502">
        <f t="shared" ca="1" si="113"/>
        <v>2.4660582213958622E-2</v>
      </c>
    </row>
    <row r="3503" spans="2:7" x14ac:dyDescent="0.35">
      <c r="B3503" s="269">
        <v>45384</v>
      </c>
      <c r="C3503" s="210">
        <v>4696.21</v>
      </c>
      <c r="D3503">
        <f t="shared" si="112"/>
        <v>1.3191045970143356</v>
      </c>
      <c r="E3503">
        <v>9.6980599617196937E-4</v>
      </c>
      <c r="F3503">
        <v>3495</v>
      </c>
      <c r="G3503">
        <f t="shared" ca="1" si="113"/>
        <v>-8.4243749050719272E-3</v>
      </c>
    </row>
    <row r="3504" spans="2:7" x14ac:dyDescent="0.35">
      <c r="B3504" s="269">
        <v>43047</v>
      </c>
      <c r="C3504" s="210">
        <v>2025.01</v>
      </c>
      <c r="D3504">
        <f t="shared" si="112"/>
        <v>9.8637875536480681</v>
      </c>
      <c r="E3504">
        <v>9.6883418600629567E-4</v>
      </c>
      <c r="F3504">
        <v>3496</v>
      </c>
      <c r="G3504">
        <f t="shared" ca="1" si="113"/>
        <v>7.1036297803380478E-3</v>
      </c>
    </row>
    <row r="3505" spans="2:7" x14ac:dyDescent="0.35">
      <c r="B3505" s="269">
        <v>40893</v>
      </c>
      <c r="C3505" s="210">
        <v>186.4</v>
      </c>
      <c r="D3505">
        <f t="shared" si="112"/>
        <v>0.12268867072215867</v>
      </c>
      <c r="E3505">
        <v>9.6659864676193117E-4</v>
      </c>
      <c r="F3505">
        <v>3497</v>
      </c>
      <c r="G3505">
        <f t="shared" ca="1" si="113"/>
        <v>1.0891158560067183E-2</v>
      </c>
    </row>
    <row r="3506" spans="2:7" x14ac:dyDescent="0.35">
      <c r="B3506" s="269">
        <v>40548</v>
      </c>
      <c r="C3506" s="210">
        <v>166.03</v>
      </c>
      <c r="D3506">
        <f t="shared" si="112"/>
        <v>-0.66197039721481354</v>
      </c>
      <c r="E3506">
        <v>9.6461083981429186E-4</v>
      </c>
      <c r="F3506">
        <v>3498</v>
      </c>
      <c r="G3506">
        <f t="shared" ca="1" si="113"/>
        <v>1.2606871014372165E-2</v>
      </c>
    </row>
    <row r="3507" spans="2:7" x14ac:dyDescent="0.35">
      <c r="B3507" s="269">
        <v>41852</v>
      </c>
      <c r="C3507" s="210">
        <v>491.17</v>
      </c>
      <c r="D3507">
        <f t="shared" si="112"/>
        <v>2.3422019597169297</v>
      </c>
      <c r="E3507">
        <v>9.5781536580400914E-4</v>
      </c>
      <c r="F3507">
        <v>3499</v>
      </c>
      <c r="G3507">
        <f t="shared" ca="1" si="113"/>
        <v>-1.6330556509903671E-2</v>
      </c>
    </row>
    <row r="3508" spans="2:7" x14ac:dyDescent="0.35">
      <c r="B3508" s="269">
        <v>40589</v>
      </c>
      <c r="C3508" s="210">
        <v>146.96</v>
      </c>
      <c r="D3508">
        <f t="shared" si="112"/>
        <v>0.1613718982140035</v>
      </c>
      <c r="E3508">
        <v>9.5354856286619519E-4</v>
      </c>
      <c r="F3508">
        <v>3500</v>
      </c>
      <c r="G3508">
        <f t="shared" ca="1" si="113"/>
        <v>1.7159900610958127E-2</v>
      </c>
    </row>
    <row r="3509" spans="2:7" x14ac:dyDescent="0.35">
      <c r="B3509" s="269">
        <v>39997</v>
      </c>
      <c r="C3509" s="210">
        <v>126.54</v>
      </c>
      <c r="D3509">
        <f t="shared" si="112"/>
        <v>-0.93313005659689374</v>
      </c>
      <c r="E3509">
        <v>9.4921689606078581E-4</v>
      </c>
      <c r="F3509">
        <v>3501</v>
      </c>
      <c r="G3509">
        <f t="shared" ca="1" si="113"/>
        <v>-1.3947080598508918E-2</v>
      </c>
    </row>
    <row r="3510" spans="2:7" x14ac:dyDescent="0.35">
      <c r="B3510" s="269">
        <v>43018</v>
      </c>
      <c r="C3510" s="210">
        <v>1892.33</v>
      </c>
      <c r="D3510">
        <f t="shared" si="112"/>
        <v>58.320689655172409</v>
      </c>
      <c r="E3510">
        <v>9.4152495305597464E-4</v>
      </c>
      <c r="F3510">
        <v>3502</v>
      </c>
      <c r="G3510">
        <f t="shared" ca="1" si="113"/>
        <v>2.7864182292026439E-2</v>
      </c>
    </row>
    <row r="3511" spans="2:7" x14ac:dyDescent="0.35">
      <c r="B3511" s="269">
        <v>36087</v>
      </c>
      <c r="C3511" s="210">
        <v>31.9</v>
      </c>
      <c r="D3511">
        <f t="shared" si="112"/>
        <v>-0.75021533161068055</v>
      </c>
      <c r="E3511">
        <v>9.4132412927510462E-4</v>
      </c>
      <c r="F3511">
        <v>3503</v>
      </c>
      <c r="G3511">
        <f t="shared" ca="1" si="113"/>
        <v>2.5234419271087927E-2</v>
      </c>
    </row>
    <row r="3512" spans="2:7" x14ac:dyDescent="0.35">
      <c r="B3512" s="269">
        <v>40214</v>
      </c>
      <c r="C3512" s="210">
        <v>127.71</v>
      </c>
      <c r="D3512">
        <f t="shared" si="112"/>
        <v>-0.97287700035042635</v>
      </c>
      <c r="E3512">
        <v>9.4051257935567315E-4</v>
      </c>
      <c r="F3512">
        <v>3504</v>
      </c>
      <c r="G3512">
        <f t="shared" ca="1" si="113"/>
        <v>3.2411479336172486E-2</v>
      </c>
    </row>
    <row r="3513" spans="2:7" x14ac:dyDescent="0.35">
      <c r="B3513" s="269">
        <v>45742</v>
      </c>
      <c r="C3513" s="210">
        <v>4708.55</v>
      </c>
      <c r="D3513">
        <f t="shared" si="112"/>
        <v>-0.11006297629127856</v>
      </c>
      <c r="E3513">
        <v>9.2896105166041494E-4</v>
      </c>
      <c r="F3513">
        <v>3505</v>
      </c>
      <c r="G3513">
        <f t="shared" ca="1" si="113"/>
        <v>-1.0458441241315238E-2</v>
      </c>
    </row>
    <row r="3514" spans="2:7" x14ac:dyDescent="0.35">
      <c r="B3514" s="269">
        <v>46206</v>
      </c>
      <c r="C3514" s="210">
        <v>5290.88</v>
      </c>
      <c r="D3514">
        <f t="shared" si="112"/>
        <v>-1.0214697458031669E-3</v>
      </c>
      <c r="E3514">
        <v>9.2887398150194838E-4</v>
      </c>
      <c r="F3514">
        <v>3506</v>
      </c>
      <c r="G3514">
        <f t="shared" ca="1" si="113"/>
        <v>-2.1503800444963191E-2</v>
      </c>
    </row>
    <row r="3515" spans="2:7" x14ac:dyDescent="0.35">
      <c r="B3515" s="269">
        <v>46230</v>
      </c>
      <c r="C3515" s="210">
        <v>5296.29</v>
      </c>
      <c r="D3515">
        <f t="shared" si="112"/>
        <v>34.044597366505656</v>
      </c>
      <c r="E3515">
        <v>9.2792428440215114E-4</v>
      </c>
      <c r="F3515">
        <v>3507</v>
      </c>
      <c r="G3515">
        <f t="shared" ca="1" si="113"/>
        <v>-3.6295812457823623E-2</v>
      </c>
    </row>
    <row r="3516" spans="2:7" x14ac:dyDescent="0.35">
      <c r="B3516" s="269">
        <v>40567</v>
      </c>
      <c r="C3516" s="210">
        <v>151.13</v>
      </c>
      <c r="D3516">
        <f t="shared" si="112"/>
        <v>-0.92788050869700078</v>
      </c>
      <c r="E3516">
        <v>9.2721372276300654E-4</v>
      </c>
      <c r="F3516">
        <v>3508</v>
      </c>
      <c r="G3516">
        <f t="shared" ca="1" si="113"/>
        <v>3.129035366017275E-2</v>
      </c>
    </row>
    <row r="3517" spans="2:7" x14ac:dyDescent="0.35">
      <c r="B3517" s="269">
        <v>43069</v>
      </c>
      <c r="C3517" s="210">
        <v>2095.5500000000002</v>
      </c>
      <c r="D3517">
        <f t="shared" si="112"/>
        <v>-0.33344042139683117</v>
      </c>
      <c r="E3517">
        <v>9.2184828192331517E-4</v>
      </c>
      <c r="F3517">
        <v>3509</v>
      </c>
      <c r="G3517">
        <f t="shared" ca="1" si="113"/>
        <v>-6.6666704392834069E-4</v>
      </c>
    </row>
    <row r="3518" spans="2:7" x14ac:dyDescent="0.35">
      <c r="B3518" s="269">
        <v>44015</v>
      </c>
      <c r="C3518" s="210">
        <v>3143.83</v>
      </c>
      <c r="D3518">
        <f t="shared" si="112"/>
        <v>-0.42416160979710854</v>
      </c>
      <c r="E3518">
        <v>9.201067196443971E-4</v>
      </c>
      <c r="F3518">
        <v>3510</v>
      </c>
      <c r="G3518">
        <f t="shared" ca="1" si="113"/>
        <v>-5.739088667247449E-3</v>
      </c>
    </row>
    <row r="3519" spans="2:7" x14ac:dyDescent="0.35">
      <c r="B3519" s="269">
        <v>45894</v>
      </c>
      <c r="C3519" s="210">
        <v>5459.57</v>
      </c>
      <c r="D3519">
        <f t="shared" si="112"/>
        <v>80.681178934769591</v>
      </c>
      <c r="E3519">
        <v>9.0014776356360515E-4</v>
      </c>
      <c r="F3519">
        <v>3511</v>
      </c>
      <c r="G3519">
        <f t="shared" ca="1" si="113"/>
        <v>-2.3135861154557841E-3</v>
      </c>
    </row>
    <row r="3520" spans="2:7" x14ac:dyDescent="0.35">
      <c r="B3520" s="269">
        <v>38362</v>
      </c>
      <c r="C3520" s="210">
        <v>66.84</v>
      </c>
      <c r="D3520">
        <f t="shared" si="112"/>
        <v>0.49563660774222434</v>
      </c>
      <c r="E3520">
        <v>8.9847259658583812E-4</v>
      </c>
      <c r="F3520">
        <v>3512</v>
      </c>
      <c r="G3520">
        <f t="shared" ca="1" si="113"/>
        <v>1.0644045866760954E-2</v>
      </c>
    </row>
    <row r="3521" spans="2:7" x14ac:dyDescent="0.35">
      <c r="B3521" s="269">
        <v>38184</v>
      </c>
      <c r="C3521" s="210">
        <v>44.69</v>
      </c>
      <c r="D3521">
        <f t="shared" si="112"/>
        <v>-0.50613327439496081</v>
      </c>
      <c r="E3521">
        <v>8.9585666293391154E-4</v>
      </c>
      <c r="F3521">
        <v>3513</v>
      </c>
      <c r="G3521">
        <f t="shared" ca="1" si="113"/>
        <v>-7.034547234365811E-3</v>
      </c>
    </row>
    <row r="3522" spans="2:7" x14ac:dyDescent="0.35">
      <c r="B3522" s="269">
        <v>38604</v>
      </c>
      <c r="C3522" s="210">
        <v>90.49</v>
      </c>
      <c r="D3522">
        <f t="shared" si="112"/>
        <v>6.8824041811846683</v>
      </c>
      <c r="E3522">
        <v>8.8485786970465981E-4</v>
      </c>
      <c r="F3522">
        <v>3514</v>
      </c>
      <c r="G3522">
        <f t="shared" ca="1" si="113"/>
        <v>-9.0138125495979552E-3</v>
      </c>
    </row>
    <row r="3523" spans="2:7" x14ac:dyDescent="0.35">
      <c r="B3523" s="269">
        <v>35458</v>
      </c>
      <c r="C3523" s="210">
        <v>11.48</v>
      </c>
      <c r="D3523">
        <f t="shared" si="112"/>
        <v>-0.93758834402522562</v>
      </c>
      <c r="E3523">
        <v>8.7183958151698226E-4</v>
      </c>
      <c r="F3523">
        <v>3515</v>
      </c>
      <c r="G3523">
        <f t="shared" ca="1" si="113"/>
        <v>3.2768312622255782E-2</v>
      </c>
    </row>
    <row r="3524" spans="2:7" x14ac:dyDescent="0.35">
      <c r="B3524" s="269">
        <v>40833</v>
      </c>
      <c r="C3524" s="210">
        <v>183.94</v>
      </c>
      <c r="D3524">
        <f t="shared" si="112"/>
        <v>0.45143217864751828</v>
      </c>
      <c r="E3524">
        <v>8.7060615953856021E-4</v>
      </c>
      <c r="F3524">
        <v>3516</v>
      </c>
      <c r="G3524">
        <f t="shared" ca="1" si="113"/>
        <v>-2.357959966184189E-2</v>
      </c>
    </row>
    <row r="3525" spans="2:7" x14ac:dyDescent="0.35">
      <c r="B3525" s="269">
        <v>40011</v>
      </c>
      <c r="C3525" s="210">
        <v>126.73</v>
      </c>
      <c r="D3525">
        <f t="shared" si="112"/>
        <v>-1.0076550538978333E-2</v>
      </c>
      <c r="E3525">
        <v>8.6874111514768145E-4</v>
      </c>
      <c r="F3525">
        <v>3517</v>
      </c>
      <c r="G3525">
        <f t="shared" ca="1" si="113"/>
        <v>-1.0201737865302958E-2</v>
      </c>
    </row>
    <row r="3526" spans="2:7" x14ac:dyDescent="0.35">
      <c r="B3526" s="269">
        <v>40273</v>
      </c>
      <c r="C3526" s="210">
        <v>128.02000000000001</v>
      </c>
      <c r="D3526">
        <f t="shared" si="112"/>
        <v>-0.35310763011622026</v>
      </c>
      <c r="E3526">
        <v>8.5997967320783082E-4</v>
      </c>
      <c r="F3526">
        <v>3518</v>
      </c>
      <c r="G3526">
        <f t="shared" ca="1" si="113"/>
        <v>-3.0616055885413784E-2</v>
      </c>
    </row>
    <row r="3527" spans="2:7" x14ac:dyDescent="0.35">
      <c r="B3527" s="269">
        <v>41143</v>
      </c>
      <c r="C3527" s="210">
        <v>197.9</v>
      </c>
      <c r="D3527">
        <f t="shared" si="112"/>
        <v>1.3979159093662912</v>
      </c>
      <c r="E3527">
        <v>8.5975825620804086E-4</v>
      </c>
      <c r="F3527">
        <v>3519</v>
      </c>
      <c r="G3527">
        <f t="shared" ca="1" si="113"/>
        <v>7.3789101175734933E-3</v>
      </c>
    </row>
    <row r="3528" spans="2:7" x14ac:dyDescent="0.35">
      <c r="B3528" s="269">
        <v>38583</v>
      </c>
      <c r="C3528" s="210">
        <v>82.53</v>
      </c>
      <c r="D3528">
        <f t="shared" si="112"/>
        <v>-0.36719828247201342</v>
      </c>
      <c r="E3528">
        <v>8.4889643463506418E-4</v>
      </c>
      <c r="F3528">
        <v>3520</v>
      </c>
      <c r="G3528">
        <f t="shared" ca="1" si="113"/>
        <v>2.1736470540581445E-2</v>
      </c>
    </row>
    <row r="3529" spans="2:7" x14ac:dyDescent="0.35">
      <c r="B3529" s="269">
        <v>40226</v>
      </c>
      <c r="C3529" s="210">
        <v>130.41999999999999</v>
      </c>
      <c r="D3529">
        <f t="shared" ref="D3529:D3592" si="114">(C3529-C3530)/C3530</f>
        <v>2.6593714927048255</v>
      </c>
      <c r="E3529">
        <v>8.4414089478923506E-4</v>
      </c>
      <c r="F3529">
        <v>3521</v>
      </c>
      <c r="G3529">
        <f t="shared" ca="1" si="113"/>
        <v>3.6613814450395243E-3</v>
      </c>
    </row>
    <row r="3530" spans="2:7" x14ac:dyDescent="0.35">
      <c r="B3530" s="269">
        <v>37173</v>
      </c>
      <c r="C3530" s="210">
        <v>35.64</v>
      </c>
      <c r="D3530">
        <f t="shared" si="114"/>
        <v>-0.97578063946179194</v>
      </c>
      <c r="E3530">
        <v>8.4245998315083228E-4</v>
      </c>
      <c r="F3530">
        <v>3522</v>
      </c>
      <c r="G3530">
        <f t="shared" ref="G3530:G3593" ca="1" si="115">_xlfn.NORM.INV(RAND(),M$11,M$12)</f>
        <v>4.0224577845283223E-2</v>
      </c>
    </row>
    <row r="3531" spans="2:7" x14ac:dyDescent="0.35">
      <c r="B3531" s="269">
        <v>42635</v>
      </c>
      <c r="C3531" s="210">
        <v>1471.55</v>
      </c>
      <c r="D3531">
        <f t="shared" si="114"/>
        <v>16.510114231318418</v>
      </c>
      <c r="E3531">
        <v>8.3655258719191625E-4</v>
      </c>
      <c r="F3531">
        <v>3523</v>
      </c>
      <c r="G3531">
        <f t="shared" ca="1" si="115"/>
        <v>-1.7025978852993472E-2</v>
      </c>
    </row>
    <row r="3532" spans="2:7" x14ac:dyDescent="0.35">
      <c r="B3532" s="269">
        <v>38916</v>
      </c>
      <c r="C3532" s="210">
        <v>84.04</v>
      </c>
      <c r="D3532">
        <f t="shared" si="114"/>
        <v>1.3215469613259669</v>
      </c>
      <c r="E3532">
        <v>8.3363105871153253E-4</v>
      </c>
      <c r="F3532">
        <v>3524</v>
      </c>
      <c r="G3532">
        <f t="shared" ca="1" si="115"/>
        <v>6.9511945113881306E-3</v>
      </c>
    </row>
    <row r="3533" spans="2:7" x14ac:dyDescent="0.35">
      <c r="B3533" s="269">
        <v>37672</v>
      </c>
      <c r="C3533" s="210">
        <v>36.200000000000003</v>
      </c>
      <c r="D3533">
        <f t="shared" si="114"/>
        <v>-0.25206611570247928</v>
      </c>
      <c r="E3533">
        <v>8.2941664362734687E-4</v>
      </c>
      <c r="F3533">
        <v>3525</v>
      </c>
      <c r="G3533">
        <f t="shared" ca="1" si="115"/>
        <v>1.6291494564463303E-2</v>
      </c>
    </row>
    <row r="3534" spans="2:7" x14ac:dyDescent="0.35">
      <c r="B3534" s="269">
        <v>37981</v>
      </c>
      <c r="C3534" s="210">
        <v>48.4</v>
      </c>
      <c r="D3534">
        <f t="shared" si="114"/>
        <v>-0.99190023228259494</v>
      </c>
      <c r="E3534">
        <v>8.2712985938790623E-4</v>
      </c>
      <c r="F3534">
        <v>3526</v>
      </c>
      <c r="G3534">
        <f t="shared" ca="1" si="115"/>
        <v>-8.1698031001259976E-3</v>
      </c>
    </row>
    <row r="3535" spans="2:7" x14ac:dyDescent="0.35">
      <c r="B3535" s="269">
        <v>45951</v>
      </c>
      <c r="C3535" s="210">
        <v>5975.48</v>
      </c>
      <c r="D3535">
        <f t="shared" si="114"/>
        <v>0.97557427562585131</v>
      </c>
      <c r="E3535">
        <v>8.2404330582041933E-4</v>
      </c>
      <c r="F3535">
        <v>3527</v>
      </c>
      <c r="G3535">
        <f t="shared" ca="1" si="115"/>
        <v>-3.2388182492559502E-2</v>
      </c>
    </row>
    <row r="3536" spans="2:7" x14ac:dyDescent="0.35">
      <c r="B3536" s="269">
        <v>44000</v>
      </c>
      <c r="C3536" s="210">
        <v>3024.68</v>
      </c>
      <c r="D3536">
        <f t="shared" si="114"/>
        <v>81.82256297918947</v>
      </c>
      <c r="E3536">
        <v>8.2390584311369626E-4</v>
      </c>
      <c r="F3536">
        <v>3528</v>
      </c>
      <c r="G3536">
        <f t="shared" ca="1" si="115"/>
        <v>4.0367282261243281E-4</v>
      </c>
    </row>
    <row r="3537" spans="2:7" x14ac:dyDescent="0.35">
      <c r="B3537" s="269">
        <v>37440</v>
      </c>
      <c r="C3537" s="210">
        <v>36.520000000000003</v>
      </c>
      <c r="D3537">
        <f t="shared" si="114"/>
        <v>-0.98823324719846894</v>
      </c>
      <c r="E3537">
        <v>8.2214305289123415E-4</v>
      </c>
      <c r="F3537">
        <v>3529</v>
      </c>
      <c r="G3537">
        <f t="shared" ca="1" si="115"/>
        <v>-3.3477314815701827E-3</v>
      </c>
    </row>
    <row r="3538" spans="2:7" x14ac:dyDescent="0.35">
      <c r="B3538" s="269">
        <v>44662</v>
      </c>
      <c r="C3538" s="210">
        <v>3103.66</v>
      </c>
      <c r="D3538">
        <f t="shared" si="114"/>
        <v>49.507078925956058</v>
      </c>
      <c r="E3538">
        <v>8.1905892064801226E-4</v>
      </c>
      <c r="F3538">
        <v>3530</v>
      </c>
      <c r="G3538">
        <f t="shared" ca="1" si="115"/>
        <v>7.435982225076224E-3</v>
      </c>
    </row>
    <row r="3539" spans="2:7" x14ac:dyDescent="0.35">
      <c r="B3539" s="269">
        <v>36299</v>
      </c>
      <c r="C3539" s="210">
        <v>61.45</v>
      </c>
      <c r="D3539">
        <f t="shared" si="114"/>
        <v>0.65856950067476405</v>
      </c>
      <c r="E3539">
        <v>8.1433224755707268E-4</v>
      </c>
      <c r="F3539">
        <v>3531</v>
      </c>
      <c r="G3539">
        <f t="shared" ca="1" si="115"/>
        <v>-9.1773248660471842E-3</v>
      </c>
    </row>
    <row r="3540" spans="2:7" x14ac:dyDescent="0.35">
      <c r="B3540" s="269">
        <v>37630</v>
      </c>
      <c r="C3540" s="210">
        <v>37.049999999999997</v>
      </c>
      <c r="D3540">
        <f t="shared" si="114"/>
        <v>-0.9909139956347941</v>
      </c>
      <c r="E3540">
        <v>8.1037277147471718E-4</v>
      </c>
      <c r="F3540">
        <v>3532</v>
      </c>
      <c r="G3540">
        <f t="shared" ca="1" si="115"/>
        <v>-2.3059209783942443E-2</v>
      </c>
    </row>
    <row r="3541" spans="2:7" x14ac:dyDescent="0.35">
      <c r="B3541" s="269">
        <v>45021</v>
      </c>
      <c r="C3541" s="210">
        <v>4077.7</v>
      </c>
      <c r="D3541">
        <f t="shared" si="114"/>
        <v>81.37777777777778</v>
      </c>
      <c r="E3541">
        <v>8.099352051835183E-4</v>
      </c>
      <c r="F3541">
        <v>3533</v>
      </c>
      <c r="G3541">
        <f t="shared" ca="1" si="115"/>
        <v>2.6941088648597556E-3</v>
      </c>
    </row>
    <row r="3542" spans="2:7" x14ac:dyDescent="0.35">
      <c r="B3542" s="269">
        <v>38005</v>
      </c>
      <c r="C3542" s="210">
        <v>49.5</v>
      </c>
      <c r="D3542">
        <f t="shared" si="114"/>
        <v>-3.0211480362537478E-3</v>
      </c>
      <c r="E3542">
        <v>8.08734330772324E-4</v>
      </c>
      <c r="F3542">
        <v>3534</v>
      </c>
      <c r="G3542">
        <f t="shared" ca="1" si="115"/>
        <v>-1.3789482214897852E-2</v>
      </c>
    </row>
    <row r="3543" spans="2:7" x14ac:dyDescent="0.35">
      <c r="B3543" s="269">
        <v>38243</v>
      </c>
      <c r="C3543" s="210">
        <v>49.65</v>
      </c>
      <c r="D3543">
        <f t="shared" si="114"/>
        <v>0.33288590604026841</v>
      </c>
      <c r="E3543">
        <v>8.0628905462606622E-4</v>
      </c>
      <c r="F3543">
        <v>3535</v>
      </c>
      <c r="G3543">
        <f t="shared" ca="1" si="115"/>
        <v>-1.2440516502986113E-2</v>
      </c>
    </row>
    <row r="3544" spans="2:7" x14ac:dyDescent="0.35">
      <c r="B3544" s="269">
        <v>37592</v>
      </c>
      <c r="C3544" s="210">
        <v>37.25</v>
      </c>
      <c r="D3544">
        <f t="shared" si="114"/>
        <v>-0.25095515785240291</v>
      </c>
      <c r="E3544">
        <v>8.0601826974747819E-4</v>
      </c>
      <c r="F3544">
        <v>3536</v>
      </c>
      <c r="G3544">
        <f t="shared" ca="1" si="115"/>
        <v>1.818116769213823E-2</v>
      </c>
    </row>
    <row r="3545" spans="2:7" x14ac:dyDescent="0.35">
      <c r="B3545" s="269">
        <v>38239</v>
      </c>
      <c r="C3545" s="210">
        <v>49.73</v>
      </c>
      <c r="D3545">
        <f t="shared" si="114"/>
        <v>0.33252947481243289</v>
      </c>
      <c r="E3545">
        <v>8.0499094385186451E-4</v>
      </c>
      <c r="F3545">
        <v>3537</v>
      </c>
      <c r="G3545">
        <f t="shared" ca="1" si="115"/>
        <v>6.1001014843999474E-3</v>
      </c>
    </row>
    <row r="3546" spans="2:7" x14ac:dyDescent="0.35">
      <c r="B3546" s="269">
        <v>37406</v>
      </c>
      <c r="C3546" s="210">
        <v>37.32</v>
      </c>
      <c r="D3546">
        <f t="shared" si="114"/>
        <v>-0.98576246356686137</v>
      </c>
      <c r="E3546">
        <v>8.0450522928402087E-4</v>
      </c>
      <c r="F3546">
        <v>3538</v>
      </c>
      <c r="G3546">
        <f t="shared" ca="1" si="115"/>
        <v>1.5486173787836219E-2</v>
      </c>
    </row>
    <row r="3547" spans="2:7" x14ac:dyDescent="0.35">
      <c r="B3547" s="269">
        <v>43577</v>
      </c>
      <c r="C3547" s="210">
        <v>2621.2399999999998</v>
      </c>
      <c r="D3547">
        <f t="shared" si="114"/>
        <v>-0.43101127888096835</v>
      </c>
      <c r="E3547">
        <v>7.9796880667380287E-4</v>
      </c>
      <c r="F3547">
        <v>3539</v>
      </c>
      <c r="G3547">
        <f t="shared" ca="1" si="115"/>
        <v>3.4392779211218898E-3</v>
      </c>
    </row>
    <row r="3548" spans="2:7" x14ac:dyDescent="0.35">
      <c r="B3548" s="269">
        <v>45372</v>
      </c>
      <c r="C3548" s="210">
        <v>4606.84</v>
      </c>
      <c r="D3548">
        <f t="shared" si="114"/>
        <v>11.133800405615403</v>
      </c>
      <c r="E3548">
        <v>7.929283822741503E-4</v>
      </c>
      <c r="F3548">
        <v>3540</v>
      </c>
      <c r="G3548">
        <f t="shared" ca="1" si="115"/>
        <v>1.445510324855985E-2</v>
      </c>
    </row>
    <row r="3549" spans="2:7" x14ac:dyDescent="0.35">
      <c r="B3549" s="269">
        <v>41794</v>
      </c>
      <c r="C3549" s="210">
        <v>379.67</v>
      </c>
      <c r="D3549">
        <f t="shared" si="114"/>
        <v>8.9390052356020941</v>
      </c>
      <c r="E3549">
        <v>7.9078472203920013E-4</v>
      </c>
      <c r="F3549">
        <v>3541</v>
      </c>
      <c r="G3549">
        <f t="shared" ca="1" si="115"/>
        <v>-7.7779283481711403E-3</v>
      </c>
    </row>
    <row r="3550" spans="2:7" x14ac:dyDescent="0.35">
      <c r="B3550" s="269">
        <v>37778</v>
      </c>
      <c r="C3550" s="210">
        <v>38.200000000000003</v>
      </c>
      <c r="D3550">
        <f t="shared" si="114"/>
        <v>-0.94658911368688914</v>
      </c>
      <c r="E3550">
        <v>7.8595755829188201E-4</v>
      </c>
      <c r="F3550">
        <v>3542</v>
      </c>
      <c r="G3550">
        <f t="shared" ca="1" si="115"/>
        <v>-5.6626810997168304E-3</v>
      </c>
    </row>
    <row r="3551" spans="2:7" x14ac:dyDescent="0.35">
      <c r="B3551" s="269">
        <v>41964</v>
      </c>
      <c r="C3551" s="210">
        <v>715.21</v>
      </c>
      <c r="D3551">
        <f t="shared" si="114"/>
        <v>10.150763953850952</v>
      </c>
      <c r="E3551">
        <v>7.8360036381453738E-4</v>
      </c>
      <c r="F3551">
        <v>3543</v>
      </c>
      <c r="G3551">
        <f t="shared" ca="1" si="115"/>
        <v>3.6981288709734328E-2</v>
      </c>
    </row>
    <row r="3552" spans="2:7" x14ac:dyDescent="0.35">
      <c r="B3552" s="269">
        <v>38484</v>
      </c>
      <c r="C3552" s="210">
        <v>64.14</v>
      </c>
      <c r="D3552">
        <f t="shared" si="114"/>
        <v>-0.96953533549603632</v>
      </c>
      <c r="E3552">
        <v>7.8015290997030982E-4</v>
      </c>
      <c r="F3552">
        <v>3544</v>
      </c>
      <c r="G3552">
        <f t="shared" ca="1" si="115"/>
        <v>2.0344725427038812E-2</v>
      </c>
    </row>
    <row r="3553" spans="2:7" x14ac:dyDescent="0.35">
      <c r="B3553" s="269">
        <v>43181</v>
      </c>
      <c r="C3553" s="210">
        <v>2105.39</v>
      </c>
      <c r="D3553">
        <f t="shared" si="114"/>
        <v>31.784023668639051</v>
      </c>
      <c r="E3553">
        <v>7.7956030897201312E-4</v>
      </c>
      <c r="F3553">
        <v>3545</v>
      </c>
      <c r="G3553">
        <f t="shared" ca="1" si="115"/>
        <v>1.9171804283923215E-2</v>
      </c>
    </row>
    <row r="3554" spans="2:7" x14ac:dyDescent="0.35">
      <c r="B3554" s="269">
        <v>38504</v>
      </c>
      <c r="C3554" s="210">
        <v>64.22</v>
      </c>
      <c r="D3554">
        <f t="shared" si="114"/>
        <v>-0.98858483606921621</v>
      </c>
      <c r="E3554">
        <v>7.7918030232191303E-4</v>
      </c>
      <c r="F3554">
        <v>3546</v>
      </c>
      <c r="G3554">
        <f t="shared" ca="1" si="115"/>
        <v>5.8791427709859066E-3</v>
      </c>
    </row>
    <row r="3555" spans="2:7" x14ac:dyDescent="0.35">
      <c r="B3555" s="269">
        <v>45841</v>
      </c>
      <c r="C3555" s="210">
        <v>5625.85</v>
      </c>
      <c r="D3555">
        <f t="shared" si="114"/>
        <v>61.232853982300888</v>
      </c>
      <c r="E3555">
        <v>7.7737535310999964E-4</v>
      </c>
      <c r="F3555">
        <v>3547</v>
      </c>
      <c r="G3555">
        <f t="shared" ca="1" si="115"/>
        <v>-1.0899765000990203E-2</v>
      </c>
    </row>
    <row r="3556" spans="2:7" x14ac:dyDescent="0.35">
      <c r="B3556" s="269">
        <v>38608</v>
      </c>
      <c r="C3556" s="210">
        <v>90.4</v>
      </c>
      <c r="D3556">
        <f t="shared" si="114"/>
        <v>-0.53681405953783878</v>
      </c>
      <c r="E3556">
        <v>7.7493634451463952E-4</v>
      </c>
      <c r="F3556">
        <v>3548</v>
      </c>
      <c r="G3556">
        <f t="shared" ca="1" si="115"/>
        <v>3.1439044065695275E-2</v>
      </c>
    </row>
    <row r="3557" spans="2:7" x14ac:dyDescent="0.35">
      <c r="B3557" s="269">
        <v>40946</v>
      </c>
      <c r="C3557" s="210">
        <v>195.17</v>
      </c>
      <c r="D3557">
        <f t="shared" si="114"/>
        <v>-0.93129292651930395</v>
      </c>
      <c r="E3557">
        <v>7.6915188185815435E-4</v>
      </c>
      <c r="F3557">
        <v>3549</v>
      </c>
      <c r="G3557">
        <f t="shared" ca="1" si="115"/>
        <v>-7.1125400172083646E-3</v>
      </c>
    </row>
    <row r="3558" spans="2:7" x14ac:dyDescent="0.35">
      <c r="B3558" s="269">
        <v>43865</v>
      </c>
      <c r="C3558" s="210">
        <v>2840.61</v>
      </c>
      <c r="D3558">
        <f t="shared" si="114"/>
        <v>-0.39249854038482512</v>
      </c>
      <c r="E3558">
        <v>7.60978703165569E-4</v>
      </c>
      <c r="F3558">
        <v>3550</v>
      </c>
      <c r="G3558">
        <f t="shared" ca="1" si="115"/>
        <v>-7.6379592964335363E-3</v>
      </c>
    </row>
    <row r="3559" spans="2:7" x14ac:dyDescent="0.35">
      <c r="B3559" s="269">
        <v>45086</v>
      </c>
      <c r="C3559" s="210">
        <v>4675.8900000000003</v>
      </c>
      <c r="D3559">
        <f t="shared" si="114"/>
        <v>38.422392715622635</v>
      </c>
      <c r="E3559">
        <v>7.5979059743087657E-4</v>
      </c>
      <c r="F3559">
        <v>3551</v>
      </c>
      <c r="G3559">
        <f t="shared" ca="1" si="115"/>
        <v>2.3600153376248118E-2</v>
      </c>
    </row>
    <row r="3560" spans="2:7" x14ac:dyDescent="0.35">
      <c r="B3560" s="269">
        <v>39919</v>
      </c>
      <c r="C3560" s="210">
        <v>118.61</v>
      </c>
      <c r="D3560">
        <f t="shared" si="114"/>
        <v>1.9786539427423404</v>
      </c>
      <c r="E3560">
        <v>7.5936550793117966E-4</v>
      </c>
      <c r="F3560">
        <v>3552</v>
      </c>
      <c r="G3560">
        <f t="shared" ca="1" si="115"/>
        <v>-5.5399049698741314E-2</v>
      </c>
    </row>
    <row r="3561" spans="2:7" x14ac:dyDescent="0.35">
      <c r="B3561" s="269">
        <v>37217</v>
      </c>
      <c r="C3561" s="210">
        <v>39.82</v>
      </c>
      <c r="D3561">
        <f t="shared" si="114"/>
        <v>-0.98730168853739808</v>
      </c>
      <c r="E3561">
        <v>7.5395828097514798E-4</v>
      </c>
      <c r="F3561">
        <v>3553</v>
      </c>
      <c r="G3561">
        <f t="shared" ca="1" si="115"/>
        <v>5.0475104700871158E-3</v>
      </c>
    </row>
    <row r="3562" spans="2:7" x14ac:dyDescent="0.35">
      <c r="B3562" s="269">
        <v>44727</v>
      </c>
      <c r="C3562" s="210">
        <v>3135.85</v>
      </c>
      <c r="D3562">
        <f t="shared" si="114"/>
        <v>45.993106548778655</v>
      </c>
      <c r="E3562">
        <v>7.5315383167015929E-4</v>
      </c>
      <c r="F3562">
        <v>3554</v>
      </c>
      <c r="G3562">
        <f t="shared" ca="1" si="115"/>
        <v>-2.1073799124788819E-2</v>
      </c>
    </row>
    <row r="3563" spans="2:7" x14ac:dyDescent="0.35">
      <c r="B3563" s="269">
        <v>38391</v>
      </c>
      <c r="C3563" s="210">
        <v>66.73</v>
      </c>
      <c r="D3563">
        <f t="shared" si="114"/>
        <v>0.66575137294058917</v>
      </c>
      <c r="E3563">
        <v>7.4985002999395853E-4</v>
      </c>
      <c r="F3563">
        <v>3555</v>
      </c>
      <c r="G3563">
        <f t="shared" ca="1" si="115"/>
        <v>-8.2797198630727873E-4</v>
      </c>
    </row>
    <row r="3564" spans="2:7" x14ac:dyDescent="0.35">
      <c r="B3564" s="269">
        <v>37844</v>
      </c>
      <c r="C3564" s="210">
        <v>40.06</v>
      </c>
      <c r="D3564">
        <f t="shared" si="114"/>
        <v>-0.97291596240957345</v>
      </c>
      <c r="E3564">
        <v>7.4943792155885921E-4</v>
      </c>
      <c r="F3564">
        <v>3556</v>
      </c>
      <c r="G3564">
        <f t="shared" ca="1" si="115"/>
        <v>3.3586422456404467E-2</v>
      </c>
    </row>
    <row r="3565" spans="2:7" x14ac:dyDescent="0.35">
      <c r="B3565" s="269">
        <v>42884</v>
      </c>
      <c r="C3565" s="210">
        <v>1479.1</v>
      </c>
      <c r="D3565">
        <f t="shared" si="114"/>
        <v>-0.73719979460683016</v>
      </c>
      <c r="E3565">
        <v>7.4424898511495877E-4</v>
      </c>
      <c r="F3565">
        <v>3557</v>
      </c>
      <c r="G3565">
        <f t="shared" ca="1" si="115"/>
        <v>5.1841334380396216E-3</v>
      </c>
    </row>
    <row r="3566" spans="2:7" x14ac:dyDescent="0.35">
      <c r="B3566" s="269">
        <v>45530</v>
      </c>
      <c r="C3566" s="210">
        <v>5628.23</v>
      </c>
      <c r="D3566">
        <f t="shared" si="114"/>
        <v>3.0233829921079716</v>
      </c>
      <c r="E3566">
        <v>7.4323663552055576E-4</v>
      </c>
      <c r="F3566">
        <v>3558</v>
      </c>
      <c r="G3566">
        <f t="shared" ca="1" si="115"/>
        <v>3.9163558590234765E-2</v>
      </c>
    </row>
    <row r="3567" spans="2:7" x14ac:dyDescent="0.35">
      <c r="B3567" s="269">
        <v>42774</v>
      </c>
      <c r="C3567" s="210">
        <v>1398.88</v>
      </c>
      <c r="D3567">
        <f t="shared" si="114"/>
        <v>-1.9753761203024259E-2</v>
      </c>
      <c r="E3567">
        <v>7.3684587044403919E-4</v>
      </c>
      <c r="F3567">
        <v>3559</v>
      </c>
      <c r="G3567">
        <f t="shared" ca="1" si="115"/>
        <v>1.0367320013084066E-3</v>
      </c>
    </row>
    <row r="3568" spans="2:7" x14ac:dyDescent="0.35">
      <c r="B3568" s="269">
        <v>42818</v>
      </c>
      <c r="C3568" s="210">
        <v>1427.07</v>
      </c>
      <c r="D3568">
        <f t="shared" si="114"/>
        <v>33.646030589949014</v>
      </c>
      <c r="E3568">
        <v>7.2929742011035087E-4</v>
      </c>
      <c r="F3568">
        <v>3560</v>
      </c>
      <c r="G3568">
        <f t="shared" ca="1" si="115"/>
        <v>2.5021855734007848E-3</v>
      </c>
    </row>
    <row r="3569" spans="2:7" x14ac:dyDescent="0.35">
      <c r="B3569" s="269">
        <v>36656</v>
      </c>
      <c r="C3569" s="210">
        <v>41.19</v>
      </c>
      <c r="D3569">
        <f t="shared" si="114"/>
        <v>-0.95014101896795911</v>
      </c>
      <c r="E3569">
        <v>7.2886297376096058E-4</v>
      </c>
      <c r="F3569">
        <v>3561</v>
      </c>
      <c r="G3569">
        <f t="shared" ca="1" si="115"/>
        <v>5.453334155618581E-4</v>
      </c>
    </row>
    <row r="3570" spans="2:7" x14ac:dyDescent="0.35">
      <c r="B3570" s="269">
        <v>42017</v>
      </c>
      <c r="C3570" s="210">
        <v>826.13</v>
      </c>
      <c r="D3570">
        <f t="shared" si="114"/>
        <v>-0.84730449826350063</v>
      </c>
      <c r="E3570">
        <v>7.268058096011323E-4</v>
      </c>
      <c r="F3570">
        <v>3562</v>
      </c>
      <c r="G3570">
        <f t="shared" ca="1" si="115"/>
        <v>-2.295939373261929E-2</v>
      </c>
    </row>
    <row r="3571" spans="2:7" x14ac:dyDescent="0.35">
      <c r="B3571" s="269">
        <v>45826</v>
      </c>
      <c r="C3571" s="210">
        <v>5410.31</v>
      </c>
      <c r="D3571">
        <f t="shared" si="114"/>
        <v>125.3500700607193</v>
      </c>
      <c r="E3571">
        <v>7.1766396679511413E-4</v>
      </c>
      <c r="F3571">
        <v>3563</v>
      </c>
      <c r="G3571">
        <f t="shared" ca="1" si="115"/>
        <v>-6.0595702759545667E-3</v>
      </c>
    </row>
    <row r="3572" spans="2:7" x14ac:dyDescent="0.35">
      <c r="B3572" s="269">
        <v>37071</v>
      </c>
      <c r="C3572" s="210">
        <v>42.82</v>
      </c>
      <c r="D3572">
        <f t="shared" si="114"/>
        <v>-0.572355937281534</v>
      </c>
      <c r="E3572">
        <v>7.0109838747373543E-4</v>
      </c>
      <c r="F3572">
        <v>3564</v>
      </c>
      <c r="G3572">
        <f t="shared" ca="1" si="115"/>
        <v>-6.8156471976338435E-3</v>
      </c>
    </row>
    <row r="3573" spans="2:7" x14ac:dyDescent="0.35">
      <c r="B3573" s="269">
        <v>39559</v>
      </c>
      <c r="C3573" s="210">
        <v>100.13</v>
      </c>
      <c r="D3573">
        <f t="shared" si="114"/>
        <v>-0.87534391534391531</v>
      </c>
      <c r="E3573">
        <v>6.995802518488225E-4</v>
      </c>
      <c r="F3573">
        <v>3565</v>
      </c>
      <c r="G3573">
        <f t="shared" ca="1" si="115"/>
        <v>-1.9942957565264038E-2</v>
      </c>
    </row>
    <row r="3574" spans="2:7" x14ac:dyDescent="0.35">
      <c r="B3574" s="269">
        <v>42009</v>
      </c>
      <c r="C3574" s="210">
        <v>803.25</v>
      </c>
      <c r="D3574">
        <f t="shared" si="114"/>
        <v>-0.81514254678682885</v>
      </c>
      <c r="E3574">
        <v>6.976541379610378E-4</v>
      </c>
      <c r="F3574">
        <v>3566</v>
      </c>
      <c r="G3574">
        <f t="shared" ca="1" si="115"/>
        <v>8.2431150375936093E-3</v>
      </c>
    </row>
    <row r="3575" spans="2:7" x14ac:dyDescent="0.35">
      <c r="B3575" s="269">
        <v>45224</v>
      </c>
      <c r="C3575" s="210">
        <v>4345.24</v>
      </c>
      <c r="D3575">
        <f t="shared" si="114"/>
        <v>298.67172413793099</v>
      </c>
      <c r="E3575">
        <v>6.9549677353969322E-4</v>
      </c>
      <c r="F3575">
        <v>3567</v>
      </c>
      <c r="G3575">
        <f t="shared" ca="1" si="115"/>
        <v>-7.2276861035793201E-3</v>
      </c>
    </row>
    <row r="3576" spans="2:7" x14ac:dyDescent="0.35">
      <c r="B3576" s="269">
        <v>35667</v>
      </c>
      <c r="C3576" s="210">
        <v>14.5</v>
      </c>
      <c r="D3576">
        <f t="shared" si="114"/>
        <v>-0.99663917745606589</v>
      </c>
      <c r="E3576">
        <v>6.9013112491371888E-4</v>
      </c>
      <c r="F3576">
        <v>3568</v>
      </c>
      <c r="G3576">
        <f t="shared" ca="1" si="115"/>
        <v>1.6366497832942813E-2</v>
      </c>
    </row>
    <row r="3577" spans="2:7" x14ac:dyDescent="0.35">
      <c r="B3577" s="269">
        <v>45155</v>
      </c>
      <c r="C3577" s="210">
        <v>4314.42</v>
      </c>
      <c r="D3577">
        <f t="shared" si="114"/>
        <v>293.7008196721311</v>
      </c>
      <c r="E3577">
        <v>6.8886337543059867E-4</v>
      </c>
      <c r="F3577">
        <v>3569</v>
      </c>
      <c r="G3577">
        <f t="shared" ca="1" si="115"/>
        <v>-9.0531352685342906E-3</v>
      </c>
    </row>
    <row r="3578" spans="2:7" x14ac:dyDescent="0.35">
      <c r="B3578" s="269">
        <v>35632</v>
      </c>
      <c r="C3578" s="210">
        <v>14.64</v>
      </c>
      <c r="D3578">
        <f t="shared" si="114"/>
        <v>-0.66802721088435368</v>
      </c>
      <c r="E3578">
        <v>6.8352699931645841E-4</v>
      </c>
      <c r="F3578">
        <v>3570</v>
      </c>
      <c r="G3578">
        <f t="shared" ca="1" si="115"/>
        <v>7.7542557436451861E-3</v>
      </c>
    </row>
    <row r="3579" spans="2:7" x14ac:dyDescent="0.35">
      <c r="B3579" s="269">
        <v>38153</v>
      </c>
      <c r="C3579" s="210">
        <v>44.1</v>
      </c>
      <c r="D3579">
        <f t="shared" si="114"/>
        <v>-0.7023889863679309</v>
      </c>
      <c r="E3579">
        <v>6.8073519400955605E-4</v>
      </c>
      <c r="F3579">
        <v>3571</v>
      </c>
      <c r="G3579">
        <f t="shared" ca="1" si="115"/>
        <v>3.7208886181312913E-4</v>
      </c>
    </row>
    <row r="3580" spans="2:7" x14ac:dyDescent="0.35">
      <c r="B3580" s="269">
        <v>40352</v>
      </c>
      <c r="C3580" s="210">
        <v>148.18</v>
      </c>
      <c r="D3580">
        <f t="shared" si="114"/>
        <v>-3.3731363421698004E-4</v>
      </c>
      <c r="E3580">
        <v>6.7531064289569364E-4</v>
      </c>
      <c r="F3580">
        <v>3572</v>
      </c>
      <c r="G3580">
        <f t="shared" ca="1" si="115"/>
        <v>-2.3684837219077239E-3</v>
      </c>
    </row>
    <row r="3581" spans="2:7" x14ac:dyDescent="0.35">
      <c r="B3581" s="269">
        <v>40639</v>
      </c>
      <c r="C3581" s="210">
        <v>148.22999999999999</v>
      </c>
      <c r="D3581">
        <f t="shared" si="114"/>
        <v>-0.95852232821170036</v>
      </c>
      <c r="E3581">
        <v>6.7508269763042134E-4</v>
      </c>
      <c r="F3581">
        <v>3573</v>
      </c>
      <c r="G3581">
        <f t="shared" ca="1" si="115"/>
        <v>-2.7727239211853168E-3</v>
      </c>
    </row>
    <row r="3582" spans="2:7" x14ac:dyDescent="0.35">
      <c r="B3582" s="269">
        <v>44855</v>
      </c>
      <c r="C3582" s="210">
        <v>3573.73</v>
      </c>
      <c r="D3582">
        <f t="shared" si="114"/>
        <v>0.36146763127116749</v>
      </c>
      <c r="E3582">
        <v>6.7482051454360132E-4</v>
      </c>
      <c r="F3582">
        <v>3574</v>
      </c>
      <c r="G3582">
        <f t="shared" ca="1" si="115"/>
        <v>-9.7787355800352301E-3</v>
      </c>
    </row>
    <row r="3583" spans="2:7" x14ac:dyDescent="0.35">
      <c r="B3583" s="269">
        <v>43426</v>
      </c>
      <c r="C3583" s="210">
        <v>2624.91</v>
      </c>
      <c r="D3583">
        <f t="shared" si="114"/>
        <v>-4.7741528236792306E-2</v>
      </c>
      <c r="E3583">
        <v>6.7476383265856264E-4</v>
      </c>
      <c r="F3583">
        <v>3575</v>
      </c>
      <c r="G3583">
        <f t="shared" ca="1" si="115"/>
        <v>-2.4667115260411845E-3</v>
      </c>
    </row>
    <row r="3584" spans="2:7" x14ac:dyDescent="0.35">
      <c r="B3584" s="269">
        <v>43873</v>
      </c>
      <c r="C3584" s="210">
        <v>2756.51</v>
      </c>
      <c r="D3584">
        <f t="shared" si="114"/>
        <v>-0.15490621685092187</v>
      </c>
      <c r="E3584">
        <v>6.7158923424319656E-4</v>
      </c>
      <c r="F3584">
        <v>3576</v>
      </c>
      <c r="G3584">
        <f t="shared" ca="1" si="115"/>
        <v>2.3016982191612096E-2</v>
      </c>
    </row>
    <row r="3585" spans="2:7" x14ac:dyDescent="0.35">
      <c r="B3585" s="269">
        <v>44384</v>
      </c>
      <c r="C3585" s="210">
        <v>3261.78</v>
      </c>
      <c r="D3585">
        <f t="shared" si="114"/>
        <v>35.246027336370716</v>
      </c>
      <c r="E3585">
        <v>6.6879371702058266E-4</v>
      </c>
      <c r="F3585">
        <v>3577</v>
      </c>
      <c r="G3585">
        <f t="shared" ca="1" si="115"/>
        <v>-1.475034754789766E-2</v>
      </c>
    </row>
    <row r="3586" spans="2:7" x14ac:dyDescent="0.35">
      <c r="B3586" s="269">
        <v>38939</v>
      </c>
      <c r="C3586" s="210">
        <v>89.99</v>
      </c>
      <c r="D3586">
        <f t="shared" si="114"/>
        <v>-0.9244467206232998</v>
      </c>
      <c r="E3586">
        <v>6.6718558879114934E-4</v>
      </c>
      <c r="F3586">
        <v>3578</v>
      </c>
      <c r="G3586">
        <f t="shared" ca="1" si="115"/>
        <v>1.3971101233064826E-2</v>
      </c>
    </row>
    <row r="3587" spans="2:7" x14ac:dyDescent="0.35">
      <c r="B3587" s="269">
        <v>42192</v>
      </c>
      <c r="C3587" s="210">
        <v>1191.08</v>
      </c>
      <c r="D3587">
        <f t="shared" si="114"/>
        <v>25.252589817059732</v>
      </c>
      <c r="E3587">
        <v>6.6370380327480168E-4</v>
      </c>
      <c r="F3587">
        <v>3579</v>
      </c>
      <c r="G3587">
        <f t="shared" ca="1" si="115"/>
        <v>-1.2339001186597066E-2</v>
      </c>
    </row>
    <row r="3588" spans="2:7" x14ac:dyDescent="0.35">
      <c r="B3588" s="269">
        <v>37033</v>
      </c>
      <c r="C3588" s="210">
        <v>45.37</v>
      </c>
      <c r="D3588">
        <f t="shared" si="114"/>
        <v>1.9947194719471946</v>
      </c>
      <c r="E3588">
        <v>6.6166740185253704E-4</v>
      </c>
      <c r="F3588">
        <v>3580</v>
      </c>
      <c r="G3588">
        <f t="shared" ca="1" si="115"/>
        <v>-1.3480265215828237E-2</v>
      </c>
    </row>
    <row r="3589" spans="2:7" x14ac:dyDescent="0.35">
      <c r="B3589" s="269">
        <v>35689</v>
      </c>
      <c r="C3589" s="210">
        <v>15.15</v>
      </c>
      <c r="D3589">
        <f t="shared" si="114"/>
        <v>-0.99445193138705379</v>
      </c>
      <c r="E3589">
        <v>6.6050198150593043E-4</v>
      </c>
      <c r="F3589">
        <v>3581</v>
      </c>
      <c r="G3589">
        <f t="shared" ca="1" si="115"/>
        <v>3.2698316882836261E-2</v>
      </c>
    </row>
    <row r="3590" spans="2:7" x14ac:dyDescent="0.35">
      <c r="B3590" s="269">
        <v>43543</v>
      </c>
      <c r="C3590" s="210">
        <v>2730.68</v>
      </c>
      <c r="D3590">
        <f t="shared" si="114"/>
        <v>21.435954317640292</v>
      </c>
      <c r="E3590">
        <v>6.5961126909198171E-4</v>
      </c>
      <c r="F3590">
        <v>3582</v>
      </c>
      <c r="G3590">
        <f t="shared" ca="1" si="115"/>
        <v>3.0344596659041188E-2</v>
      </c>
    </row>
    <row r="3591" spans="2:7" x14ac:dyDescent="0.35">
      <c r="B3591" s="269">
        <v>39940</v>
      </c>
      <c r="C3591" s="210">
        <v>121.71</v>
      </c>
      <c r="D3591">
        <f t="shared" si="114"/>
        <v>-0.96427669928559268</v>
      </c>
      <c r="E3591">
        <v>6.5773246731890402E-4</v>
      </c>
      <c r="F3591">
        <v>3583</v>
      </c>
      <c r="G3591">
        <f t="shared" ca="1" si="115"/>
        <v>-1.1839645426687357E-3</v>
      </c>
    </row>
    <row r="3592" spans="2:7" x14ac:dyDescent="0.35">
      <c r="B3592" s="269">
        <v>44501</v>
      </c>
      <c r="C3592" s="210">
        <v>3407.02</v>
      </c>
      <c r="D3592">
        <f t="shared" si="114"/>
        <v>-0.26674931022757109</v>
      </c>
      <c r="E3592">
        <v>6.5202067669167048E-4</v>
      </c>
      <c r="F3592">
        <v>3584</v>
      </c>
      <c r="G3592">
        <f t="shared" ca="1" si="115"/>
        <v>-7.3477992636438233E-3</v>
      </c>
    </row>
    <row r="3593" spans="2:7" x14ac:dyDescent="0.35">
      <c r="B3593" s="269">
        <v>45645</v>
      </c>
      <c r="C3593" s="210">
        <v>4646.46</v>
      </c>
      <c r="D3593">
        <f t="shared" ref="D3593:D3656" si="116">(C3593-C3594)/C3594</f>
        <v>1.192553793884485</v>
      </c>
      <c r="E3593">
        <v>6.4822491897193217E-4</v>
      </c>
      <c r="F3593">
        <v>3585</v>
      </c>
      <c r="G3593">
        <f t="shared" ca="1" si="115"/>
        <v>-7.1623089446160816E-3</v>
      </c>
    </row>
    <row r="3594" spans="2:7" x14ac:dyDescent="0.35">
      <c r="B3594" s="269">
        <v>43172</v>
      </c>
      <c r="C3594" s="210">
        <v>2119.1999999999998</v>
      </c>
      <c r="D3594">
        <f t="shared" si="116"/>
        <v>135.37065637065638</v>
      </c>
      <c r="E3594">
        <v>6.468885604604198E-4</v>
      </c>
      <c r="F3594">
        <v>3586</v>
      </c>
      <c r="G3594">
        <f t="shared" ref="G3594:G3657" ca="1" si="117">_xlfn.NORM.INV(RAND(),M$11,M$12)</f>
        <v>1.1427102607734312E-2</v>
      </c>
    </row>
    <row r="3595" spans="2:7" x14ac:dyDescent="0.35">
      <c r="B3595" s="269">
        <v>35653</v>
      </c>
      <c r="C3595" s="210">
        <v>15.54</v>
      </c>
      <c r="D3595">
        <f t="shared" si="116"/>
        <v>-5.1216389244558309E-3</v>
      </c>
      <c r="E3595">
        <v>6.4391500321956134E-4</v>
      </c>
      <c r="F3595">
        <v>3587</v>
      </c>
      <c r="G3595">
        <f t="shared" ca="1" si="117"/>
        <v>-4.0578384659047367E-2</v>
      </c>
    </row>
    <row r="3596" spans="2:7" x14ac:dyDescent="0.35">
      <c r="B3596" s="269">
        <v>35642</v>
      </c>
      <c r="C3596" s="210">
        <v>15.62</v>
      </c>
      <c r="D3596">
        <f t="shared" si="116"/>
        <v>-0.99710507001949722</v>
      </c>
      <c r="E3596">
        <v>6.4061499039076155E-4</v>
      </c>
      <c r="F3596">
        <v>3588</v>
      </c>
      <c r="G3596">
        <f t="shared" ca="1" si="117"/>
        <v>-4.2870182858515214E-3</v>
      </c>
    </row>
    <row r="3597" spans="2:7" x14ac:dyDescent="0.35">
      <c r="B3597" s="269">
        <v>46225</v>
      </c>
      <c r="C3597" s="210">
        <v>5395.64</v>
      </c>
      <c r="D3597">
        <f t="shared" si="116"/>
        <v>66.36970907728805</v>
      </c>
      <c r="E3597">
        <v>6.3795853269546933E-4</v>
      </c>
      <c r="F3597">
        <v>3589</v>
      </c>
      <c r="G3597">
        <f t="shared" ca="1" si="117"/>
        <v>9.7479809209228257E-3</v>
      </c>
    </row>
    <row r="3598" spans="2:7" x14ac:dyDescent="0.35">
      <c r="B3598" s="269">
        <v>38923</v>
      </c>
      <c r="C3598" s="210">
        <v>80.09</v>
      </c>
      <c r="D3598">
        <f t="shared" si="116"/>
        <v>-0.28777234326367274</v>
      </c>
      <c r="E3598">
        <v>6.2468765617187851E-4</v>
      </c>
      <c r="F3598">
        <v>3590</v>
      </c>
      <c r="G3598">
        <f t="shared" ca="1" si="117"/>
        <v>2.1801120074446765E-2</v>
      </c>
    </row>
    <row r="3599" spans="2:7" x14ac:dyDescent="0.35">
      <c r="B3599" s="269">
        <v>39692</v>
      </c>
      <c r="C3599" s="210">
        <v>112.45</v>
      </c>
      <c r="D3599">
        <f t="shared" si="116"/>
        <v>1.3185567010309278</v>
      </c>
      <c r="E3599">
        <v>6.2288663463256266E-4</v>
      </c>
      <c r="F3599">
        <v>3591</v>
      </c>
      <c r="G3599">
        <f t="shared" ca="1" si="117"/>
        <v>3.4880409752567718E-2</v>
      </c>
    </row>
    <row r="3600" spans="2:7" x14ac:dyDescent="0.35">
      <c r="B3600" s="269">
        <v>36979</v>
      </c>
      <c r="C3600" s="210">
        <v>48.5</v>
      </c>
      <c r="D3600">
        <f t="shared" si="116"/>
        <v>1.9938271604938271</v>
      </c>
      <c r="E3600">
        <v>6.1893955023728368E-4</v>
      </c>
      <c r="F3600">
        <v>3592</v>
      </c>
      <c r="G3600">
        <f t="shared" ca="1" si="117"/>
        <v>2.2882874450817998E-2</v>
      </c>
    </row>
    <row r="3601" spans="2:7" x14ac:dyDescent="0.35">
      <c r="B3601" s="269">
        <v>35739</v>
      </c>
      <c r="C3601" s="210">
        <v>16.2</v>
      </c>
      <c r="D3601">
        <f t="shared" si="116"/>
        <v>-0.85724356714839622</v>
      </c>
      <c r="E3601">
        <v>6.1766522544768438E-4</v>
      </c>
      <c r="F3601">
        <v>3593</v>
      </c>
      <c r="G3601">
        <f t="shared" ca="1" si="117"/>
        <v>-1.3284288203743123E-2</v>
      </c>
    </row>
    <row r="3602" spans="2:7" x14ac:dyDescent="0.35">
      <c r="B3602" s="269">
        <v>39448</v>
      </c>
      <c r="C3602" s="210">
        <v>113.48</v>
      </c>
      <c r="D3602">
        <f t="shared" si="116"/>
        <v>-0.96726201638053144</v>
      </c>
      <c r="E3602">
        <v>6.1722952120630799E-4</v>
      </c>
      <c r="F3602">
        <v>3594</v>
      </c>
      <c r="G3602">
        <f t="shared" ca="1" si="117"/>
        <v>-2.7911275279859454E-2</v>
      </c>
    </row>
    <row r="3603" spans="2:7" x14ac:dyDescent="0.35">
      <c r="B3603" s="269">
        <v>44796</v>
      </c>
      <c r="C3603" s="210">
        <v>3466.31</v>
      </c>
      <c r="D3603">
        <f t="shared" si="116"/>
        <v>25.327738113322194</v>
      </c>
      <c r="E3603">
        <v>6.1197567108036539E-4</v>
      </c>
      <c r="F3603">
        <v>3595</v>
      </c>
      <c r="G3603">
        <f t="shared" ca="1" si="117"/>
        <v>7.0896913497258286E-3</v>
      </c>
    </row>
    <row r="3604" spans="2:7" x14ac:dyDescent="0.35">
      <c r="B3604" s="269">
        <v>38803</v>
      </c>
      <c r="C3604" s="210">
        <v>131.66</v>
      </c>
      <c r="D3604">
        <f t="shared" si="116"/>
        <v>0.1395187813744157</v>
      </c>
      <c r="E3604">
        <v>6.0799513603879065E-4</v>
      </c>
      <c r="F3604">
        <v>3596</v>
      </c>
      <c r="G3604">
        <f t="shared" ca="1" si="117"/>
        <v>3.2195307831329796E-2</v>
      </c>
    </row>
    <row r="3605" spans="2:7" x14ac:dyDescent="0.35">
      <c r="B3605" s="269">
        <v>39394</v>
      </c>
      <c r="C3605" s="210">
        <v>115.54</v>
      </c>
      <c r="D3605">
        <f t="shared" si="116"/>
        <v>2.4990914597213809</v>
      </c>
      <c r="E3605">
        <v>6.0621806529840986E-4</v>
      </c>
      <c r="F3605">
        <v>3597</v>
      </c>
      <c r="G3605">
        <f t="shared" ca="1" si="117"/>
        <v>-1.9523442015906844E-2</v>
      </c>
    </row>
    <row r="3606" spans="2:7" x14ac:dyDescent="0.35">
      <c r="B3606" s="269">
        <v>36039</v>
      </c>
      <c r="C3606" s="210">
        <v>33.020000000000003</v>
      </c>
      <c r="D3606">
        <f t="shared" si="116"/>
        <v>-0.98970938839111799</v>
      </c>
      <c r="E3606">
        <v>6.0606060606070082E-4</v>
      </c>
      <c r="F3606">
        <v>3598</v>
      </c>
      <c r="G3606">
        <f t="shared" ca="1" si="117"/>
        <v>7.8742792849822163E-3</v>
      </c>
    </row>
    <row r="3607" spans="2:7" x14ac:dyDescent="0.35">
      <c r="B3607" s="269">
        <v>44609</v>
      </c>
      <c r="C3607" s="210">
        <v>3208.75</v>
      </c>
      <c r="D3607">
        <f t="shared" si="116"/>
        <v>18.344968951588594</v>
      </c>
      <c r="E3607">
        <v>6.0496256404341214E-4</v>
      </c>
      <c r="F3607">
        <v>3599</v>
      </c>
      <c r="G3607">
        <f t="shared" ca="1" si="117"/>
        <v>2.1347241805947905E-2</v>
      </c>
    </row>
    <row r="3608" spans="2:7" x14ac:dyDescent="0.35">
      <c r="B3608" s="269">
        <v>40547</v>
      </c>
      <c r="C3608" s="210">
        <v>165.87</v>
      </c>
      <c r="D3608">
        <f t="shared" si="116"/>
        <v>2.3213856627953549</v>
      </c>
      <c r="E3608">
        <v>6.0324546057787486E-4</v>
      </c>
      <c r="F3608">
        <v>3600</v>
      </c>
      <c r="G3608">
        <f t="shared" ca="1" si="117"/>
        <v>-2.1203249306000774E-2</v>
      </c>
    </row>
    <row r="3609" spans="2:7" x14ac:dyDescent="0.35">
      <c r="B3609" s="269">
        <v>38250</v>
      </c>
      <c r="C3609" s="210">
        <v>49.94</v>
      </c>
      <c r="D3609">
        <f t="shared" si="116"/>
        <v>-0.98261317624613109</v>
      </c>
      <c r="E3609">
        <v>6.0108194750553275E-4</v>
      </c>
      <c r="F3609">
        <v>3601</v>
      </c>
      <c r="G3609">
        <f t="shared" ca="1" si="117"/>
        <v>-1.0434917846055502E-2</v>
      </c>
    </row>
    <row r="3610" spans="2:7" x14ac:dyDescent="0.35">
      <c r="B3610" s="269">
        <v>43770</v>
      </c>
      <c r="C3610" s="210">
        <v>2872.29</v>
      </c>
      <c r="D3610">
        <f t="shared" si="116"/>
        <v>33.398682634730541</v>
      </c>
      <c r="E3610">
        <v>5.9918413416143825E-4</v>
      </c>
      <c r="F3610">
        <v>3602</v>
      </c>
      <c r="G3610">
        <f t="shared" ca="1" si="117"/>
        <v>6.5874215828803206E-2</v>
      </c>
    </row>
    <row r="3611" spans="2:7" x14ac:dyDescent="0.35">
      <c r="B3611" s="269">
        <v>38931</v>
      </c>
      <c r="C3611" s="210">
        <v>83.5</v>
      </c>
      <c r="D3611">
        <f t="shared" si="116"/>
        <v>-0.86128876854328285</v>
      </c>
      <c r="E3611">
        <v>5.9916117435586771E-4</v>
      </c>
      <c r="F3611">
        <v>3603</v>
      </c>
      <c r="G3611">
        <f t="shared" ca="1" si="117"/>
        <v>-4.7397757765515816E-3</v>
      </c>
    </row>
    <row r="3612" spans="2:7" x14ac:dyDescent="0.35">
      <c r="B3612" s="269">
        <v>41911</v>
      </c>
      <c r="C3612" s="210">
        <v>601.97</v>
      </c>
      <c r="D3612">
        <f t="shared" si="116"/>
        <v>7.7305293691080488</v>
      </c>
      <c r="E3612">
        <v>5.9839430860526529E-4</v>
      </c>
      <c r="F3612">
        <v>3604</v>
      </c>
      <c r="G3612">
        <f t="shared" ca="1" si="117"/>
        <v>-2.4528633664165179E-2</v>
      </c>
    </row>
    <row r="3613" spans="2:7" x14ac:dyDescent="0.35">
      <c r="B3613" s="269">
        <v>38429</v>
      </c>
      <c r="C3613" s="210">
        <v>68.95</v>
      </c>
      <c r="D3613">
        <f t="shared" si="116"/>
        <v>-0.20279801133078962</v>
      </c>
      <c r="E3613">
        <v>5.8046727615739739E-4</v>
      </c>
      <c r="F3613">
        <v>3605</v>
      </c>
      <c r="G3613">
        <f t="shared" ca="1" si="117"/>
        <v>-1.8333408040493552E-2</v>
      </c>
    </row>
    <row r="3614" spans="2:7" x14ac:dyDescent="0.35">
      <c r="B3614" s="269">
        <v>39028</v>
      </c>
      <c r="C3614" s="210">
        <v>86.49</v>
      </c>
      <c r="D3614">
        <f t="shared" si="116"/>
        <v>-0.9599668589096767</v>
      </c>
      <c r="E3614">
        <v>5.7843590930121654E-4</v>
      </c>
      <c r="F3614">
        <v>3606</v>
      </c>
      <c r="G3614">
        <f t="shared" ca="1" si="117"/>
        <v>4.3494111543240226E-2</v>
      </c>
    </row>
    <row r="3615" spans="2:7" x14ac:dyDescent="0.35">
      <c r="B3615" s="269">
        <v>43157</v>
      </c>
      <c r="C3615" s="210">
        <v>2160.46</v>
      </c>
      <c r="D3615">
        <f t="shared" si="116"/>
        <v>16.632090100383579</v>
      </c>
      <c r="E3615">
        <v>5.7428145348794311E-4</v>
      </c>
      <c r="F3615">
        <v>3607</v>
      </c>
      <c r="G3615">
        <f t="shared" ca="1" si="117"/>
        <v>9.0125733049576714E-3</v>
      </c>
    </row>
    <row r="3616" spans="2:7" x14ac:dyDescent="0.35">
      <c r="B3616" s="269">
        <v>39946</v>
      </c>
      <c r="C3616" s="210">
        <v>122.53</v>
      </c>
      <c r="D3616">
        <f t="shared" si="116"/>
        <v>-0.96250646413894603</v>
      </c>
      <c r="E3616">
        <v>5.7161522129681034E-4</v>
      </c>
      <c r="F3616">
        <v>3608</v>
      </c>
      <c r="G3616">
        <f t="shared" ca="1" si="117"/>
        <v>-4.0525263950191787E-3</v>
      </c>
    </row>
    <row r="3617" spans="2:7" x14ac:dyDescent="0.35">
      <c r="B3617" s="269">
        <v>44313</v>
      </c>
      <c r="C3617" s="210">
        <v>3268.03</v>
      </c>
      <c r="D3617">
        <f t="shared" si="116"/>
        <v>-3.3636132450957777E-2</v>
      </c>
      <c r="E3617">
        <v>5.6334750887123699E-4</v>
      </c>
      <c r="F3617">
        <v>3609</v>
      </c>
      <c r="G3617">
        <f t="shared" ca="1" si="117"/>
        <v>1.7058646493391971E-3</v>
      </c>
    </row>
    <row r="3618" spans="2:7" x14ac:dyDescent="0.35">
      <c r="B3618" s="269">
        <v>44369</v>
      </c>
      <c r="C3618" s="210">
        <v>3381.78</v>
      </c>
      <c r="D3618">
        <f t="shared" si="116"/>
        <v>1.793751239177847</v>
      </c>
      <c r="E3618">
        <v>5.6215013550779637E-4</v>
      </c>
      <c r="F3618">
        <v>3610</v>
      </c>
      <c r="G3618">
        <f t="shared" ca="1" si="117"/>
        <v>-5.129760507409274E-3</v>
      </c>
    </row>
    <row r="3619" spans="2:7" x14ac:dyDescent="0.35">
      <c r="B3619" s="269">
        <v>42200</v>
      </c>
      <c r="C3619" s="210">
        <v>1210.48</v>
      </c>
      <c r="D3619">
        <f t="shared" si="116"/>
        <v>32.812290502793303</v>
      </c>
      <c r="E3619">
        <v>5.6207637626059159E-4</v>
      </c>
      <c r="F3619">
        <v>3611</v>
      </c>
      <c r="G3619">
        <f t="shared" ca="1" si="117"/>
        <v>6.5333599135394328E-4</v>
      </c>
    </row>
    <row r="3620" spans="2:7" x14ac:dyDescent="0.35">
      <c r="B3620" s="269">
        <v>37175</v>
      </c>
      <c r="C3620" s="210">
        <v>35.799999999999997</v>
      </c>
      <c r="D3620">
        <f t="shared" si="116"/>
        <v>-0.50006982265046784</v>
      </c>
      <c r="E3620">
        <v>5.5897149245377363E-4</v>
      </c>
      <c r="F3620">
        <v>3612</v>
      </c>
      <c r="G3620">
        <f t="shared" ca="1" si="117"/>
        <v>2.576356735417569E-2</v>
      </c>
    </row>
    <row r="3621" spans="2:7" x14ac:dyDescent="0.35">
      <c r="B3621" s="269">
        <v>36399</v>
      </c>
      <c r="C3621" s="210">
        <v>71.61</v>
      </c>
      <c r="D3621">
        <f t="shared" si="116"/>
        <v>0.99916247906197653</v>
      </c>
      <c r="E3621">
        <v>5.5889339108573788E-4</v>
      </c>
      <c r="F3621">
        <v>3613</v>
      </c>
      <c r="G3621">
        <f t="shared" ca="1" si="117"/>
        <v>-3.3771364943900699E-2</v>
      </c>
    </row>
    <row r="3622" spans="2:7" x14ac:dyDescent="0.35">
      <c r="B3622" s="269">
        <v>37669</v>
      </c>
      <c r="C3622" s="210">
        <v>35.82</v>
      </c>
      <c r="D3622">
        <f t="shared" si="116"/>
        <v>0.99554317548746529</v>
      </c>
      <c r="E3622">
        <v>5.5865921787718231E-4</v>
      </c>
      <c r="F3622">
        <v>3614</v>
      </c>
      <c r="G3622">
        <f t="shared" ca="1" si="117"/>
        <v>-2.6241808906602195E-3</v>
      </c>
    </row>
    <row r="3623" spans="2:7" x14ac:dyDescent="0.35">
      <c r="B3623" s="269">
        <v>35829</v>
      </c>
      <c r="C3623" s="210">
        <v>17.95</v>
      </c>
      <c r="D3623">
        <f t="shared" si="116"/>
        <v>-0.99574829931972797</v>
      </c>
      <c r="E3623">
        <v>5.5741360089175084E-4</v>
      </c>
      <c r="F3623">
        <v>3615</v>
      </c>
      <c r="G3623">
        <f t="shared" ca="1" si="117"/>
        <v>-2.8450726446101311E-2</v>
      </c>
    </row>
    <row r="3624" spans="2:7" x14ac:dyDescent="0.35">
      <c r="B3624" s="269">
        <v>45042</v>
      </c>
      <c r="C3624" s="210">
        <v>4221.84</v>
      </c>
      <c r="D3624">
        <f t="shared" si="116"/>
        <v>28.306122448979593</v>
      </c>
      <c r="E3624">
        <v>5.5693934575040205E-4</v>
      </c>
      <c r="F3624">
        <v>3616</v>
      </c>
      <c r="G3624">
        <f t="shared" ca="1" si="117"/>
        <v>-2.2412281005344946E-2</v>
      </c>
    </row>
    <row r="3625" spans="2:7" x14ac:dyDescent="0.35">
      <c r="B3625" s="269">
        <v>40616</v>
      </c>
      <c r="C3625" s="210">
        <v>144.06</v>
      </c>
      <c r="D3625">
        <f t="shared" si="116"/>
        <v>2.9544331594839419</v>
      </c>
      <c r="E3625">
        <v>5.5563272676769347E-4</v>
      </c>
      <c r="F3625">
        <v>3617</v>
      </c>
      <c r="G3625">
        <f t="shared" ca="1" si="117"/>
        <v>5.4880338231173215E-3</v>
      </c>
    </row>
    <row r="3626" spans="2:7" x14ac:dyDescent="0.35">
      <c r="B3626" s="269">
        <v>37652</v>
      </c>
      <c r="C3626" s="210">
        <v>36.43</v>
      </c>
      <c r="D3626">
        <f t="shared" si="116"/>
        <v>-0.71519036822766002</v>
      </c>
      <c r="E3626">
        <v>5.4929964295531795E-4</v>
      </c>
      <c r="F3626">
        <v>3618</v>
      </c>
      <c r="G3626">
        <f t="shared" ca="1" si="117"/>
        <v>1.3629870307729757E-2</v>
      </c>
    </row>
    <row r="3627" spans="2:7" x14ac:dyDescent="0.35">
      <c r="B3627" s="269">
        <v>40269</v>
      </c>
      <c r="C3627" s="210">
        <v>127.91</v>
      </c>
      <c r="D3627">
        <f t="shared" si="116"/>
        <v>-2.4955158699211822E-3</v>
      </c>
      <c r="E3627">
        <v>5.4755944931158618E-4</v>
      </c>
      <c r="F3627">
        <v>3619</v>
      </c>
      <c r="G3627">
        <f t="shared" ca="1" si="117"/>
        <v>-2.9588404519860306E-2</v>
      </c>
    </row>
    <row r="3628" spans="2:7" x14ac:dyDescent="0.35">
      <c r="B3628" s="269">
        <v>39975</v>
      </c>
      <c r="C3628" s="210">
        <v>128.22999999999999</v>
      </c>
      <c r="D3628">
        <f t="shared" si="116"/>
        <v>-0.95318689101522713</v>
      </c>
      <c r="E3628">
        <v>5.4619225967535254E-4</v>
      </c>
      <c r="F3628">
        <v>3620</v>
      </c>
      <c r="G3628">
        <f t="shared" ca="1" si="117"/>
        <v>-1.3848655159517369E-2</v>
      </c>
    </row>
    <row r="3629" spans="2:7" x14ac:dyDescent="0.35">
      <c r="B3629" s="269">
        <v>43536</v>
      </c>
      <c r="C3629" s="210">
        <v>2739.19</v>
      </c>
      <c r="D3629">
        <f t="shared" si="116"/>
        <v>72.733243606998656</v>
      </c>
      <c r="E3629">
        <v>5.4059779889032008E-4</v>
      </c>
      <c r="F3629">
        <v>3621</v>
      </c>
      <c r="G3629">
        <f t="shared" ca="1" si="117"/>
        <v>1.966804360785486E-2</v>
      </c>
    </row>
    <row r="3630" spans="2:7" x14ac:dyDescent="0.35">
      <c r="B3630" s="269">
        <v>37601</v>
      </c>
      <c r="C3630" s="210">
        <v>37.15</v>
      </c>
      <c r="D3630">
        <f t="shared" si="116"/>
        <v>-0.96776936224113541</v>
      </c>
      <c r="E3630">
        <v>5.3864799353611683E-4</v>
      </c>
      <c r="F3630">
        <v>3622</v>
      </c>
      <c r="G3630">
        <f t="shared" ca="1" si="117"/>
        <v>1.1946473452611754E-2</v>
      </c>
    </row>
    <row r="3631" spans="2:7" x14ac:dyDescent="0.35">
      <c r="B3631" s="269">
        <v>42536</v>
      </c>
      <c r="C3631" s="210">
        <v>1152.6300000000001</v>
      </c>
      <c r="D3631">
        <f t="shared" si="116"/>
        <v>4.1378710885263441</v>
      </c>
      <c r="E3631">
        <v>5.3818977265832611E-4</v>
      </c>
      <c r="F3631">
        <v>3623</v>
      </c>
      <c r="G3631">
        <f t="shared" ca="1" si="117"/>
        <v>-1.4549129741837702E-2</v>
      </c>
    </row>
    <row r="3632" spans="2:7" x14ac:dyDescent="0.35">
      <c r="B3632" s="269">
        <v>41347</v>
      </c>
      <c r="C3632" s="210">
        <v>224.34</v>
      </c>
      <c r="D3632">
        <f t="shared" si="116"/>
        <v>0.70912692366295915</v>
      </c>
      <c r="E3632">
        <v>5.3518865400055545E-4</v>
      </c>
      <c r="F3632">
        <v>3624</v>
      </c>
      <c r="G3632">
        <f t="shared" ca="1" si="117"/>
        <v>-4.1130371211144566E-2</v>
      </c>
    </row>
    <row r="3633" spans="2:7" x14ac:dyDescent="0.35">
      <c r="B3633" s="269">
        <v>40296</v>
      </c>
      <c r="C3633" s="210">
        <v>131.26</v>
      </c>
      <c r="D3633">
        <f t="shared" si="116"/>
        <v>1.3322672352523097</v>
      </c>
      <c r="E3633">
        <v>5.3357725436384772E-4</v>
      </c>
      <c r="F3633">
        <v>3625</v>
      </c>
      <c r="G3633">
        <f t="shared" ca="1" si="117"/>
        <v>1.6647882181559302E-2</v>
      </c>
    </row>
    <row r="3634" spans="2:7" x14ac:dyDescent="0.35">
      <c r="B3634" s="269">
        <v>36336</v>
      </c>
      <c r="C3634" s="210">
        <v>56.28</v>
      </c>
      <c r="D3634">
        <f t="shared" si="116"/>
        <v>-0.50159404888416581</v>
      </c>
      <c r="E3634">
        <v>5.3333333333335353E-4</v>
      </c>
      <c r="F3634">
        <v>3626</v>
      </c>
      <c r="G3634">
        <f t="shared" ca="1" si="117"/>
        <v>-1.7407886201329412E-2</v>
      </c>
    </row>
    <row r="3635" spans="2:7" x14ac:dyDescent="0.35">
      <c r="B3635" s="269">
        <v>39440</v>
      </c>
      <c r="C3635" s="210">
        <v>112.92</v>
      </c>
      <c r="D3635">
        <f t="shared" si="116"/>
        <v>-0.1553594135687037</v>
      </c>
      <c r="E3635">
        <v>5.316321105794991E-4</v>
      </c>
      <c r="F3635">
        <v>3627</v>
      </c>
      <c r="G3635">
        <f t="shared" ca="1" si="117"/>
        <v>-2.4855405876643533E-2</v>
      </c>
    </row>
    <row r="3636" spans="2:7" x14ac:dyDescent="0.35">
      <c r="B3636" s="269">
        <v>40133</v>
      </c>
      <c r="C3636" s="210">
        <v>133.69</v>
      </c>
      <c r="D3636">
        <f t="shared" si="116"/>
        <v>-0.95350010086746018</v>
      </c>
      <c r="E3636">
        <v>5.2387367160599597E-4</v>
      </c>
      <c r="F3636">
        <v>3628</v>
      </c>
      <c r="G3636">
        <f t="shared" ca="1" si="117"/>
        <v>3.3081723535568736E-2</v>
      </c>
    </row>
    <row r="3637" spans="2:7" x14ac:dyDescent="0.35">
      <c r="B3637" s="269">
        <v>44644</v>
      </c>
      <c r="C3637" s="210">
        <v>2875.06</v>
      </c>
      <c r="D3637">
        <f t="shared" si="116"/>
        <v>73.214248838409915</v>
      </c>
      <c r="E3637">
        <v>5.1851877629561192E-4</v>
      </c>
      <c r="F3637">
        <v>3629</v>
      </c>
      <c r="G3637">
        <f t="shared" ca="1" si="117"/>
        <v>-1.7876558456259094E-2</v>
      </c>
    </row>
    <row r="3638" spans="2:7" x14ac:dyDescent="0.35">
      <c r="B3638" s="269">
        <v>37818</v>
      </c>
      <c r="C3638" s="210">
        <v>38.74</v>
      </c>
      <c r="D3638">
        <f t="shared" si="116"/>
        <v>-0.80251822398939687</v>
      </c>
      <c r="E3638">
        <v>5.165289256199155E-4</v>
      </c>
      <c r="F3638">
        <v>3630</v>
      </c>
      <c r="G3638">
        <f t="shared" ca="1" si="117"/>
        <v>6.4067936065121929E-3</v>
      </c>
    </row>
    <row r="3639" spans="2:7" x14ac:dyDescent="0.35">
      <c r="B3639" s="269">
        <v>40793</v>
      </c>
      <c r="C3639" s="210">
        <v>196.17</v>
      </c>
      <c r="D3639">
        <f t="shared" si="116"/>
        <v>2.2853793334449839</v>
      </c>
      <c r="E3639">
        <v>5.1002193094300155E-4</v>
      </c>
      <c r="F3639">
        <v>3631</v>
      </c>
      <c r="G3639">
        <f t="shared" ca="1" si="117"/>
        <v>-1.3386127668632446E-2</v>
      </c>
    </row>
    <row r="3640" spans="2:7" x14ac:dyDescent="0.35">
      <c r="B3640" s="269">
        <v>36347</v>
      </c>
      <c r="C3640" s="210">
        <v>59.71</v>
      </c>
      <c r="D3640">
        <f t="shared" si="116"/>
        <v>-0.98729690687873239</v>
      </c>
      <c r="E3640">
        <v>5.0268096514747217E-4</v>
      </c>
      <c r="F3640">
        <v>3632</v>
      </c>
      <c r="G3640">
        <f t="shared" ca="1" si="117"/>
        <v>-9.0366854631566736E-3</v>
      </c>
    </row>
    <row r="3641" spans="2:7" x14ac:dyDescent="0.35">
      <c r="B3641" s="269">
        <v>45349</v>
      </c>
      <c r="C3641" s="210">
        <v>4700.43</v>
      </c>
      <c r="D3641">
        <f t="shared" si="116"/>
        <v>116.45202398800599</v>
      </c>
      <c r="E3641">
        <v>5.0020433879379746E-4</v>
      </c>
      <c r="F3641">
        <v>3633</v>
      </c>
      <c r="G3641">
        <f t="shared" ca="1" si="117"/>
        <v>3.2597725260058531E-2</v>
      </c>
    </row>
    <row r="3642" spans="2:7" x14ac:dyDescent="0.35">
      <c r="B3642" s="269">
        <v>37831</v>
      </c>
      <c r="C3642" s="210">
        <v>40.020000000000003</v>
      </c>
      <c r="D3642">
        <f t="shared" si="116"/>
        <v>-3.9820806371328168E-3</v>
      </c>
      <c r="E3642">
        <v>5.0000000000007818E-4</v>
      </c>
      <c r="F3642">
        <v>3634</v>
      </c>
      <c r="G3642">
        <f t="shared" ca="1" si="117"/>
        <v>-2.3138257816503038E-2</v>
      </c>
    </row>
    <row r="3643" spans="2:7" x14ac:dyDescent="0.35">
      <c r="B3643" s="269">
        <v>36161</v>
      </c>
      <c r="C3643" s="210">
        <v>40.18</v>
      </c>
      <c r="D3643">
        <f t="shared" si="116"/>
        <v>-0.99278071743641794</v>
      </c>
      <c r="E3643">
        <v>4.9800796812756788E-4</v>
      </c>
      <c r="F3643">
        <v>3635</v>
      </c>
      <c r="G3643">
        <f t="shared" ca="1" si="117"/>
        <v>-1.329604186789345E-2</v>
      </c>
    </row>
    <row r="3644" spans="2:7" x14ac:dyDescent="0.35">
      <c r="B3644" s="269">
        <v>45523</v>
      </c>
      <c r="C3644" s="210">
        <v>5565.65</v>
      </c>
      <c r="D3644">
        <f t="shared" si="116"/>
        <v>53.747688373008067</v>
      </c>
      <c r="E3644">
        <v>4.9614498938488967E-4</v>
      </c>
      <c r="F3644">
        <v>3636</v>
      </c>
      <c r="G3644">
        <f t="shared" ca="1" si="117"/>
        <v>-1.7451181993640003E-2</v>
      </c>
    </row>
    <row r="3645" spans="2:7" x14ac:dyDescent="0.35">
      <c r="B3645" s="269">
        <v>39561</v>
      </c>
      <c r="C3645" s="210">
        <v>101.66</v>
      </c>
      <c r="D3645">
        <f t="shared" si="116"/>
        <v>-0.98305824789686302</v>
      </c>
      <c r="E3645">
        <v>4.9207755142207613E-4</v>
      </c>
      <c r="F3645">
        <v>3637</v>
      </c>
      <c r="G3645">
        <f t="shared" ca="1" si="117"/>
        <v>-2.4241556985097151E-2</v>
      </c>
    </row>
    <row r="3646" spans="2:7" x14ac:dyDescent="0.35">
      <c r="B3646" s="269">
        <v>45918</v>
      </c>
      <c r="C3646" s="210">
        <v>6000.56</v>
      </c>
      <c r="D3646">
        <f t="shared" si="116"/>
        <v>48.000163318634662</v>
      </c>
      <c r="E3646">
        <v>4.9186259193257438E-4</v>
      </c>
      <c r="F3646">
        <v>3638</v>
      </c>
      <c r="G3646">
        <f t="shared" ca="1" si="117"/>
        <v>1.9139487995489799E-3</v>
      </c>
    </row>
    <row r="3647" spans="2:7" x14ac:dyDescent="0.35">
      <c r="B3647" s="269">
        <v>39945</v>
      </c>
      <c r="C3647" s="210">
        <v>122.46</v>
      </c>
      <c r="D3647">
        <f t="shared" si="116"/>
        <v>1.9788372658720506</v>
      </c>
      <c r="E3647">
        <v>4.9019607843127496E-4</v>
      </c>
      <c r="F3647">
        <v>3639</v>
      </c>
      <c r="G3647">
        <f t="shared" ca="1" si="117"/>
        <v>1.8794629983399945E-2</v>
      </c>
    </row>
    <row r="3648" spans="2:7" x14ac:dyDescent="0.35">
      <c r="B3648" s="269">
        <v>37272</v>
      </c>
      <c r="C3648" s="210">
        <v>41.11</v>
      </c>
      <c r="D3648">
        <f t="shared" si="116"/>
        <v>-0.99137560287913473</v>
      </c>
      <c r="E3648">
        <v>4.8673643222185492E-4</v>
      </c>
      <c r="F3648">
        <v>3640</v>
      </c>
      <c r="G3648">
        <f t="shared" ca="1" si="117"/>
        <v>1.5069706630871564E-2</v>
      </c>
    </row>
    <row r="3649" spans="2:7" x14ac:dyDescent="0.35">
      <c r="B3649" s="269">
        <v>45629</v>
      </c>
      <c r="C3649" s="210">
        <v>4766.71</v>
      </c>
      <c r="D3649">
        <f t="shared" si="116"/>
        <v>75.121207282018531</v>
      </c>
      <c r="E3649">
        <v>4.8064612271797271E-4</v>
      </c>
      <c r="F3649">
        <v>3641</v>
      </c>
      <c r="G3649">
        <f t="shared" ca="1" si="117"/>
        <v>-1.4583133570092459E-3</v>
      </c>
    </row>
    <row r="3650" spans="2:7" x14ac:dyDescent="0.35">
      <c r="B3650" s="269">
        <v>38453</v>
      </c>
      <c r="C3650" s="210">
        <v>62.62</v>
      </c>
      <c r="D3650">
        <f t="shared" si="116"/>
        <v>-5.7161003493172349E-3</v>
      </c>
      <c r="E3650">
        <v>4.7930979389669326E-4</v>
      </c>
      <c r="F3650">
        <v>3642</v>
      </c>
      <c r="G3650">
        <f t="shared" ca="1" si="117"/>
        <v>2.0970555686196726E-2</v>
      </c>
    </row>
    <row r="3651" spans="2:7" x14ac:dyDescent="0.35">
      <c r="B3651" s="269">
        <v>38455</v>
      </c>
      <c r="C3651" s="210">
        <v>62.98</v>
      </c>
      <c r="D3651">
        <f t="shared" si="116"/>
        <v>-0.40562476406191017</v>
      </c>
      <c r="E3651">
        <v>4.7656870532158902E-4</v>
      </c>
      <c r="F3651">
        <v>3643</v>
      </c>
      <c r="G3651">
        <f t="shared" ca="1" si="117"/>
        <v>2.1104480361084494E-2</v>
      </c>
    </row>
    <row r="3652" spans="2:7" x14ac:dyDescent="0.35">
      <c r="B3652" s="269">
        <v>39576</v>
      </c>
      <c r="C3652" s="210">
        <v>105.96</v>
      </c>
      <c r="D3652">
        <f t="shared" si="116"/>
        <v>-0.17173454232783564</v>
      </c>
      <c r="E3652">
        <v>4.7209895194029987E-4</v>
      </c>
      <c r="F3652">
        <v>3644</v>
      </c>
      <c r="G3652">
        <f t="shared" ca="1" si="117"/>
        <v>-2.14915936702645E-2</v>
      </c>
    </row>
    <row r="3653" spans="2:7" x14ac:dyDescent="0.35">
      <c r="B3653" s="269">
        <v>38786</v>
      </c>
      <c r="C3653" s="210">
        <v>127.93</v>
      </c>
      <c r="D3653">
        <f t="shared" si="116"/>
        <v>0.48703940485877023</v>
      </c>
      <c r="E3653">
        <v>4.692265582232132E-4</v>
      </c>
      <c r="F3653">
        <v>3645</v>
      </c>
      <c r="G3653">
        <f t="shared" ca="1" si="117"/>
        <v>6.3810910361177253E-3</v>
      </c>
    </row>
    <row r="3654" spans="2:7" x14ac:dyDescent="0.35">
      <c r="B3654" s="269">
        <v>39773</v>
      </c>
      <c r="C3654" s="210">
        <v>86.03</v>
      </c>
      <c r="D3654">
        <f t="shared" si="116"/>
        <v>-0.94407208284846866</v>
      </c>
      <c r="E3654">
        <v>4.6517036864758988E-4</v>
      </c>
      <c r="F3654">
        <v>3646</v>
      </c>
      <c r="G3654">
        <f t="shared" ca="1" si="117"/>
        <v>7.2817124099341605E-3</v>
      </c>
    </row>
    <row r="3655" spans="2:7" x14ac:dyDescent="0.35">
      <c r="B3655" s="269">
        <v>42852</v>
      </c>
      <c r="C3655" s="210">
        <v>1538.23</v>
      </c>
      <c r="D3655">
        <f t="shared" si="116"/>
        <v>22.055005995203839</v>
      </c>
      <c r="E3655">
        <v>4.6178261095792991E-4</v>
      </c>
      <c r="F3655">
        <v>3647</v>
      </c>
      <c r="G3655">
        <f t="shared" ca="1" si="117"/>
        <v>1.3149294444614679E-2</v>
      </c>
    </row>
    <row r="3656" spans="2:7" x14ac:dyDescent="0.35">
      <c r="B3656" s="269">
        <v>38394</v>
      </c>
      <c r="C3656" s="210">
        <v>66.72</v>
      </c>
      <c r="D3656">
        <f t="shared" si="116"/>
        <v>-0.97985920765060319</v>
      </c>
      <c r="E3656">
        <v>4.4984255510573004E-4</v>
      </c>
      <c r="F3656">
        <v>3648</v>
      </c>
      <c r="G3656">
        <f t="shared" ca="1" si="117"/>
        <v>-1.4644268043873291E-2</v>
      </c>
    </row>
    <row r="3657" spans="2:7" x14ac:dyDescent="0.35">
      <c r="B3657" s="269">
        <v>44357</v>
      </c>
      <c r="C3657" s="210">
        <v>3312.68</v>
      </c>
      <c r="D3657">
        <f t="shared" ref="D3657:D3720" si="118">(C3657-C3658)/C3658</f>
        <v>-0.18695268014922448</v>
      </c>
      <c r="E3657">
        <v>4.4696786663445831E-4</v>
      </c>
      <c r="F3657">
        <v>3649</v>
      </c>
      <c r="G3657">
        <f t="shared" ca="1" si="117"/>
        <v>1.6054641524568841E-2</v>
      </c>
    </row>
    <row r="3658" spans="2:7" x14ac:dyDescent="0.35">
      <c r="B3658" s="269">
        <v>45019</v>
      </c>
      <c r="C3658" s="210">
        <v>4074.4</v>
      </c>
      <c r="D3658">
        <f t="shared" si="118"/>
        <v>0.63740339906684407</v>
      </c>
      <c r="E3658">
        <v>4.3952158443847153E-4</v>
      </c>
      <c r="F3658">
        <v>3650</v>
      </c>
      <c r="G3658">
        <f t="shared" ref="G3658:G3721" ca="1" si="119">_xlfn.NORM.INV(RAND(),M$11,M$12)</f>
        <v>3.1347564330362288E-2</v>
      </c>
    </row>
    <row r="3659" spans="2:7" x14ac:dyDescent="0.35">
      <c r="B3659" s="269">
        <v>43244</v>
      </c>
      <c r="C3659" s="210">
        <v>2488.33</v>
      </c>
      <c r="D3659">
        <f t="shared" si="118"/>
        <v>53.40161783996502</v>
      </c>
      <c r="E3659">
        <v>4.3823676042526881E-4</v>
      </c>
      <c r="F3659">
        <v>3651</v>
      </c>
      <c r="G3659">
        <f t="shared" ca="1" si="119"/>
        <v>5.6709432064247457E-3</v>
      </c>
    </row>
    <row r="3660" spans="2:7" x14ac:dyDescent="0.35">
      <c r="B3660" s="269">
        <v>38201</v>
      </c>
      <c r="C3660" s="210">
        <v>45.74</v>
      </c>
      <c r="D3660">
        <f t="shared" si="118"/>
        <v>-0.98711883117614596</v>
      </c>
      <c r="E3660">
        <v>4.3744531933515149E-4</v>
      </c>
      <c r="F3660">
        <v>3652</v>
      </c>
      <c r="G3660">
        <f t="shared" ca="1" si="119"/>
        <v>2.9624560558719707E-2</v>
      </c>
    </row>
    <row r="3661" spans="2:7" x14ac:dyDescent="0.35">
      <c r="B3661" s="269">
        <v>44853</v>
      </c>
      <c r="C3661" s="210">
        <v>3550.92</v>
      </c>
      <c r="D3661">
        <f t="shared" si="118"/>
        <v>29.574479076976065</v>
      </c>
      <c r="E3661">
        <v>4.3669721668921019E-4</v>
      </c>
      <c r="F3661">
        <v>3653</v>
      </c>
      <c r="G3661">
        <f t="shared" ca="1" si="119"/>
        <v>-2.0105589324520758E-2</v>
      </c>
    </row>
    <row r="3662" spans="2:7" x14ac:dyDescent="0.35">
      <c r="B3662" s="269">
        <v>39318</v>
      </c>
      <c r="C3662" s="210">
        <v>116.14</v>
      </c>
      <c r="D3662">
        <f t="shared" si="118"/>
        <v>-0.97969662059043072</v>
      </c>
      <c r="E3662">
        <v>4.3070031871821133E-4</v>
      </c>
      <c r="F3662">
        <v>3654</v>
      </c>
      <c r="G3662">
        <f t="shared" ca="1" si="119"/>
        <v>-6.531181880312268E-3</v>
      </c>
    </row>
    <row r="3663" spans="2:7" x14ac:dyDescent="0.35">
      <c r="B3663" s="269">
        <v>45985</v>
      </c>
      <c r="C3663" s="210">
        <v>5720.23</v>
      </c>
      <c r="D3663">
        <f t="shared" si="118"/>
        <v>13.408639798488664</v>
      </c>
      <c r="E3663">
        <v>4.302376625850859E-4</v>
      </c>
      <c r="F3663">
        <v>3655</v>
      </c>
      <c r="G3663">
        <f t="shared" ca="1" si="119"/>
        <v>-2.1825660774581184E-3</v>
      </c>
    </row>
    <row r="3664" spans="2:7" x14ac:dyDescent="0.35">
      <c r="B3664" s="269">
        <v>41579</v>
      </c>
      <c r="C3664" s="210">
        <v>397</v>
      </c>
      <c r="D3664">
        <f t="shared" si="118"/>
        <v>7.2450674974039471</v>
      </c>
      <c r="E3664">
        <v>4.2839503061768496E-4</v>
      </c>
      <c r="F3664">
        <v>3656</v>
      </c>
      <c r="G3664">
        <f t="shared" ca="1" si="119"/>
        <v>-8.5714722444932227E-3</v>
      </c>
    </row>
    <row r="3665" spans="2:7" x14ac:dyDescent="0.35">
      <c r="B3665" s="269">
        <v>36756</v>
      </c>
      <c r="C3665" s="210">
        <v>48.15</v>
      </c>
      <c r="D3665">
        <f t="shared" si="118"/>
        <v>-0.99188530557765175</v>
      </c>
      <c r="E3665">
        <v>4.155412424682323E-4</v>
      </c>
      <c r="F3665">
        <v>3657</v>
      </c>
      <c r="G3665">
        <f t="shared" ca="1" si="119"/>
        <v>2.6312694103799118E-3</v>
      </c>
    </row>
    <row r="3666" spans="2:7" x14ac:dyDescent="0.35">
      <c r="B3666" s="269">
        <v>46017</v>
      </c>
      <c r="C3666" s="210">
        <v>5933.68</v>
      </c>
      <c r="D3666">
        <f t="shared" si="118"/>
        <v>15.360197413769336</v>
      </c>
      <c r="E3666">
        <v>4.1475446872650757E-4</v>
      </c>
      <c r="F3666">
        <v>3658</v>
      </c>
      <c r="G3666">
        <f t="shared" ca="1" si="119"/>
        <v>1.8574283917099556E-2</v>
      </c>
    </row>
    <row r="3667" spans="2:7" x14ac:dyDescent="0.35">
      <c r="B3667" s="269">
        <v>41767</v>
      </c>
      <c r="C3667" s="210">
        <v>362.69</v>
      </c>
      <c r="D3667">
        <f t="shared" si="118"/>
        <v>-0.80803857329614315</v>
      </c>
      <c r="E3667">
        <v>4.1374744855733782E-4</v>
      </c>
      <c r="F3667">
        <v>3659</v>
      </c>
      <c r="G3667">
        <f t="shared" ca="1" si="119"/>
        <v>-1.1220843517476651E-2</v>
      </c>
    </row>
    <row r="3668" spans="2:7" x14ac:dyDescent="0.35">
      <c r="B3668" s="269">
        <v>43012</v>
      </c>
      <c r="C3668" s="210">
        <v>1889.39</v>
      </c>
      <c r="D3668">
        <f t="shared" si="118"/>
        <v>-0.31190067775993235</v>
      </c>
      <c r="E3668">
        <v>4.1300215502417128E-4</v>
      </c>
      <c r="F3668">
        <v>3660</v>
      </c>
      <c r="G3668">
        <f t="shared" ca="1" si="119"/>
        <v>-1.2786197660102333E-2</v>
      </c>
    </row>
    <row r="3669" spans="2:7" x14ac:dyDescent="0.35">
      <c r="B3669" s="269">
        <v>43287</v>
      </c>
      <c r="C3669" s="210">
        <v>2745.81</v>
      </c>
      <c r="D3669">
        <f t="shared" si="118"/>
        <v>-0.46904857207497258</v>
      </c>
      <c r="E3669">
        <v>4.1170555401726582E-4</v>
      </c>
      <c r="F3669">
        <v>3661</v>
      </c>
      <c r="G3669">
        <f t="shared" ca="1" si="119"/>
        <v>1.9994879212574927E-2</v>
      </c>
    </row>
    <row r="3670" spans="2:7" x14ac:dyDescent="0.35">
      <c r="B3670" s="269">
        <v>45461</v>
      </c>
      <c r="C3670" s="210">
        <v>5171.49</v>
      </c>
      <c r="D3670">
        <f t="shared" si="118"/>
        <v>12.989098679939405</v>
      </c>
      <c r="E3670">
        <v>4.0817274025118538E-4</v>
      </c>
      <c r="F3670">
        <v>3662</v>
      </c>
      <c r="G3670">
        <f t="shared" ca="1" si="119"/>
        <v>1.4790057000571816E-2</v>
      </c>
    </row>
    <row r="3671" spans="2:7" x14ac:dyDescent="0.35">
      <c r="B3671" s="269">
        <v>41708</v>
      </c>
      <c r="C3671" s="210">
        <v>369.68</v>
      </c>
      <c r="D3671">
        <f t="shared" si="118"/>
        <v>2.7198631515395455</v>
      </c>
      <c r="E3671">
        <v>4.0592103482811712E-4</v>
      </c>
      <c r="F3671">
        <v>3663</v>
      </c>
      <c r="G3671">
        <f t="shared" ca="1" si="119"/>
        <v>2.7276085604593055E-2</v>
      </c>
    </row>
    <row r="3672" spans="2:7" x14ac:dyDescent="0.35">
      <c r="B3672" s="269">
        <v>39553</v>
      </c>
      <c r="C3672" s="210">
        <v>99.38</v>
      </c>
      <c r="D3672">
        <f t="shared" si="118"/>
        <v>0.99238171611868464</v>
      </c>
      <c r="E3672">
        <v>4.0265753976235195E-4</v>
      </c>
      <c r="F3672">
        <v>3664</v>
      </c>
      <c r="G3672">
        <f t="shared" ca="1" si="119"/>
        <v>-2.742371339807164E-2</v>
      </c>
    </row>
    <row r="3673" spans="2:7" x14ac:dyDescent="0.35">
      <c r="B3673" s="269">
        <v>37986</v>
      </c>
      <c r="C3673" s="210">
        <v>49.88</v>
      </c>
      <c r="D3673">
        <f t="shared" si="118"/>
        <v>-0.98947361756816932</v>
      </c>
      <c r="E3673">
        <v>4.0112314480551797E-4</v>
      </c>
      <c r="F3673">
        <v>3665</v>
      </c>
      <c r="G3673">
        <f t="shared" ca="1" si="119"/>
        <v>-2.1673469486013727E-2</v>
      </c>
    </row>
    <row r="3674" spans="2:7" x14ac:dyDescent="0.35">
      <c r="B3674" s="269">
        <v>45271</v>
      </c>
      <c r="C3674" s="210">
        <v>4738.57</v>
      </c>
      <c r="D3674">
        <f t="shared" si="118"/>
        <v>36.034544744040637</v>
      </c>
      <c r="E3674">
        <v>3.9478962146639873E-4</v>
      </c>
      <c r="F3674">
        <v>3666</v>
      </c>
      <c r="G3674">
        <f t="shared" ca="1" si="119"/>
        <v>-1.0520977803976119E-2</v>
      </c>
    </row>
    <row r="3675" spans="2:7" x14ac:dyDescent="0.35">
      <c r="B3675" s="269">
        <v>39982</v>
      </c>
      <c r="C3675" s="210">
        <v>127.95</v>
      </c>
      <c r="D3675">
        <f t="shared" si="118"/>
        <v>-0.97562202420078536</v>
      </c>
      <c r="E3675">
        <v>3.9093041438621702E-4</v>
      </c>
      <c r="F3675">
        <v>3667</v>
      </c>
      <c r="G3675">
        <f t="shared" ca="1" si="119"/>
        <v>-3.0784269158325795E-3</v>
      </c>
    </row>
    <row r="3676" spans="2:7" x14ac:dyDescent="0.35">
      <c r="B3676" s="269">
        <v>46155</v>
      </c>
      <c r="C3676" s="210">
        <v>5248.59</v>
      </c>
      <c r="D3676">
        <f t="shared" si="118"/>
        <v>0.11239005574041497</v>
      </c>
      <c r="E3676">
        <v>3.7547983273045405E-4</v>
      </c>
      <c r="F3676">
        <v>3668</v>
      </c>
      <c r="G3676">
        <f t="shared" ca="1" si="119"/>
        <v>1.1957778666058294E-2</v>
      </c>
    </row>
    <row r="3677" spans="2:7" x14ac:dyDescent="0.35">
      <c r="B3677" s="269">
        <v>45343</v>
      </c>
      <c r="C3677" s="210">
        <v>4718.3</v>
      </c>
      <c r="D3677">
        <f t="shared" si="118"/>
        <v>-1.7395451317518476E-2</v>
      </c>
      <c r="E3677">
        <v>3.7527589138634478E-4</v>
      </c>
      <c r="F3677">
        <v>3669</v>
      </c>
      <c r="G3677">
        <f t="shared" ca="1" si="119"/>
        <v>-4.9776046776705543E-3</v>
      </c>
    </row>
    <row r="3678" spans="2:7" x14ac:dyDescent="0.35">
      <c r="B3678" s="269">
        <v>45111</v>
      </c>
      <c r="C3678" s="210">
        <v>4801.83</v>
      </c>
      <c r="D3678">
        <f t="shared" si="118"/>
        <v>21.01563431296135</v>
      </c>
      <c r="E3678">
        <v>3.7082947052629564E-4</v>
      </c>
      <c r="F3678">
        <v>3670</v>
      </c>
      <c r="G3678">
        <f t="shared" ca="1" si="119"/>
        <v>-5.3823108893434647E-3</v>
      </c>
    </row>
    <row r="3679" spans="2:7" x14ac:dyDescent="0.35">
      <c r="B3679" s="269">
        <v>41052</v>
      </c>
      <c r="C3679" s="210">
        <v>218.11</v>
      </c>
      <c r="D3679">
        <f t="shared" si="118"/>
        <v>0.95965858041329755</v>
      </c>
      <c r="E3679">
        <v>3.6692198321337663E-4</v>
      </c>
      <c r="F3679">
        <v>3671</v>
      </c>
      <c r="G3679">
        <f t="shared" ca="1" si="119"/>
        <v>-1.7993062276355179E-2</v>
      </c>
    </row>
    <row r="3680" spans="2:7" x14ac:dyDescent="0.35">
      <c r="B3680" s="269">
        <v>39687</v>
      </c>
      <c r="C3680" s="210">
        <v>111.3</v>
      </c>
      <c r="D3680">
        <f t="shared" si="118"/>
        <v>-0.90329811635504276</v>
      </c>
      <c r="E3680">
        <v>3.5951824555089019E-4</v>
      </c>
      <c r="F3680">
        <v>3672</v>
      </c>
      <c r="G3680">
        <f t="shared" ca="1" si="119"/>
        <v>-4.4001105672443492E-3</v>
      </c>
    </row>
    <row r="3681" spans="2:7" x14ac:dyDescent="0.35">
      <c r="B3681" s="269">
        <v>42180</v>
      </c>
      <c r="C3681" s="210">
        <v>1150.96</v>
      </c>
      <c r="D3681">
        <f t="shared" si="118"/>
        <v>12.633736081497275</v>
      </c>
      <c r="E3681">
        <v>3.5635131024299848E-4</v>
      </c>
      <c r="F3681">
        <v>3673</v>
      </c>
      <c r="G3681">
        <f t="shared" ca="1" si="119"/>
        <v>-1.6211924933939949E-2</v>
      </c>
    </row>
    <row r="3682" spans="2:7" x14ac:dyDescent="0.35">
      <c r="B3682" s="269">
        <v>39042</v>
      </c>
      <c r="C3682" s="210">
        <v>84.42</v>
      </c>
      <c r="D3682">
        <f t="shared" si="118"/>
        <v>0.48235294117647054</v>
      </c>
      <c r="E3682">
        <v>3.5549235691433983E-4</v>
      </c>
      <c r="F3682">
        <v>3674</v>
      </c>
      <c r="G3682">
        <f t="shared" ca="1" si="119"/>
        <v>-4.743945918731075E-3</v>
      </c>
    </row>
    <row r="3683" spans="2:7" x14ac:dyDescent="0.35">
      <c r="B3683" s="269">
        <v>36851</v>
      </c>
      <c r="C3683" s="210">
        <v>56.95</v>
      </c>
      <c r="D3683">
        <f t="shared" si="118"/>
        <v>-0.50222882615156017</v>
      </c>
      <c r="E3683">
        <v>3.5130862462678952E-4</v>
      </c>
      <c r="F3683">
        <v>3675</v>
      </c>
      <c r="G3683">
        <f t="shared" ca="1" si="119"/>
        <v>8.6649096571515885E-3</v>
      </c>
    </row>
    <row r="3684" spans="2:7" x14ac:dyDescent="0.35">
      <c r="B3684" s="269">
        <v>38756</v>
      </c>
      <c r="C3684" s="210">
        <v>114.41</v>
      </c>
      <c r="D3684">
        <f t="shared" si="118"/>
        <v>-0.97643586543254124</v>
      </c>
      <c r="E3684">
        <v>3.4974206522682557E-4</v>
      </c>
      <c r="F3684">
        <v>3676</v>
      </c>
      <c r="G3684">
        <f t="shared" ca="1" si="119"/>
        <v>1.5648227779070663E-2</v>
      </c>
    </row>
    <row r="3685" spans="2:7" x14ac:dyDescent="0.35">
      <c r="B3685" s="269">
        <v>45126</v>
      </c>
      <c r="C3685" s="210">
        <v>4855.26</v>
      </c>
      <c r="D3685">
        <f t="shared" si="118"/>
        <v>19.383123425692698</v>
      </c>
      <c r="E3685">
        <v>3.4613625406407044E-4</v>
      </c>
      <c r="F3685">
        <v>3677</v>
      </c>
      <c r="G3685">
        <f t="shared" ca="1" si="119"/>
        <v>2.5202792453594185E-2</v>
      </c>
    </row>
    <row r="3686" spans="2:7" x14ac:dyDescent="0.35">
      <c r="B3686" s="269">
        <v>41411</v>
      </c>
      <c r="C3686" s="210">
        <v>238.2</v>
      </c>
      <c r="D3686">
        <f t="shared" si="118"/>
        <v>0.14047687446136156</v>
      </c>
      <c r="E3686">
        <v>3.3596505963373125E-4</v>
      </c>
      <c r="F3686">
        <v>3678</v>
      </c>
      <c r="G3686">
        <f t="shared" ca="1" si="119"/>
        <v>3.5766975845112755E-3</v>
      </c>
    </row>
    <row r="3687" spans="2:7" x14ac:dyDescent="0.35">
      <c r="B3687" s="269">
        <v>41338</v>
      </c>
      <c r="C3687" s="210">
        <v>208.86</v>
      </c>
      <c r="D3687">
        <f t="shared" si="118"/>
        <v>1.3132129803965003</v>
      </c>
      <c r="E3687">
        <v>3.3526509890330765E-4</v>
      </c>
      <c r="F3687">
        <v>3679</v>
      </c>
      <c r="G3687">
        <f t="shared" ca="1" si="119"/>
        <v>5.3767517817525159E-3</v>
      </c>
    </row>
    <row r="3688" spans="2:7" x14ac:dyDescent="0.35">
      <c r="B3688" s="269">
        <v>38610</v>
      </c>
      <c r="C3688" s="210">
        <v>90.29</v>
      </c>
      <c r="D3688">
        <f t="shared" si="118"/>
        <v>-2.2145941756168775E-4</v>
      </c>
      <c r="E3688">
        <v>3.323731442499572E-4</v>
      </c>
      <c r="F3688">
        <v>3680</v>
      </c>
      <c r="G3688">
        <f t="shared" ca="1" si="119"/>
        <v>2.82369441130251E-2</v>
      </c>
    </row>
    <row r="3689" spans="2:7" x14ac:dyDescent="0.35">
      <c r="B3689" s="269">
        <v>38642</v>
      </c>
      <c r="C3689" s="210">
        <v>90.31</v>
      </c>
      <c r="D3689">
        <f t="shared" si="118"/>
        <v>-0.98093189025754923</v>
      </c>
      <c r="E3689">
        <v>3.3229951262739408E-4</v>
      </c>
      <c r="F3689">
        <v>3681</v>
      </c>
      <c r="G3689">
        <f t="shared" ca="1" si="119"/>
        <v>-2.3995181811993598E-2</v>
      </c>
    </row>
    <row r="3690" spans="2:7" x14ac:dyDescent="0.35">
      <c r="B3690" s="269">
        <v>45091</v>
      </c>
      <c r="C3690" s="210">
        <v>4736.18</v>
      </c>
      <c r="D3690">
        <f t="shared" si="118"/>
        <v>0.76167680261860948</v>
      </c>
      <c r="E3690">
        <v>3.146985335894623E-4</v>
      </c>
      <c r="F3690">
        <v>3682</v>
      </c>
      <c r="G3690">
        <f t="shared" ca="1" si="119"/>
        <v>2.6586314008461478E-2</v>
      </c>
    </row>
    <row r="3691" spans="2:7" x14ac:dyDescent="0.35">
      <c r="B3691" s="269">
        <v>43809</v>
      </c>
      <c r="C3691" s="210">
        <v>2688.45</v>
      </c>
      <c r="D3691">
        <f t="shared" si="118"/>
        <v>26.955183529167098</v>
      </c>
      <c r="E3691">
        <v>3.1254534698103175E-4</v>
      </c>
      <c r="F3691">
        <v>3683</v>
      </c>
      <c r="G3691">
        <f t="shared" ca="1" si="119"/>
        <v>2.4784810989735066E-2</v>
      </c>
    </row>
    <row r="3692" spans="2:7" x14ac:dyDescent="0.35">
      <c r="B3692" s="269">
        <v>38891</v>
      </c>
      <c r="C3692" s="210">
        <v>96.17</v>
      </c>
      <c r="D3692">
        <f t="shared" si="118"/>
        <v>0.49704234122042357</v>
      </c>
      <c r="E3692">
        <v>3.1204493447057561E-4</v>
      </c>
      <c r="F3692">
        <v>3684</v>
      </c>
      <c r="G3692">
        <f t="shared" ca="1" si="119"/>
        <v>3.752289741691952E-4</v>
      </c>
    </row>
    <row r="3693" spans="2:7" x14ac:dyDescent="0.35">
      <c r="B3693" s="269">
        <v>38505</v>
      </c>
      <c r="C3693" s="210">
        <v>64.239999999999995</v>
      </c>
      <c r="D3693">
        <f t="shared" si="118"/>
        <v>-0.97602600417231133</v>
      </c>
      <c r="E3693">
        <v>3.1142946122697014E-4</v>
      </c>
      <c r="F3693">
        <v>3685</v>
      </c>
      <c r="G3693">
        <f t="shared" ca="1" si="119"/>
        <v>1.3984422356548587E-2</v>
      </c>
    </row>
    <row r="3694" spans="2:7" x14ac:dyDescent="0.35">
      <c r="B3694" s="269">
        <v>43803</v>
      </c>
      <c r="C3694" s="210">
        <v>2679.57</v>
      </c>
      <c r="D3694">
        <f t="shared" si="118"/>
        <v>-0.35294217079272466</v>
      </c>
      <c r="E3694">
        <v>3.0984716695176912E-4</v>
      </c>
      <c r="F3694">
        <v>3686</v>
      </c>
      <c r="G3694">
        <f t="shared" ca="1" si="119"/>
        <v>2.0441832051541317E-3</v>
      </c>
    </row>
    <row r="3695" spans="2:7" x14ac:dyDescent="0.35">
      <c r="B3695" s="269">
        <v>44903</v>
      </c>
      <c r="C3695" s="210">
        <v>4141.16</v>
      </c>
      <c r="D3695">
        <f t="shared" si="118"/>
        <v>-4.6997040535005051E-2</v>
      </c>
      <c r="E3695">
        <v>3.0918770592378166E-4</v>
      </c>
      <c r="F3695">
        <v>3687</v>
      </c>
      <c r="G3695">
        <f t="shared" ca="1" si="119"/>
        <v>-2.6369228874800667E-6</v>
      </c>
    </row>
    <row r="3696" spans="2:7" x14ac:dyDescent="0.35">
      <c r="B3696" s="269">
        <v>45204</v>
      </c>
      <c r="C3696" s="210">
        <v>4345.38</v>
      </c>
      <c r="D3696">
        <f t="shared" si="118"/>
        <v>31.929524098211576</v>
      </c>
      <c r="E3696">
        <v>3.0846861446951352E-4</v>
      </c>
      <c r="F3696">
        <v>3688</v>
      </c>
      <c r="G3696">
        <f t="shared" ca="1" si="119"/>
        <v>4.4478131247540104E-2</v>
      </c>
    </row>
    <row r="3697" spans="2:7" x14ac:dyDescent="0.35">
      <c r="B3697" s="269">
        <v>40310</v>
      </c>
      <c r="C3697" s="210">
        <v>131.96</v>
      </c>
      <c r="D3697">
        <f t="shared" si="118"/>
        <v>-0.96083215348951789</v>
      </c>
      <c r="E3697">
        <v>3.0321406913296292E-4</v>
      </c>
      <c r="F3697">
        <v>3689</v>
      </c>
      <c r="G3697">
        <f t="shared" ca="1" si="119"/>
        <v>-4.3715515736526701E-3</v>
      </c>
    </row>
    <row r="3698" spans="2:7" x14ac:dyDescent="0.35">
      <c r="B3698" s="269">
        <v>44418</v>
      </c>
      <c r="C3698" s="210">
        <v>3369.09</v>
      </c>
      <c r="D3698">
        <f t="shared" si="118"/>
        <v>0.3532981996674085</v>
      </c>
      <c r="E3698">
        <v>3.0284406202958424E-4</v>
      </c>
      <c r="F3698">
        <v>3690</v>
      </c>
      <c r="G3698">
        <f t="shared" ca="1" si="119"/>
        <v>-7.6064189651020324E-3</v>
      </c>
    </row>
    <row r="3699" spans="2:7" x14ac:dyDescent="0.35">
      <c r="B3699" s="269">
        <v>43941</v>
      </c>
      <c r="C3699" s="210">
        <v>2489.54</v>
      </c>
      <c r="D3699">
        <f t="shared" si="118"/>
        <v>0.1821065327014938</v>
      </c>
      <c r="E3699">
        <v>3.0135125904556028E-4</v>
      </c>
      <c r="F3699">
        <v>3691</v>
      </c>
      <c r="G3699">
        <f t="shared" ca="1" si="119"/>
        <v>5.8724546404722846E-3</v>
      </c>
    </row>
    <row r="3700" spans="2:7" x14ac:dyDescent="0.35">
      <c r="B3700" s="269">
        <v>43182</v>
      </c>
      <c r="C3700" s="210">
        <v>2106.02</v>
      </c>
      <c r="D3700">
        <f t="shared" si="118"/>
        <v>0.33819212342258764</v>
      </c>
      <c r="E3700">
        <v>2.992319712737826E-4</v>
      </c>
      <c r="F3700">
        <v>3692</v>
      </c>
      <c r="G3700">
        <f t="shared" ca="1" si="119"/>
        <v>-1.9228496262261197E-2</v>
      </c>
    </row>
    <row r="3701" spans="2:7" x14ac:dyDescent="0.35">
      <c r="B3701" s="269">
        <v>42915</v>
      </c>
      <c r="C3701" s="210">
        <v>1573.78</v>
      </c>
      <c r="D3701">
        <f t="shared" si="118"/>
        <v>21.831568257652687</v>
      </c>
      <c r="E3701">
        <v>2.9237535911323594E-4</v>
      </c>
      <c r="F3701">
        <v>3693</v>
      </c>
      <c r="G3701">
        <f t="shared" ca="1" si="119"/>
        <v>1.1393017250386087E-3</v>
      </c>
    </row>
    <row r="3702" spans="2:7" x14ac:dyDescent="0.35">
      <c r="B3702" s="269">
        <v>38415</v>
      </c>
      <c r="C3702" s="210">
        <v>68.930000000000007</v>
      </c>
      <c r="D3702">
        <f t="shared" si="118"/>
        <v>-0.6689082088476872</v>
      </c>
      <c r="E3702">
        <v>2.902336380788018E-4</v>
      </c>
      <c r="F3702">
        <v>3694</v>
      </c>
      <c r="G3702">
        <f t="shared" ca="1" si="119"/>
        <v>1.5741380427572928E-2</v>
      </c>
    </row>
    <row r="3703" spans="2:7" x14ac:dyDescent="0.35">
      <c r="B3703" s="269">
        <v>41325</v>
      </c>
      <c r="C3703" s="210">
        <v>208.19</v>
      </c>
      <c r="D3703">
        <f t="shared" si="118"/>
        <v>4.828387458006719</v>
      </c>
      <c r="E3703">
        <v>2.8828136260991821E-4</v>
      </c>
      <c r="F3703">
        <v>3695</v>
      </c>
      <c r="G3703">
        <f t="shared" ca="1" si="119"/>
        <v>-4.6432212212664482E-3</v>
      </c>
    </row>
    <row r="3704" spans="2:7" x14ac:dyDescent="0.35">
      <c r="B3704" s="269">
        <v>37705</v>
      </c>
      <c r="C3704" s="210">
        <v>35.72</v>
      </c>
      <c r="D3704">
        <f t="shared" si="118"/>
        <v>-1.6769144773617181E-3</v>
      </c>
      <c r="E3704">
        <v>2.8003360403242819E-4</v>
      </c>
      <c r="F3704">
        <v>3696</v>
      </c>
      <c r="G3704">
        <f t="shared" ca="1" si="119"/>
        <v>-1.7341026250178776E-2</v>
      </c>
    </row>
    <row r="3705" spans="2:7" x14ac:dyDescent="0.35">
      <c r="B3705" s="269">
        <v>37153</v>
      </c>
      <c r="C3705" s="210">
        <v>35.78</v>
      </c>
      <c r="D3705">
        <f t="shared" si="118"/>
        <v>-1.1166945840312436E-3</v>
      </c>
      <c r="E3705">
        <v>2.7956388034660359E-4</v>
      </c>
      <c r="F3705">
        <v>3697</v>
      </c>
      <c r="G3705">
        <f t="shared" ca="1" si="119"/>
        <v>-3.7810302505539321E-3</v>
      </c>
    </row>
    <row r="3706" spans="2:7" x14ac:dyDescent="0.35">
      <c r="B3706" s="269">
        <v>37664</v>
      </c>
      <c r="C3706" s="210">
        <v>35.82</v>
      </c>
      <c r="D3706">
        <f t="shared" si="118"/>
        <v>-9.4026548672565356E-3</v>
      </c>
      <c r="E3706">
        <v>2.7925160569667717E-4</v>
      </c>
      <c r="F3706">
        <v>3698</v>
      </c>
      <c r="G3706">
        <f t="shared" ca="1" si="119"/>
        <v>9.0231931346155154E-3</v>
      </c>
    </row>
    <row r="3707" spans="2:7" x14ac:dyDescent="0.35">
      <c r="B3707" s="269">
        <v>37659</v>
      </c>
      <c r="C3707" s="210">
        <v>36.159999999999997</v>
      </c>
      <c r="D3707">
        <f t="shared" si="118"/>
        <v>-1.148168398031716E-2</v>
      </c>
      <c r="E3707">
        <v>2.7662517289067803E-4</v>
      </c>
      <c r="F3707">
        <v>3699</v>
      </c>
      <c r="G3707">
        <f t="shared" ca="1" si="119"/>
        <v>5.6342879191262967E-3</v>
      </c>
    </row>
    <row r="3708" spans="2:7" x14ac:dyDescent="0.35">
      <c r="B3708" s="269">
        <v>37475</v>
      </c>
      <c r="C3708" s="210">
        <v>36.58</v>
      </c>
      <c r="D3708">
        <f t="shared" si="118"/>
        <v>-0.67089518668466042</v>
      </c>
      <c r="E3708">
        <v>2.7344818156953813E-4</v>
      </c>
      <c r="F3708">
        <v>3700</v>
      </c>
      <c r="G3708">
        <f t="shared" ca="1" si="119"/>
        <v>2.5638749118711644E-3</v>
      </c>
    </row>
    <row r="3709" spans="2:7" x14ac:dyDescent="0.35">
      <c r="B3709" s="269">
        <v>39685</v>
      </c>
      <c r="C3709" s="210">
        <v>111.15</v>
      </c>
      <c r="D3709">
        <f t="shared" si="118"/>
        <v>1.9632098107171425</v>
      </c>
      <c r="E3709">
        <v>2.6997840172787198E-4</v>
      </c>
      <c r="F3709">
        <v>3701</v>
      </c>
      <c r="G3709">
        <f t="shared" ca="1" si="119"/>
        <v>-2.3792008382169895E-3</v>
      </c>
    </row>
    <row r="3710" spans="2:7" x14ac:dyDescent="0.35">
      <c r="B3710" s="269">
        <v>37539</v>
      </c>
      <c r="C3710" s="210">
        <v>37.51</v>
      </c>
      <c r="D3710">
        <f t="shared" si="118"/>
        <v>-1.0652463382156898E-3</v>
      </c>
      <c r="E3710">
        <v>2.6666666666661361E-4</v>
      </c>
      <c r="F3710">
        <v>3702</v>
      </c>
      <c r="G3710">
        <f t="shared" ca="1" si="119"/>
        <v>3.5139817173302758E-2</v>
      </c>
    </row>
    <row r="3711" spans="2:7" x14ac:dyDescent="0.35">
      <c r="B3711" s="269">
        <v>37550</v>
      </c>
      <c r="C3711" s="210">
        <v>37.549999999999997</v>
      </c>
      <c r="D3711">
        <f t="shared" si="118"/>
        <v>-0.99312554350313509</v>
      </c>
      <c r="E3711">
        <v>2.6638252530628693E-4</v>
      </c>
      <c r="F3711">
        <v>3703</v>
      </c>
      <c r="G3711">
        <f t="shared" ca="1" si="119"/>
        <v>-2.083372960727169E-2</v>
      </c>
    </row>
    <row r="3712" spans="2:7" x14ac:dyDescent="0.35">
      <c r="B3712" s="269">
        <v>45867</v>
      </c>
      <c r="C3712" s="210">
        <v>5462.25</v>
      </c>
      <c r="D3712">
        <f t="shared" si="118"/>
        <v>143.38937351308485</v>
      </c>
      <c r="E3712">
        <v>2.655288602402245E-4</v>
      </c>
      <c r="F3712">
        <v>3704</v>
      </c>
      <c r="G3712">
        <f t="shared" ca="1" si="119"/>
        <v>2.4548479811293808E-2</v>
      </c>
    </row>
    <row r="3713" spans="2:7" x14ac:dyDescent="0.35">
      <c r="B3713" s="269">
        <v>37515</v>
      </c>
      <c r="C3713" s="210">
        <v>37.83</v>
      </c>
      <c r="D3713">
        <f t="shared" si="118"/>
        <v>-0.80001057305984347</v>
      </c>
      <c r="E3713">
        <v>2.6441036488625096E-4</v>
      </c>
      <c r="F3713">
        <v>3705</v>
      </c>
      <c r="G3713">
        <f t="shared" ca="1" si="119"/>
        <v>-2.2485006109115305E-2</v>
      </c>
    </row>
    <row r="3714" spans="2:7" x14ac:dyDescent="0.35">
      <c r="B3714" s="269">
        <v>41129</v>
      </c>
      <c r="C3714" s="210">
        <v>189.16</v>
      </c>
      <c r="D3714">
        <f t="shared" si="118"/>
        <v>3.9844532279314882</v>
      </c>
      <c r="E3714">
        <v>2.6439638305738959E-4</v>
      </c>
      <c r="F3714">
        <v>3706</v>
      </c>
      <c r="G3714">
        <f t="shared" ca="1" si="119"/>
        <v>1.7325645788611631E-2</v>
      </c>
    </row>
    <row r="3715" spans="2:7" x14ac:dyDescent="0.35">
      <c r="B3715" s="269">
        <v>37385</v>
      </c>
      <c r="C3715" s="210">
        <v>37.950000000000003</v>
      </c>
      <c r="D3715">
        <f t="shared" si="118"/>
        <v>-3.675505381990038E-3</v>
      </c>
      <c r="E3715">
        <v>2.6357406431220653E-4</v>
      </c>
      <c r="F3715">
        <v>3707</v>
      </c>
      <c r="G3715">
        <f t="shared" ca="1" si="119"/>
        <v>7.9155998807293286E-3</v>
      </c>
    </row>
    <row r="3716" spans="2:7" x14ac:dyDescent="0.35">
      <c r="B3716" s="269">
        <v>37390</v>
      </c>
      <c r="C3716" s="210">
        <v>38.090000000000003</v>
      </c>
      <c r="D3716">
        <f t="shared" si="118"/>
        <v>-0.9860683379296723</v>
      </c>
      <c r="E3716">
        <v>2.626050420169411E-4</v>
      </c>
      <c r="F3716">
        <v>3708</v>
      </c>
      <c r="G3716">
        <f t="shared" ca="1" si="119"/>
        <v>-2.1855429469565951E-2</v>
      </c>
    </row>
    <row r="3717" spans="2:7" x14ac:dyDescent="0.35">
      <c r="B3717" s="269">
        <v>43851</v>
      </c>
      <c r="C3717" s="210">
        <v>2734.06</v>
      </c>
      <c r="D3717">
        <f t="shared" si="118"/>
        <v>69.41102240535669</v>
      </c>
      <c r="E3717">
        <v>2.59754513692003E-4</v>
      </c>
      <c r="F3717">
        <v>3709</v>
      </c>
      <c r="G3717">
        <f t="shared" ca="1" si="119"/>
        <v>2.6126260815228231E-2</v>
      </c>
    </row>
    <row r="3718" spans="2:7" x14ac:dyDescent="0.35">
      <c r="B3718" s="269">
        <v>37127</v>
      </c>
      <c r="C3718" s="210">
        <v>38.83</v>
      </c>
      <c r="D3718">
        <f t="shared" si="118"/>
        <v>-0.99102001359833125</v>
      </c>
      <c r="E3718">
        <v>2.5759917568258655E-4</v>
      </c>
      <c r="F3718">
        <v>3710</v>
      </c>
      <c r="G3718">
        <f t="shared" ca="1" si="119"/>
        <v>-1.7794354640706257E-2</v>
      </c>
    </row>
    <row r="3719" spans="2:7" x14ac:dyDescent="0.35">
      <c r="B3719" s="269">
        <v>45160</v>
      </c>
      <c r="C3719" s="210">
        <v>4324.0600000000004</v>
      </c>
      <c r="D3719">
        <f t="shared" si="118"/>
        <v>-3.1092448272616712E-2</v>
      </c>
      <c r="E3719">
        <v>2.5676910443113665E-4</v>
      </c>
      <c r="F3719">
        <v>3711</v>
      </c>
      <c r="G3719">
        <f t="shared" ca="1" si="119"/>
        <v>-4.0205226646268792E-2</v>
      </c>
    </row>
    <row r="3720" spans="2:7" x14ac:dyDescent="0.35">
      <c r="B3720" s="269">
        <v>45719</v>
      </c>
      <c r="C3720" s="210">
        <v>4462.82</v>
      </c>
      <c r="D3720">
        <f t="shared" si="118"/>
        <v>109.93263733532191</v>
      </c>
      <c r="E3720">
        <v>2.5102539390812713E-4</v>
      </c>
      <c r="F3720">
        <v>3712</v>
      </c>
      <c r="G3720">
        <f t="shared" ca="1" si="119"/>
        <v>-2.1021876718155998E-3</v>
      </c>
    </row>
    <row r="3721" spans="2:7" x14ac:dyDescent="0.35">
      <c r="B3721" s="269">
        <v>37305</v>
      </c>
      <c r="C3721" s="210">
        <v>40.229999999999997</v>
      </c>
      <c r="D3721">
        <f t="shared" ref="D3721:D3784" si="120">(C3721-C3722)/C3722</f>
        <v>-7.4019245003702008E-3</v>
      </c>
      <c r="E3721">
        <v>2.4863252113371484E-4</v>
      </c>
      <c r="F3721">
        <v>3713</v>
      </c>
      <c r="G3721">
        <f t="shared" ca="1" si="119"/>
        <v>-2.8403627914582046E-2</v>
      </c>
    </row>
    <row r="3722" spans="2:7" x14ac:dyDescent="0.35">
      <c r="B3722" s="269">
        <v>37861</v>
      </c>
      <c r="C3722" s="210">
        <v>40.53</v>
      </c>
      <c r="D3722">
        <f t="shared" si="120"/>
        <v>-1.7241379310344897E-3</v>
      </c>
      <c r="E3722">
        <v>2.4679170779856884E-4</v>
      </c>
      <c r="F3722">
        <v>3714</v>
      </c>
      <c r="G3722">
        <f t="shared" ref="G3722:G3785" ca="1" si="121">_xlfn.NORM.INV(RAND(),M$11,M$12)</f>
        <v>6.4587665508096196E-3</v>
      </c>
    </row>
    <row r="3723" spans="2:7" x14ac:dyDescent="0.35">
      <c r="B3723" s="269">
        <v>37292</v>
      </c>
      <c r="C3723" s="210">
        <v>40.6</v>
      </c>
      <c r="D3723">
        <f t="shared" si="120"/>
        <v>-2.4570024570024916E-3</v>
      </c>
      <c r="E3723">
        <v>2.4636610002458755E-4</v>
      </c>
      <c r="F3723">
        <v>3715</v>
      </c>
      <c r="G3723">
        <f t="shared" ca="1" si="121"/>
        <v>-8.7064836201767911E-3</v>
      </c>
    </row>
    <row r="3724" spans="2:7" x14ac:dyDescent="0.35">
      <c r="B3724" s="269">
        <v>37867</v>
      </c>
      <c r="C3724" s="210">
        <v>40.700000000000003</v>
      </c>
      <c r="D3724">
        <f t="shared" si="120"/>
        <v>-4.8620850864890097E-2</v>
      </c>
      <c r="E3724">
        <v>2.4576062914733637E-4</v>
      </c>
      <c r="F3724">
        <v>3716</v>
      </c>
      <c r="G3724">
        <f t="shared" ca="1" si="121"/>
        <v>1.7363239192952483E-2</v>
      </c>
    </row>
    <row r="3725" spans="2:7" x14ac:dyDescent="0.35">
      <c r="B3725" s="269">
        <v>36683</v>
      </c>
      <c r="C3725" s="210">
        <v>42.78</v>
      </c>
      <c r="D3725">
        <f t="shared" si="120"/>
        <v>-0.67398262459990854</v>
      </c>
      <c r="E3725">
        <v>2.3380874444699578E-4</v>
      </c>
      <c r="F3725">
        <v>3717</v>
      </c>
      <c r="G3725">
        <f t="shared" ca="1" si="121"/>
        <v>-2.6450461981873175E-2</v>
      </c>
    </row>
    <row r="3726" spans="2:7" x14ac:dyDescent="0.35">
      <c r="B3726" s="269">
        <v>40102</v>
      </c>
      <c r="C3726" s="210">
        <v>131.22</v>
      </c>
      <c r="D3726">
        <f t="shared" si="120"/>
        <v>-0.92907257061933124</v>
      </c>
      <c r="E3726">
        <v>2.2867596615596569E-4</v>
      </c>
      <c r="F3726">
        <v>3718</v>
      </c>
      <c r="G3726">
        <f t="shared" ca="1" si="121"/>
        <v>-1.3865141345603613E-2</v>
      </c>
    </row>
    <row r="3727" spans="2:7" x14ac:dyDescent="0.35">
      <c r="B3727" s="269">
        <v>42965</v>
      </c>
      <c r="C3727" s="210">
        <v>1850.06</v>
      </c>
      <c r="D3727">
        <f t="shared" si="120"/>
        <v>19.438135218736193</v>
      </c>
      <c r="E3727">
        <v>2.2707121385774818E-4</v>
      </c>
      <c r="F3727">
        <v>3719</v>
      </c>
      <c r="G3727">
        <f t="shared" ca="1" si="121"/>
        <v>-1.1779764430018947E-2</v>
      </c>
    </row>
    <row r="3728" spans="2:7" x14ac:dyDescent="0.35">
      <c r="B3728" s="269">
        <v>39122</v>
      </c>
      <c r="C3728" s="210">
        <v>90.52</v>
      </c>
      <c r="D3728">
        <f t="shared" si="120"/>
        <v>-0.95949326304767102</v>
      </c>
      <c r="E3728">
        <v>2.2099447513807758E-4</v>
      </c>
      <c r="F3728">
        <v>3720</v>
      </c>
      <c r="G3728">
        <f t="shared" ca="1" si="121"/>
        <v>-1.1109591246080302E-2</v>
      </c>
    </row>
    <row r="3729" spans="2:7" x14ac:dyDescent="0.35">
      <c r="B3729" s="269">
        <v>43201</v>
      </c>
      <c r="C3729" s="210">
        <v>2234.69</v>
      </c>
      <c r="D3729">
        <f t="shared" si="120"/>
        <v>10.730040417825837</v>
      </c>
      <c r="E3729">
        <v>2.1036424344972953E-4</v>
      </c>
      <c r="F3729">
        <v>3721</v>
      </c>
      <c r="G3729">
        <f t="shared" ca="1" si="121"/>
        <v>9.9070968068452857E-3</v>
      </c>
    </row>
    <row r="3730" spans="2:7" x14ac:dyDescent="0.35">
      <c r="B3730" s="269">
        <v>40714</v>
      </c>
      <c r="C3730" s="210">
        <v>190.51</v>
      </c>
      <c r="D3730">
        <f t="shared" si="120"/>
        <v>-2.2524371472550101E-2</v>
      </c>
      <c r="E3730">
        <v>2.1000682522177792E-4</v>
      </c>
      <c r="F3730">
        <v>3722</v>
      </c>
      <c r="G3730">
        <f t="shared" ca="1" si="121"/>
        <v>-2.6414262156352047E-2</v>
      </c>
    </row>
    <row r="3731" spans="2:7" x14ac:dyDescent="0.35">
      <c r="B3731" s="269">
        <v>40849</v>
      </c>
      <c r="C3731" s="210">
        <v>194.9</v>
      </c>
      <c r="D3731">
        <f t="shared" si="120"/>
        <v>-0.95493454062828054</v>
      </c>
      <c r="E3731">
        <v>2.0527558246942441E-4</v>
      </c>
      <c r="F3731">
        <v>3723</v>
      </c>
      <c r="G3731">
        <f t="shared" ca="1" si="121"/>
        <v>-2.8477647139339059E-3</v>
      </c>
    </row>
    <row r="3732" spans="2:7" x14ac:dyDescent="0.35">
      <c r="B3732" s="269">
        <v>45161</v>
      </c>
      <c r="C3732" s="210">
        <v>4324.82</v>
      </c>
      <c r="D3732">
        <f t="shared" si="120"/>
        <v>-0.17603485755764667</v>
      </c>
      <c r="E3732">
        <v>1.7576074337527896E-4</v>
      </c>
      <c r="F3732">
        <v>3724</v>
      </c>
      <c r="G3732">
        <f t="shared" ca="1" si="121"/>
        <v>1.5164594108944726E-2</v>
      </c>
    </row>
    <row r="3733" spans="2:7" x14ac:dyDescent="0.35">
      <c r="B3733" s="269">
        <v>45474</v>
      </c>
      <c r="C3733" s="210">
        <v>5248.79</v>
      </c>
      <c r="D3733">
        <f t="shared" si="120"/>
        <v>-6.5732421040640213E-2</v>
      </c>
      <c r="E3733">
        <v>1.7340335525961996E-4</v>
      </c>
      <c r="F3733">
        <v>3725</v>
      </c>
      <c r="G3733">
        <f t="shared" ca="1" si="121"/>
        <v>1.1426204911826979E-2</v>
      </c>
    </row>
    <row r="3734" spans="2:7" x14ac:dyDescent="0.35">
      <c r="B3734" s="269">
        <v>45854</v>
      </c>
      <c r="C3734" s="210">
        <v>5618.08</v>
      </c>
      <c r="D3734">
        <f t="shared" si="120"/>
        <v>47.013674044953419</v>
      </c>
      <c r="E3734">
        <v>1.7268666627505154E-4</v>
      </c>
      <c r="F3734">
        <v>3726</v>
      </c>
      <c r="G3734">
        <f t="shared" ca="1" si="121"/>
        <v>-1.0290345428903325E-2</v>
      </c>
    </row>
    <row r="3735" spans="2:7" x14ac:dyDescent="0.35">
      <c r="B3735" s="269">
        <v>39407</v>
      </c>
      <c r="C3735" s="210">
        <v>117.01</v>
      </c>
      <c r="D3735">
        <f t="shared" si="120"/>
        <v>-0.94320151061361401</v>
      </c>
      <c r="E3735">
        <v>1.7095478246012679E-4</v>
      </c>
      <c r="F3735">
        <v>3727</v>
      </c>
      <c r="G3735">
        <f t="shared" ca="1" si="121"/>
        <v>7.7438810417220394E-4</v>
      </c>
    </row>
    <row r="3736" spans="2:7" x14ac:dyDescent="0.35">
      <c r="B3736" s="269">
        <v>43151</v>
      </c>
      <c r="C3736" s="210">
        <v>2060.09</v>
      </c>
      <c r="D3736">
        <f t="shared" si="120"/>
        <v>0.44165068790325973</v>
      </c>
      <c r="E3736">
        <v>1.6992435938534175E-4</v>
      </c>
      <c r="F3736">
        <v>3728</v>
      </c>
      <c r="G3736">
        <f t="shared" ca="1" si="121"/>
        <v>1.828325011652266E-2</v>
      </c>
    </row>
    <row r="3737" spans="2:7" x14ac:dyDescent="0.35">
      <c r="B3737" s="269">
        <v>42681</v>
      </c>
      <c r="C3737" s="210">
        <v>1428.98</v>
      </c>
      <c r="D3737">
        <f t="shared" si="120"/>
        <v>1.6798017833896236E-4</v>
      </c>
      <c r="E3737">
        <v>1.6798017833896236E-4</v>
      </c>
      <c r="F3737">
        <v>3729</v>
      </c>
      <c r="G3737">
        <f t="shared" ca="1" si="121"/>
        <v>-6.882259006677255E-3</v>
      </c>
    </row>
    <row r="3738" spans="2:7" x14ac:dyDescent="0.35">
      <c r="B3738" s="269">
        <v>42678</v>
      </c>
      <c r="C3738" s="210">
        <v>1428.74</v>
      </c>
      <c r="D3738">
        <f t="shared" si="120"/>
        <v>9.9616387908546891</v>
      </c>
      <c r="E3738">
        <v>1.5400554419961029E-4</v>
      </c>
      <c r="F3738">
        <v>3730</v>
      </c>
      <c r="G3738">
        <f t="shared" ca="1" si="121"/>
        <v>-1.3484459975707786E-2</v>
      </c>
    </row>
    <row r="3739" spans="2:7" x14ac:dyDescent="0.35">
      <c r="B3739" s="269">
        <v>39288</v>
      </c>
      <c r="C3739" s="210">
        <v>130.34</v>
      </c>
      <c r="D3739">
        <f t="shared" si="120"/>
        <v>-1.2426125170480274E-2</v>
      </c>
      <c r="E3739">
        <v>1.5346838551266292E-4</v>
      </c>
      <c r="F3739">
        <v>3731</v>
      </c>
      <c r="G3739">
        <f t="shared" ca="1" si="121"/>
        <v>8.8203879261345847E-3</v>
      </c>
    </row>
    <row r="3740" spans="2:7" x14ac:dyDescent="0.35">
      <c r="B3740" s="269">
        <v>40312</v>
      </c>
      <c r="C3740" s="210">
        <v>131.97999999999999</v>
      </c>
      <c r="D3740">
        <f t="shared" si="120"/>
        <v>0.97900734742840001</v>
      </c>
      <c r="E3740">
        <v>1.5156107911474544E-4</v>
      </c>
      <c r="F3740">
        <v>3732</v>
      </c>
      <c r="G3740">
        <f t="shared" ca="1" si="121"/>
        <v>-2.5207911213285094E-2</v>
      </c>
    </row>
    <row r="3741" spans="2:7" x14ac:dyDescent="0.35">
      <c r="B3741" s="269">
        <v>38386</v>
      </c>
      <c r="C3741" s="210">
        <v>66.69</v>
      </c>
      <c r="D3741">
        <f t="shared" si="120"/>
        <v>-1.3477088948787572E-3</v>
      </c>
      <c r="E3741">
        <v>1.4997000599866383E-4</v>
      </c>
      <c r="F3741">
        <v>3733</v>
      </c>
      <c r="G3741">
        <f t="shared" ca="1" si="121"/>
        <v>-1.4098788076471613E-2</v>
      </c>
    </row>
    <row r="3742" spans="2:7" x14ac:dyDescent="0.35">
      <c r="B3742" s="269">
        <v>38359</v>
      </c>
      <c r="C3742" s="210">
        <v>66.78</v>
      </c>
      <c r="D3742">
        <f t="shared" si="120"/>
        <v>-2.6388686397434059E-2</v>
      </c>
      <c r="E3742">
        <v>1.4976785981735984E-4</v>
      </c>
      <c r="F3742">
        <v>3734</v>
      </c>
      <c r="G3742">
        <f t="shared" ca="1" si="121"/>
        <v>-1.0807320498774173E-2</v>
      </c>
    </row>
    <row r="3743" spans="2:7" x14ac:dyDescent="0.35">
      <c r="B3743" s="269">
        <v>38408</v>
      </c>
      <c r="C3743" s="210">
        <v>68.59</v>
      </c>
      <c r="D3743">
        <f t="shared" si="120"/>
        <v>-0.98168437524199637</v>
      </c>
      <c r="E3743">
        <v>1.4581510644510231E-4</v>
      </c>
      <c r="F3743">
        <v>3735</v>
      </c>
      <c r="G3743">
        <f t="shared" ca="1" si="121"/>
        <v>-1.1794022452181455E-2</v>
      </c>
    </row>
    <row r="3744" spans="2:7" x14ac:dyDescent="0.35">
      <c r="B3744" s="269">
        <v>44463</v>
      </c>
      <c r="C3744" s="210">
        <v>3744.89</v>
      </c>
      <c r="D3744">
        <f t="shared" si="120"/>
        <v>6.6652804994759077E-2</v>
      </c>
      <c r="E3744">
        <v>1.3620412458130945E-4</v>
      </c>
      <c r="F3744">
        <v>3736</v>
      </c>
      <c r="G3744">
        <f t="shared" ca="1" si="121"/>
        <v>-8.7065173666270208E-3</v>
      </c>
    </row>
    <row r="3745" spans="2:7" x14ac:dyDescent="0.35">
      <c r="B3745" s="269">
        <v>44755</v>
      </c>
      <c r="C3745" s="210">
        <v>3510.88</v>
      </c>
      <c r="D3745">
        <f t="shared" si="120"/>
        <v>0.10205414092712567</v>
      </c>
      <c r="E3745">
        <v>1.3388749462320775E-4</v>
      </c>
      <c r="F3745">
        <v>3737</v>
      </c>
      <c r="G3745">
        <f t="shared" ca="1" si="121"/>
        <v>-1.5642537346365903E-2</v>
      </c>
    </row>
    <row r="3746" spans="2:7" x14ac:dyDescent="0.35">
      <c r="B3746" s="269">
        <v>44322</v>
      </c>
      <c r="C3746" s="210">
        <v>3185.76</v>
      </c>
      <c r="D3746">
        <f t="shared" si="120"/>
        <v>-0.47171838777398584</v>
      </c>
      <c r="E3746">
        <v>1.3185405639588638E-4</v>
      </c>
      <c r="F3746">
        <v>3738</v>
      </c>
      <c r="G3746">
        <f t="shared" ca="1" si="121"/>
        <v>9.3534647861607742E-4</v>
      </c>
    </row>
    <row r="3747" spans="2:7" x14ac:dyDescent="0.35">
      <c r="B3747" s="269">
        <v>45558</v>
      </c>
      <c r="C3747" s="210">
        <v>6030.42</v>
      </c>
      <c r="D3747">
        <f t="shared" si="120"/>
        <v>1.1036324376367004</v>
      </c>
      <c r="E3747">
        <v>1.044812505908347E-4</v>
      </c>
      <c r="F3747">
        <v>3739</v>
      </c>
      <c r="G3747">
        <f t="shared" ca="1" si="121"/>
        <v>7.6891706905934725E-3</v>
      </c>
    </row>
    <row r="3748" spans="2:7" x14ac:dyDescent="0.35">
      <c r="B3748" s="269">
        <v>44648</v>
      </c>
      <c r="C3748" s="210">
        <v>2866.67</v>
      </c>
      <c r="D3748">
        <f t="shared" si="120"/>
        <v>26.948425465535731</v>
      </c>
      <c r="E3748">
        <v>9.7683846231741005E-5</v>
      </c>
      <c r="F3748">
        <v>3740</v>
      </c>
      <c r="G3748">
        <f t="shared" ca="1" si="121"/>
        <v>1.8005246992093417E-2</v>
      </c>
    </row>
    <row r="3749" spans="2:7" x14ac:dyDescent="0.35">
      <c r="B3749" s="269">
        <v>39871</v>
      </c>
      <c r="C3749" s="210">
        <v>102.57</v>
      </c>
      <c r="D3749">
        <f t="shared" si="120"/>
        <v>-2.5925925925925963E-2</v>
      </c>
      <c r="E3749">
        <v>9.7503900155917556E-5</v>
      </c>
      <c r="F3749">
        <v>3741</v>
      </c>
      <c r="G3749">
        <f t="shared" ca="1" si="121"/>
        <v>5.117511419351327E-3</v>
      </c>
    </row>
    <row r="3750" spans="2:7" x14ac:dyDescent="0.35">
      <c r="B3750" s="269">
        <v>39640</v>
      </c>
      <c r="C3750" s="210">
        <v>105.3</v>
      </c>
      <c r="D3750">
        <f t="shared" si="120"/>
        <v>-1.8547860937645717E-2</v>
      </c>
      <c r="E3750">
        <v>9.4975781175713787E-5</v>
      </c>
      <c r="F3750">
        <v>3742</v>
      </c>
      <c r="G3750">
        <f t="shared" ca="1" si="121"/>
        <v>-1.491542689593727E-2</v>
      </c>
    </row>
    <row r="3751" spans="2:7" x14ac:dyDescent="0.35">
      <c r="B3751" s="269">
        <v>39503</v>
      </c>
      <c r="C3751" s="210">
        <v>107.29</v>
      </c>
      <c r="D3751">
        <f t="shared" si="120"/>
        <v>-2.2147283995625162E-2</v>
      </c>
      <c r="E3751">
        <v>9.3214019388563718E-5</v>
      </c>
      <c r="F3751">
        <v>3743</v>
      </c>
      <c r="G3751">
        <f t="shared" ca="1" si="121"/>
        <v>7.6103474249772885E-3</v>
      </c>
    </row>
    <row r="3752" spans="2:7" x14ac:dyDescent="0.35">
      <c r="B3752" s="269">
        <v>39591</v>
      </c>
      <c r="C3752" s="210">
        <v>109.72</v>
      </c>
      <c r="D3752">
        <f t="shared" si="120"/>
        <v>-0.92447323315413044</v>
      </c>
      <c r="E3752">
        <v>9.1149393856577497E-5</v>
      </c>
      <c r="F3752">
        <v>3744</v>
      </c>
      <c r="G3752">
        <f t="shared" ca="1" si="121"/>
        <v>-2.6652744399158053E-2</v>
      </c>
    </row>
    <row r="3753" spans="2:7" x14ac:dyDescent="0.35">
      <c r="B3753" s="269">
        <v>42832</v>
      </c>
      <c r="C3753" s="210">
        <v>1452.73</v>
      </c>
      <c r="D3753">
        <f t="shared" si="120"/>
        <v>-0.73136792976175502</v>
      </c>
      <c r="E3753">
        <v>8.9494699160201814E-5</v>
      </c>
      <c r="F3753">
        <v>3745</v>
      </c>
      <c r="G3753">
        <f t="shared" ca="1" si="121"/>
        <v>-6.6659835557632656E-3</v>
      </c>
    </row>
    <row r="3754" spans="2:7" x14ac:dyDescent="0.35">
      <c r="B3754" s="269">
        <v>45821</v>
      </c>
      <c r="C3754" s="210">
        <v>5407.88</v>
      </c>
      <c r="D3754">
        <f t="shared" si="120"/>
        <v>21.989754708157978</v>
      </c>
      <c r="E3754">
        <v>8.8767244886724301E-5</v>
      </c>
      <c r="F3754">
        <v>3746</v>
      </c>
      <c r="G3754">
        <f t="shared" ca="1" si="121"/>
        <v>4.5229595615263792E-3</v>
      </c>
    </row>
    <row r="3755" spans="2:7" x14ac:dyDescent="0.35">
      <c r="B3755" s="269">
        <v>40995</v>
      </c>
      <c r="C3755" s="210">
        <v>235.23</v>
      </c>
      <c r="D3755">
        <f t="shared" si="120"/>
        <v>-0.92714630822596633</v>
      </c>
      <c r="E3755">
        <v>8.5030398367339012E-5</v>
      </c>
      <c r="F3755">
        <v>3747</v>
      </c>
      <c r="G3755">
        <f t="shared" ca="1" si="121"/>
        <v>2.004198857751233E-2</v>
      </c>
    </row>
    <row r="3756" spans="2:7" x14ac:dyDescent="0.35">
      <c r="B3756" s="269">
        <v>44391</v>
      </c>
      <c r="C3756" s="210">
        <v>3228.8</v>
      </c>
      <c r="D3756">
        <f t="shared" si="120"/>
        <v>1.5852322769708713</v>
      </c>
      <c r="E3756">
        <v>7.1238969574770932E-5</v>
      </c>
      <c r="F3756">
        <v>3748</v>
      </c>
      <c r="G3756">
        <f t="shared" ca="1" si="121"/>
        <v>1.4284381411157706E-2</v>
      </c>
    </row>
    <row r="3757" spans="2:7" x14ac:dyDescent="0.35">
      <c r="B3757" s="269">
        <v>42737</v>
      </c>
      <c r="C3757" s="210">
        <v>1248.94</v>
      </c>
      <c r="D3757">
        <f t="shared" si="120"/>
        <v>-0.74690967747165005</v>
      </c>
      <c r="E3757">
        <v>5.6050669805635266E-5</v>
      </c>
      <c r="F3757">
        <v>3749</v>
      </c>
      <c r="G3757">
        <f t="shared" ca="1" si="121"/>
        <v>-1.4076732753005619E-2</v>
      </c>
    </row>
    <row r="3758" spans="2:7" x14ac:dyDescent="0.35">
      <c r="B3758" s="269">
        <v>45324</v>
      </c>
      <c r="C3758" s="210">
        <v>4934.76</v>
      </c>
      <c r="D3758">
        <f t="shared" si="120"/>
        <v>1.9618452563156099</v>
      </c>
      <c r="E3758">
        <v>4.8636949490483714E-5</v>
      </c>
      <c r="F3758">
        <v>3750</v>
      </c>
      <c r="G3758">
        <f t="shared" ca="1" si="121"/>
        <v>1.0824151615577662E-2</v>
      </c>
    </row>
    <row r="3759" spans="2:7" x14ac:dyDescent="0.35">
      <c r="B3759" s="269">
        <v>42942</v>
      </c>
      <c r="C3759" s="210">
        <v>1666.11</v>
      </c>
      <c r="D3759">
        <f t="shared" si="120"/>
        <v>-0.70179875429553273</v>
      </c>
      <c r="E3759">
        <v>2.4008595077015744E-5</v>
      </c>
      <c r="F3759">
        <v>3751</v>
      </c>
      <c r="G3759">
        <f t="shared" ca="1" si="121"/>
        <v>2.0582634181854083E-2</v>
      </c>
    </row>
    <row r="3760" spans="2:7" x14ac:dyDescent="0.35">
      <c r="B3760" s="269">
        <v>45498</v>
      </c>
      <c r="C3760" s="210">
        <v>5587.2</v>
      </c>
      <c r="D3760">
        <f t="shared" si="120"/>
        <v>0.12599758162031435</v>
      </c>
      <c r="E3760">
        <v>1.6108506902521255E-5</v>
      </c>
      <c r="F3760">
        <v>3752</v>
      </c>
      <c r="G3760">
        <f t="shared" ca="1" si="121"/>
        <v>-2.2089490002092177E-2</v>
      </c>
    </row>
    <row r="3761" spans="2:7" x14ac:dyDescent="0.35">
      <c r="B3761" s="269">
        <v>46279</v>
      </c>
      <c r="C3761" s="209">
        <v>4962</v>
      </c>
      <c r="D3761">
        <f t="shared" si="120"/>
        <v>-3.673117578200074E-2</v>
      </c>
      <c r="E3761">
        <v>0</v>
      </c>
      <c r="F3761">
        <v>3753</v>
      </c>
      <c r="G3761">
        <f t="shared" ca="1" si="121"/>
        <v>9.4172321730823464E-3</v>
      </c>
    </row>
    <row r="3762" spans="2:7" x14ac:dyDescent="0.35">
      <c r="B3762" s="269">
        <v>46199</v>
      </c>
      <c r="C3762" s="210">
        <v>5151.21</v>
      </c>
      <c r="D3762">
        <f t="shared" si="120"/>
        <v>-1.8461919551837871E-2</v>
      </c>
      <c r="E3762">
        <v>0</v>
      </c>
      <c r="F3762">
        <v>3754</v>
      </c>
      <c r="G3762">
        <f t="shared" ca="1" si="121"/>
        <v>-4.0668805152645898E-4</v>
      </c>
    </row>
    <row r="3763" spans="2:7" x14ac:dyDescent="0.35">
      <c r="B3763" s="269">
        <v>46170</v>
      </c>
      <c r="C3763" s="210">
        <v>5248.1</v>
      </c>
      <c r="D3763">
        <f t="shared" si="120"/>
        <v>-6.8197152089769439E-2</v>
      </c>
      <c r="E3763">
        <v>0</v>
      </c>
      <c r="F3763">
        <v>3755</v>
      </c>
      <c r="G3763">
        <f t="shared" ca="1" si="121"/>
        <v>5.1793908967642894E-3</v>
      </c>
    </row>
    <row r="3764" spans="2:7" x14ac:dyDescent="0.35">
      <c r="B3764" s="269">
        <v>46143</v>
      </c>
      <c r="C3764" s="210">
        <v>5632.2</v>
      </c>
      <c r="D3764">
        <f t="shared" si="120"/>
        <v>-3.0559026737857455E-2</v>
      </c>
      <c r="E3764">
        <v>0</v>
      </c>
      <c r="F3764">
        <v>3756</v>
      </c>
      <c r="G3764">
        <f t="shared" ca="1" si="121"/>
        <v>4.087911980582613E-3</v>
      </c>
    </row>
    <row r="3765" spans="2:7" x14ac:dyDescent="0.35">
      <c r="B3765" s="269">
        <v>46037</v>
      </c>
      <c r="C3765" s="210">
        <v>5809.74</v>
      </c>
      <c r="D3765">
        <f t="shared" si="120"/>
        <v>0.28000546395114162</v>
      </c>
      <c r="E3765">
        <v>0</v>
      </c>
      <c r="F3765">
        <v>3757</v>
      </c>
      <c r="G3765">
        <f t="shared" ca="1" si="121"/>
        <v>3.9664526708837475E-3</v>
      </c>
    </row>
    <row r="3766" spans="2:7" x14ac:dyDescent="0.35">
      <c r="B3766" s="269">
        <v>45734</v>
      </c>
      <c r="C3766" s="210">
        <v>4538.84</v>
      </c>
      <c r="D3766">
        <f t="shared" si="120"/>
        <v>0.27005677541392331</v>
      </c>
      <c r="E3766">
        <v>0</v>
      </c>
      <c r="F3766">
        <v>3758</v>
      </c>
      <c r="G3766">
        <f t="shared" ca="1" si="121"/>
        <v>-1.3081443185414983E-3</v>
      </c>
    </row>
    <row r="3767" spans="2:7" x14ac:dyDescent="0.35">
      <c r="B3767" s="269">
        <v>44858</v>
      </c>
      <c r="C3767" s="210">
        <v>3573.73</v>
      </c>
      <c r="D3767">
        <f t="shared" si="120"/>
        <v>3.9240546820247836E-2</v>
      </c>
      <c r="E3767">
        <v>0</v>
      </c>
      <c r="F3767">
        <v>3759</v>
      </c>
      <c r="G3767">
        <f t="shared" ca="1" si="121"/>
        <v>9.321657442678705E-3</v>
      </c>
    </row>
    <row r="3768" spans="2:7" x14ac:dyDescent="0.35">
      <c r="B3768" s="269">
        <v>44816</v>
      </c>
      <c r="C3768" s="210">
        <v>3438.79</v>
      </c>
      <c r="D3768">
        <f t="shared" si="120"/>
        <v>2.2755392174357805E-2</v>
      </c>
      <c r="E3768">
        <v>0</v>
      </c>
      <c r="F3768">
        <v>3760</v>
      </c>
      <c r="G3768">
        <f t="shared" ca="1" si="121"/>
        <v>-1.0174279340113675E-2</v>
      </c>
    </row>
    <row r="3769" spans="2:7" x14ac:dyDescent="0.35">
      <c r="B3769" s="269">
        <v>44504</v>
      </c>
      <c r="C3769" s="210">
        <v>3362.28</v>
      </c>
      <c r="D3769">
        <f t="shared" si="120"/>
        <v>0.34526715052773932</v>
      </c>
      <c r="E3769">
        <v>0</v>
      </c>
      <c r="F3769">
        <v>3761</v>
      </c>
      <c r="G3769">
        <f t="shared" ca="1" si="121"/>
        <v>3.0501830329917153E-2</v>
      </c>
    </row>
    <row r="3770" spans="2:7" x14ac:dyDescent="0.35">
      <c r="B3770" s="269">
        <v>43411</v>
      </c>
      <c r="C3770" s="210">
        <v>2499.34</v>
      </c>
      <c r="D3770">
        <f t="shared" si="120"/>
        <v>0.72767428196177375</v>
      </c>
      <c r="E3770">
        <v>0</v>
      </c>
      <c r="F3770">
        <v>3762</v>
      </c>
      <c r="G3770">
        <f t="shared" ca="1" si="121"/>
        <v>-8.2663715604469161E-3</v>
      </c>
    </row>
    <row r="3771" spans="2:7" x14ac:dyDescent="0.35">
      <c r="B3771" s="269">
        <v>42228</v>
      </c>
      <c r="C3771" s="210">
        <v>1446.65</v>
      </c>
      <c r="D3771">
        <f t="shared" si="120"/>
        <v>0.48628933660731716</v>
      </c>
      <c r="E3771">
        <v>0</v>
      </c>
      <c r="F3771">
        <v>3763</v>
      </c>
      <c r="G3771">
        <f t="shared" ca="1" si="121"/>
        <v>1.96339824623653E-2</v>
      </c>
    </row>
    <row r="3772" spans="2:7" x14ac:dyDescent="0.35">
      <c r="B3772" s="269">
        <v>42104</v>
      </c>
      <c r="C3772" s="210">
        <v>973.33</v>
      </c>
      <c r="D3772">
        <f t="shared" si="120"/>
        <v>0.69993188605759982</v>
      </c>
      <c r="E3772">
        <v>0</v>
      </c>
      <c r="F3772">
        <v>3764</v>
      </c>
      <c r="G3772">
        <f t="shared" ca="1" si="121"/>
        <v>-1.7719422536752131E-2</v>
      </c>
    </row>
    <row r="3773" spans="2:7" x14ac:dyDescent="0.35">
      <c r="B3773" s="269">
        <v>41927</v>
      </c>
      <c r="C3773" s="210">
        <v>572.57000000000005</v>
      </c>
      <c r="D3773">
        <f t="shared" si="120"/>
        <v>0.51891447368421073</v>
      </c>
      <c r="E3773">
        <v>0</v>
      </c>
      <c r="F3773">
        <v>3765</v>
      </c>
      <c r="G3773">
        <f t="shared" ca="1" si="121"/>
        <v>-7.5993247100183308E-4</v>
      </c>
    </row>
    <row r="3774" spans="2:7" x14ac:dyDescent="0.35">
      <c r="B3774" s="269">
        <v>41753</v>
      </c>
      <c r="C3774" s="210">
        <v>376.96</v>
      </c>
      <c r="D3774">
        <f t="shared" si="120"/>
        <v>-2.2508038585209021E-2</v>
      </c>
      <c r="E3774">
        <v>0</v>
      </c>
      <c r="F3774">
        <v>3766</v>
      </c>
      <c r="G3774">
        <f t="shared" ca="1" si="121"/>
        <v>-3.5008722786148789E-3</v>
      </c>
    </row>
    <row r="3775" spans="2:7" x14ac:dyDescent="0.35">
      <c r="B3775" s="269">
        <v>41689</v>
      </c>
      <c r="C3775" s="210">
        <v>385.64</v>
      </c>
      <c r="D3775">
        <f t="shared" si="120"/>
        <v>0.7199179377397199</v>
      </c>
      <c r="E3775">
        <v>0</v>
      </c>
      <c r="F3775">
        <v>3767</v>
      </c>
      <c r="G3775">
        <f t="shared" ca="1" si="121"/>
        <v>-2.3615702941138444E-2</v>
      </c>
    </row>
    <row r="3776" spans="2:7" x14ac:dyDescent="0.35">
      <c r="B3776" s="269">
        <v>41346</v>
      </c>
      <c r="C3776" s="210">
        <v>224.22</v>
      </c>
      <c r="D3776">
        <f t="shared" si="120"/>
        <v>0.24097852557006857</v>
      </c>
      <c r="E3776">
        <v>0</v>
      </c>
      <c r="F3776">
        <v>3768</v>
      </c>
      <c r="G3776">
        <f t="shared" ca="1" si="121"/>
        <v>8.7556118009821061E-4</v>
      </c>
    </row>
    <row r="3777" spans="2:7" x14ac:dyDescent="0.35">
      <c r="B3777" s="269">
        <v>40903</v>
      </c>
      <c r="C3777" s="210">
        <v>180.68</v>
      </c>
      <c r="D3777">
        <f t="shared" si="120"/>
        <v>-6.9618949536560157E-2</v>
      </c>
      <c r="E3777">
        <v>0</v>
      </c>
      <c r="F3777">
        <v>3769</v>
      </c>
      <c r="G3777">
        <f t="shared" ca="1" si="121"/>
        <v>4.7638759440473931E-3</v>
      </c>
    </row>
    <row r="3778" spans="2:7" x14ac:dyDescent="0.35">
      <c r="B3778" s="269">
        <v>40773</v>
      </c>
      <c r="C3778" s="210">
        <v>194.2</v>
      </c>
      <c r="D3778">
        <f t="shared" si="120"/>
        <v>0.11859915903461767</v>
      </c>
      <c r="E3778">
        <v>0</v>
      </c>
      <c r="F3778">
        <v>3770</v>
      </c>
      <c r="G3778">
        <f t="shared" ca="1" si="121"/>
        <v>3.1520007067840389E-2</v>
      </c>
    </row>
    <row r="3779" spans="2:7" x14ac:dyDescent="0.35">
      <c r="B3779" s="269">
        <v>40448</v>
      </c>
      <c r="C3779" s="210">
        <v>173.61</v>
      </c>
      <c r="D3779">
        <f t="shared" si="120"/>
        <v>0.31562594725674448</v>
      </c>
      <c r="E3779">
        <v>0</v>
      </c>
      <c r="F3779">
        <v>3771</v>
      </c>
      <c r="G3779">
        <f t="shared" ca="1" si="121"/>
        <v>2.2883095209348624E-2</v>
      </c>
    </row>
    <row r="3780" spans="2:7" x14ac:dyDescent="0.35">
      <c r="B3780" s="269">
        <v>40311</v>
      </c>
      <c r="C3780" s="210">
        <v>131.96</v>
      </c>
      <c r="D3780">
        <f t="shared" si="120"/>
        <v>3.0321406913296292E-4</v>
      </c>
      <c r="E3780">
        <v>0</v>
      </c>
      <c r="F3780">
        <v>3772</v>
      </c>
      <c r="G3780">
        <f t="shared" ca="1" si="121"/>
        <v>-1.1228388016216017E-2</v>
      </c>
    </row>
    <row r="3781" spans="2:7" x14ac:dyDescent="0.35">
      <c r="B3781" s="269">
        <v>40309</v>
      </c>
      <c r="C3781" s="210">
        <v>131.91999999999999</v>
      </c>
      <c r="D3781">
        <f t="shared" si="120"/>
        <v>7.5809263891978668E-5</v>
      </c>
      <c r="E3781">
        <v>0</v>
      </c>
      <c r="F3781">
        <v>3773</v>
      </c>
      <c r="G3781">
        <f t="shared" ca="1" si="121"/>
        <v>1.3636929499954974E-2</v>
      </c>
    </row>
    <row r="3782" spans="2:7" x14ac:dyDescent="0.35">
      <c r="B3782" s="269">
        <v>40303</v>
      </c>
      <c r="C3782" s="210">
        <v>131.91</v>
      </c>
      <c r="D3782">
        <f t="shared" si="120"/>
        <v>5.6415338873218659E-3</v>
      </c>
      <c r="E3782">
        <v>0</v>
      </c>
      <c r="F3782">
        <v>3774</v>
      </c>
      <c r="G3782">
        <f t="shared" ca="1" si="121"/>
        <v>2.80295815240704E-3</v>
      </c>
    </row>
    <row r="3783" spans="2:7" x14ac:dyDescent="0.35">
      <c r="B3783" s="269">
        <v>40099</v>
      </c>
      <c r="C3783" s="210">
        <v>131.16999999999999</v>
      </c>
      <c r="D3783">
        <f t="shared" si="120"/>
        <v>4.8018536273569758E-2</v>
      </c>
      <c r="E3783">
        <v>0</v>
      </c>
      <c r="F3783">
        <v>3775</v>
      </c>
      <c r="G3783">
        <f t="shared" ca="1" si="121"/>
        <v>-1.2761860385628779E-2</v>
      </c>
    </row>
    <row r="3784" spans="2:7" x14ac:dyDescent="0.35">
      <c r="B3784" s="269">
        <v>39986</v>
      </c>
      <c r="C3784" s="210">
        <v>125.16</v>
      </c>
      <c r="D3784">
        <f t="shared" si="120"/>
        <v>-1.896849035899045E-2</v>
      </c>
      <c r="E3784">
        <v>0</v>
      </c>
      <c r="F3784">
        <v>3776</v>
      </c>
      <c r="G3784">
        <f t="shared" ca="1" si="121"/>
        <v>-3.2505267958961833E-3</v>
      </c>
    </row>
    <row r="3785" spans="2:7" x14ac:dyDescent="0.35">
      <c r="B3785" s="269">
        <v>39951</v>
      </c>
      <c r="C3785" s="210">
        <v>127.58</v>
      </c>
      <c r="D3785">
        <f t="shared" ref="D3785:D3848" si="122">(C3785-C3786)/C3786</f>
        <v>2.1866239487384895E-2</v>
      </c>
      <c r="E3785">
        <v>0</v>
      </c>
      <c r="F3785">
        <v>3777</v>
      </c>
      <c r="G3785">
        <f t="shared" ca="1" si="121"/>
        <v>-1.5018361977833227E-2</v>
      </c>
    </row>
    <row r="3786" spans="2:7" x14ac:dyDescent="0.35">
      <c r="B3786" s="269">
        <v>39933</v>
      </c>
      <c r="C3786" s="210">
        <v>124.85</v>
      </c>
      <c r="D3786">
        <f t="shared" si="122"/>
        <v>0.44837587006960544</v>
      </c>
      <c r="E3786">
        <v>0</v>
      </c>
      <c r="F3786">
        <v>3778</v>
      </c>
      <c r="G3786">
        <f t="shared" ref="G3786:G3849" ca="1" si="123">_xlfn.NORM.INV(RAND(),M$11,M$12)</f>
        <v>2.066024843051666E-2</v>
      </c>
    </row>
    <row r="3787" spans="2:7" x14ac:dyDescent="0.35">
      <c r="B3787" s="269">
        <v>39779</v>
      </c>
      <c r="C3787" s="210">
        <v>86.2</v>
      </c>
      <c r="D3787">
        <f t="shared" si="122"/>
        <v>2.4421444353995578E-3</v>
      </c>
      <c r="E3787">
        <v>0</v>
      </c>
      <c r="F3787">
        <v>3779</v>
      </c>
      <c r="G3787">
        <f t="shared" ca="1" si="123"/>
        <v>5.0946140841592836E-3</v>
      </c>
    </row>
    <row r="3788" spans="2:7" x14ac:dyDescent="0.35">
      <c r="B3788" s="269">
        <v>39772</v>
      </c>
      <c r="C3788" s="210">
        <v>85.99</v>
      </c>
      <c r="D3788">
        <f t="shared" si="122"/>
        <v>-0.18907959260656365</v>
      </c>
      <c r="E3788">
        <v>0</v>
      </c>
      <c r="F3788">
        <v>3780</v>
      </c>
      <c r="G3788">
        <f t="shared" ca="1" si="123"/>
        <v>-2.0456863883663183E-2</v>
      </c>
    </row>
    <row r="3789" spans="2:7" x14ac:dyDescent="0.35">
      <c r="B3789" s="269">
        <v>39581</v>
      </c>
      <c r="C3789" s="210">
        <v>106.04</v>
      </c>
      <c r="D3789">
        <f t="shared" si="122"/>
        <v>-0.11137182602865996</v>
      </c>
      <c r="E3789">
        <v>0</v>
      </c>
      <c r="F3789">
        <v>3781</v>
      </c>
      <c r="G3789">
        <f t="shared" ca="1" si="123"/>
        <v>9.7930493486244226E-3</v>
      </c>
    </row>
    <row r="3790" spans="2:7" x14ac:dyDescent="0.35">
      <c r="B3790" s="269">
        <v>39465</v>
      </c>
      <c r="C3790" s="210">
        <v>119.33</v>
      </c>
      <c r="D3790">
        <f t="shared" si="122"/>
        <v>3.3786710560512787E-2</v>
      </c>
      <c r="E3790">
        <v>0</v>
      </c>
      <c r="F3790">
        <v>3782</v>
      </c>
      <c r="G3790">
        <f t="shared" ca="1" si="123"/>
        <v>-5.3218125695446714E-3</v>
      </c>
    </row>
    <row r="3791" spans="2:7" x14ac:dyDescent="0.35">
      <c r="B3791" s="269">
        <v>39434</v>
      </c>
      <c r="C3791" s="210">
        <v>115.43</v>
      </c>
      <c r="D3791">
        <f t="shared" si="122"/>
        <v>0.2560391730141458</v>
      </c>
      <c r="E3791">
        <v>0</v>
      </c>
      <c r="F3791">
        <v>3783</v>
      </c>
      <c r="G3791">
        <f t="shared" ca="1" si="123"/>
        <v>6.0992553280048807E-3</v>
      </c>
    </row>
    <row r="3792" spans="2:7" x14ac:dyDescent="0.35">
      <c r="B3792" s="269">
        <v>38660</v>
      </c>
      <c r="C3792" s="210">
        <v>91.9</v>
      </c>
      <c r="D3792">
        <f t="shared" si="122"/>
        <v>0.2154476921042191</v>
      </c>
      <c r="E3792">
        <v>0</v>
      </c>
      <c r="F3792">
        <v>3784</v>
      </c>
      <c r="G3792">
        <f t="shared" ca="1" si="123"/>
        <v>1.4241717687913869E-2</v>
      </c>
    </row>
    <row r="3793" spans="2:7" x14ac:dyDescent="0.35">
      <c r="B3793" s="269">
        <v>38562</v>
      </c>
      <c r="C3793" s="210">
        <v>75.61</v>
      </c>
      <c r="D3793">
        <f t="shared" si="122"/>
        <v>0</v>
      </c>
      <c r="E3793">
        <v>0</v>
      </c>
      <c r="F3793">
        <v>3785</v>
      </c>
      <c r="G3793">
        <f t="shared" ca="1" si="123"/>
        <v>-4.1417548136341034E-2</v>
      </c>
    </row>
    <row r="3794" spans="2:7" x14ac:dyDescent="0.35">
      <c r="B3794" s="269">
        <v>38561</v>
      </c>
      <c r="C3794" s="210">
        <v>75.61</v>
      </c>
      <c r="D3794">
        <f t="shared" si="122"/>
        <v>7.5074648087587112E-2</v>
      </c>
      <c r="E3794">
        <v>0</v>
      </c>
      <c r="F3794">
        <v>3786</v>
      </c>
      <c r="G3794">
        <f t="shared" ca="1" si="123"/>
        <v>-8.2912488484040321E-3</v>
      </c>
    </row>
    <row r="3795" spans="2:7" x14ac:dyDescent="0.35">
      <c r="B3795" s="269">
        <v>38544</v>
      </c>
      <c r="C3795" s="210">
        <v>70.33</v>
      </c>
      <c r="D3795">
        <f t="shared" si="122"/>
        <v>4.7356664184661092E-2</v>
      </c>
      <c r="E3795">
        <v>0</v>
      </c>
      <c r="F3795">
        <v>3787</v>
      </c>
      <c r="G3795">
        <f t="shared" ca="1" si="123"/>
        <v>1.1182341850950848E-2</v>
      </c>
    </row>
    <row r="3796" spans="2:7" x14ac:dyDescent="0.35">
      <c r="B3796" s="269">
        <v>38534</v>
      </c>
      <c r="C3796" s="210">
        <v>67.150000000000006</v>
      </c>
      <c r="D3796">
        <f t="shared" si="122"/>
        <v>3.3394890735610978E-2</v>
      </c>
      <c r="E3796">
        <v>0</v>
      </c>
      <c r="F3796">
        <v>3788</v>
      </c>
      <c r="G3796">
        <f t="shared" ca="1" si="123"/>
        <v>-1.5727070989757527E-3</v>
      </c>
    </row>
    <row r="3797" spans="2:7" x14ac:dyDescent="0.35">
      <c r="B3797" s="269">
        <v>38512</v>
      </c>
      <c r="C3797" s="210">
        <v>64.98</v>
      </c>
      <c r="D3797">
        <f t="shared" si="122"/>
        <v>5.624187256176854E-2</v>
      </c>
      <c r="E3797">
        <v>0</v>
      </c>
      <c r="F3797">
        <v>3789</v>
      </c>
      <c r="G3797">
        <f t="shared" ca="1" si="123"/>
        <v>1.6373690071514825E-2</v>
      </c>
    </row>
    <row r="3798" spans="2:7" x14ac:dyDescent="0.35">
      <c r="B3798" s="269">
        <v>38462</v>
      </c>
      <c r="C3798" s="210">
        <v>61.52</v>
      </c>
      <c r="D3798">
        <f t="shared" si="122"/>
        <v>-0.10724132927006232</v>
      </c>
      <c r="E3798">
        <v>0</v>
      </c>
      <c r="F3798">
        <v>3790</v>
      </c>
      <c r="G3798">
        <f t="shared" ca="1" si="123"/>
        <v>1.5616214006920731E-2</v>
      </c>
    </row>
    <row r="3799" spans="2:7" x14ac:dyDescent="0.35">
      <c r="B3799" s="269">
        <v>38428</v>
      </c>
      <c r="C3799" s="210">
        <v>68.91</v>
      </c>
      <c r="D3799">
        <f t="shared" si="122"/>
        <v>0</v>
      </c>
      <c r="E3799">
        <v>0</v>
      </c>
      <c r="F3799">
        <v>3791</v>
      </c>
      <c r="G3799">
        <f t="shared" ca="1" si="123"/>
        <v>2.169600744798969E-2</v>
      </c>
    </row>
    <row r="3800" spans="2:7" x14ac:dyDescent="0.35">
      <c r="B3800" s="269">
        <v>38425</v>
      </c>
      <c r="C3800" s="210">
        <v>68.91</v>
      </c>
      <c r="D3800">
        <f t="shared" si="122"/>
        <v>0</v>
      </c>
      <c r="E3800">
        <v>0</v>
      </c>
      <c r="F3800">
        <v>3792</v>
      </c>
      <c r="G3800">
        <f t="shared" ca="1" si="123"/>
        <v>8.9913055605118364E-3</v>
      </c>
    </row>
    <row r="3801" spans="2:7" x14ac:dyDescent="0.35">
      <c r="B3801" s="269">
        <v>38420</v>
      </c>
      <c r="C3801" s="210">
        <v>68.91</v>
      </c>
      <c r="D3801">
        <f t="shared" si="122"/>
        <v>0</v>
      </c>
      <c r="E3801">
        <v>0</v>
      </c>
      <c r="F3801">
        <v>3793</v>
      </c>
      <c r="G3801">
        <f t="shared" ca="1" si="123"/>
        <v>-5.0780004493377676E-3</v>
      </c>
    </row>
    <row r="3802" spans="2:7" x14ac:dyDescent="0.35">
      <c r="B3802" s="269">
        <v>38419</v>
      </c>
      <c r="C3802" s="210">
        <v>68.91</v>
      </c>
      <c r="D3802">
        <f t="shared" si="122"/>
        <v>0.2813313499442171</v>
      </c>
      <c r="E3802">
        <v>0</v>
      </c>
      <c r="F3802">
        <v>3794</v>
      </c>
      <c r="G3802">
        <f t="shared" ca="1" si="123"/>
        <v>3.200495317484213E-2</v>
      </c>
    </row>
    <row r="3803" spans="2:7" x14ac:dyDescent="0.35">
      <c r="B3803" s="269">
        <v>38317</v>
      </c>
      <c r="C3803" s="210">
        <v>53.78</v>
      </c>
      <c r="D3803">
        <f t="shared" si="122"/>
        <v>4.8956504778622935E-2</v>
      </c>
      <c r="E3803">
        <v>0</v>
      </c>
      <c r="F3803">
        <v>3795</v>
      </c>
      <c r="G3803">
        <f t="shared" ca="1" si="123"/>
        <v>1.0006193943669325E-2</v>
      </c>
    </row>
    <row r="3804" spans="2:7" x14ac:dyDescent="0.35">
      <c r="B3804" s="269">
        <v>38306</v>
      </c>
      <c r="C3804" s="210">
        <v>51.27</v>
      </c>
      <c r="D3804">
        <f t="shared" si="122"/>
        <v>7.5293624161073894E-2</v>
      </c>
      <c r="E3804">
        <v>0</v>
      </c>
      <c r="F3804">
        <v>3796</v>
      </c>
      <c r="G3804">
        <f t="shared" ca="1" si="123"/>
        <v>-1.4886363439896496E-2</v>
      </c>
    </row>
    <row r="3805" spans="2:7" x14ac:dyDescent="0.35">
      <c r="B3805" s="269">
        <v>38282</v>
      </c>
      <c r="C3805" s="210">
        <v>47.68</v>
      </c>
      <c r="D3805">
        <f t="shared" si="122"/>
        <v>8.2469866779446097E-3</v>
      </c>
      <c r="E3805">
        <v>0</v>
      </c>
      <c r="F3805">
        <v>3797</v>
      </c>
      <c r="G3805">
        <f t="shared" ca="1" si="123"/>
        <v>-2.8891052200154404E-2</v>
      </c>
    </row>
    <row r="3806" spans="2:7" x14ac:dyDescent="0.35">
      <c r="B3806" s="269">
        <v>38273</v>
      </c>
      <c r="C3806" s="210">
        <v>47.29</v>
      </c>
      <c r="D3806">
        <f t="shared" si="122"/>
        <v>5.3464023167743339E-2</v>
      </c>
      <c r="E3806">
        <v>0</v>
      </c>
      <c r="F3806">
        <v>3798</v>
      </c>
      <c r="G3806">
        <f t="shared" ca="1" si="123"/>
        <v>3.9330595423663359E-3</v>
      </c>
    </row>
    <row r="3807" spans="2:7" x14ac:dyDescent="0.35">
      <c r="B3807" s="269">
        <v>38181</v>
      </c>
      <c r="C3807" s="210">
        <v>44.89</v>
      </c>
      <c r="D3807">
        <f t="shared" si="122"/>
        <v>2.7701465201465221E-2</v>
      </c>
      <c r="E3807">
        <v>0</v>
      </c>
      <c r="F3807">
        <v>3799</v>
      </c>
      <c r="G3807">
        <f t="shared" ca="1" si="123"/>
        <v>7.9320421858726335E-3</v>
      </c>
    </row>
    <row r="3808" spans="2:7" x14ac:dyDescent="0.35">
      <c r="B3808" s="269">
        <v>38119</v>
      </c>
      <c r="C3808" s="210">
        <v>43.68</v>
      </c>
      <c r="D3808">
        <f t="shared" si="122"/>
        <v>-4.0210942649967003E-2</v>
      </c>
      <c r="E3808">
        <v>0</v>
      </c>
      <c r="F3808">
        <v>3800</v>
      </c>
      <c r="G3808">
        <f t="shared" ca="1" si="123"/>
        <v>4.233717735142669E-2</v>
      </c>
    </row>
    <row r="3809" spans="2:7" x14ac:dyDescent="0.35">
      <c r="B3809" s="269">
        <v>38103</v>
      </c>
      <c r="C3809" s="210">
        <v>45.51</v>
      </c>
      <c r="D3809">
        <f t="shared" si="122"/>
        <v>1.6301920500223242E-2</v>
      </c>
      <c r="E3809">
        <v>0</v>
      </c>
      <c r="F3809">
        <v>3801</v>
      </c>
      <c r="G3809">
        <f t="shared" ca="1" si="123"/>
        <v>8.4845422366369161E-3</v>
      </c>
    </row>
    <row r="3810" spans="2:7" x14ac:dyDescent="0.35">
      <c r="B3810" s="269">
        <v>38091</v>
      </c>
      <c r="C3810" s="210">
        <v>44.78</v>
      </c>
      <c r="D3810">
        <f t="shared" si="122"/>
        <v>2.0510483135824945E-2</v>
      </c>
      <c r="E3810">
        <v>0</v>
      </c>
      <c r="F3810">
        <v>3802</v>
      </c>
      <c r="G3810">
        <f t="shared" ca="1" si="123"/>
        <v>-5.6738659167616216E-3</v>
      </c>
    </row>
    <row r="3811" spans="2:7" x14ac:dyDescent="0.35">
      <c r="B3811" s="269">
        <v>38086</v>
      </c>
      <c r="C3811" s="210">
        <v>43.88</v>
      </c>
      <c r="D3811">
        <f t="shared" si="122"/>
        <v>-7.289245721529676E-2</v>
      </c>
      <c r="E3811">
        <v>0</v>
      </c>
      <c r="F3811">
        <v>3803</v>
      </c>
      <c r="G3811">
        <f t="shared" ca="1" si="123"/>
        <v>-2.2276961356280638E-2</v>
      </c>
    </row>
    <row r="3812" spans="2:7" x14ac:dyDescent="0.35">
      <c r="B3812" s="269">
        <v>38048</v>
      </c>
      <c r="C3812" s="210">
        <v>47.33</v>
      </c>
      <c r="D3812">
        <f t="shared" si="122"/>
        <v>-1.024675867837729E-2</v>
      </c>
      <c r="E3812">
        <v>0</v>
      </c>
      <c r="F3812">
        <v>3804</v>
      </c>
      <c r="G3812">
        <f t="shared" ca="1" si="123"/>
        <v>1.3063029980162266E-2</v>
      </c>
    </row>
    <row r="3813" spans="2:7" x14ac:dyDescent="0.35">
      <c r="B3813" s="269">
        <v>38019</v>
      </c>
      <c r="C3813" s="210">
        <v>47.82</v>
      </c>
      <c r="D3813">
        <f t="shared" si="122"/>
        <v>-2.3284313725490207E-2</v>
      </c>
      <c r="E3813">
        <v>0</v>
      </c>
      <c r="F3813">
        <v>3805</v>
      </c>
      <c r="G3813">
        <f t="shared" ca="1" si="123"/>
        <v>-2.5406125934564813E-5</v>
      </c>
    </row>
    <row r="3814" spans="2:7" x14ac:dyDescent="0.35">
      <c r="B3814" s="269">
        <v>38012</v>
      </c>
      <c r="C3814" s="210">
        <v>48.96</v>
      </c>
      <c r="D3814">
        <f t="shared" si="122"/>
        <v>-1.0909090909090893E-2</v>
      </c>
      <c r="E3814">
        <v>0</v>
      </c>
      <c r="F3814">
        <v>3806</v>
      </c>
      <c r="G3814">
        <f t="shared" ca="1" si="123"/>
        <v>-4.4286451423050871E-3</v>
      </c>
    </row>
    <row r="3815" spans="2:7" x14ac:dyDescent="0.35">
      <c r="B3815" s="269">
        <v>38006</v>
      </c>
      <c r="C3815" s="210">
        <v>49.5</v>
      </c>
      <c r="D3815">
        <f t="shared" si="122"/>
        <v>2.3573200992555842E-2</v>
      </c>
      <c r="E3815">
        <v>0</v>
      </c>
      <c r="F3815">
        <v>3807</v>
      </c>
      <c r="G3815">
        <f t="shared" ca="1" si="123"/>
        <v>8.1638793600312242E-3</v>
      </c>
    </row>
    <row r="3816" spans="2:7" x14ac:dyDescent="0.35">
      <c r="B3816" s="269">
        <v>37980</v>
      </c>
      <c r="C3816" s="210">
        <v>48.36</v>
      </c>
      <c r="D3816">
        <f t="shared" si="122"/>
        <v>0.23147440794499607</v>
      </c>
      <c r="E3816">
        <v>0</v>
      </c>
      <c r="F3816">
        <v>3808</v>
      </c>
      <c r="G3816">
        <f t="shared" ca="1" si="123"/>
        <v>8.1600029998703475E-3</v>
      </c>
    </row>
    <row r="3817" spans="2:7" x14ac:dyDescent="0.35">
      <c r="B3817" s="269">
        <v>37951</v>
      </c>
      <c r="C3817" s="210">
        <v>39.270000000000003</v>
      </c>
      <c r="D3817">
        <f t="shared" si="122"/>
        <v>-3.679175864606328E-2</v>
      </c>
      <c r="E3817">
        <v>0</v>
      </c>
      <c r="F3817">
        <v>3809</v>
      </c>
      <c r="G3817">
        <f t="shared" ca="1" si="123"/>
        <v>3.2910548483511043E-4</v>
      </c>
    </row>
    <row r="3818" spans="2:7" x14ac:dyDescent="0.35">
      <c r="B3818" s="269">
        <v>37935</v>
      </c>
      <c r="C3818" s="210">
        <v>40.770000000000003</v>
      </c>
      <c r="D3818">
        <f t="shared" si="122"/>
        <v>1.7723414877683495E-2</v>
      </c>
      <c r="E3818">
        <v>0</v>
      </c>
      <c r="F3818">
        <v>3810</v>
      </c>
      <c r="G3818">
        <f t="shared" ca="1" si="123"/>
        <v>5.7197030494982627E-2</v>
      </c>
    </row>
    <row r="3819" spans="2:7" x14ac:dyDescent="0.35">
      <c r="B3819" s="269">
        <v>37896</v>
      </c>
      <c r="C3819" s="210">
        <v>40.06</v>
      </c>
      <c r="D3819">
        <f t="shared" si="122"/>
        <v>-1.669121256750122E-2</v>
      </c>
      <c r="E3819">
        <v>0</v>
      </c>
      <c r="F3819">
        <v>3811</v>
      </c>
      <c r="G3819">
        <f t="shared" ca="1" si="123"/>
        <v>-1.9407696662412044E-2</v>
      </c>
    </row>
    <row r="3820" spans="2:7" x14ac:dyDescent="0.35">
      <c r="B3820" s="269">
        <v>37848</v>
      </c>
      <c r="C3820" s="210">
        <v>40.74</v>
      </c>
      <c r="D3820">
        <f t="shared" si="122"/>
        <v>3.6641221374045928E-2</v>
      </c>
      <c r="E3820">
        <v>0</v>
      </c>
      <c r="F3820">
        <v>3812</v>
      </c>
      <c r="G3820">
        <f t="shared" ca="1" si="123"/>
        <v>-1.5239660132754804E-2</v>
      </c>
    </row>
    <row r="3821" spans="2:7" x14ac:dyDescent="0.35">
      <c r="B3821" s="269">
        <v>37816</v>
      </c>
      <c r="C3821" s="210">
        <v>39.299999999999997</v>
      </c>
      <c r="D3821">
        <f t="shared" si="122"/>
        <v>3.7760760496435168E-2</v>
      </c>
      <c r="E3821">
        <v>0</v>
      </c>
      <c r="F3821">
        <v>3813</v>
      </c>
      <c r="G3821">
        <f t="shared" ca="1" si="123"/>
        <v>7.9709378671552825E-3</v>
      </c>
    </row>
    <row r="3822" spans="2:7" x14ac:dyDescent="0.35">
      <c r="B3822" s="269">
        <v>37774</v>
      </c>
      <c r="C3822" s="210">
        <v>37.869999999999997</v>
      </c>
      <c r="D3822">
        <f t="shared" si="122"/>
        <v>2.9915692140331636E-2</v>
      </c>
      <c r="E3822">
        <v>0</v>
      </c>
      <c r="F3822">
        <v>3814</v>
      </c>
      <c r="G3822">
        <f t="shared" ca="1" si="123"/>
        <v>-7.3114926489927174E-3</v>
      </c>
    </row>
    <row r="3823" spans="2:7" x14ac:dyDescent="0.35">
      <c r="B3823" s="269">
        <v>37742</v>
      </c>
      <c r="C3823" s="210">
        <v>36.770000000000003</v>
      </c>
      <c r="D3823">
        <f t="shared" si="122"/>
        <v>-7.5573549257758176E-3</v>
      </c>
      <c r="E3823">
        <v>0</v>
      </c>
      <c r="F3823">
        <v>3815</v>
      </c>
      <c r="G3823">
        <f t="shared" ca="1" si="123"/>
        <v>-1.0222960286364081E-2</v>
      </c>
    </row>
    <row r="3824" spans="2:7" x14ac:dyDescent="0.35">
      <c r="B3824" s="269">
        <v>37729</v>
      </c>
      <c r="C3824" s="210">
        <v>37.049999999999997</v>
      </c>
      <c r="D3824">
        <f t="shared" si="122"/>
        <v>-1.7762460233298031E-2</v>
      </c>
      <c r="E3824">
        <v>0</v>
      </c>
      <c r="F3824">
        <v>3816</v>
      </c>
      <c r="G3824">
        <f t="shared" ca="1" si="123"/>
        <v>1.5683601670724141E-2</v>
      </c>
    </row>
    <row r="3825" spans="2:7" x14ac:dyDescent="0.35">
      <c r="B3825" s="269">
        <v>37725</v>
      </c>
      <c r="C3825" s="210">
        <v>37.72</v>
      </c>
      <c r="D3825">
        <f t="shared" si="122"/>
        <v>5.2749092938878056E-2</v>
      </c>
      <c r="E3825">
        <v>0</v>
      </c>
      <c r="F3825">
        <v>3817</v>
      </c>
      <c r="G3825">
        <f t="shared" ca="1" si="123"/>
        <v>-4.0777730883588522E-3</v>
      </c>
    </row>
    <row r="3826" spans="2:7" x14ac:dyDescent="0.35">
      <c r="B3826" s="269">
        <v>37698</v>
      </c>
      <c r="C3826" s="210">
        <v>35.83</v>
      </c>
      <c r="D3826">
        <f t="shared" si="122"/>
        <v>-4.4456793553765955E-3</v>
      </c>
      <c r="E3826">
        <v>0</v>
      </c>
      <c r="F3826">
        <v>3818</v>
      </c>
      <c r="G3826">
        <f t="shared" ca="1" si="123"/>
        <v>3.200974087562463E-3</v>
      </c>
    </row>
    <row r="3827" spans="2:7" x14ac:dyDescent="0.35">
      <c r="B3827" s="269">
        <v>37694</v>
      </c>
      <c r="C3827" s="210">
        <v>35.99</v>
      </c>
      <c r="D3827">
        <f t="shared" si="122"/>
        <v>4.745951982132934E-3</v>
      </c>
      <c r="E3827">
        <v>0</v>
      </c>
      <c r="F3827">
        <v>3819</v>
      </c>
      <c r="G3827">
        <f t="shared" ca="1" si="123"/>
        <v>-9.9970159726530772E-4</v>
      </c>
    </row>
    <row r="3828" spans="2:7" x14ac:dyDescent="0.35">
      <c r="B3828" s="269">
        <v>37665</v>
      </c>
      <c r="C3828" s="210">
        <v>35.82</v>
      </c>
      <c r="D3828">
        <f t="shared" si="122"/>
        <v>-2.1311475409836095E-2</v>
      </c>
      <c r="E3828">
        <v>0</v>
      </c>
      <c r="F3828">
        <v>3820</v>
      </c>
      <c r="G3828">
        <f t="shared" ca="1" si="123"/>
        <v>6.0920491009035975E-3</v>
      </c>
    </row>
    <row r="3829" spans="2:7" x14ac:dyDescent="0.35">
      <c r="B3829" s="269">
        <v>37621</v>
      </c>
      <c r="C3829" s="210">
        <v>36.6</v>
      </c>
      <c r="D3829">
        <f t="shared" si="122"/>
        <v>-1.2944983818770142E-2</v>
      </c>
      <c r="E3829">
        <v>0</v>
      </c>
      <c r="F3829">
        <v>3821</v>
      </c>
      <c r="G3829">
        <f t="shared" ca="1" si="123"/>
        <v>3.9387915583009539E-2</v>
      </c>
    </row>
    <row r="3830" spans="2:7" x14ac:dyDescent="0.35">
      <c r="B3830" s="269">
        <v>37615</v>
      </c>
      <c r="C3830" s="210">
        <v>37.08</v>
      </c>
      <c r="D3830">
        <f t="shared" si="122"/>
        <v>-5.0979339951705074E-3</v>
      </c>
      <c r="E3830">
        <v>0</v>
      </c>
      <c r="F3830">
        <v>3822</v>
      </c>
      <c r="G3830">
        <f t="shared" ca="1" si="123"/>
        <v>-1.8780908630728142E-2</v>
      </c>
    </row>
    <row r="3831" spans="2:7" x14ac:dyDescent="0.35">
      <c r="B3831" s="269">
        <v>37579</v>
      </c>
      <c r="C3831" s="210">
        <v>37.270000000000003</v>
      </c>
      <c r="D3831">
        <f t="shared" si="122"/>
        <v>1.084892866829416E-2</v>
      </c>
      <c r="E3831">
        <v>0</v>
      </c>
      <c r="F3831">
        <v>3823</v>
      </c>
      <c r="G3831">
        <f t="shared" ca="1" si="123"/>
        <v>1.2427881878429496E-2</v>
      </c>
    </row>
    <row r="3832" spans="2:7" x14ac:dyDescent="0.35">
      <c r="B3832" s="269">
        <v>37566</v>
      </c>
      <c r="C3832" s="210">
        <v>36.869999999999997</v>
      </c>
      <c r="D3832">
        <f t="shared" si="122"/>
        <v>-1.1528150134048251E-2</v>
      </c>
      <c r="E3832">
        <v>0</v>
      </c>
      <c r="F3832">
        <v>3824</v>
      </c>
      <c r="G3832">
        <f t="shared" ca="1" si="123"/>
        <v>-7.465500341045238E-3</v>
      </c>
    </row>
    <row r="3833" spans="2:7" x14ac:dyDescent="0.35">
      <c r="B3833" s="269">
        <v>37561</v>
      </c>
      <c r="C3833" s="210">
        <v>37.299999999999997</v>
      </c>
      <c r="D3833">
        <f t="shared" si="122"/>
        <v>2.1493820526598145E-3</v>
      </c>
      <c r="E3833">
        <v>0</v>
      </c>
      <c r="F3833">
        <v>3825</v>
      </c>
      <c r="G3833">
        <f t="shared" ca="1" si="123"/>
        <v>-1.3490110868777806E-2</v>
      </c>
    </row>
    <row r="3834" spans="2:7" x14ac:dyDescent="0.35">
      <c r="B3834" s="269">
        <v>37558</v>
      </c>
      <c r="C3834" s="210">
        <v>37.22</v>
      </c>
      <c r="D3834">
        <f t="shared" si="122"/>
        <v>-1.4561821551496008E-2</v>
      </c>
      <c r="E3834">
        <v>0</v>
      </c>
      <c r="F3834">
        <v>3826</v>
      </c>
      <c r="G3834">
        <f t="shared" ca="1" si="123"/>
        <v>-1.3951178968605284E-2</v>
      </c>
    </row>
    <row r="3835" spans="2:7" x14ac:dyDescent="0.35">
      <c r="B3835" s="269">
        <v>37544</v>
      </c>
      <c r="C3835" s="210">
        <v>37.770000000000003</v>
      </c>
      <c r="D3835">
        <f t="shared" si="122"/>
        <v>1.3959731543624246E-2</v>
      </c>
      <c r="E3835">
        <v>0</v>
      </c>
      <c r="F3835">
        <v>3827</v>
      </c>
      <c r="G3835">
        <f t="shared" ca="1" si="123"/>
        <v>-3.1229956840144821E-2</v>
      </c>
    </row>
    <row r="3836" spans="2:7" x14ac:dyDescent="0.35">
      <c r="B3836" s="269">
        <v>37531</v>
      </c>
      <c r="C3836" s="210">
        <v>37.25</v>
      </c>
      <c r="D3836">
        <f t="shared" si="122"/>
        <v>-2.486910994764405E-2</v>
      </c>
      <c r="E3836">
        <v>0</v>
      </c>
      <c r="F3836">
        <v>3828</v>
      </c>
      <c r="G3836">
        <f t="shared" ca="1" si="123"/>
        <v>1.3210324813495027E-2</v>
      </c>
    </row>
    <row r="3837" spans="2:7" x14ac:dyDescent="0.35">
      <c r="B3837" s="269">
        <v>37509</v>
      </c>
      <c r="C3837" s="210">
        <v>38.200000000000003</v>
      </c>
      <c r="D3837">
        <f t="shared" si="122"/>
        <v>5.0316194665933615E-2</v>
      </c>
      <c r="E3837">
        <v>0</v>
      </c>
      <c r="F3837">
        <v>3829</v>
      </c>
      <c r="G3837">
        <f t="shared" ca="1" si="123"/>
        <v>2.1624856552260888E-2</v>
      </c>
    </row>
    <row r="3838" spans="2:7" x14ac:dyDescent="0.35">
      <c r="B3838" s="269">
        <v>37483</v>
      </c>
      <c r="C3838" s="210">
        <v>36.369999999999997</v>
      </c>
      <c r="D3838">
        <f t="shared" si="122"/>
        <v>-4.1381128096995262E-2</v>
      </c>
      <c r="E3838">
        <v>0</v>
      </c>
      <c r="F3838">
        <v>3830</v>
      </c>
      <c r="G3838">
        <f t="shared" ca="1" si="123"/>
        <v>9.2092724130285572E-4</v>
      </c>
    </row>
    <row r="3839" spans="2:7" x14ac:dyDescent="0.35">
      <c r="B3839" s="269">
        <v>37384</v>
      </c>
      <c r="C3839" s="210">
        <v>37.94</v>
      </c>
      <c r="D3839">
        <f t="shared" si="122"/>
        <v>2.6364355391505432E-4</v>
      </c>
      <c r="E3839">
        <v>0</v>
      </c>
      <c r="F3839">
        <v>3831</v>
      </c>
      <c r="G3839">
        <f t="shared" ca="1" si="123"/>
        <v>-2.0318461594960521E-2</v>
      </c>
    </row>
    <row r="3840" spans="2:7" x14ac:dyDescent="0.35">
      <c r="B3840" s="269">
        <v>37377</v>
      </c>
      <c r="C3840" s="210">
        <v>37.93</v>
      </c>
      <c r="D3840">
        <f t="shared" si="122"/>
        <v>-9.6605744125325705E-3</v>
      </c>
      <c r="E3840">
        <v>0</v>
      </c>
      <c r="F3840">
        <v>3832</v>
      </c>
      <c r="G3840">
        <f t="shared" ca="1" si="123"/>
        <v>-2.4950126963352595E-2</v>
      </c>
    </row>
    <row r="3841" spans="2:7" x14ac:dyDescent="0.35">
      <c r="B3841" s="269">
        <v>37344</v>
      </c>
      <c r="C3841" s="210">
        <v>38.299999999999997</v>
      </c>
      <c r="D3841">
        <f t="shared" si="122"/>
        <v>5.7773109243697187E-3</v>
      </c>
      <c r="E3841">
        <v>0</v>
      </c>
      <c r="F3841">
        <v>3833</v>
      </c>
      <c r="G3841">
        <f t="shared" ca="1" si="123"/>
        <v>6.5907481409525556E-3</v>
      </c>
    </row>
    <row r="3842" spans="2:7" x14ac:dyDescent="0.35">
      <c r="B3842" s="269">
        <v>37340</v>
      </c>
      <c r="C3842" s="210">
        <v>38.08</v>
      </c>
      <c r="D3842">
        <f t="shared" si="122"/>
        <v>9.5440084835630816E-3</v>
      </c>
      <c r="E3842">
        <v>0</v>
      </c>
      <c r="F3842">
        <v>3834</v>
      </c>
      <c r="G3842">
        <f t="shared" ca="1" si="123"/>
        <v>-1.5227495656449281E-3</v>
      </c>
    </row>
    <row r="3843" spans="2:7" x14ac:dyDescent="0.35">
      <c r="B3843" s="269">
        <v>37335</v>
      </c>
      <c r="C3843" s="210">
        <v>37.72</v>
      </c>
      <c r="D3843">
        <f t="shared" si="122"/>
        <v>-7.6621787025703852E-2</v>
      </c>
      <c r="E3843">
        <v>0</v>
      </c>
      <c r="F3843">
        <v>3835</v>
      </c>
      <c r="G3843">
        <f t="shared" ca="1" si="123"/>
        <v>-1.8566988514339841E-2</v>
      </c>
    </row>
    <row r="3844" spans="2:7" x14ac:dyDescent="0.35">
      <c r="B3844" s="269">
        <v>37250</v>
      </c>
      <c r="C3844" s="210">
        <v>40.85</v>
      </c>
      <c r="D3844">
        <f t="shared" si="122"/>
        <v>-2.4361117745402342E-2</v>
      </c>
      <c r="E3844">
        <v>0</v>
      </c>
      <c r="F3844">
        <v>3836</v>
      </c>
      <c r="G3844">
        <f t="shared" ca="1" si="123"/>
        <v>2.438212399960751E-2</v>
      </c>
    </row>
    <row r="3845" spans="2:7" x14ac:dyDescent="0.35">
      <c r="B3845" s="269">
        <v>37242</v>
      </c>
      <c r="C3845" s="210">
        <v>41.87</v>
      </c>
      <c r="D3845">
        <f t="shared" si="122"/>
        <v>3.3571957541347806E-2</v>
      </c>
      <c r="E3845">
        <v>0</v>
      </c>
      <c r="F3845">
        <v>3837</v>
      </c>
      <c r="G3845">
        <f t="shared" ca="1" si="123"/>
        <v>1.8886015221048817E-2</v>
      </c>
    </row>
    <row r="3846" spans="2:7" x14ac:dyDescent="0.35">
      <c r="B3846" s="269">
        <v>37225</v>
      </c>
      <c r="C3846" s="210">
        <v>40.51</v>
      </c>
      <c r="D3846">
        <f t="shared" si="122"/>
        <v>1.5542742541990409E-2</v>
      </c>
      <c r="E3846">
        <v>0</v>
      </c>
      <c r="F3846">
        <v>3838</v>
      </c>
      <c r="G3846">
        <f t="shared" ca="1" si="123"/>
        <v>-1.3347196198350402E-2</v>
      </c>
    </row>
    <row r="3847" spans="2:7" x14ac:dyDescent="0.35">
      <c r="B3847" s="269">
        <v>37223</v>
      </c>
      <c r="C3847" s="210">
        <v>39.89</v>
      </c>
      <c r="D3847">
        <f t="shared" si="122"/>
        <v>-1.7971442639093966E-2</v>
      </c>
      <c r="E3847">
        <v>0</v>
      </c>
      <c r="F3847">
        <v>3839</v>
      </c>
      <c r="G3847">
        <f t="shared" ca="1" si="123"/>
        <v>2.1621653418511414E-2</v>
      </c>
    </row>
    <row r="3848" spans="2:7" x14ac:dyDescent="0.35">
      <c r="B3848" s="269">
        <v>37211</v>
      </c>
      <c r="C3848" s="210">
        <v>40.619999999999997</v>
      </c>
      <c r="D3848">
        <f t="shared" si="122"/>
        <v>0.1177765547605942</v>
      </c>
      <c r="E3848">
        <v>0</v>
      </c>
      <c r="F3848">
        <v>3840</v>
      </c>
      <c r="G3848">
        <f t="shared" ca="1" si="123"/>
        <v>-9.0102275363866079E-3</v>
      </c>
    </row>
    <row r="3849" spans="2:7" x14ac:dyDescent="0.35">
      <c r="B3849" s="269">
        <v>37190</v>
      </c>
      <c r="C3849" s="210">
        <v>36.340000000000003</v>
      </c>
      <c r="D3849">
        <f t="shared" ref="D3849:D3912" si="124">(C3849-C3850)/C3850</f>
        <v>2.8587602604019394E-2</v>
      </c>
      <c r="E3849">
        <v>0</v>
      </c>
      <c r="F3849">
        <v>3841</v>
      </c>
      <c r="G3849">
        <f t="shared" ca="1" si="123"/>
        <v>-7.2060436367874766E-3</v>
      </c>
    </row>
    <row r="3850" spans="2:7" x14ac:dyDescent="0.35">
      <c r="B3850" s="269">
        <v>37166</v>
      </c>
      <c r="C3850" s="210">
        <v>35.33</v>
      </c>
      <c r="D3850">
        <f t="shared" si="124"/>
        <v>-8.5189021232521991E-2</v>
      </c>
      <c r="E3850">
        <v>0</v>
      </c>
      <c r="F3850">
        <v>3842</v>
      </c>
      <c r="G3850">
        <f t="shared" ref="G3850:G3913" ca="1" si="125">_xlfn.NORM.INV(RAND(),M$11,M$12)</f>
        <v>-1.6292453625817382E-2</v>
      </c>
    </row>
    <row r="3851" spans="2:7" x14ac:dyDescent="0.35">
      <c r="B3851" s="269">
        <v>37125</v>
      </c>
      <c r="C3851" s="210">
        <v>38.619999999999997</v>
      </c>
      <c r="D3851">
        <f t="shared" si="124"/>
        <v>-2.0045673686881482E-2</v>
      </c>
      <c r="E3851">
        <v>0</v>
      </c>
      <c r="F3851">
        <v>3843</v>
      </c>
      <c r="G3851">
        <f t="shared" ca="1" si="125"/>
        <v>4.2053782435040312E-3</v>
      </c>
    </row>
    <row r="3852" spans="2:7" x14ac:dyDescent="0.35">
      <c r="B3852" s="269">
        <v>37118</v>
      </c>
      <c r="C3852" s="210">
        <v>39.409999999999997</v>
      </c>
      <c r="D3852">
        <f t="shared" si="124"/>
        <v>-6.1890026184241886E-2</v>
      </c>
      <c r="E3852">
        <v>0</v>
      </c>
      <c r="F3852">
        <v>3844</v>
      </c>
      <c r="G3852">
        <f t="shared" ca="1" si="125"/>
        <v>8.0736888504978691E-3</v>
      </c>
    </row>
    <row r="3853" spans="2:7" x14ac:dyDescent="0.35">
      <c r="B3853" s="269">
        <v>37091</v>
      </c>
      <c r="C3853" s="210">
        <v>42.01</v>
      </c>
      <c r="D3853">
        <f t="shared" si="124"/>
        <v>-3.5361653272101015E-2</v>
      </c>
      <c r="E3853">
        <v>0</v>
      </c>
      <c r="F3853">
        <v>3845</v>
      </c>
      <c r="G3853">
        <f t="shared" ca="1" si="125"/>
        <v>-9.1232618218406638E-3</v>
      </c>
    </row>
    <row r="3854" spans="2:7" x14ac:dyDescent="0.35">
      <c r="B3854" s="269">
        <v>37067</v>
      </c>
      <c r="C3854" s="210">
        <v>43.55</v>
      </c>
      <c r="D3854">
        <f t="shared" si="124"/>
        <v>-0.10187667560321725</v>
      </c>
      <c r="E3854">
        <v>0</v>
      </c>
      <c r="F3854">
        <v>3846</v>
      </c>
      <c r="G3854">
        <f t="shared" ca="1" si="125"/>
        <v>3.6209558919520594E-3</v>
      </c>
    </row>
    <row r="3855" spans="2:7" x14ac:dyDescent="0.35">
      <c r="B3855" s="269">
        <v>37012</v>
      </c>
      <c r="C3855" s="210">
        <v>48.49</v>
      </c>
      <c r="D3855">
        <f t="shared" si="124"/>
        <v>1.0322047894303109E-3</v>
      </c>
      <c r="E3855">
        <v>0</v>
      </c>
      <c r="F3855">
        <v>3847</v>
      </c>
      <c r="G3855">
        <f t="shared" ca="1" si="125"/>
        <v>-2.1572877341096981E-2</v>
      </c>
    </row>
    <row r="3856" spans="2:7" x14ac:dyDescent="0.35">
      <c r="B3856" s="269">
        <v>37005</v>
      </c>
      <c r="C3856" s="210">
        <v>48.44</v>
      </c>
      <c r="D3856">
        <f t="shared" si="124"/>
        <v>3.0638297872340379E-2</v>
      </c>
      <c r="E3856">
        <v>0</v>
      </c>
      <c r="F3856">
        <v>3848</v>
      </c>
      <c r="G3856">
        <f t="shared" ca="1" si="125"/>
        <v>-7.6720303365832186E-3</v>
      </c>
    </row>
    <row r="3857" spans="2:7" x14ac:dyDescent="0.35">
      <c r="B3857" s="269">
        <v>36994</v>
      </c>
      <c r="C3857" s="210">
        <v>47</v>
      </c>
      <c r="D3857">
        <f t="shared" si="124"/>
        <v>-1.8174221850845988E-2</v>
      </c>
      <c r="E3857">
        <v>0</v>
      </c>
      <c r="F3857">
        <v>3849</v>
      </c>
      <c r="G3857">
        <f t="shared" ca="1" si="125"/>
        <v>1.6157413580278838E-2</v>
      </c>
    </row>
    <row r="3858" spans="2:7" x14ac:dyDescent="0.35">
      <c r="B3858" s="269">
        <v>36986</v>
      </c>
      <c r="C3858" s="210">
        <v>47.87</v>
      </c>
      <c r="D3858">
        <f t="shared" si="124"/>
        <v>-4.3938486119432851E-2</v>
      </c>
      <c r="E3858">
        <v>0</v>
      </c>
      <c r="F3858">
        <v>3850</v>
      </c>
      <c r="G3858">
        <f t="shared" ca="1" si="125"/>
        <v>1.3191985843064887E-2</v>
      </c>
    </row>
    <row r="3859" spans="2:7" x14ac:dyDescent="0.35">
      <c r="B3859" s="269">
        <v>36956</v>
      </c>
      <c r="C3859" s="210">
        <v>50.07</v>
      </c>
      <c r="D3859">
        <f t="shared" si="124"/>
        <v>-6.0424094576843668E-2</v>
      </c>
      <c r="E3859">
        <v>0</v>
      </c>
      <c r="F3859">
        <v>3851</v>
      </c>
      <c r="G3859">
        <f t="shared" ca="1" si="125"/>
        <v>-1.9497550065846633E-2</v>
      </c>
    </row>
    <row r="3860" spans="2:7" x14ac:dyDescent="0.35">
      <c r="B3860" s="269">
        <v>36917</v>
      </c>
      <c r="C3860" s="210">
        <v>53.29</v>
      </c>
      <c r="D3860">
        <f t="shared" si="124"/>
        <v>9.8540837597118815E-3</v>
      </c>
      <c r="E3860">
        <v>0</v>
      </c>
      <c r="F3860">
        <v>3852</v>
      </c>
      <c r="G3860">
        <f t="shared" ca="1" si="125"/>
        <v>-6.2944400479479192E-3</v>
      </c>
    </row>
    <row r="3861" spans="2:7" x14ac:dyDescent="0.35">
      <c r="B3861" s="269">
        <v>36885</v>
      </c>
      <c r="C3861" s="210">
        <v>52.77</v>
      </c>
      <c r="D3861">
        <f t="shared" si="124"/>
        <v>-4.2286751361161494E-2</v>
      </c>
      <c r="E3861">
        <v>0</v>
      </c>
      <c r="F3861">
        <v>3853</v>
      </c>
      <c r="G3861">
        <f t="shared" ca="1" si="125"/>
        <v>-1.0477190108002707E-2</v>
      </c>
    </row>
    <row r="3862" spans="2:7" x14ac:dyDescent="0.35">
      <c r="B3862" s="269">
        <v>36872</v>
      </c>
      <c r="C3862" s="210">
        <v>55.1</v>
      </c>
      <c r="D3862">
        <f t="shared" si="124"/>
        <v>0.1965255157437569</v>
      </c>
      <c r="E3862">
        <v>0</v>
      </c>
      <c r="F3862">
        <v>3854</v>
      </c>
      <c r="G3862">
        <f t="shared" ca="1" si="125"/>
        <v>1.1254588301850945E-2</v>
      </c>
    </row>
    <row r="3863" spans="2:7" x14ac:dyDescent="0.35">
      <c r="B3863" s="269">
        <v>36801</v>
      </c>
      <c r="C3863" s="210">
        <v>46.05</v>
      </c>
      <c r="D3863">
        <f t="shared" si="124"/>
        <v>-1.2861736334405176E-2</v>
      </c>
      <c r="E3863">
        <v>0</v>
      </c>
      <c r="F3863">
        <v>3855</v>
      </c>
      <c r="G3863">
        <f t="shared" ca="1" si="125"/>
        <v>-2.3915714060908529E-2</v>
      </c>
    </row>
    <row r="3864" spans="2:7" x14ac:dyDescent="0.35">
      <c r="B3864" s="269">
        <v>36770</v>
      </c>
      <c r="C3864" s="210">
        <v>46.65</v>
      </c>
      <c r="D3864">
        <f t="shared" si="124"/>
        <v>-4.9123522217692693E-2</v>
      </c>
      <c r="E3864">
        <v>0</v>
      </c>
      <c r="F3864">
        <v>3856</v>
      </c>
      <c r="G3864">
        <f t="shared" ca="1" si="125"/>
        <v>-3.6448838189925475E-2</v>
      </c>
    </row>
    <row r="3865" spans="2:7" x14ac:dyDescent="0.35">
      <c r="B3865" s="269">
        <v>36753</v>
      </c>
      <c r="C3865" s="210">
        <v>49.06</v>
      </c>
      <c r="D3865">
        <f t="shared" si="124"/>
        <v>0.39098383895662031</v>
      </c>
      <c r="E3865">
        <v>0</v>
      </c>
      <c r="F3865">
        <v>3857</v>
      </c>
      <c r="G3865">
        <f t="shared" ca="1" si="125"/>
        <v>-1.5146879222978206E-2</v>
      </c>
    </row>
    <row r="3866" spans="2:7" x14ac:dyDescent="0.35">
      <c r="B3866" s="269">
        <v>36648</v>
      </c>
      <c r="C3866" s="210">
        <v>35.270000000000003</v>
      </c>
      <c r="D3866">
        <f t="shared" si="124"/>
        <v>0</v>
      </c>
      <c r="E3866">
        <v>0</v>
      </c>
      <c r="F3866">
        <v>3858</v>
      </c>
      <c r="G3866">
        <f t="shared" ca="1" si="125"/>
        <v>-1.2052905218403661E-2</v>
      </c>
    </row>
    <row r="3867" spans="2:7" x14ac:dyDescent="0.35">
      <c r="B3867" s="269">
        <v>36647</v>
      </c>
      <c r="C3867" s="210">
        <v>35.270000000000003</v>
      </c>
      <c r="D3867">
        <f t="shared" si="124"/>
        <v>-4.6756756756756675E-2</v>
      </c>
      <c r="E3867">
        <v>0</v>
      </c>
      <c r="F3867">
        <v>3859</v>
      </c>
      <c r="G3867">
        <f t="shared" ca="1" si="125"/>
        <v>-3.5541614477153746E-2</v>
      </c>
    </row>
    <row r="3868" spans="2:7" x14ac:dyDescent="0.35">
      <c r="B3868" s="269">
        <v>36637</v>
      </c>
      <c r="C3868" s="210">
        <v>37</v>
      </c>
      <c r="D3868">
        <f t="shared" si="124"/>
        <v>-7.29140566274116E-2</v>
      </c>
      <c r="E3868">
        <v>0</v>
      </c>
      <c r="F3868">
        <v>3860</v>
      </c>
      <c r="G3868">
        <f t="shared" ca="1" si="125"/>
        <v>2.0646095828741194E-3</v>
      </c>
    </row>
    <row r="3869" spans="2:7" x14ac:dyDescent="0.35">
      <c r="B3869" s="269">
        <v>36630</v>
      </c>
      <c r="C3869" s="210">
        <v>39.909999999999997</v>
      </c>
      <c r="D3869">
        <f t="shared" si="124"/>
        <v>5.9463764268648654E-2</v>
      </c>
      <c r="E3869">
        <v>0</v>
      </c>
      <c r="F3869">
        <v>3861</v>
      </c>
      <c r="G3869">
        <f t="shared" ca="1" si="125"/>
        <v>8.1364763530189094E-3</v>
      </c>
    </row>
    <row r="3870" spans="2:7" x14ac:dyDescent="0.35">
      <c r="B3870" s="269">
        <v>36605</v>
      </c>
      <c r="C3870" s="210">
        <v>37.67</v>
      </c>
      <c r="D3870">
        <f t="shared" si="124"/>
        <v>0</v>
      </c>
      <c r="E3870">
        <v>0</v>
      </c>
      <c r="F3870">
        <v>3862</v>
      </c>
      <c r="G3870">
        <f t="shared" ca="1" si="125"/>
        <v>9.9329612829144268E-3</v>
      </c>
    </row>
    <row r="3871" spans="2:7" x14ac:dyDescent="0.35">
      <c r="B3871" s="269">
        <v>36602</v>
      </c>
      <c r="C3871" s="210">
        <v>37.67</v>
      </c>
      <c r="D3871">
        <f t="shared" si="124"/>
        <v>-0.38306583688175566</v>
      </c>
      <c r="E3871">
        <v>0</v>
      </c>
      <c r="F3871">
        <v>3863</v>
      </c>
      <c r="G3871">
        <f t="shared" ca="1" si="125"/>
        <v>2.0240551160969532E-2</v>
      </c>
    </row>
    <row r="3872" spans="2:7" x14ac:dyDescent="0.35">
      <c r="B3872" s="269">
        <v>36551</v>
      </c>
      <c r="C3872" s="210">
        <v>61.06</v>
      </c>
      <c r="D3872">
        <f t="shared" si="124"/>
        <v>0.25302688282372265</v>
      </c>
      <c r="E3872">
        <v>0</v>
      </c>
      <c r="F3872">
        <v>3864</v>
      </c>
      <c r="G3872">
        <f t="shared" ca="1" si="125"/>
        <v>-1.2736961096431311E-2</v>
      </c>
    </row>
    <row r="3873" spans="2:7" x14ac:dyDescent="0.35">
      <c r="B3873" s="269">
        <v>36525</v>
      </c>
      <c r="C3873" s="210">
        <v>48.73</v>
      </c>
      <c r="D3873">
        <f t="shared" si="124"/>
        <v>-0.16658115272789467</v>
      </c>
      <c r="E3873">
        <v>0</v>
      </c>
      <c r="F3873">
        <v>3865</v>
      </c>
      <c r="G3873">
        <f t="shared" ca="1" si="125"/>
        <v>-1.1507519711377623E-2</v>
      </c>
    </row>
    <row r="3874" spans="2:7" x14ac:dyDescent="0.35">
      <c r="B3874" s="269">
        <v>36487</v>
      </c>
      <c r="C3874" s="210">
        <v>58.47</v>
      </c>
      <c r="D3874">
        <f t="shared" si="124"/>
        <v>-1.7099863201090989E-4</v>
      </c>
      <c r="E3874">
        <v>0</v>
      </c>
      <c r="F3874">
        <v>3866</v>
      </c>
      <c r="G3874">
        <f t="shared" ca="1" si="125"/>
        <v>1.5819765469249559E-2</v>
      </c>
    </row>
    <row r="3875" spans="2:7" x14ac:dyDescent="0.35">
      <c r="B3875" s="269">
        <v>36482</v>
      </c>
      <c r="C3875" s="210">
        <v>58.48</v>
      </c>
      <c r="D3875">
        <f t="shared" si="124"/>
        <v>4.2796005706134073E-2</v>
      </c>
      <c r="E3875">
        <v>0</v>
      </c>
      <c r="F3875">
        <v>3867</v>
      </c>
      <c r="G3875">
        <f t="shared" ca="1" si="125"/>
        <v>3.2526177825829546E-4</v>
      </c>
    </row>
    <row r="3876" spans="2:7" x14ac:dyDescent="0.35">
      <c r="B3876" s="269">
        <v>36472</v>
      </c>
      <c r="C3876" s="210">
        <v>56.08</v>
      </c>
      <c r="D3876">
        <f t="shared" si="124"/>
        <v>-6.9057104913678682E-2</v>
      </c>
      <c r="E3876">
        <v>0</v>
      </c>
      <c r="F3876">
        <v>3868</v>
      </c>
      <c r="G3876">
        <f t="shared" ca="1" si="125"/>
        <v>-2.8099783294096813E-2</v>
      </c>
    </row>
    <row r="3877" spans="2:7" x14ac:dyDescent="0.35">
      <c r="B3877" s="269">
        <v>36452</v>
      </c>
      <c r="C3877" s="210">
        <v>60.24</v>
      </c>
      <c r="D3877">
        <f t="shared" si="124"/>
        <v>-0.12556249092756566</v>
      </c>
      <c r="E3877">
        <v>0</v>
      </c>
      <c r="F3877">
        <v>3869</v>
      </c>
      <c r="G3877">
        <f t="shared" ca="1" si="125"/>
        <v>-1.4878434759580015E-2</v>
      </c>
    </row>
    <row r="3878" spans="2:7" x14ac:dyDescent="0.35">
      <c r="B3878" s="269">
        <v>36420</v>
      </c>
      <c r="C3878" s="210">
        <v>68.89</v>
      </c>
      <c r="D3878">
        <f t="shared" si="124"/>
        <v>-2.2975464473124443E-2</v>
      </c>
      <c r="E3878">
        <v>0</v>
      </c>
      <c r="F3878">
        <v>3870</v>
      </c>
      <c r="G3878">
        <f t="shared" ca="1" si="125"/>
        <v>2.6681624080641064E-2</v>
      </c>
    </row>
    <row r="3879" spans="2:7" x14ac:dyDescent="0.35">
      <c r="B3879" s="269">
        <v>36416</v>
      </c>
      <c r="C3879" s="210">
        <v>70.510000000000005</v>
      </c>
      <c r="D3879">
        <f t="shared" si="124"/>
        <v>7.9124579124579153E-2</v>
      </c>
      <c r="E3879">
        <v>0</v>
      </c>
      <c r="F3879">
        <v>3871</v>
      </c>
      <c r="G3879">
        <f t="shared" ca="1" si="125"/>
        <v>-2.1541995912502464E-2</v>
      </c>
    </row>
    <row r="3880" spans="2:7" x14ac:dyDescent="0.35">
      <c r="B3880" s="269">
        <v>36277</v>
      </c>
      <c r="C3880" s="210">
        <v>65.34</v>
      </c>
      <c r="D3880">
        <f t="shared" si="124"/>
        <v>-1.6852241950044995E-2</v>
      </c>
      <c r="E3880">
        <v>0</v>
      </c>
      <c r="F3880">
        <v>3872</v>
      </c>
      <c r="G3880">
        <f t="shared" ca="1" si="125"/>
        <v>1.3378859564091744E-2</v>
      </c>
    </row>
    <row r="3881" spans="2:7" x14ac:dyDescent="0.35">
      <c r="B3881" s="269">
        <v>36264</v>
      </c>
      <c r="C3881" s="210">
        <v>66.459999999999994</v>
      </c>
      <c r="D3881">
        <f t="shared" si="124"/>
        <v>-3.4152012788838955E-2</v>
      </c>
      <c r="E3881">
        <v>0</v>
      </c>
      <c r="F3881">
        <v>3873</v>
      </c>
      <c r="G3881">
        <f t="shared" ca="1" si="125"/>
        <v>-1.5098215848479918E-2</v>
      </c>
    </row>
    <row r="3882" spans="2:7" x14ac:dyDescent="0.35">
      <c r="B3882" s="269">
        <v>36252</v>
      </c>
      <c r="C3882" s="210">
        <v>68.81</v>
      </c>
      <c r="D3882">
        <f t="shared" si="124"/>
        <v>0.18699327238226676</v>
      </c>
      <c r="E3882">
        <v>0</v>
      </c>
      <c r="F3882">
        <v>3874</v>
      </c>
      <c r="G3882">
        <f t="shared" ca="1" si="125"/>
        <v>1.2140819430608444E-3</v>
      </c>
    </row>
    <row r="3883" spans="2:7" x14ac:dyDescent="0.35">
      <c r="B3883" s="269">
        <v>36248</v>
      </c>
      <c r="C3883" s="210">
        <v>57.97</v>
      </c>
      <c r="D3883">
        <f t="shared" si="124"/>
        <v>4.0754039497306931E-2</v>
      </c>
      <c r="E3883">
        <v>0</v>
      </c>
      <c r="F3883">
        <v>3875</v>
      </c>
      <c r="G3883">
        <f t="shared" ca="1" si="125"/>
        <v>2.6068819311219626E-2</v>
      </c>
    </row>
    <row r="3884" spans="2:7" x14ac:dyDescent="0.35">
      <c r="B3884" s="269">
        <v>36221</v>
      </c>
      <c r="C3884" s="210">
        <v>55.7</v>
      </c>
      <c r="D3884">
        <f t="shared" si="124"/>
        <v>5.3129135942522256E-2</v>
      </c>
      <c r="E3884">
        <v>0</v>
      </c>
      <c r="F3884">
        <v>3876</v>
      </c>
      <c r="G3884">
        <f t="shared" ca="1" si="125"/>
        <v>-2.5102099563324914E-2</v>
      </c>
    </row>
    <row r="3885" spans="2:7" x14ac:dyDescent="0.35">
      <c r="B3885" s="269">
        <v>36210</v>
      </c>
      <c r="C3885" s="210">
        <v>52.89</v>
      </c>
      <c r="D3885">
        <f t="shared" si="124"/>
        <v>1.3218390804597658E-2</v>
      </c>
      <c r="E3885">
        <v>0</v>
      </c>
      <c r="F3885">
        <v>3877</v>
      </c>
      <c r="G3885">
        <f t="shared" ca="1" si="125"/>
        <v>-2.5477512520163895E-2</v>
      </c>
    </row>
    <row r="3886" spans="2:7" x14ac:dyDescent="0.35">
      <c r="B3886" s="269">
        <v>36186</v>
      </c>
      <c r="C3886" s="210">
        <v>52.2</v>
      </c>
      <c r="D3886">
        <f t="shared" si="124"/>
        <v>0.16987897803675495</v>
      </c>
      <c r="E3886">
        <v>0</v>
      </c>
      <c r="F3886">
        <v>3878</v>
      </c>
      <c r="G3886">
        <f t="shared" ca="1" si="125"/>
        <v>-3.3516237764977469E-4</v>
      </c>
    </row>
    <row r="3887" spans="2:7" x14ac:dyDescent="0.35">
      <c r="B3887" s="269">
        <v>36180</v>
      </c>
      <c r="C3887" s="210">
        <v>44.62</v>
      </c>
      <c r="D3887">
        <f t="shared" si="124"/>
        <v>0.10227272727272729</v>
      </c>
      <c r="E3887">
        <v>0</v>
      </c>
      <c r="F3887">
        <v>3879</v>
      </c>
      <c r="G3887">
        <f t="shared" ca="1" si="125"/>
        <v>-1.0354531812612098E-2</v>
      </c>
    </row>
    <row r="3888" spans="2:7" x14ac:dyDescent="0.35">
      <c r="B3888" s="269">
        <v>36157</v>
      </c>
      <c r="C3888" s="210">
        <v>40.479999999999997</v>
      </c>
      <c r="D3888">
        <f t="shared" si="124"/>
        <v>0</v>
      </c>
      <c r="E3888">
        <v>0</v>
      </c>
      <c r="F3888">
        <v>3880</v>
      </c>
      <c r="G3888">
        <f t="shared" ca="1" si="125"/>
        <v>1.3264364858032391E-2</v>
      </c>
    </row>
    <row r="3889" spans="2:7" x14ac:dyDescent="0.35">
      <c r="B3889" s="269">
        <v>36154</v>
      </c>
      <c r="C3889" s="210">
        <v>40.479999999999997</v>
      </c>
      <c r="D3889">
        <f t="shared" si="124"/>
        <v>0.20404521118381916</v>
      </c>
      <c r="E3889">
        <v>0</v>
      </c>
      <c r="F3889">
        <v>3881</v>
      </c>
      <c r="G3889">
        <f t="shared" ca="1" si="125"/>
        <v>-9.525512739890574E-3</v>
      </c>
    </row>
    <row r="3890" spans="2:7" x14ac:dyDescent="0.35">
      <c r="B3890" s="269">
        <v>36125</v>
      </c>
      <c r="C3890" s="210">
        <v>33.619999999999997</v>
      </c>
      <c r="D3890">
        <f t="shared" si="124"/>
        <v>0</v>
      </c>
      <c r="E3890">
        <v>0</v>
      </c>
      <c r="F3890">
        <v>3882</v>
      </c>
      <c r="G3890">
        <f t="shared" ca="1" si="125"/>
        <v>-1.4093794817498331E-2</v>
      </c>
    </row>
    <row r="3891" spans="2:7" x14ac:dyDescent="0.35">
      <c r="B3891" s="269">
        <v>36124</v>
      </c>
      <c r="C3891" s="210">
        <v>33.619999999999997</v>
      </c>
      <c r="D3891">
        <f t="shared" si="124"/>
        <v>4.0544722995976328E-2</v>
      </c>
      <c r="E3891">
        <v>0</v>
      </c>
      <c r="F3891">
        <v>3883</v>
      </c>
      <c r="G3891">
        <f t="shared" ca="1" si="125"/>
        <v>2.1876241934965134E-2</v>
      </c>
    </row>
    <row r="3892" spans="2:7" x14ac:dyDescent="0.35">
      <c r="B3892" s="269">
        <v>36103</v>
      </c>
      <c r="C3892" s="210">
        <v>32.31</v>
      </c>
      <c r="D3892">
        <f t="shared" si="124"/>
        <v>2.5388765471278982E-2</v>
      </c>
      <c r="E3892">
        <v>0</v>
      </c>
      <c r="F3892">
        <v>3884</v>
      </c>
      <c r="G3892">
        <f t="shared" ca="1" si="125"/>
        <v>2.8777960264277352E-3</v>
      </c>
    </row>
    <row r="3893" spans="2:7" x14ac:dyDescent="0.35">
      <c r="B3893" s="269">
        <v>36089</v>
      </c>
      <c r="C3893" s="210">
        <v>31.51</v>
      </c>
      <c r="D3893">
        <f t="shared" si="124"/>
        <v>-3.8449801647848683E-2</v>
      </c>
      <c r="E3893">
        <v>0</v>
      </c>
      <c r="F3893">
        <v>3885</v>
      </c>
      <c r="G3893">
        <f t="shared" ca="1" si="125"/>
        <v>-2.5049583561738984E-3</v>
      </c>
    </row>
    <row r="3894" spans="2:7" x14ac:dyDescent="0.35">
      <c r="B3894" s="269">
        <v>36070</v>
      </c>
      <c r="C3894" s="210">
        <v>32.770000000000003</v>
      </c>
      <c r="D3894">
        <f t="shared" si="124"/>
        <v>0</v>
      </c>
      <c r="E3894">
        <v>0</v>
      </c>
      <c r="F3894">
        <v>3886</v>
      </c>
      <c r="G3894">
        <f t="shared" ca="1" si="125"/>
        <v>1.253882745126229E-2</v>
      </c>
    </row>
    <row r="3895" spans="2:7" x14ac:dyDescent="0.35">
      <c r="B3895" s="269">
        <v>36069</v>
      </c>
      <c r="C3895" s="210">
        <v>32.770000000000003</v>
      </c>
      <c r="D3895">
        <f t="shared" si="124"/>
        <v>-4.0409956076134568E-2</v>
      </c>
      <c r="E3895">
        <v>0</v>
      </c>
      <c r="F3895">
        <v>3887</v>
      </c>
      <c r="G3895">
        <f t="shared" ca="1" si="125"/>
        <v>-2.2682973200679217E-3</v>
      </c>
    </row>
    <row r="3896" spans="2:7" x14ac:dyDescent="0.35">
      <c r="B3896" s="269">
        <v>36033</v>
      </c>
      <c r="C3896" s="210">
        <v>34.15</v>
      </c>
      <c r="D3896">
        <f t="shared" si="124"/>
        <v>0.2472607742878013</v>
      </c>
      <c r="E3896">
        <v>0</v>
      </c>
      <c r="F3896">
        <v>3888</v>
      </c>
      <c r="G3896">
        <f t="shared" ca="1" si="125"/>
        <v>4.57787064446354E-2</v>
      </c>
    </row>
    <row r="3897" spans="2:7" x14ac:dyDescent="0.35">
      <c r="B3897" s="269">
        <v>35926</v>
      </c>
      <c r="C3897" s="210">
        <v>27.38</v>
      </c>
      <c r="D3897">
        <f t="shared" si="124"/>
        <v>-1.6876122082585363E-2</v>
      </c>
      <c r="E3897">
        <v>0</v>
      </c>
      <c r="F3897">
        <v>3889</v>
      </c>
      <c r="G3897">
        <f t="shared" ca="1" si="125"/>
        <v>-5.4206938673438459E-3</v>
      </c>
    </row>
    <row r="3898" spans="2:7" x14ac:dyDescent="0.35">
      <c r="B3898" s="269">
        <v>35922</v>
      </c>
      <c r="C3898" s="210">
        <v>27.85</v>
      </c>
      <c r="D3898">
        <f t="shared" si="124"/>
        <v>4.9359457422758185E-2</v>
      </c>
      <c r="E3898">
        <v>0</v>
      </c>
      <c r="F3898">
        <v>3890</v>
      </c>
      <c r="G3898">
        <f t="shared" ca="1" si="125"/>
        <v>-2.0039205671769651E-2</v>
      </c>
    </row>
    <row r="3899" spans="2:7" x14ac:dyDescent="0.35">
      <c r="B3899" s="269">
        <v>35916</v>
      </c>
      <c r="C3899" s="210">
        <v>26.54</v>
      </c>
      <c r="D3899">
        <f t="shared" si="124"/>
        <v>0.13080528334043462</v>
      </c>
      <c r="E3899">
        <v>0</v>
      </c>
      <c r="F3899">
        <v>3891</v>
      </c>
      <c r="G3899">
        <f t="shared" ca="1" si="125"/>
        <v>-1.7578026779780286E-2</v>
      </c>
    </row>
    <row r="3900" spans="2:7" x14ac:dyDescent="0.35">
      <c r="B3900" s="269">
        <v>35899</v>
      </c>
      <c r="C3900" s="210">
        <v>23.47</v>
      </c>
      <c r="D3900">
        <f t="shared" si="124"/>
        <v>1.4261019878997333E-2</v>
      </c>
      <c r="E3900">
        <v>0</v>
      </c>
      <c r="F3900">
        <v>3892</v>
      </c>
      <c r="G3900">
        <f t="shared" ca="1" si="125"/>
        <v>-2.7273632053940258E-2</v>
      </c>
    </row>
    <row r="3901" spans="2:7" x14ac:dyDescent="0.35">
      <c r="B3901" s="269">
        <v>35893</v>
      </c>
      <c r="C3901" s="210">
        <v>23.14</v>
      </c>
      <c r="D3901">
        <f t="shared" si="124"/>
        <v>0.18484383000512028</v>
      </c>
      <c r="E3901">
        <v>0</v>
      </c>
      <c r="F3901">
        <v>3893</v>
      </c>
      <c r="G3901">
        <f t="shared" ca="1" si="125"/>
        <v>-1.1106723245952859E-2</v>
      </c>
    </row>
    <row r="3902" spans="2:7" x14ac:dyDescent="0.35">
      <c r="B3902" s="269">
        <v>35867</v>
      </c>
      <c r="C3902" s="210">
        <v>19.53</v>
      </c>
      <c r="D3902">
        <f t="shared" si="124"/>
        <v>0.12176909821941419</v>
      </c>
      <c r="E3902">
        <v>0</v>
      </c>
      <c r="F3902">
        <v>3894</v>
      </c>
      <c r="G3902">
        <f t="shared" ca="1" si="125"/>
        <v>-6.4634496243688739E-3</v>
      </c>
    </row>
    <row r="3903" spans="2:7" x14ac:dyDescent="0.35">
      <c r="B3903" s="269">
        <v>35842</v>
      </c>
      <c r="C3903" s="210">
        <v>17.41</v>
      </c>
      <c r="D3903">
        <f t="shared" si="124"/>
        <v>-3.4387132556849748E-2</v>
      </c>
      <c r="E3903">
        <v>0</v>
      </c>
      <c r="F3903">
        <v>3895</v>
      </c>
      <c r="G3903">
        <f t="shared" ca="1" si="125"/>
        <v>-2.1784564903176533E-3</v>
      </c>
    </row>
    <row r="3904" spans="2:7" x14ac:dyDescent="0.35">
      <c r="B3904" s="269">
        <v>35821</v>
      </c>
      <c r="C3904" s="210">
        <v>18.03</v>
      </c>
      <c r="D3904">
        <f t="shared" si="124"/>
        <v>-3.3762057877813452E-2</v>
      </c>
      <c r="E3904">
        <v>0</v>
      </c>
      <c r="F3904">
        <v>3896</v>
      </c>
      <c r="G3904">
        <f t="shared" ca="1" si="125"/>
        <v>3.0703330644168757E-2</v>
      </c>
    </row>
    <row r="3905" spans="2:7" x14ac:dyDescent="0.35">
      <c r="B3905" s="269">
        <v>35789</v>
      </c>
      <c r="C3905" s="210">
        <v>18.66</v>
      </c>
      <c r="D3905">
        <f t="shared" si="124"/>
        <v>-9.028146574614879E-3</v>
      </c>
      <c r="E3905">
        <v>0</v>
      </c>
      <c r="F3905">
        <v>3897</v>
      </c>
      <c r="G3905">
        <f t="shared" ca="1" si="125"/>
        <v>9.4572616767169392E-3</v>
      </c>
    </row>
    <row r="3906" spans="2:7" x14ac:dyDescent="0.35">
      <c r="B3906" s="269">
        <v>35768</v>
      </c>
      <c r="C3906" s="210">
        <v>18.829999999999998</v>
      </c>
      <c r="D3906">
        <f t="shared" si="124"/>
        <v>9.859976662777116E-2</v>
      </c>
      <c r="E3906">
        <v>0</v>
      </c>
      <c r="F3906">
        <v>3898</v>
      </c>
      <c r="G3906">
        <f t="shared" ca="1" si="125"/>
        <v>-2.5083396784036155E-3</v>
      </c>
    </row>
    <row r="3907" spans="2:7" x14ac:dyDescent="0.35">
      <c r="B3907" s="269">
        <v>35748</v>
      </c>
      <c r="C3907" s="210">
        <v>17.14</v>
      </c>
      <c r="D3907">
        <f t="shared" si="124"/>
        <v>4.8959608323133459E-2</v>
      </c>
      <c r="E3907">
        <v>0</v>
      </c>
      <c r="F3907">
        <v>3899</v>
      </c>
      <c r="G3907">
        <f t="shared" ca="1" si="125"/>
        <v>-4.9639406372325805E-4</v>
      </c>
    </row>
    <row r="3908" spans="2:7" x14ac:dyDescent="0.35">
      <c r="B3908" s="269">
        <v>35734</v>
      </c>
      <c r="C3908" s="210">
        <v>16.34</v>
      </c>
      <c r="D3908">
        <f t="shared" si="124"/>
        <v>0.10779661016949152</v>
      </c>
      <c r="E3908">
        <v>0</v>
      </c>
      <c r="F3908">
        <v>3900</v>
      </c>
      <c r="G3908">
        <f t="shared" ca="1" si="125"/>
        <v>1.6383814133886752E-2</v>
      </c>
    </row>
    <row r="3909" spans="2:7" x14ac:dyDescent="0.35">
      <c r="B3909" s="269">
        <v>35711</v>
      </c>
      <c r="C3909" s="210">
        <v>14.75</v>
      </c>
      <c r="D3909">
        <f t="shared" si="124"/>
        <v>0</v>
      </c>
      <c r="E3909">
        <v>0</v>
      </c>
      <c r="F3909">
        <v>3901</v>
      </c>
      <c r="G3909">
        <f t="shared" ca="1" si="125"/>
        <v>6.2242789121257306E-3</v>
      </c>
    </row>
    <row r="3910" spans="2:7" x14ac:dyDescent="0.35">
      <c r="B3910" s="269">
        <v>35710</v>
      </c>
      <c r="C3910" s="210">
        <v>14.75</v>
      </c>
      <c r="D3910">
        <f t="shared" si="124"/>
        <v>0</v>
      </c>
      <c r="E3910">
        <v>0</v>
      </c>
      <c r="F3910">
        <v>3902</v>
      </c>
      <c r="G3910">
        <f t="shared" ca="1" si="125"/>
        <v>-8.2569787917835535E-3</v>
      </c>
    </row>
    <row r="3911" spans="2:7" x14ac:dyDescent="0.35">
      <c r="B3911" s="269">
        <v>35709</v>
      </c>
      <c r="C3911" s="210">
        <v>14.75</v>
      </c>
      <c r="D3911">
        <f t="shared" si="124"/>
        <v>0</v>
      </c>
      <c r="E3911">
        <v>0</v>
      </c>
      <c r="F3911">
        <v>3903</v>
      </c>
      <c r="G3911">
        <f t="shared" ca="1" si="125"/>
        <v>-1.6488636876583231E-2</v>
      </c>
    </row>
    <row r="3912" spans="2:7" x14ac:dyDescent="0.35">
      <c r="B3912" s="269">
        <v>35706</v>
      </c>
      <c r="C3912" s="210">
        <v>14.75</v>
      </c>
      <c r="D3912">
        <f t="shared" si="124"/>
        <v>0</v>
      </c>
      <c r="E3912">
        <v>0</v>
      </c>
      <c r="F3912">
        <v>3904</v>
      </c>
      <c r="G3912">
        <f t="shared" ca="1" si="125"/>
        <v>-8.4131942774378771E-3</v>
      </c>
    </row>
    <row r="3913" spans="2:7" x14ac:dyDescent="0.35">
      <c r="B3913" s="269">
        <v>35705</v>
      </c>
      <c r="C3913" s="210">
        <v>14.75</v>
      </c>
      <c r="D3913">
        <f t="shared" ref="D3913:D3976" si="126">(C3913-C3914)/C3914</f>
        <v>-8.7365591397849975E-3</v>
      </c>
      <c r="E3913">
        <v>0</v>
      </c>
      <c r="F3913">
        <v>3905</v>
      </c>
      <c r="G3913">
        <f t="shared" ca="1" si="125"/>
        <v>2.046005180755979E-2</v>
      </c>
    </row>
    <row r="3914" spans="2:7" x14ac:dyDescent="0.35">
      <c r="B3914" s="269">
        <v>35699</v>
      </c>
      <c r="C3914" s="210">
        <v>14.88</v>
      </c>
      <c r="D3914">
        <f t="shared" si="126"/>
        <v>-3.5019455252918233E-2</v>
      </c>
      <c r="E3914">
        <v>0</v>
      </c>
      <c r="F3914">
        <v>3906</v>
      </c>
      <c r="G3914">
        <f t="shared" ref="G3914:G3977" ca="1" si="127">_xlfn.NORM.INV(RAND(),M$11,M$12)</f>
        <v>2.278167098636838E-2</v>
      </c>
    </row>
    <row r="3915" spans="2:7" x14ac:dyDescent="0.35">
      <c r="B3915" s="269">
        <v>35657</v>
      </c>
      <c r="C3915" s="210">
        <v>15.42</v>
      </c>
      <c r="D3915">
        <f t="shared" si="126"/>
        <v>5.3998632946001303E-2</v>
      </c>
      <c r="E3915">
        <v>0</v>
      </c>
      <c r="F3915">
        <v>3907</v>
      </c>
      <c r="G3915">
        <f t="shared" ca="1" si="127"/>
        <v>1.0385070405220492E-2</v>
      </c>
    </row>
    <row r="3916" spans="2:7" x14ac:dyDescent="0.35">
      <c r="B3916" s="269">
        <v>35629</v>
      </c>
      <c r="C3916" s="210">
        <v>14.63</v>
      </c>
      <c r="D3916">
        <f t="shared" si="126"/>
        <v>0.25256849315068503</v>
      </c>
      <c r="E3916">
        <v>0</v>
      </c>
      <c r="F3916">
        <v>3908</v>
      </c>
      <c r="G3916">
        <f t="shared" ca="1" si="127"/>
        <v>-2.1212781363240642E-2</v>
      </c>
    </row>
    <row r="3917" spans="2:7" x14ac:dyDescent="0.35">
      <c r="B3917" s="269">
        <v>35599</v>
      </c>
      <c r="C3917" s="210">
        <v>11.68</v>
      </c>
      <c r="D3917">
        <f t="shared" si="126"/>
        <v>-7.6465590484281953E-3</v>
      </c>
      <c r="E3917">
        <v>0</v>
      </c>
      <c r="F3917">
        <v>3909</v>
      </c>
      <c r="G3917">
        <f t="shared" ca="1" si="127"/>
        <v>-3.6809056113591677E-2</v>
      </c>
    </row>
    <row r="3918" spans="2:7" x14ac:dyDescent="0.35">
      <c r="B3918" s="269">
        <v>35593</v>
      </c>
      <c r="C3918" s="210">
        <v>11.77</v>
      </c>
      <c r="D3918">
        <f t="shared" si="126"/>
        <v>2.3478260869565181E-2</v>
      </c>
      <c r="E3918">
        <v>0</v>
      </c>
      <c r="F3918">
        <v>3910</v>
      </c>
      <c r="G3918">
        <f t="shared" ca="1" si="127"/>
        <v>1.8900925673936971E-2</v>
      </c>
    </row>
    <row r="3919" spans="2:7" x14ac:dyDescent="0.35">
      <c r="B3919" s="269">
        <v>35572</v>
      </c>
      <c r="C3919" s="210">
        <v>11.5</v>
      </c>
      <c r="D3919">
        <f t="shared" si="126"/>
        <v>0</v>
      </c>
      <c r="E3919">
        <v>0</v>
      </c>
      <c r="F3919">
        <v>3911</v>
      </c>
      <c r="G3919">
        <f t="shared" ca="1" si="127"/>
        <v>-2.9216794680387233E-2</v>
      </c>
    </row>
    <row r="3920" spans="2:7" x14ac:dyDescent="0.35">
      <c r="B3920" s="269">
        <v>35571</v>
      </c>
      <c r="C3920" s="210">
        <v>11.5</v>
      </c>
      <c r="D3920">
        <f t="shared" si="126"/>
        <v>3.2315978456014312E-2</v>
      </c>
      <c r="E3920">
        <v>0</v>
      </c>
      <c r="F3920">
        <v>3912</v>
      </c>
      <c r="G3920">
        <f t="shared" ca="1" si="127"/>
        <v>-3.3974592735493775E-2</v>
      </c>
    </row>
    <row r="3921" spans="2:7" x14ac:dyDescent="0.35">
      <c r="B3921" s="269">
        <v>35551</v>
      </c>
      <c r="C3921" s="210">
        <v>11.14</v>
      </c>
      <c r="D3921">
        <f t="shared" si="126"/>
        <v>1.642335766423355E-2</v>
      </c>
      <c r="E3921">
        <v>0</v>
      </c>
      <c r="F3921">
        <v>3913</v>
      </c>
      <c r="G3921">
        <f t="shared" ca="1" si="127"/>
        <v>9.3277052384150238E-4</v>
      </c>
    </row>
    <row r="3922" spans="2:7" x14ac:dyDescent="0.35">
      <c r="B3922" s="269">
        <v>35541</v>
      </c>
      <c r="C3922" s="210">
        <v>10.96</v>
      </c>
      <c r="D3922">
        <f t="shared" si="126"/>
        <v>0</v>
      </c>
      <c r="E3922">
        <v>0</v>
      </c>
      <c r="F3922">
        <v>3914</v>
      </c>
      <c r="G3922">
        <f t="shared" ca="1" si="127"/>
        <v>3.8689490671755707E-2</v>
      </c>
    </row>
    <row r="3923" spans="2:7" x14ac:dyDescent="0.35">
      <c r="B3923" s="269">
        <v>35538</v>
      </c>
      <c r="C3923" s="210">
        <v>10.96</v>
      </c>
      <c r="D3923">
        <f t="shared" si="126"/>
        <v>0</v>
      </c>
      <c r="E3923">
        <v>0</v>
      </c>
      <c r="F3923">
        <v>3915</v>
      </c>
      <c r="G3923">
        <f t="shared" ca="1" si="127"/>
        <v>-2.7227955170279596E-3</v>
      </c>
    </row>
    <row r="3924" spans="2:7" x14ac:dyDescent="0.35">
      <c r="B3924" s="269">
        <v>35537</v>
      </c>
      <c r="C3924" s="210">
        <v>10.96</v>
      </c>
      <c r="D3924">
        <f t="shared" si="126"/>
        <v>0</v>
      </c>
      <c r="E3924">
        <v>0</v>
      </c>
      <c r="F3924">
        <v>3916</v>
      </c>
      <c r="G3924">
        <f t="shared" ca="1" si="127"/>
        <v>8.081363057444611E-3</v>
      </c>
    </row>
    <row r="3925" spans="2:7" x14ac:dyDescent="0.35">
      <c r="B3925" s="269">
        <v>35536</v>
      </c>
      <c r="C3925" s="210">
        <v>10.96</v>
      </c>
      <c r="D3925">
        <f t="shared" si="126"/>
        <v>-3.6363636363635587E-3</v>
      </c>
      <c r="E3925">
        <v>0</v>
      </c>
      <c r="F3925">
        <v>3917</v>
      </c>
      <c r="G3925">
        <f t="shared" ca="1" si="127"/>
        <v>1.3019029303788532E-2</v>
      </c>
    </row>
    <row r="3926" spans="2:7" x14ac:dyDescent="0.35">
      <c r="B3926" s="269">
        <v>35534</v>
      </c>
      <c r="C3926" s="210">
        <v>11</v>
      </c>
      <c r="D3926">
        <f t="shared" si="126"/>
        <v>9.1743119266054721E-3</v>
      </c>
      <c r="E3926">
        <v>0</v>
      </c>
      <c r="F3926">
        <v>3918</v>
      </c>
      <c r="G3926">
        <f t="shared" ca="1" si="127"/>
        <v>-1.7445804089017393E-2</v>
      </c>
    </row>
    <row r="3927" spans="2:7" x14ac:dyDescent="0.35">
      <c r="B3927" s="269">
        <v>35528</v>
      </c>
      <c r="C3927" s="210">
        <v>10.9</v>
      </c>
      <c r="D3927">
        <f t="shared" si="126"/>
        <v>-2.5044722719141266E-2</v>
      </c>
      <c r="E3927">
        <v>0</v>
      </c>
      <c r="F3927">
        <v>3919</v>
      </c>
      <c r="G3927">
        <f t="shared" ca="1" si="127"/>
        <v>1.3126734199682796E-2</v>
      </c>
    </row>
    <row r="3928" spans="2:7" x14ac:dyDescent="0.35">
      <c r="B3928" s="269">
        <v>35523</v>
      </c>
      <c r="C3928" s="210">
        <v>11.18</v>
      </c>
      <c r="D3928">
        <f t="shared" si="126"/>
        <v>-9.7431355181576123E-3</v>
      </c>
      <c r="E3928">
        <v>0</v>
      </c>
      <c r="F3928">
        <v>3920</v>
      </c>
      <c r="G3928">
        <f t="shared" ca="1" si="127"/>
        <v>1.8252798497248115E-2</v>
      </c>
    </row>
    <row r="3929" spans="2:7" x14ac:dyDescent="0.35">
      <c r="B3929" s="269">
        <v>35517</v>
      </c>
      <c r="C3929" s="210">
        <v>11.29</v>
      </c>
      <c r="D3929">
        <f t="shared" si="126"/>
        <v>-3.0068728522336892E-2</v>
      </c>
      <c r="E3929">
        <v>0</v>
      </c>
      <c r="F3929">
        <v>3921</v>
      </c>
      <c r="G3929">
        <f t="shared" ca="1" si="127"/>
        <v>2.6184938163864866E-3</v>
      </c>
    </row>
    <row r="3930" spans="2:7" x14ac:dyDescent="0.35">
      <c r="B3930" s="269">
        <v>35513</v>
      </c>
      <c r="C3930" s="210">
        <v>11.64</v>
      </c>
      <c r="D3930">
        <f t="shared" si="126"/>
        <v>-3.8016528925619762E-2</v>
      </c>
      <c r="E3930">
        <v>0</v>
      </c>
      <c r="F3930">
        <v>3922</v>
      </c>
      <c r="G3930">
        <f t="shared" ca="1" si="127"/>
        <v>1.326604712319249E-2</v>
      </c>
    </row>
    <row r="3931" spans="2:7" x14ac:dyDescent="0.35">
      <c r="B3931" s="269">
        <v>35508</v>
      </c>
      <c r="C3931" s="210">
        <v>12.1</v>
      </c>
      <c r="D3931">
        <f t="shared" si="126"/>
        <v>-3.2000000000000028E-2</v>
      </c>
      <c r="E3931">
        <v>0</v>
      </c>
      <c r="F3931">
        <v>3923</v>
      </c>
      <c r="G3931">
        <f t="shared" ca="1" si="127"/>
        <v>6.5225597642749661E-3</v>
      </c>
    </row>
    <row r="3932" spans="2:7" x14ac:dyDescent="0.35">
      <c r="B3932" s="269">
        <v>35496</v>
      </c>
      <c r="C3932" s="210">
        <v>12.5</v>
      </c>
      <c r="D3932">
        <f t="shared" si="126"/>
        <v>5.3074978938500487E-2</v>
      </c>
      <c r="E3932">
        <v>0</v>
      </c>
      <c r="F3932">
        <v>3924</v>
      </c>
      <c r="G3932">
        <f t="shared" ca="1" si="127"/>
        <v>1.3747571541821517E-2</v>
      </c>
    </row>
    <row r="3933" spans="2:7" x14ac:dyDescent="0.35">
      <c r="B3933" s="269">
        <v>35480</v>
      </c>
      <c r="C3933" s="210">
        <v>11.87</v>
      </c>
      <c r="D3933">
        <f t="shared" si="126"/>
        <v>3.1277150304083359E-2</v>
      </c>
      <c r="E3933">
        <v>0</v>
      </c>
      <c r="F3933">
        <v>3925</v>
      </c>
      <c r="G3933">
        <f t="shared" ca="1" si="127"/>
        <v>-2.3787866684259595E-3</v>
      </c>
    </row>
    <row r="3934" spans="2:7" x14ac:dyDescent="0.35">
      <c r="B3934" s="269">
        <v>35460</v>
      </c>
      <c r="C3934" s="210">
        <v>11.51</v>
      </c>
      <c r="D3934">
        <f t="shared" si="126"/>
        <v>1.7406440382941317E-3</v>
      </c>
      <c r="E3934">
        <v>0</v>
      </c>
      <c r="F3934">
        <v>3926</v>
      </c>
      <c r="G3934">
        <f t="shared" ca="1" si="127"/>
        <v>8.308785438884041E-3</v>
      </c>
    </row>
    <row r="3935" spans="2:7" x14ac:dyDescent="0.35">
      <c r="B3935" s="269">
        <v>35453</v>
      </c>
      <c r="C3935" s="210">
        <v>11.49</v>
      </c>
      <c r="D3935">
        <f t="shared" si="126"/>
        <v>1.7436791630339645E-3</v>
      </c>
      <c r="E3935">
        <v>0</v>
      </c>
      <c r="F3935">
        <v>3927</v>
      </c>
      <c r="G3935">
        <f t="shared" ca="1" si="127"/>
        <v>2.3722080773500975E-3</v>
      </c>
    </row>
    <row r="3936" spans="2:7" x14ac:dyDescent="0.35">
      <c r="B3936" s="269">
        <v>35450</v>
      </c>
      <c r="C3936" s="210">
        <v>11.47</v>
      </c>
      <c r="D3936">
        <f t="shared" si="126"/>
        <v>6.9962686567164173E-2</v>
      </c>
      <c r="E3936">
        <v>0</v>
      </c>
      <c r="F3936">
        <v>3928</v>
      </c>
      <c r="G3936">
        <f t="shared" ca="1" si="127"/>
        <v>-8.5894604714899202E-3</v>
      </c>
    </row>
    <row r="3937" spans="2:7" x14ac:dyDescent="0.35">
      <c r="B3937" s="269">
        <v>35433</v>
      </c>
      <c r="C3937" s="210">
        <v>10.72</v>
      </c>
      <c r="D3937">
        <f t="shared" si="126"/>
        <v>8.4666039510818292E-3</v>
      </c>
      <c r="E3937">
        <v>0</v>
      </c>
      <c r="F3937">
        <v>3929</v>
      </c>
      <c r="G3937">
        <f t="shared" ca="1" si="127"/>
        <v>3.5437074599703328E-3</v>
      </c>
    </row>
    <row r="3938" spans="2:7" x14ac:dyDescent="0.35">
      <c r="B3938" s="269">
        <v>35429</v>
      </c>
      <c r="C3938" s="210">
        <v>10.63</v>
      </c>
      <c r="D3938">
        <f t="shared" si="126"/>
        <v>0</v>
      </c>
      <c r="E3938">
        <v>0</v>
      </c>
      <c r="F3938">
        <v>3930</v>
      </c>
      <c r="G3938">
        <f t="shared" ca="1" si="127"/>
        <v>2.1946319142412936E-3</v>
      </c>
    </row>
    <row r="3939" spans="2:7" x14ac:dyDescent="0.35">
      <c r="B3939" s="269">
        <v>35426</v>
      </c>
      <c r="C3939" s="210">
        <v>10.63</v>
      </c>
      <c r="D3939">
        <f t="shared" si="126"/>
        <v>2.1133525456292088E-2</v>
      </c>
      <c r="E3939">
        <v>0</v>
      </c>
      <c r="F3939">
        <v>3931</v>
      </c>
      <c r="G3939">
        <f t="shared" ca="1" si="127"/>
        <v>8.3036183466584854E-3</v>
      </c>
    </row>
    <row r="3940" spans="2:7" x14ac:dyDescent="0.35">
      <c r="B3940" s="269">
        <v>35424</v>
      </c>
      <c r="C3940" s="210">
        <v>10.41</v>
      </c>
      <c r="D3940">
        <f t="shared" si="126"/>
        <v>0</v>
      </c>
      <c r="E3940">
        <v>0</v>
      </c>
      <c r="F3940">
        <v>3932</v>
      </c>
      <c r="G3940">
        <f t="shared" ca="1" si="127"/>
        <v>-1.1751864964697503E-2</v>
      </c>
    </row>
    <row r="3941" spans="2:7" x14ac:dyDescent="0.35">
      <c r="B3941" s="269">
        <v>35423</v>
      </c>
      <c r="C3941" s="210">
        <v>10.41</v>
      </c>
      <c r="D3941">
        <f t="shared" si="126"/>
        <v>-2.8917910447761239E-2</v>
      </c>
      <c r="E3941">
        <v>0</v>
      </c>
      <c r="F3941">
        <v>3933</v>
      </c>
      <c r="G3941">
        <f t="shared" ca="1" si="127"/>
        <v>6.3386787847047777E-4</v>
      </c>
    </row>
    <row r="3942" spans="2:7" x14ac:dyDescent="0.35">
      <c r="B3942" s="269">
        <v>35410</v>
      </c>
      <c r="C3942" s="210">
        <v>10.72</v>
      </c>
      <c r="D3942">
        <f t="shared" si="126"/>
        <v>2.5837320574162811E-2</v>
      </c>
      <c r="E3942">
        <v>0</v>
      </c>
      <c r="F3942">
        <v>3934</v>
      </c>
      <c r="G3942">
        <f t="shared" ca="1" si="127"/>
        <v>2.7510675263920217E-2</v>
      </c>
    </row>
    <row r="3943" spans="2:7" x14ac:dyDescent="0.35">
      <c r="B3943" s="269">
        <v>35389</v>
      </c>
      <c r="C3943" s="210">
        <v>10.45</v>
      </c>
      <c r="D3943">
        <f t="shared" si="126"/>
        <v>1.653696498054474E-2</v>
      </c>
      <c r="E3943">
        <v>0</v>
      </c>
      <c r="F3943">
        <v>3935</v>
      </c>
      <c r="G3943">
        <f t="shared" ca="1" si="127"/>
        <v>3.7192133637924119E-2</v>
      </c>
    </row>
    <row r="3944" spans="2:7" x14ac:dyDescent="0.35">
      <c r="B3944" s="269">
        <v>35381</v>
      </c>
      <c r="C3944" s="210">
        <v>10.28</v>
      </c>
      <c r="D3944">
        <f t="shared" si="126"/>
        <v>1.4807502467916936E-2</v>
      </c>
      <c r="E3944">
        <v>0</v>
      </c>
      <c r="F3944">
        <v>3936</v>
      </c>
      <c r="G3944">
        <f t="shared" ca="1" si="127"/>
        <v>-1.3059696199120627E-2</v>
      </c>
    </row>
    <row r="3945" spans="2:7" x14ac:dyDescent="0.35">
      <c r="B3945" s="269">
        <v>35368</v>
      </c>
      <c r="C3945" s="210">
        <v>10.130000000000001</v>
      </c>
      <c r="D3945">
        <f t="shared" si="126"/>
        <v>-1.3631937682570476E-2</v>
      </c>
      <c r="E3945">
        <v>0</v>
      </c>
      <c r="F3945">
        <v>3937</v>
      </c>
      <c r="G3945">
        <f t="shared" ca="1" si="127"/>
        <v>-1.1515850503234355E-2</v>
      </c>
    </row>
    <row r="3946" spans="2:7" x14ac:dyDescent="0.35">
      <c r="B3946" s="269">
        <v>35359</v>
      </c>
      <c r="C3946" s="210">
        <v>10.27</v>
      </c>
      <c r="D3946">
        <f t="shared" si="126"/>
        <v>0</v>
      </c>
      <c r="E3946">
        <v>0</v>
      </c>
      <c r="F3946">
        <v>3938</v>
      </c>
      <c r="G3946">
        <f t="shared" ca="1" si="127"/>
        <v>2.9145400626883405E-2</v>
      </c>
    </row>
    <row r="3947" spans="2:7" x14ac:dyDescent="0.35">
      <c r="B3947" s="269">
        <v>35356</v>
      </c>
      <c r="C3947" s="210">
        <v>10.27</v>
      </c>
      <c r="D3947">
        <f t="shared" si="126"/>
        <v>2.2908366533864587E-2</v>
      </c>
      <c r="E3947">
        <v>0</v>
      </c>
      <c r="F3947">
        <v>3939</v>
      </c>
      <c r="G3947">
        <f t="shared" ca="1" si="127"/>
        <v>-1.1141920039184631E-2</v>
      </c>
    </row>
    <row r="3948" spans="2:7" x14ac:dyDescent="0.35">
      <c r="B3948" s="269">
        <v>35349</v>
      </c>
      <c r="C3948" s="210">
        <v>10.039999999999999</v>
      </c>
      <c r="D3948">
        <f t="shared" si="126"/>
        <v>0</v>
      </c>
      <c r="E3948">
        <v>0</v>
      </c>
      <c r="F3948">
        <v>3940</v>
      </c>
      <c r="G3948">
        <f t="shared" ca="1" si="127"/>
        <v>-1.0816879505751973E-3</v>
      </c>
    </row>
    <row r="3949" spans="2:7" x14ac:dyDescent="0.35">
      <c r="B3949" s="269">
        <v>35348</v>
      </c>
      <c r="C3949" s="210">
        <v>10.039999999999999</v>
      </c>
      <c r="D3949">
        <f t="shared" si="126"/>
        <v>0</v>
      </c>
      <c r="E3949">
        <v>0</v>
      </c>
      <c r="F3949">
        <v>3941</v>
      </c>
      <c r="G3949">
        <f t="shared" ca="1" si="127"/>
        <v>1.3525540494252865E-2</v>
      </c>
    </row>
    <row r="3950" spans="2:7" x14ac:dyDescent="0.35">
      <c r="B3950" s="269">
        <v>35347</v>
      </c>
      <c r="C3950" s="210">
        <v>10.039999999999999</v>
      </c>
      <c r="D3950">
        <f t="shared" si="126"/>
        <v>0</v>
      </c>
      <c r="E3950">
        <v>0</v>
      </c>
      <c r="F3950">
        <v>3942</v>
      </c>
      <c r="G3950">
        <f t="shared" ca="1" si="127"/>
        <v>1.647959748460863E-2</v>
      </c>
    </row>
    <row r="3951" spans="2:7" x14ac:dyDescent="0.35">
      <c r="B3951" s="269">
        <v>35341</v>
      </c>
      <c r="C3951" s="210">
        <v>10.039999999999999</v>
      </c>
      <c r="D3951">
        <f t="shared" si="126"/>
        <v>0</v>
      </c>
      <c r="E3951">
        <v>0</v>
      </c>
      <c r="F3951">
        <v>3943</v>
      </c>
      <c r="G3951">
        <f t="shared" ca="1" si="127"/>
        <v>2.039254921453448E-2</v>
      </c>
    </row>
    <row r="3952" spans="2:7" x14ac:dyDescent="0.35">
      <c r="B3952" s="269">
        <v>35340</v>
      </c>
      <c r="C3952" s="210">
        <v>10.039999999999999</v>
      </c>
      <c r="D3952">
        <f t="shared" si="126"/>
        <v>0</v>
      </c>
      <c r="E3952">
        <v>0</v>
      </c>
      <c r="F3952">
        <v>3944</v>
      </c>
      <c r="G3952">
        <f t="shared" ca="1" si="127"/>
        <v>2.4905694177426819E-2</v>
      </c>
    </row>
    <row r="3953" spans="2:7" x14ac:dyDescent="0.35">
      <c r="B3953" s="269">
        <v>35335</v>
      </c>
      <c r="C3953" s="210">
        <v>10.039999999999999</v>
      </c>
      <c r="D3953">
        <f t="shared" si="126"/>
        <v>0</v>
      </c>
      <c r="E3953">
        <v>0</v>
      </c>
      <c r="F3953">
        <v>3945</v>
      </c>
      <c r="G3953">
        <f t="shared" ca="1" si="127"/>
        <v>-1.0624239193518622E-2</v>
      </c>
    </row>
    <row r="3954" spans="2:7" x14ac:dyDescent="0.35">
      <c r="B3954" s="269">
        <v>35324</v>
      </c>
      <c r="C3954" s="210">
        <v>10.039999999999999</v>
      </c>
      <c r="D3954">
        <f t="shared" si="126"/>
        <v>0</v>
      </c>
      <c r="E3954">
        <v>0</v>
      </c>
      <c r="F3954">
        <v>3946</v>
      </c>
      <c r="G3954">
        <f t="shared" ca="1" si="127"/>
        <v>-1.9522207088588543E-2</v>
      </c>
    </row>
    <row r="3955" spans="2:7" x14ac:dyDescent="0.35">
      <c r="B3955" s="269">
        <v>35317</v>
      </c>
      <c r="C3955" s="210">
        <v>10.039999999999999</v>
      </c>
      <c r="D3955">
        <f t="shared" si="126"/>
        <v>3.826266804550147E-2</v>
      </c>
      <c r="E3955">
        <v>0</v>
      </c>
      <c r="F3955">
        <v>3947</v>
      </c>
      <c r="G3955">
        <f t="shared" ca="1" si="127"/>
        <v>-1.4401174465194828E-2</v>
      </c>
    </row>
    <row r="3956" spans="2:7" x14ac:dyDescent="0.35">
      <c r="B3956" s="269">
        <v>35298</v>
      </c>
      <c r="C3956" s="210">
        <v>9.67</v>
      </c>
      <c r="D3956">
        <f t="shared" si="126"/>
        <v>-1.4271151885830842E-2</v>
      </c>
      <c r="E3956">
        <v>0</v>
      </c>
      <c r="F3956">
        <v>3948</v>
      </c>
      <c r="G3956">
        <f t="shared" ca="1" si="127"/>
        <v>-3.0966611936697763E-2</v>
      </c>
    </row>
    <row r="3957" spans="2:7" x14ac:dyDescent="0.35">
      <c r="B3957" s="269">
        <v>35292</v>
      </c>
      <c r="C3957" s="210">
        <v>9.81</v>
      </c>
      <c r="D3957">
        <f t="shared" si="126"/>
        <v>0</v>
      </c>
      <c r="E3957">
        <v>0</v>
      </c>
      <c r="F3957">
        <v>3949</v>
      </c>
      <c r="G3957">
        <f t="shared" ca="1" si="127"/>
        <v>9.9900659470104815E-3</v>
      </c>
    </row>
    <row r="3958" spans="2:7" x14ac:dyDescent="0.35">
      <c r="B3958" s="269">
        <v>35262</v>
      </c>
      <c r="C3958" s="210">
        <v>9.81</v>
      </c>
      <c r="D3958">
        <f t="shared" si="126"/>
        <v>-6.0344827586206802E-2</v>
      </c>
      <c r="E3958">
        <v>0</v>
      </c>
      <c r="F3958">
        <v>3950</v>
      </c>
      <c r="G3958">
        <f t="shared" ca="1" si="127"/>
        <v>1.3475264507632561E-4</v>
      </c>
    </row>
    <row r="3959" spans="2:7" x14ac:dyDescent="0.35">
      <c r="B3959" s="269">
        <v>35194</v>
      </c>
      <c r="C3959" s="210">
        <v>10.44</v>
      </c>
      <c r="D3959">
        <f t="shared" si="126"/>
        <v>-9.4876660341555643E-3</v>
      </c>
      <c r="E3959">
        <v>0</v>
      </c>
      <c r="F3959">
        <v>3951</v>
      </c>
      <c r="G3959">
        <f t="shared" ca="1" si="127"/>
        <v>1.7748084951386751E-2</v>
      </c>
    </row>
    <row r="3960" spans="2:7" x14ac:dyDescent="0.35">
      <c r="B3960" s="269">
        <v>35186</v>
      </c>
      <c r="C3960" s="210">
        <v>10.54</v>
      </c>
      <c r="D3960">
        <f t="shared" si="126"/>
        <v>1.2487992315081556E-2</v>
      </c>
      <c r="E3960">
        <v>0</v>
      </c>
      <c r="F3960">
        <v>3952</v>
      </c>
      <c r="G3960">
        <f t="shared" ca="1" si="127"/>
        <v>1.1866571747049569E-2</v>
      </c>
    </row>
    <row r="3961" spans="2:7" x14ac:dyDescent="0.35">
      <c r="B3961" s="269">
        <v>35181</v>
      </c>
      <c r="C3961" s="210">
        <v>10.41</v>
      </c>
      <c r="D3961">
        <f t="shared" si="126"/>
        <v>9.1194968553459238E-2</v>
      </c>
      <c r="E3961">
        <v>0</v>
      </c>
      <c r="F3961">
        <v>3953</v>
      </c>
      <c r="G3961">
        <f t="shared" ca="1" si="127"/>
        <v>1.1111559600382336E-2</v>
      </c>
    </row>
    <row r="3962" spans="2:7" x14ac:dyDescent="0.35">
      <c r="B3962" s="269">
        <v>35171</v>
      </c>
      <c r="C3962" s="210">
        <v>9.5399999999999991</v>
      </c>
      <c r="D3962">
        <f t="shared" si="126"/>
        <v>-2.3541453428863914E-2</v>
      </c>
      <c r="E3962">
        <v>0</v>
      </c>
      <c r="F3962">
        <v>3954</v>
      </c>
      <c r="G3962">
        <f t="shared" ca="1" si="127"/>
        <v>7.9633185977075107E-3</v>
      </c>
    </row>
    <row r="3963" spans="2:7" x14ac:dyDescent="0.35">
      <c r="B3963" s="269">
        <v>35166</v>
      </c>
      <c r="C3963" s="210">
        <v>9.77</v>
      </c>
      <c r="D3963">
        <f t="shared" si="126"/>
        <v>3.9361702127659493E-2</v>
      </c>
      <c r="E3963">
        <v>0</v>
      </c>
      <c r="F3963">
        <v>3955</v>
      </c>
      <c r="G3963">
        <f t="shared" ca="1" si="127"/>
        <v>5.7821993349411868E-3</v>
      </c>
    </row>
    <row r="3964" spans="2:7" x14ac:dyDescent="0.35">
      <c r="B3964" s="269">
        <v>35160</v>
      </c>
      <c r="C3964" s="210">
        <v>9.4</v>
      </c>
      <c r="D3964">
        <f t="shared" si="126"/>
        <v>2.5081788440567115E-2</v>
      </c>
      <c r="E3964">
        <v>0</v>
      </c>
      <c r="F3964">
        <v>3956</v>
      </c>
      <c r="G3964">
        <f t="shared" ca="1" si="127"/>
        <v>5.2998929851694491E-4</v>
      </c>
    </row>
    <row r="3965" spans="2:7" x14ac:dyDescent="0.35">
      <c r="B3965" s="269">
        <v>35146</v>
      </c>
      <c r="C3965" s="210">
        <v>9.17</v>
      </c>
      <c r="D3965">
        <f t="shared" si="126"/>
        <v>9.9118942731277384E-3</v>
      </c>
      <c r="E3965">
        <v>0</v>
      </c>
      <c r="F3965">
        <v>3957</v>
      </c>
      <c r="G3965">
        <f t="shared" ca="1" si="127"/>
        <v>3.2521309009066843E-2</v>
      </c>
    </row>
    <row r="3966" spans="2:7" x14ac:dyDescent="0.35">
      <c r="B3966" s="269">
        <v>35144</v>
      </c>
      <c r="C3966" s="210">
        <v>9.08</v>
      </c>
      <c r="D3966">
        <f t="shared" si="126"/>
        <v>-1.5184381778741925E-2</v>
      </c>
      <c r="E3966">
        <v>0</v>
      </c>
      <c r="F3966">
        <v>3958</v>
      </c>
      <c r="G3966">
        <f t="shared" ca="1" si="127"/>
        <v>-4.7583323672601803E-3</v>
      </c>
    </row>
    <row r="3967" spans="2:7" x14ac:dyDescent="0.35">
      <c r="B3967" s="269">
        <v>35139</v>
      </c>
      <c r="C3967" s="210">
        <v>9.2200000000000006</v>
      </c>
      <c r="D3967">
        <f t="shared" si="126"/>
        <v>-9.6670247046186739E-3</v>
      </c>
      <c r="E3967">
        <v>0</v>
      </c>
      <c r="F3967">
        <v>3959</v>
      </c>
      <c r="G3967">
        <f t="shared" ca="1" si="127"/>
        <v>1.266048013839388E-2</v>
      </c>
    </row>
    <row r="3968" spans="2:7" x14ac:dyDescent="0.35">
      <c r="B3968" s="269">
        <v>35137</v>
      </c>
      <c r="C3968" s="210">
        <v>9.31</v>
      </c>
      <c r="D3968">
        <f t="shared" si="126"/>
        <v>-2.1436227224008119E-3</v>
      </c>
      <c r="E3968">
        <v>0</v>
      </c>
      <c r="F3968">
        <v>3960</v>
      </c>
      <c r="G3968">
        <f t="shared" ca="1" si="127"/>
        <v>6.6774748120297942E-3</v>
      </c>
    </row>
    <row r="3969" spans="2:7" x14ac:dyDescent="0.35">
      <c r="B3969" s="269">
        <v>35135</v>
      </c>
      <c r="C3969" s="210">
        <v>9.33</v>
      </c>
      <c r="D3969">
        <f t="shared" si="126"/>
        <v>5.3047404063205496E-2</v>
      </c>
      <c r="E3969">
        <v>0</v>
      </c>
      <c r="F3969">
        <v>3961</v>
      </c>
      <c r="G3969">
        <f t="shared" ca="1" si="127"/>
        <v>6.8172876641734766E-3</v>
      </c>
    </row>
    <row r="3970" spans="2:7" x14ac:dyDescent="0.35">
      <c r="B3970" s="269">
        <v>35129</v>
      </c>
      <c r="C3970" s="210">
        <v>8.86</v>
      </c>
      <c r="D3970">
        <f t="shared" si="126"/>
        <v>1.1415525114155211E-2</v>
      </c>
      <c r="E3970">
        <v>0</v>
      </c>
      <c r="F3970">
        <v>3962</v>
      </c>
      <c r="G3970">
        <f t="shared" ca="1" si="127"/>
        <v>-6.9659302932175643E-3</v>
      </c>
    </row>
    <row r="3971" spans="2:7" x14ac:dyDescent="0.35">
      <c r="B3971" s="269">
        <v>35116</v>
      </c>
      <c r="C3971" s="210">
        <v>8.76</v>
      </c>
      <c r="D3971">
        <f t="shared" si="126"/>
        <v>0.32326283987915405</v>
      </c>
      <c r="E3971">
        <v>0</v>
      </c>
      <c r="F3971">
        <v>3963</v>
      </c>
      <c r="G3971">
        <f t="shared" ca="1" si="127"/>
        <v>2.7335915794613933E-2</v>
      </c>
    </row>
    <row r="3972" spans="2:7" x14ac:dyDescent="0.35">
      <c r="B3972" s="269">
        <v>35094</v>
      </c>
      <c r="C3972" s="210">
        <v>6.62</v>
      </c>
      <c r="D3972">
        <f t="shared" si="126"/>
        <v>-3.3576642335766356E-2</v>
      </c>
      <c r="E3972">
        <v>0</v>
      </c>
      <c r="F3972">
        <v>3964</v>
      </c>
      <c r="G3972">
        <f t="shared" ca="1" si="127"/>
        <v>-7.9800487309435852E-3</v>
      </c>
    </row>
    <row r="3973" spans="2:7" x14ac:dyDescent="0.35">
      <c r="B3973" s="269">
        <v>35090</v>
      </c>
      <c r="C3973" s="210">
        <v>6.85</v>
      </c>
      <c r="D3973">
        <f t="shared" si="126"/>
        <v>1.4814814814814762E-2</v>
      </c>
      <c r="E3973">
        <v>0</v>
      </c>
      <c r="F3973">
        <v>3965</v>
      </c>
      <c r="G3973">
        <f t="shared" ca="1" si="127"/>
        <v>2.9028689524172587E-2</v>
      </c>
    </row>
    <row r="3974" spans="2:7" x14ac:dyDescent="0.35">
      <c r="B3974" s="269">
        <v>35088</v>
      </c>
      <c r="C3974" s="210">
        <v>6.75</v>
      </c>
      <c r="D3974">
        <f t="shared" si="126"/>
        <v>0</v>
      </c>
      <c r="E3974">
        <v>0</v>
      </c>
      <c r="F3974">
        <v>3966</v>
      </c>
      <c r="G3974">
        <f t="shared" ca="1" si="127"/>
        <v>2.2147114858446747E-2</v>
      </c>
    </row>
    <row r="3975" spans="2:7" x14ac:dyDescent="0.35">
      <c r="B3975" s="269">
        <v>35087</v>
      </c>
      <c r="C3975" s="210">
        <v>6.75</v>
      </c>
      <c r="D3975">
        <f t="shared" si="126"/>
        <v>0</v>
      </c>
      <c r="E3975">
        <v>0</v>
      </c>
      <c r="F3975">
        <v>3967</v>
      </c>
      <c r="G3975">
        <f t="shared" ca="1" si="127"/>
        <v>2.0211129424241768E-2</v>
      </c>
    </row>
    <row r="3976" spans="2:7" x14ac:dyDescent="0.35">
      <c r="B3976" s="269">
        <v>35086</v>
      </c>
      <c r="C3976" s="210">
        <v>6.75</v>
      </c>
      <c r="D3976">
        <f t="shared" si="126"/>
        <v>1.9637462235649529E-2</v>
      </c>
      <c r="E3976">
        <v>0</v>
      </c>
      <c r="F3976">
        <v>3968</v>
      </c>
      <c r="G3976">
        <f t="shared" ca="1" si="127"/>
        <v>1.1107916051980424E-2</v>
      </c>
    </row>
    <row r="3977" spans="2:7" x14ac:dyDescent="0.35">
      <c r="B3977" s="269">
        <v>35081</v>
      </c>
      <c r="C3977" s="210">
        <v>6.62</v>
      </c>
      <c r="D3977">
        <f t="shared" ref="D3977:D4040" si="128">(C3977-C3978)/C3978</f>
        <v>-3.9187227866473093E-2</v>
      </c>
      <c r="E3977">
        <v>0</v>
      </c>
      <c r="F3977">
        <v>3969</v>
      </c>
      <c r="G3977">
        <f t="shared" ca="1" si="127"/>
        <v>1.2144594045255683E-2</v>
      </c>
    </row>
    <row r="3978" spans="2:7" x14ac:dyDescent="0.35">
      <c r="B3978" s="269">
        <v>35079</v>
      </c>
      <c r="C3978" s="210">
        <v>6.89</v>
      </c>
      <c r="D3978">
        <f t="shared" si="128"/>
        <v>0</v>
      </c>
      <c r="E3978">
        <v>0</v>
      </c>
      <c r="F3978">
        <v>3970</v>
      </c>
      <c r="G3978">
        <f t="shared" ref="G3978:G4041" ca="1" si="129">_xlfn.NORM.INV(RAND(),M$11,M$12)</f>
        <v>1.5600490231215928E-2</v>
      </c>
    </row>
    <row r="3979" spans="2:7" x14ac:dyDescent="0.35">
      <c r="B3979" s="269">
        <v>35076</v>
      </c>
      <c r="C3979" s="210">
        <v>6.89</v>
      </c>
      <c r="D3979">
        <f t="shared" si="128"/>
        <v>0</v>
      </c>
      <c r="E3979">
        <v>0</v>
      </c>
      <c r="F3979">
        <v>3971</v>
      </c>
      <c r="G3979">
        <f t="shared" ca="1" si="129"/>
        <v>-1.8922927688903007E-2</v>
      </c>
    </row>
    <row r="3980" spans="2:7" x14ac:dyDescent="0.35">
      <c r="B3980" s="269">
        <v>35075</v>
      </c>
      <c r="C3980" s="210">
        <v>6.89</v>
      </c>
      <c r="D3980">
        <f t="shared" si="128"/>
        <v>-4.4382801664355105E-2</v>
      </c>
      <c r="E3980">
        <v>0</v>
      </c>
      <c r="F3980">
        <v>3972</v>
      </c>
      <c r="G3980">
        <f t="shared" ca="1" si="129"/>
        <v>4.0406032677184442E-2</v>
      </c>
    </row>
    <row r="3981" spans="2:7" x14ac:dyDescent="0.35">
      <c r="B3981" s="269">
        <v>35073</v>
      </c>
      <c r="C3981" s="210">
        <v>7.21</v>
      </c>
      <c r="D3981">
        <f t="shared" si="128"/>
        <v>6.9832402234636624E-3</v>
      </c>
      <c r="E3981">
        <v>0</v>
      </c>
      <c r="F3981">
        <v>3973</v>
      </c>
      <c r="G3981">
        <f t="shared" ca="1" si="129"/>
        <v>-1.8178811479186052E-2</v>
      </c>
    </row>
    <row r="3982" spans="2:7" x14ac:dyDescent="0.35">
      <c r="B3982" s="269">
        <v>35068</v>
      </c>
      <c r="C3982" s="210">
        <v>7.16</v>
      </c>
      <c r="D3982">
        <f t="shared" si="128"/>
        <v>-0.9973504738433302</v>
      </c>
      <c r="E3982">
        <v>0</v>
      </c>
      <c r="F3982">
        <v>3974</v>
      </c>
      <c r="G3982">
        <f t="shared" ca="1" si="129"/>
        <v>-3.0551855795152776E-2</v>
      </c>
    </row>
    <row r="3983" spans="2:7" x14ac:dyDescent="0.35">
      <c r="B3983" s="269">
        <v>43439</v>
      </c>
      <c r="C3983" s="210">
        <v>2702.37</v>
      </c>
      <c r="D3983">
        <f t="shared" si="128"/>
        <v>0.93309488894452575</v>
      </c>
      <c r="E3983">
        <v>-3.3302990608610495E-5</v>
      </c>
      <c r="F3983">
        <v>3975</v>
      </c>
      <c r="G3983">
        <f t="shared" ca="1" si="129"/>
        <v>2.7035948923029848E-2</v>
      </c>
    </row>
    <row r="3984" spans="2:7" x14ac:dyDescent="0.35">
      <c r="B3984" s="269">
        <v>42769</v>
      </c>
      <c r="C3984" s="210">
        <v>1397.95</v>
      </c>
      <c r="D3984">
        <f t="shared" si="128"/>
        <v>-0.7163308374424221</v>
      </c>
      <c r="E3984">
        <v>-5.0070814437516153E-5</v>
      </c>
      <c r="F3984">
        <v>3976</v>
      </c>
      <c r="G3984">
        <f t="shared" ca="1" si="129"/>
        <v>-2.1417596278947341E-2</v>
      </c>
    </row>
    <row r="3985" spans="2:7" x14ac:dyDescent="0.35">
      <c r="B3985" s="269">
        <v>45316</v>
      </c>
      <c r="C3985" s="210">
        <v>4928.1000000000004</v>
      </c>
      <c r="D3985">
        <f t="shared" si="128"/>
        <v>17.235337650323775</v>
      </c>
      <c r="E3985">
        <v>-6.8987346908806039E-5</v>
      </c>
      <c r="F3985">
        <v>3977</v>
      </c>
      <c r="G3985">
        <f t="shared" ca="1" si="129"/>
        <v>9.1054761078795173E-3</v>
      </c>
    </row>
    <row r="3986" spans="2:7" x14ac:dyDescent="0.35">
      <c r="B3986" s="269">
        <v>41451</v>
      </c>
      <c r="C3986" s="210">
        <v>270.25</v>
      </c>
      <c r="D3986">
        <f t="shared" si="128"/>
        <v>-0.95343776597760876</v>
      </c>
      <c r="E3986">
        <v>-7.4000074000006707E-5</v>
      </c>
      <c r="F3986">
        <v>3978</v>
      </c>
      <c r="G3986">
        <f t="shared" ca="1" si="129"/>
        <v>-1.2111000096930882E-2</v>
      </c>
    </row>
    <row r="3987" spans="2:7" x14ac:dyDescent="0.35">
      <c r="B3987" s="269">
        <v>45579</v>
      </c>
      <c r="C3987" s="210">
        <v>5804.06</v>
      </c>
      <c r="D3987">
        <f t="shared" si="128"/>
        <v>43.000151618527788</v>
      </c>
      <c r="E3987">
        <v>-7.4080582445551908E-5</v>
      </c>
      <c r="F3987">
        <v>3979</v>
      </c>
      <c r="G3987">
        <f t="shared" ca="1" si="129"/>
        <v>1.7414486889659052E-3</v>
      </c>
    </row>
    <row r="3988" spans="2:7" x14ac:dyDescent="0.35">
      <c r="B3988" s="269">
        <v>40302</v>
      </c>
      <c r="C3988" s="210">
        <v>131.91</v>
      </c>
      <c r="D3988">
        <f t="shared" si="128"/>
        <v>8.3894823336072261E-2</v>
      </c>
      <c r="E3988">
        <v>-7.5803517283133001E-5</v>
      </c>
      <c r="F3988">
        <v>3980</v>
      </c>
      <c r="G3988">
        <f t="shared" ca="1" si="129"/>
        <v>1.7071312727398102E-2</v>
      </c>
    </row>
    <row r="3989" spans="2:7" x14ac:dyDescent="0.35">
      <c r="B3989" s="269">
        <v>39941</v>
      </c>
      <c r="C3989" s="210">
        <v>121.7</v>
      </c>
      <c r="D3989">
        <f t="shared" si="128"/>
        <v>-0.48891315303208466</v>
      </c>
      <c r="E3989">
        <v>-8.216251745946024E-5</v>
      </c>
      <c r="F3989">
        <v>3981</v>
      </c>
      <c r="G3989">
        <f t="shared" ca="1" si="129"/>
        <v>-9.8531293658015457E-3</v>
      </c>
    </row>
    <row r="3990" spans="2:7" x14ac:dyDescent="0.35">
      <c r="B3990" s="269">
        <v>41410</v>
      </c>
      <c r="C3990" s="210">
        <v>238.12</v>
      </c>
      <c r="D3990">
        <f t="shared" si="128"/>
        <v>1.062180652983459</v>
      </c>
      <c r="E3990">
        <v>-8.3984210968261579E-5</v>
      </c>
      <c r="F3990">
        <v>3982</v>
      </c>
      <c r="G3990">
        <f t="shared" ca="1" si="129"/>
        <v>-7.4183738226901485E-3</v>
      </c>
    </row>
    <row r="3991" spans="2:7" x14ac:dyDescent="0.35">
      <c r="B3991" s="269">
        <v>39393</v>
      </c>
      <c r="C3991" s="210">
        <v>115.47</v>
      </c>
      <c r="D3991">
        <f t="shared" si="128"/>
        <v>-0.97489225871823748</v>
      </c>
      <c r="E3991">
        <v>-8.6595081399420807E-5</v>
      </c>
      <c r="F3991">
        <v>3983</v>
      </c>
      <c r="G3991">
        <f t="shared" ca="1" si="129"/>
        <v>4.1266187505452417E-3</v>
      </c>
    </row>
    <row r="3992" spans="2:7" x14ac:dyDescent="0.35">
      <c r="B3992" s="269">
        <v>45142</v>
      </c>
      <c r="C3992" s="210">
        <v>4598.9799999999996</v>
      </c>
      <c r="D3992">
        <f t="shared" si="128"/>
        <v>-0.18845157510605418</v>
      </c>
      <c r="E3992">
        <v>-9.3490252010647242E-5</v>
      </c>
      <c r="F3992">
        <v>3984</v>
      </c>
      <c r="G3992">
        <f t="shared" ca="1" si="129"/>
        <v>-3.6892317628093092E-2</v>
      </c>
    </row>
    <row r="3993" spans="2:7" x14ac:dyDescent="0.35">
      <c r="B3993" s="269">
        <v>45526</v>
      </c>
      <c r="C3993" s="210">
        <v>5666.92</v>
      </c>
      <c r="D3993">
        <f t="shared" si="128"/>
        <v>52.811793751780456</v>
      </c>
      <c r="E3993">
        <v>-9.3516484485923186E-5</v>
      </c>
      <c r="F3993">
        <v>3985</v>
      </c>
      <c r="G3993">
        <f t="shared" ca="1" si="129"/>
        <v>2.1670276804613406E-2</v>
      </c>
    </row>
    <row r="3994" spans="2:7" x14ac:dyDescent="0.35">
      <c r="B3994" s="269">
        <v>38722</v>
      </c>
      <c r="C3994" s="210">
        <v>105.31</v>
      </c>
      <c r="D3994">
        <f t="shared" si="128"/>
        <v>2.5704493526275325E-3</v>
      </c>
      <c r="E3994">
        <v>-9.4948727686962648E-5</v>
      </c>
      <c r="F3994">
        <v>3986</v>
      </c>
      <c r="G3994">
        <f t="shared" ca="1" si="129"/>
        <v>-3.8993377243358666E-3</v>
      </c>
    </row>
    <row r="3995" spans="2:7" x14ac:dyDescent="0.35">
      <c r="B3995" s="269">
        <v>39637</v>
      </c>
      <c r="C3995" s="210">
        <v>105.04</v>
      </c>
      <c r="D3995">
        <f t="shared" si="128"/>
        <v>2.4180967238689587E-2</v>
      </c>
      <c r="E3995">
        <v>-9.5192765349746841E-5</v>
      </c>
      <c r="F3995">
        <v>3987</v>
      </c>
      <c r="G3995">
        <f t="shared" ca="1" si="129"/>
        <v>4.3392010335273554E-3</v>
      </c>
    </row>
    <row r="3996" spans="2:7" x14ac:dyDescent="0.35">
      <c r="B3996" s="269">
        <v>39874</v>
      </c>
      <c r="C3996" s="210">
        <v>102.56</v>
      </c>
      <c r="D3996">
        <f t="shared" si="128"/>
        <v>-0.49693432089076373</v>
      </c>
      <c r="E3996">
        <v>-9.7494394072252178E-5</v>
      </c>
      <c r="F3996">
        <v>3988</v>
      </c>
      <c r="G3996">
        <f t="shared" ca="1" si="129"/>
        <v>-1.144842638086651E-2</v>
      </c>
    </row>
    <row r="3997" spans="2:7" x14ac:dyDescent="0.35">
      <c r="B3997" s="269">
        <v>41200</v>
      </c>
      <c r="C3997" s="210">
        <v>203.87</v>
      </c>
      <c r="D3997">
        <f t="shared" si="128"/>
        <v>-0.81630519989547945</v>
      </c>
      <c r="E3997">
        <v>-9.8092108489782786E-5</v>
      </c>
      <c r="F3997">
        <v>3989</v>
      </c>
      <c r="G3997">
        <f t="shared" ca="1" si="129"/>
        <v>2.2143592463551333E-2</v>
      </c>
    </row>
    <row r="3998" spans="2:7" x14ac:dyDescent="0.35">
      <c r="B3998" s="269">
        <v>42165</v>
      </c>
      <c r="C3998" s="210">
        <v>1109.83</v>
      </c>
      <c r="D3998">
        <f t="shared" si="128"/>
        <v>-0.76342653481892964</v>
      </c>
      <c r="E3998">
        <v>-9.9104456096840666E-5</v>
      </c>
      <c r="F3998">
        <v>3990</v>
      </c>
      <c r="G3998">
        <f t="shared" ca="1" si="129"/>
        <v>-1.885411721862764E-2</v>
      </c>
    </row>
    <row r="3999" spans="2:7" x14ac:dyDescent="0.35">
      <c r="B3999" s="269">
        <v>45709</v>
      </c>
      <c r="C3999" s="210">
        <v>4691.2700000000004</v>
      </c>
      <c r="D3999">
        <f t="shared" si="128"/>
        <v>23.055327658701671</v>
      </c>
      <c r="E3999">
        <v>-1.0230724143433973E-4</v>
      </c>
      <c r="F3999">
        <v>3991</v>
      </c>
      <c r="G3999">
        <f t="shared" ca="1" si="129"/>
        <v>2.1704285024793567E-2</v>
      </c>
    </row>
    <row r="4000" spans="2:7" x14ac:dyDescent="0.35">
      <c r="B4000" s="269">
        <v>40945</v>
      </c>
      <c r="C4000" s="210">
        <v>195.02</v>
      </c>
      <c r="D4000">
        <f t="shared" si="128"/>
        <v>1.0474540682414699</v>
      </c>
      <c r="E4000">
        <v>-1.0254306808850395E-4</v>
      </c>
      <c r="F4000">
        <v>3992</v>
      </c>
      <c r="G4000">
        <f t="shared" ca="1" si="129"/>
        <v>-3.0179671510845607E-2</v>
      </c>
    </row>
    <row r="4001" spans="2:7" x14ac:dyDescent="0.35">
      <c r="B4001" s="269">
        <v>39195</v>
      </c>
      <c r="C4001" s="210">
        <v>95.25</v>
      </c>
      <c r="D4001">
        <f t="shared" si="128"/>
        <v>8.256589393458252E-3</v>
      </c>
      <c r="E4001">
        <v>-1.0497585555327646E-4</v>
      </c>
      <c r="F4001">
        <v>3993</v>
      </c>
      <c r="G4001">
        <f t="shared" ca="1" si="129"/>
        <v>2.0554644906680068E-2</v>
      </c>
    </row>
    <row r="4002" spans="2:7" x14ac:dyDescent="0.35">
      <c r="B4002" s="269">
        <v>39164</v>
      </c>
      <c r="C4002" s="210">
        <v>94.47</v>
      </c>
      <c r="D4002">
        <f t="shared" si="128"/>
        <v>-0.96400635518149236</v>
      </c>
      <c r="E4002">
        <v>-1.0584250635060452E-4</v>
      </c>
      <c r="F4002">
        <v>3994</v>
      </c>
      <c r="G4002">
        <f t="shared" ca="1" si="129"/>
        <v>4.6076792071035315E-2</v>
      </c>
    </row>
    <row r="4003" spans="2:7" x14ac:dyDescent="0.35">
      <c r="B4003" s="269">
        <v>43430</v>
      </c>
      <c r="C4003" s="210">
        <v>2624.63</v>
      </c>
      <c r="D4003">
        <f t="shared" si="128"/>
        <v>0.87292967495629237</v>
      </c>
      <c r="E4003">
        <v>-1.0667032393481885E-4</v>
      </c>
      <c r="F4003">
        <v>3995</v>
      </c>
      <c r="G4003">
        <f t="shared" ca="1" si="129"/>
        <v>-3.5772934567079341E-3</v>
      </c>
    </row>
    <row r="4004" spans="2:7" x14ac:dyDescent="0.35">
      <c r="B4004" s="269">
        <v>42788</v>
      </c>
      <c r="C4004" s="210">
        <v>1401.35</v>
      </c>
      <c r="D4004">
        <f t="shared" si="128"/>
        <v>6.5728181572547957</v>
      </c>
      <c r="E4004">
        <v>-1.0702818408854152E-4</v>
      </c>
      <c r="F4004">
        <v>3996</v>
      </c>
      <c r="G4004">
        <f t="shared" ca="1" si="129"/>
        <v>2.0050863065647309E-2</v>
      </c>
    </row>
    <row r="4005" spans="2:7" x14ac:dyDescent="0.35">
      <c r="B4005" s="269">
        <v>40823</v>
      </c>
      <c r="C4005" s="210">
        <v>185.05</v>
      </c>
      <c r="D4005">
        <f t="shared" si="128"/>
        <v>-0.93160153319016648</v>
      </c>
      <c r="E4005">
        <v>-1.0806721780937921E-4</v>
      </c>
      <c r="F4005">
        <v>3997</v>
      </c>
      <c r="G4005">
        <f t="shared" ca="1" si="129"/>
        <v>2.9573827265579132E-4</v>
      </c>
    </row>
    <row r="4006" spans="2:7" x14ac:dyDescent="0.35">
      <c r="B4006" s="269">
        <v>43552</v>
      </c>
      <c r="C4006" s="210">
        <v>2705.47</v>
      </c>
      <c r="D4006">
        <f t="shared" si="128"/>
        <v>-0.18001897297411978</v>
      </c>
      <c r="E4006">
        <v>-1.1087416890577613E-4</v>
      </c>
      <c r="F4006">
        <v>3998</v>
      </c>
      <c r="G4006">
        <f t="shared" ca="1" si="129"/>
        <v>-4.2049282966671334E-2</v>
      </c>
    </row>
    <row r="4007" spans="2:7" x14ac:dyDescent="0.35">
      <c r="B4007" s="269">
        <v>44596</v>
      </c>
      <c r="C4007" s="210">
        <v>3299.43</v>
      </c>
      <c r="D4007">
        <f t="shared" si="128"/>
        <v>-0.28474155198876205</v>
      </c>
      <c r="E4007">
        <v>-1.1212800775815067E-4</v>
      </c>
      <c r="F4007">
        <v>3999</v>
      </c>
      <c r="G4007">
        <f t="shared" ca="1" si="129"/>
        <v>1.1667504009729261E-2</v>
      </c>
    </row>
    <row r="4008" spans="2:7" x14ac:dyDescent="0.35">
      <c r="B4008" s="269">
        <v>45387</v>
      </c>
      <c r="C4008" s="210">
        <v>4612.92</v>
      </c>
      <c r="D4008">
        <f t="shared" si="128"/>
        <v>52.242382271468138</v>
      </c>
      <c r="E4008">
        <v>-1.1488148782359089E-4</v>
      </c>
      <c r="F4008">
        <v>4000</v>
      </c>
      <c r="G4008">
        <f t="shared" ca="1" si="129"/>
        <v>2.6143684426093838E-3</v>
      </c>
    </row>
    <row r="4009" spans="2:7" x14ac:dyDescent="0.35">
      <c r="B4009" s="269">
        <v>39107</v>
      </c>
      <c r="C4009" s="210">
        <v>86.64</v>
      </c>
      <c r="D4009">
        <f t="shared" si="128"/>
        <v>-0.95725724096082399</v>
      </c>
      <c r="E4009">
        <v>-1.1540680900179013E-4</v>
      </c>
      <c r="F4009">
        <v>4001</v>
      </c>
      <c r="G4009">
        <f t="shared" ca="1" si="129"/>
        <v>5.3301735688900731E-2</v>
      </c>
    </row>
    <row r="4010" spans="2:7" x14ac:dyDescent="0.35">
      <c r="B4010" s="269">
        <v>43042</v>
      </c>
      <c r="C4010" s="210">
        <v>2027.01</v>
      </c>
      <c r="D4010">
        <f t="shared" si="128"/>
        <v>-0.55937151515019767</v>
      </c>
      <c r="E4010">
        <v>-1.1838697743248692E-4</v>
      </c>
      <c r="F4010">
        <v>4002</v>
      </c>
      <c r="G4010">
        <f t="shared" ca="1" si="129"/>
        <v>-2.3098631468058232E-2</v>
      </c>
    </row>
    <row r="4011" spans="2:7" x14ac:dyDescent="0.35">
      <c r="B4011" s="269">
        <v>45411</v>
      </c>
      <c r="C4011" s="210">
        <v>4600.2700000000004</v>
      </c>
      <c r="D4011">
        <f t="shared" si="128"/>
        <v>0.35603177644475253</v>
      </c>
      <c r="E4011">
        <v>-1.2606366214936961E-4</v>
      </c>
      <c r="F4011">
        <v>4003</v>
      </c>
      <c r="G4011">
        <f t="shared" ca="1" si="129"/>
        <v>-2.3909257605357693E-3</v>
      </c>
    </row>
    <row r="4012" spans="2:7" x14ac:dyDescent="0.35">
      <c r="B4012" s="269">
        <v>44103</v>
      </c>
      <c r="C4012" s="210">
        <v>3392.45</v>
      </c>
      <c r="D4012">
        <f t="shared" si="128"/>
        <v>21.810987089833244</v>
      </c>
      <c r="E4012">
        <v>-1.3262990362235044E-4</v>
      </c>
      <c r="F4012">
        <v>4004</v>
      </c>
      <c r="G4012">
        <f t="shared" ca="1" si="129"/>
        <v>-1.1284530149651518E-2</v>
      </c>
    </row>
    <row r="4013" spans="2:7" x14ac:dyDescent="0.35">
      <c r="B4013" s="269">
        <v>40364</v>
      </c>
      <c r="C4013" s="210">
        <v>148.72</v>
      </c>
      <c r="D4013">
        <f t="shared" si="128"/>
        <v>-0.90521169939514456</v>
      </c>
      <c r="E4013">
        <v>-1.3446282103005399E-4</v>
      </c>
      <c r="F4013">
        <v>4005</v>
      </c>
      <c r="G4013">
        <f t="shared" ca="1" si="129"/>
        <v>-7.2386563923795737E-3</v>
      </c>
    </row>
    <row r="4014" spans="2:7" x14ac:dyDescent="0.35">
      <c r="B4014" s="269">
        <v>42899</v>
      </c>
      <c r="C4014" s="210">
        <v>1568.97</v>
      </c>
      <c r="D4014">
        <f t="shared" si="128"/>
        <v>0.62562296016163299</v>
      </c>
      <c r="E4014">
        <v>-1.5294320071883882E-4</v>
      </c>
      <c r="F4014">
        <v>4006</v>
      </c>
      <c r="G4014">
        <f t="shared" ca="1" si="129"/>
        <v>3.1627807775787109E-2</v>
      </c>
    </row>
    <row r="4015" spans="2:7" x14ac:dyDescent="0.35">
      <c r="B4015" s="269">
        <v>42102</v>
      </c>
      <c r="C4015" s="210">
        <v>965.15</v>
      </c>
      <c r="D4015">
        <f t="shared" si="128"/>
        <v>-0.68777396407208868</v>
      </c>
      <c r="E4015">
        <v>-1.5539210608098755E-4</v>
      </c>
      <c r="F4015">
        <v>4007</v>
      </c>
      <c r="G4015">
        <f t="shared" ca="1" si="129"/>
        <v>-4.1368848039854779E-2</v>
      </c>
    </row>
    <row r="4016" spans="2:7" x14ac:dyDescent="0.35">
      <c r="B4016" s="269">
        <v>44252</v>
      </c>
      <c r="C4016" s="210">
        <v>3091.19</v>
      </c>
      <c r="D4016">
        <f t="shared" si="128"/>
        <v>23.525468105363377</v>
      </c>
      <c r="E4016">
        <v>-1.5848988252334709E-4</v>
      </c>
      <c r="F4016">
        <v>4008</v>
      </c>
      <c r="G4016">
        <f t="shared" ca="1" si="129"/>
        <v>-2.4453970173406777E-2</v>
      </c>
    </row>
    <row r="4017" spans="2:7" x14ac:dyDescent="0.35">
      <c r="B4017" s="269">
        <v>40249</v>
      </c>
      <c r="C4017" s="210">
        <v>126.04</v>
      </c>
      <c r="D4017">
        <f t="shared" si="128"/>
        <v>-0.84591498673577925</v>
      </c>
      <c r="E4017">
        <v>-1.5865460891635746E-4</v>
      </c>
      <c r="F4017">
        <v>4009</v>
      </c>
      <c r="G4017">
        <f t="shared" ca="1" si="129"/>
        <v>1.9074069411619179E-2</v>
      </c>
    </row>
    <row r="4018" spans="2:7" x14ac:dyDescent="0.35">
      <c r="B4018" s="269">
        <v>42031</v>
      </c>
      <c r="C4018" s="210">
        <v>817.99</v>
      </c>
      <c r="D4018">
        <f t="shared" si="128"/>
        <v>5.64924402536173</v>
      </c>
      <c r="E4018">
        <v>-1.5890089473426326E-4</v>
      </c>
      <c r="F4018">
        <v>4010</v>
      </c>
      <c r="G4018">
        <f t="shared" ca="1" si="129"/>
        <v>2.7290318630925653E-2</v>
      </c>
    </row>
    <row r="4019" spans="2:7" x14ac:dyDescent="0.35">
      <c r="B4019" s="269">
        <v>39302</v>
      </c>
      <c r="C4019" s="210">
        <v>123.02</v>
      </c>
      <c r="D4019">
        <f t="shared" si="128"/>
        <v>1.1043448511802942</v>
      </c>
      <c r="E4019">
        <v>-1.6254876462947198E-4</v>
      </c>
      <c r="F4019">
        <v>4011</v>
      </c>
      <c r="G4019">
        <f t="shared" ca="1" si="129"/>
        <v>-1.4261525001035339E-2</v>
      </c>
    </row>
    <row r="4020" spans="2:7" x14ac:dyDescent="0.35">
      <c r="B4020" s="269">
        <v>36488</v>
      </c>
      <c r="C4020" s="210">
        <v>58.46</v>
      </c>
      <c r="D4020">
        <f t="shared" si="128"/>
        <v>-0.95226703028422588</v>
      </c>
      <c r="E4020">
        <v>-1.7102787754400564E-4</v>
      </c>
      <c r="F4020">
        <v>4012</v>
      </c>
      <c r="G4020">
        <f t="shared" ca="1" si="129"/>
        <v>3.6182533168682834E-3</v>
      </c>
    </row>
    <row r="4021" spans="2:7" x14ac:dyDescent="0.35">
      <c r="B4021" s="269">
        <v>42576</v>
      </c>
      <c r="C4021" s="210">
        <v>1224.73</v>
      </c>
      <c r="D4021">
        <f t="shared" si="128"/>
        <v>4.4208383127517372</v>
      </c>
      <c r="E4021">
        <v>-1.714369683413362E-4</v>
      </c>
      <c r="F4021">
        <v>4013</v>
      </c>
      <c r="G4021">
        <f t="shared" ca="1" si="129"/>
        <v>3.3936656208446072E-3</v>
      </c>
    </row>
    <row r="4022" spans="2:7" x14ac:dyDescent="0.35">
      <c r="B4022" s="269">
        <v>41036</v>
      </c>
      <c r="C4022" s="210">
        <v>225.93</v>
      </c>
      <c r="D4022">
        <f t="shared" si="128"/>
        <v>-0.95756697011300818</v>
      </c>
      <c r="E4022">
        <v>-1.7701464796208364E-4</v>
      </c>
      <c r="F4022">
        <v>4014</v>
      </c>
      <c r="G4022">
        <f t="shared" ca="1" si="129"/>
        <v>-1.5054586511998773E-2</v>
      </c>
    </row>
    <row r="4023" spans="2:7" x14ac:dyDescent="0.35">
      <c r="B4023" s="269">
        <v>45791</v>
      </c>
      <c r="C4023" s="210">
        <v>5324.39</v>
      </c>
      <c r="D4023">
        <f t="shared" si="128"/>
        <v>47.767081883128775</v>
      </c>
      <c r="E4023">
        <v>-1.8214731022866908E-4</v>
      </c>
      <c r="F4023">
        <v>4015</v>
      </c>
      <c r="G4023">
        <f t="shared" ca="1" si="129"/>
        <v>-6.7943758277764802E-3</v>
      </c>
    </row>
    <row r="4024" spans="2:7" x14ac:dyDescent="0.35">
      <c r="B4024" s="269">
        <v>39904</v>
      </c>
      <c r="C4024" s="210">
        <v>109.18</v>
      </c>
      <c r="D4024">
        <f t="shared" si="128"/>
        <v>-0.32741945419823815</v>
      </c>
      <c r="E4024">
        <v>-1.8315018315014672E-4</v>
      </c>
      <c r="F4024">
        <v>4016</v>
      </c>
      <c r="G4024">
        <f t="shared" ca="1" si="129"/>
        <v>-3.3468145951647342E-2</v>
      </c>
    </row>
    <row r="4025" spans="2:7" x14ac:dyDescent="0.35">
      <c r="B4025" s="269">
        <v>40409</v>
      </c>
      <c r="C4025" s="210">
        <v>162.33000000000001</v>
      </c>
      <c r="D4025">
        <f t="shared" si="128"/>
        <v>-0.5615072933549432</v>
      </c>
      <c r="E4025">
        <v>-1.8477457501848445E-4</v>
      </c>
      <c r="F4025">
        <v>4017</v>
      </c>
      <c r="G4025">
        <f t="shared" ca="1" si="129"/>
        <v>1.964616626750584E-2</v>
      </c>
    </row>
    <row r="4026" spans="2:7" x14ac:dyDescent="0.35">
      <c r="B4026" s="269">
        <v>41607</v>
      </c>
      <c r="C4026" s="210">
        <v>370.2</v>
      </c>
      <c r="D4026">
        <f t="shared" si="128"/>
        <v>-0.85149706363723898</v>
      </c>
      <c r="E4026">
        <v>-1.8905123288409317E-4</v>
      </c>
      <c r="F4026">
        <v>4018</v>
      </c>
      <c r="G4026">
        <f t="shared" ca="1" si="129"/>
        <v>-6.8869528446129464E-3</v>
      </c>
    </row>
    <row r="4027" spans="2:7" x14ac:dyDescent="0.35">
      <c r="B4027" s="269">
        <v>43937</v>
      </c>
      <c r="C4027" s="210">
        <v>2492.88</v>
      </c>
      <c r="D4027">
        <f t="shared" si="128"/>
        <v>23.951256130517468</v>
      </c>
      <c r="E4027">
        <v>-1.925113100394721E-4</v>
      </c>
      <c r="F4027">
        <v>4019</v>
      </c>
      <c r="G4027">
        <f t="shared" ca="1" si="129"/>
        <v>2.8589499944081529E-2</v>
      </c>
    </row>
    <row r="4028" spans="2:7" x14ac:dyDescent="0.35">
      <c r="B4028" s="269">
        <v>39206</v>
      </c>
      <c r="C4028" s="210">
        <v>99.91</v>
      </c>
      <c r="D4028">
        <f t="shared" si="128"/>
        <v>-0.976829132536156</v>
      </c>
      <c r="E4028">
        <v>-2.0014009806875043E-4</v>
      </c>
      <c r="F4028">
        <v>4020</v>
      </c>
      <c r="G4028">
        <f t="shared" ca="1" si="129"/>
        <v>2.085771928851542E-2</v>
      </c>
    </row>
    <row r="4029" spans="2:7" x14ac:dyDescent="0.35">
      <c r="B4029" s="269">
        <v>45068</v>
      </c>
      <c r="C4029" s="210">
        <v>4311.88</v>
      </c>
      <c r="D4029">
        <f t="shared" si="128"/>
        <v>86.320372620494126</v>
      </c>
      <c r="E4029">
        <v>-2.0172743609063611E-4</v>
      </c>
      <c r="F4029">
        <v>4021</v>
      </c>
      <c r="G4029">
        <f t="shared" ca="1" si="129"/>
        <v>-4.7290333929153839E-3</v>
      </c>
    </row>
    <row r="4030" spans="2:7" x14ac:dyDescent="0.35">
      <c r="B4030" s="269">
        <v>37994</v>
      </c>
      <c r="C4030" s="210">
        <v>49.38</v>
      </c>
      <c r="D4030">
        <f t="shared" si="128"/>
        <v>2.6824703680598857E-2</v>
      </c>
      <c r="E4030">
        <v>-2.024701356549506E-4</v>
      </c>
      <c r="F4030">
        <v>4022</v>
      </c>
      <c r="G4030">
        <f t="shared" ca="1" si="129"/>
        <v>1.2569952675422845E-2</v>
      </c>
    </row>
    <row r="4031" spans="2:7" x14ac:dyDescent="0.35">
      <c r="B4031" s="269">
        <v>37978</v>
      </c>
      <c r="C4031" s="210">
        <v>48.09</v>
      </c>
      <c r="D4031">
        <f t="shared" si="128"/>
        <v>1.5842839036755384E-2</v>
      </c>
      <c r="E4031">
        <v>-2.0790020790016652E-4</v>
      </c>
      <c r="F4031">
        <v>4023</v>
      </c>
      <c r="G4031">
        <f t="shared" ca="1" si="129"/>
        <v>2.5056285339191443E-2</v>
      </c>
    </row>
    <row r="4032" spans="2:7" x14ac:dyDescent="0.35">
      <c r="B4032" s="269">
        <v>36794</v>
      </c>
      <c r="C4032" s="210">
        <v>47.34</v>
      </c>
      <c r="D4032">
        <f t="shared" si="128"/>
        <v>-0.74964302712993813</v>
      </c>
      <c r="E4032">
        <v>-2.1119324181621986E-4</v>
      </c>
      <c r="F4032">
        <v>4024</v>
      </c>
      <c r="G4032">
        <f t="shared" ca="1" si="129"/>
        <v>9.5240195614952703E-3</v>
      </c>
    </row>
    <row r="4033" spans="2:7" x14ac:dyDescent="0.35">
      <c r="B4033" s="269">
        <v>40777</v>
      </c>
      <c r="C4033" s="210">
        <v>189.09</v>
      </c>
      <c r="D4033">
        <f t="shared" si="128"/>
        <v>3.0206251328938976</v>
      </c>
      <c r="E4033">
        <v>-2.1149473906832361E-4</v>
      </c>
      <c r="F4033">
        <v>4025</v>
      </c>
      <c r="G4033">
        <f t="shared" ca="1" si="129"/>
        <v>2.8289276618124446E-2</v>
      </c>
    </row>
    <row r="4034" spans="2:7" x14ac:dyDescent="0.35">
      <c r="B4034" s="269">
        <v>37021</v>
      </c>
      <c r="C4034" s="210">
        <v>47.03</v>
      </c>
      <c r="D4034">
        <f t="shared" si="128"/>
        <v>2.7718550106610356E-3</v>
      </c>
      <c r="E4034">
        <v>-2.1258503401356315E-4</v>
      </c>
      <c r="F4034">
        <v>4026</v>
      </c>
      <c r="G4034">
        <f t="shared" ca="1" si="129"/>
        <v>1.404382343766288E-2</v>
      </c>
    </row>
    <row r="4035" spans="2:7" x14ac:dyDescent="0.35">
      <c r="B4035" s="269">
        <v>36734</v>
      </c>
      <c r="C4035" s="210">
        <v>46.9</v>
      </c>
      <c r="D4035">
        <f t="shared" si="128"/>
        <v>-0.97728912541342017</v>
      </c>
      <c r="E4035">
        <v>-2.1317416329136668E-4</v>
      </c>
      <c r="F4035">
        <v>4027</v>
      </c>
      <c r="G4035">
        <f t="shared" ca="1" si="129"/>
        <v>-5.5198892684736635E-3</v>
      </c>
    </row>
    <row r="4036" spans="2:7" x14ac:dyDescent="0.35">
      <c r="B4036" s="269">
        <v>43095</v>
      </c>
      <c r="C4036" s="210">
        <v>2065.09</v>
      </c>
      <c r="D4036">
        <f t="shared" si="128"/>
        <v>10.563301416652669</v>
      </c>
      <c r="E4036">
        <v>-2.2270097552711692E-4</v>
      </c>
      <c r="F4036">
        <v>4028</v>
      </c>
      <c r="G4036">
        <f t="shared" ca="1" si="129"/>
        <v>-5.2451731815278207E-2</v>
      </c>
    </row>
    <row r="4037" spans="2:7" x14ac:dyDescent="0.35">
      <c r="B4037" s="269">
        <v>40459</v>
      </c>
      <c r="C4037" s="210">
        <v>178.59</v>
      </c>
      <c r="D4037">
        <f t="shared" si="128"/>
        <v>0.35193035579106746</v>
      </c>
      <c r="E4037">
        <v>-2.2392655209086963E-4</v>
      </c>
      <c r="F4037">
        <v>4029</v>
      </c>
      <c r="G4037">
        <f t="shared" ca="1" si="129"/>
        <v>-1.7153692544771861E-3</v>
      </c>
    </row>
    <row r="4038" spans="2:7" x14ac:dyDescent="0.35">
      <c r="B4038" s="269">
        <v>40189</v>
      </c>
      <c r="C4038" s="210">
        <v>132.1</v>
      </c>
      <c r="D4038">
        <f t="shared" si="128"/>
        <v>0.55430050594187552</v>
      </c>
      <c r="E4038">
        <v>-2.2704911829259924E-4</v>
      </c>
      <c r="F4038">
        <v>4030</v>
      </c>
      <c r="G4038">
        <f t="shared" ca="1" si="129"/>
        <v>-7.0857997569811976E-3</v>
      </c>
    </row>
    <row r="4039" spans="2:7" x14ac:dyDescent="0.35">
      <c r="B4039" s="269">
        <v>39048</v>
      </c>
      <c r="C4039" s="210">
        <v>84.99</v>
      </c>
      <c r="D4039">
        <f t="shared" si="128"/>
        <v>-0.98202821690476805</v>
      </c>
      <c r="E4039">
        <v>-2.3526643924256241E-4</v>
      </c>
      <c r="F4039">
        <v>4031</v>
      </c>
      <c r="G4039">
        <f t="shared" ca="1" si="129"/>
        <v>7.0900279244688722E-5</v>
      </c>
    </row>
    <row r="4040" spans="2:7" x14ac:dyDescent="0.35">
      <c r="B4040" s="269">
        <v>45632</v>
      </c>
      <c r="C4040" s="210">
        <v>4729.08</v>
      </c>
      <c r="D4040">
        <f t="shared" si="128"/>
        <v>0.48221466518311878</v>
      </c>
      <c r="E4040">
        <v>-2.3677645765504438E-4</v>
      </c>
      <c r="F4040">
        <v>4032</v>
      </c>
      <c r="G4040">
        <f t="shared" ca="1" si="129"/>
        <v>3.9976786587858429E-2</v>
      </c>
    </row>
    <row r="4041" spans="2:7" x14ac:dyDescent="0.35">
      <c r="B4041" s="269">
        <v>44148</v>
      </c>
      <c r="C4041" s="210">
        <v>3190.55</v>
      </c>
      <c r="D4041">
        <f t="shared" ref="D4041:D4104" si="130">(C4041-C4042)/C4042</f>
        <v>0.17459411699738614</v>
      </c>
      <c r="E4041">
        <v>-2.4127947056389889E-4</v>
      </c>
      <c r="F4041">
        <v>4033</v>
      </c>
      <c r="G4041">
        <f t="shared" ca="1" si="129"/>
        <v>2.2175173642000365E-2</v>
      </c>
    </row>
    <row r="4042" spans="2:7" x14ac:dyDescent="0.35">
      <c r="B4042" s="269">
        <v>43823</v>
      </c>
      <c r="C4042" s="210">
        <v>2716.3</v>
      </c>
      <c r="D4042">
        <f t="shared" si="130"/>
        <v>-0.3699799371441162</v>
      </c>
      <c r="E4042">
        <v>-2.4291855603316003E-4</v>
      </c>
      <c r="F4042">
        <v>4034</v>
      </c>
      <c r="G4042">
        <f t="shared" ref="G4042:G4105" ca="1" si="131">_xlfn.NORM.INV(RAND(),M$11,M$12)</f>
        <v>7.8397568297924342E-3</v>
      </c>
    </row>
    <row r="4043" spans="2:7" x14ac:dyDescent="0.35">
      <c r="B4043" s="269">
        <v>45154</v>
      </c>
      <c r="C4043" s="210">
        <v>4311.45</v>
      </c>
      <c r="D4043">
        <f t="shared" si="130"/>
        <v>0.50897203915707978</v>
      </c>
      <c r="E4043">
        <v>-2.4579653148639656E-4</v>
      </c>
      <c r="F4043">
        <v>4035</v>
      </c>
      <c r="G4043">
        <f t="shared" ca="1" si="131"/>
        <v>6.7054201903949014E-3</v>
      </c>
    </row>
    <row r="4044" spans="2:7" x14ac:dyDescent="0.35">
      <c r="B4044" s="269">
        <v>43868</v>
      </c>
      <c r="C4044" s="210">
        <v>2857.21</v>
      </c>
      <c r="D4044">
        <f t="shared" si="130"/>
        <v>70.80723799949736</v>
      </c>
      <c r="E4044">
        <v>-2.4843242638003738E-4</v>
      </c>
      <c r="F4044">
        <v>4036</v>
      </c>
      <c r="G4044">
        <f t="shared" ca="1" si="131"/>
        <v>-1.2230586606633924E-2</v>
      </c>
    </row>
    <row r="4045" spans="2:7" x14ac:dyDescent="0.35">
      <c r="B4045" s="269">
        <v>37307</v>
      </c>
      <c r="C4045" s="210">
        <v>39.79</v>
      </c>
      <c r="D4045">
        <f t="shared" si="130"/>
        <v>9.1301039817397785E-3</v>
      </c>
      <c r="E4045">
        <v>-2.5125628140698522E-4</v>
      </c>
      <c r="F4045">
        <v>4037</v>
      </c>
      <c r="G4045">
        <f t="shared" ca="1" si="131"/>
        <v>1.9730965803752245E-2</v>
      </c>
    </row>
    <row r="4046" spans="2:7" x14ac:dyDescent="0.35">
      <c r="B4046" s="269">
        <v>37139</v>
      </c>
      <c r="C4046" s="210">
        <v>39.43</v>
      </c>
      <c r="D4046">
        <f t="shared" si="130"/>
        <v>1.8599845001291627E-2</v>
      </c>
      <c r="E4046">
        <v>-2.5354969574031469E-4</v>
      </c>
      <c r="F4046">
        <v>4038</v>
      </c>
      <c r="G4046">
        <f t="shared" ca="1" si="131"/>
        <v>-4.2669019277594838E-2</v>
      </c>
    </row>
    <row r="4047" spans="2:7" x14ac:dyDescent="0.35">
      <c r="B4047" s="269">
        <v>37123</v>
      </c>
      <c r="C4047" s="210">
        <v>38.71</v>
      </c>
      <c r="D4047">
        <f t="shared" si="130"/>
        <v>2.8497409326424723E-3</v>
      </c>
      <c r="E4047">
        <v>-2.5826446280986597E-4</v>
      </c>
      <c r="F4047">
        <v>4039</v>
      </c>
      <c r="G4047">
        <f t="shared" ca="1" si="131"/>
        <v>1.7221979605197731E-5</v>
      </c>
    </row>
    <row r="4048" spans="2:7" x14ac:dyDescent="0.35">
      <c r="B4048" s="269">
        <v>37820</v>
      </c>
      <c r="C4048" s="210">
        <v>38.6</v>
      </c>
      <c r="D4048">
        <f t="shared" si="130"/>
        <v>-0.99189678264483971</v>
      </c>
      <c r="E4048">
        <v>-2.5900025900020746E-4</v>
      </c>
      <c r="F4048">
        <v>4040</v>
      </c>
      <c r="G4048">
        <f t="shared" ca="1" si="131"/>
        <v>-1.3155937579480805E-2</v>
      </c>
    </row>
    <row r="4049" spans="2:7" x14ac:dyDescent="0.35">
      <c r="B4049" s="269">
        <v>45334</v>
      </c>
      <c r="C4049" s="210">
        <v>4763.54</v>
      </c>
      <c r="D4049">
        <f t="shared" si="130"/>
        <v>123.01822442072378</v>
      </c>
      <c r="E4049">
        <v>-2.6024286535785112E-4</v>
      </c>
      <c r="F4049">
        <v>4041</v>
      </c>
      <c r="G4049">
        <f t="shared" ca="1" si="131"/>
        <v>3.5221970926892568E-2</v>
      </c>
    </row>
    <row r="4050" spans="2:7" x14ac:dyDescent="0.35">
      <c r="B4050" s="269">
        <v>37754</v>
      </c>
      <c r="C4050" s="210">
        <v>38.409999999999997</v>
      </c>
      <c r="D4050">
        <f t="shared" si="130"/>
        <v>6.5513626834381557E-3</v>
      </c>
      <c r="E4050">
        <v>-2.6028110359201237E-4</v>
      </c>
      <c r="F4050">
        <v>4042</v>
      </c>
      <c r="G4050">
        <f t="shared" ca="1" si="131"/>
        <v>3.7011509436740107E-2</v>
      </c>
    </row>
    <row r="4051" spans="2:7" x14ac:dyDescent="0.35">
      <c r="B4051" s="269">
        <v>37351</v>
      </c>
      <c r="C4051" s="210">
        <v>38.159999999999997</v>
      </c>
      <c r="D4051">
        <f t="shared" si="130"/>
        <v>2.3330651649235652E-2</v>
      </c>
      <c r="E4051">
        <v>-2.6198585276408478E-4</v>
      </c>
      <c r="F4051">
        <v>4043</v>
      </c>
      <c r="G4051">
        <f t="shared" ca="1" si="131"/>
        <v>-2.8816407926227526E-3</v>
      </c>
    </row>
    <row r="4052" spans="2:7" x14ac:dyDescent="0.35">
      <c r="B4052" s="269">
        <v>37405</v>
      </c>
      <c r="C4052" s="210">
        <v>37.29</v>
      </c>
      <c r="D4052">
        <f t="shared" si="130"/>
        <v>2.1499596882557995E-3</v>
      </c>
      <c r="E4052">
        <v>-2.68096514745255E-4</v>
      </c>
      <c r="F4052">
        <v>4044</v>
      </c>
      <c r="G4052">
        <f t="shared" ca="1" si="131"/>
        <v>-4.5391805041715828E-4</v>
      </c>
    </row>
    <row r="4053" spans="2:7" x14ac:dyDescent="0.35">
      <c r="B4053" s="269">
        <v>37420</v>
      </c>
      <c r="C4053" s="210">
        <v>37.21</v>
      </c>
      <c r="D4053">
        <f t="shared" si="130"/>
        <v>5.1323608860075016E-3</v>
      </c>
      <c r="E4053">
        <v>-2.686727565824291E-4</v>
      </c>
      <c r="F4053">
        <v>4045</v>
      </c>
      <c r="G4053">
        <f t="shared" ca="1" si="131"/>
        <v>6.3774482901397876E-4</v>
      </c>
    </row>
    <row r="4054" spans="2:7" x14ac:dyDescent="0.35">
      <c r="B4054" s="269">
        <v>37634</v>
      </c>
      <c r="C4054" s="210">
        <v>37.020000000000003</v>
      </c>
      <c r="D4054">
        <f t="shared" si="130"/>
        <v>0</v>
      </c>
      <c r="E4054">
        <v>-2.7005130974879854E-4</v>
      </c>
      <c r="F4054">
        <v>4046</v>
      </c>
      <c r="G4054">
        <f t="shared" ca="1" si="131"/>
        <v>-9.2308826421492931E-3</v>
      </c>
    </row>
    <row r="4055" spans="2:7" x14ac:dyDescent="0.35">
      <c r="B4055" s="269">
        <v>37449</v>
      </c>
      <c r="C4055" s="210">
        <v>37.020000000000003</v>
      </c>
      <c r="D4055">
        <f t="shared" si="130"/>
        <v>1.0095497953615404E-2</v>
      </c>
      <c r="E4055">
        <v>-2.7005130974879854E-4</v>
      </c>
      <c r="F4055">
        <v>4047</v>
      </c>
      <c r="G4055">
        <f t="shared" ca="1" si="131"/>
        <v>1.1685862183902259E-3</v>
      </c>
    </row>
    <row r="4056" spans="2:7" x14ac:dyDescent="0.35">
      <c r="B4056" s="269">
        <v>37609</v>
      </c>
      <c r="C4056" s="210">
        <v>36.65</v>
      </c>
      <c r="D4056">
        <f t="shared" si="130"/>
        <v>-0.66193155612950827</v>
      </c>
      <c r="E4056">
        <v>-2.7277686852149514E-4</v>
      </c>
      <c r="F4056">
        <v>4048</v>
      </c>
      <c r="G4056">
        <f t="shared" ca="1" si="131"/>
        <v>-1.5859145360776469E-2</v>
      </c>
    </row>
    <row r="4057" spans="2:7" x14ac:dyDescent="0.35">
      <c r="B4057" s="269">
        <v>39678</v>
      </c>
      <c r="C4057" s="210">
        <v>108.41</v>
      </c>
      <c r="D4057">
        <f t="shared" si="130"/>
        <v>-0.97932748047351725</v>
      </c>
      <c r="E4057">
        <v>-2.766506824050271E-4</v>
      </c>
      <c r="F4057">
        <v>4049</v>
      </c>
      <c r="G4057">
        <f t="shared" ca="1" si="131"/>
        <v>3.6070876701521114E-2</v>
      </c>
    </row>
    <row r="4058" spans="2:7" x14ac:dyDescent="0.35">
      <c r="B4058" s="269">
        <v>46164</v>
      </c>
      <c r="C4058" s="210">
        <v>5244.16</v>
      </c>
      <c r="D4058">
        <f t="shared" si="130"/>
        <v>75.101581773327538</v>
      </c>
      <c r="E4058">
        <v>-2.8213907168629047E-4</v>
      </c>
      <c r="F4058">
        <v>4050</v>
      </c>
      <c r="G4058">
        <f t="shared" ca="1" si="131"/>
        <v>9.5694060451366279E-3</v>
      </c>
    </row>
    <row r="4059" spans="2:7" x14ac:dyDescent="0.35">
      <c r="B4059" s="269">
        <v>38418</v>
      </c>
      <c r="C4059" s="210">
        <v>68.91</v>
      </c>
      <c r="D4059">
        <f t="shared" si="130"/>
        <v>-0.96674484595784105</v>
      </c>
      <c r="E4059">
        <v>-2.9014942695503016E-4</v>
      </c>
      <c r="F4059">
        <v>4051</v>
      </c>
      <c r="G4059">
        <f t="shared" ca="1" si="131"/>
        <v>-2.9835341460341416E-2</v>
      </c>
    </row>
    <row r="4060" spans="2:7" x14ac:dyDescent="0.35">
      <c r="B4060" s="269">
        <v>43074</v>
      </c>
      <c r="C4060" s="210">
        <v>2072.16</v>
      </c>
      <c r="D4060">
        <f t="shared" si="130"/>
        <v>2.9446549685002656E-4</v>
      </c>
      <c r="E4060">
        <v>-2.9429217906479124E-4</v>
      </c>
      <c r="F4060">
        <v>4052</v>
      </c>
      <c r="G4060">
        <f t="shared" ca="1" si="131"/>
        <v>-4.6399597824303253E-3</v>
      </c>
    </row>
    <row r="4061" spans="2:7" x14ac:dyDescent="0.35">
      <c r="B4061" s="269">
        <v>43075</v>
      </c>
      <c r="C4061" s="210">
        <v>2071.5500000000002</v>
      </c>
      <c r="D4061">
        <f t="shared" si="130"/>
        <v>60.70837056896039</v>
      </c>
      <c r="E4061">
        <v>-2.9437881244675731E-4</v>
      </c>
      <c r="F4061">
        <v>4053</v>
      </c>
      <c r="G4061">
        <f t="shared" ca="1" si="131"/>
        <v>2.000412241097051E-2</v>
      </c>
    </row>
    <row r="4062" spans="2:7" x14ac:dyDescent="0.35">
      <c r="B4062" s="269">
        <v>36017</v>
      </c>
      <c r="C4062" s="210">
        <v>33.57</v>
      </c>
      <c r="D4062">
        <f t="shared" si="130"/>
        <v>-0.99233080130218754</v>
      </c>
      <c r="E4062">
        <v>-2.9779630732572993E-4</v>
      </c>
      <c r="F4062">
        <v>4054</v>
      </c>
      <c r="G4062">
        <f t="shared" ca="1" si="131"/>
        <v>-3.3910746013642724E-2</v>
      </c>
    </row>
    <row r="4063" spans="2:7" x14ac:dyDescent="0.35">
      <c r="B4063" s="269">
        <v>45181</v>
      </c>
      <c r="C4063" s="210">
        <v>4377.25</v>
      </c>
      <c r="D4063">
        <f t="shared" si="130"/>
        <v>21.398045335925904</v>
      </c>
      <c r="E4063">
        <v>-3.0603459104418213E-4</v>
      </c>
      <c r="F4063">
        <v>4055</v>
      </c>
      <c r="G4063">
        <f t="shared" ca="1" si="131"/>
        <v>1.5320053829356211E-2</v>
      </c>
    </row>
    <row r="4064" spans="2:7" x14ac:dyDescent="0.35">
      <c r="B4064" s="269">
        <v>40430</v>
      </c>
      <c r="C4064" s="210">
        <v>195.43</v>
      </c>
      <c r="D4064">
        <f t="shared" si="130"/>
        <v>-0.76100913504457457</v>
      </c>
      <c r="E4064">
        <v>-3.0692107013147613E-4</v>
      </c>
      <c r="F4064">
        <v>4056</v>
      </c>
      <c r="G4064">
        <f t="shared" ca="1" si="131"/>
        <v>-5.3399448191740265E-3</v>
      </c>
    </row>
    <row r="4065" spans="2:7" x14ac:dyDescent="0.35">
      <c r="B4065" s="269">
        <v>42032</v>
      </c>
      <c r="C4065" s="210">
        <v>817.73</v>
      </c>
      <c r="D4065">
        <f t="shared" si="130"/>
        <v>-0.44586600166701679</v>
      </c>
      <c r="E4065">
        <v>-3.1785229648283094E-4</v>
      </c>
      <c r="F4065">
        <v>4057</v>
      </c>
      <c r="G4065">
        <f t="shared" ca="1" si="131"/>
        <v>-7.0618524382647175E-3</v>
      </c>
    </row>
    <row r="4066" spans="2:7" x14ac:dyDescent="0.35">
      <c r="B4066" s="269">
        <v>42633</v>
      </c>
      <c r="C4066" s="210">
        <v>1475.69</v>
      </c>
      <c r="D4066">
        <f t="shared" si="130"/>
        <v>-0.53778956863826</v>
      </c>
      <c r="E4066">
        <v>-3.1839367006288429E-4</v>
      </c>
      <c r="F4066">
        <v>4058</v>
      </c>
      <c r="G4066">
        <f t="shared" ca="1" si="131"/>
        <v>4.4681418899021837E-2</v>
      </c>
    </row>
    <row r="4067" spans="2:7" x14ac:dyDescent="0.35">
      <c r="B4067" s="269">
        <v>44348</v>
      </c>
      <c r="C4067" s="210">
        <v>3192.68</v>
      </c>
      <c r="D4067">
        <f t="shared" si="130"/>
        <v>33.026217627624426</v>
      </c>
      <c r="E4067">
        <v>-3.1937877696714843E-4</v>
      </c>
      <c r="F4067">
        <v>4059</v>
      </c>
      <c r="G4067">
        <f t="shared" ca="1" si="131"/>
        <v>-5.20245165415431E-3</v>
      </c>
    </row>
    <row r="4068" spans="2:7" x14ac:dyDescent="0.35">
      <c r="B4068" s="269">
        <v>38631</v>
      </c>
      <c r="C4068" s="210">
        <v>93.83</v>
      </c>
      <c r="D4068">
        <f t="shared" si="130"/>
        <v>-0.48771565844070758</v>
      </c>
      <c r="E4068">
        <v>-3.1962497336459765E-4</v>
      </c>
      <c r="F4068">
        <v>4060</v>
      </c>
      <c r="G4068">
        <f t="shared" ca="1" si="131"/>
        <v>9.4674099893189475E-3</v>
      </c>
    </row>
    <row r="4069" spans="2:7" x14ac:dyDescent="0.35">
      <c r="B4069" s="269">
        <v>40827</v>
      </c>
      <c r="C4069" s="210">
        <v>183.16</v>
      </c>
      <c r="D4069">
        <f t="shared" si="130"/>
        <v>-0.94407908797254636</v>
      </c>
      <c r="E4069">
        <v>-3.2747516646655536E-4</v>
      </c>
      <c r="F4069">
        <v>4061</v>
      </c>
      <c r="G4069">
        <f t="shared" ca="1" si="131"/>
        <v>-2.4714085931596838E-2</v>
      </c>
    </row>
    <row r="4070" spans="2:7" x14ac:dyDescent="0.35">
      <c r="B4070" s="269">
        <v>44214</v>
      </c>
      <c r="C4070" s="210">
        <v>3275.34</v>
      </c>
      <c r="D4070">
        <f t="shared" si="130"/>
        <v>1.2928205415394955</v>
      </c>
      <c r="E4070">
        <v>-3.326791660434347E-4</v>
      </c>
      <c r="F4070">
        <v>4062</v>
      </c>
      <c r="G4070">
        <f t="shared" ca="1" si="131"/>
        <v>-2.6207722373212193E-2</v>
      </c>
    </row>
    <row r="4071" spans="2:7" x14ac:dyDescent="0.35">
      <c r="B4071" s="269">
        <v>42677</v>
      </c>
      <c r="C4071" s="210">
        <v>1428.52</v>
      </c>
      <c r="D4071">
        <f t="shared" si="130"/>
        <v>-0.38907230956087385</v>
      </c>
      <c r="E4071">
        <v>-3.3589923023094343E-4</v>
      </c>
      <c r="F4071">
        <v>4063</v>
      </c>
      <c r="G4071">
        <f t="shared" ca="1" si="131"/>
        <v>2.9859712936901803E-2</v>
      </c>
    </row>
    <row r="4072" spans="2:7" x14ac:dyDescent="0.35">
      <c r="B4072" s="269">
        <v>43216</v>
      </c>
      <c r="C4072" s="210">
        <v>2338.2800000000002</v>
      </c>
      <c r="D4072">
        <f t="shared" si="130"/>
        <v>26.979897092257989</v>
      </c>
      <c r="E4072">
        <v>-3.5483581362138897E-4</v>
      </c>
      <c r="F4072">
        <v>4064</v>
      </c>
      <c r="G4072">
        <f t="shared" ca="1" si="131"/>
        <v>3.9338991389502647E-3</v>
      </c>
    </row>
    <row r="4073" spans="2:7" x14ac:dyDescent="0.35">
      <c r="B4073" s="269">
        <v>38933</v>
      </c>
      <c r="C4073" s="210">
        <v>83.57</v>
      </c>
      <c r="D4073">
        <f t="shared" si="130"/>
        <v>-0.24793016558675315</v>
      </c>
      <c r="E4073">
        <v>-3.5885167464116193E-4</v>
      </c>
      <c r="F4073">
        <v>4065</v>
      </c>
      <c r="G4073">
        <f t="shared" ca="1" si="131"/>
        <v>1.2095635512970455E-2</v>
      </c>
    </row>
    <row r="4074" spans="2:7" x14ac:dyDescent="0.35">
      <c r="B4074" s="269">
        <v>39682</v>
      </c>
      <c r="C4074" s="210">
        <v>111.12</v>
      </c>
      <c r="D4074">
        <f t="shared" si="130"/>
        <v>3.0867966164030896</v>
      </c>
      <c r="E4074">
        <v>-3.5984166966527566E-4</v>
      </c>
      <c r="F4074">
        <v>4066</v>
      </c>
      <c r="G4074">
        <f t="shared" ca="1" si="131"/>
        <v>2.3782448969656426E-2</v>
      </c>
    </row>
    <row r="4075" spans="2:7" x14ac:dyDescent="0.35">
      <c r="B4075" s="269">
        <v>35944</v>
      </c>
      <c r="C4075" s="210">
        <v>27.19</v>
      </c>
      <c r="D4075">
        <f t="shared" si="130"/>
        <v>-0.74779705036638533</v>
      </c>
      <c r="E4075">
        <v>-3.6764705882345628E-4</v>
      </c>
      <c r="F4075">
        <v>4067</v>
      </c>
      <c r="G4075">
        <f t="shared" ca="1" si="131"/>
        <v>-4.7660809009339227E-4</v>
      </c>
    </row>
    <row r="4076" spans="2:7" x14ac:dyDescent="0.35">
      <c r="B4076" s="269">
        <v>39371</v>
      </c>
      <c r="C4076" s="210">
        <v>107.81</v>
      </c>
      <c r="D4076">
        <f t="shared" si="130"/>
        <v>1.1036097560975611</v>
      </c>
      <c r="E4076">
        <v>-3.70885489105165E-4</v>
      </c>
      <c r="F4076">
        <v>4068</v>
      </c>
      <c r="G4076">
        <f t="shared" ca="1" si="131"/>
        <v>-1.2541589096524575E-2</v>
      </c>
    </row>
    <row r="4077" spans="2:7" x14ac:dyDescent="0.35">
      <c r="B4077" s="269">
        <v>38307</v>
      </c>
      <c r="C4077" s="210">
        <v>51.25</v>
      </c>
      <c r="D4077">
        <f t="shared" si="130"/>
        <v>-0.59913961673836524</v>
      </c>
      <c r="E4077">
        <v>-3.9009167154287352E-4</v>
      </c>
      <c r="F4077">
        <v>4069</v>
      </c>
      <c r="G4077">
        <f t="shared" ca="1" si="131"/>
        <v>-2.5973497833826032E-3</v>
      </c>
    </row>
    <row r="4078" spans="2:7" x14ac:dyDescent="0.35">
      <c r="B4078" s="269">
        <v>40212</v>
      </c>
      <c r="C4078" s="210">
        <v>127.85</v>
      </c>
      <c r="D4078">
        <f t="shared" si="130"/>
        <v>0.25997831871489108</v>
      </c>
      <c r="E4078">
        <v>-3.9093041438632809E-4</v>
      </c>
      <c r="F4078">
        <v>4070</v>
      </c>
      <c r="G4078">
        <f t="shared" ca="1" si="131"/>
        <v>8.6947190790296666E-3</v>
      </c>
    </row>
    <row r="4079" spans="2:7" x14ac:dyDescent="0.35">
      <c r="B4079" s="269">
        <v>39829</v>
      </c>
      <c r="C4079" s="210">
        <v>101.47</v>
      </c>
      <c r="D4079">
        <f t="shared" si="130"/>
        <v>-0.33173076923076927</v>
      </c>
      <c r="E4079">
        <v>-3.9404984730574574E-4</v>
      </c>
      <c r="F4079">
        <v>4071</v>
      </c>
      <c r="G4079">
        <f t="shared" ca="1" si="131"/>
        <v>-4.4880536595069695E-3</v>
      </c>
    </row>
    <row r="4080" spans="2:7" x14ac:dyDescent="0.35">
      <c r="B4080" s="269">
        <v>40680</v>
      </c>
      <c r="C4080" s="210">
        <v>151.84</v>
      </c>
      <c r="D4080">
        <f t="shared" si="130"/>
        <v>-0.9519941826459476</v>
      </c>
      <c r="E4080">
        <v>-3.9499670836077861E-4</v>
      </c>
      <c r="F4080">
        <v>4072</v>
      </c>
      <c r="G4080">
        <f t="shared" ca="1" si="131"/>
        <v>-1.9214063929222956E-2</v>
      </c>
    </row>
    <row r="4081" spans="2:7" x14ac:dyDescent="0.35">
      <c r="B4081" s="269">
        <v>44343</v>
      </c>
      <c r="C4081" s="210">
        <v>3162.95</v>
      </c>
      <c r="D4081">
        <f t="shared" si="130"/>
        <v>-6.5219896974551078E-2</v>
      </c>
      <c r="E4081">
        <v>-3.9504456102648384E-4</v>
      </c>
      <c r="F4081">
        <v>4073</v>
      </c>
      <c r="G4081">
        <f t="shared" ca="1" si="131"/>
        <v>-3.1013166271666014E-2</v>
      </c>
    </row>
    <row r="4082" spans="2:7" x14ac:dyDescent="0.35">
      <c r="B4082" s="269">
        <v>44056</v>
      </c>
      <c r="C4082" s="210">
        <v>3383.63</v>
      </c>
      <c r="D4082">
        <f t="shared" si="130"/>
        <v>0.46168699889411113</v>
      </c>
      <c r="E4082">
        <v>-3.9586761477936017E-4</v>
      </c>
      <c r="F4082">
        <v>4074</v>
      </c>
      <c r="G4082">
        <f t="shared" ca="1" si="131"/>
        <v>2.710052312384114E-2</v>
      </c>
    </row>
    <row r="4083" spans="2:7" x14ac:dyDescent="0.35">
      <c r="B4083" s="269">
        <v>43593</v>
      </c>
      <c r="C4083" s="210">
        <v>2314.88</v>
      </c>
      <c r="D4083">
        <f t="shared" si="130"/>
        <v>45.3810859547185</v>
      </c>
      <c r="E4083">
        <v>-3.9727092149584276E-4</v>
      </c>
      <c r="F4083">
        <v>4075</v>
      </c>
      <c r="G4083">
        <f t="shared" ca="1" si="131"/>
        <v>2.9924200262357982E-3</v>
      </c>
    </row>
    <row r="4084" spans="2:7" x14ac:dyDescent="0.35">
      <c r="B4084" s="269">
        <v>38247</v>
      </c>
      <c r="C4084" s="210">
        <v>49.91</v>
      </c>
      <c r="D4084">
        <f t="shared" si="130"/>
        <v>2.2088353413654504E-3</v>
      </c>
      <c r="E4084">
        <v>-4.0056078509920142E-4</v>
      </c>
      <c r="F4084">
        <v>4076</v>
      </c>
      <c r="G4084">
        <f t="shared" ca="1" si="131"/>
        <v>-2.6358699205748974E-3</v>
      </c>
    </row>
    <row r="4085" spans="2:7" x14ac:dyDescent="0.35">
      <c r="B4085" s="269">
        <v>38230</v>
      </c>
      <c r="C4085" s="210">
        <v>49.8</v>
      </c>
      <c r="D4085">
        <f t="shared" si="130"/>
        <v>-0.7470154940309881</v>
      </c>
      <c r="E4085">
        <v>-4.0144520272989012E-4</v>
      </c>
      <c r="F4085">
        <v>4077</v>
      </c>
      <c r="G4085">
        <f t="shared" ca="1" si="131"/>
        <v>-3.3207178543704509E-2</v>
      </c>
    </row>
    <row r="4086" spans="2:7" x14ac:dyDescent="0.35">
      <c r="B4086" s="269">
        <v>40791</v>
      </c>
      <c r="C4086" s="210">
        <v>196.85</v>
      </c>
      <c r="D4086">
        <f t="shared" si="130"/>
        <v>-0.95455773141853284</v>
      </c>
      <c r="E4086">
        <v>-4.0623571827559288E-4</v>
      </c>
      <c r="F4086">
        <v>4078</v>
      </c>
      <c r="G4086">
        <f t="shared" ca="1" si="131"/>
        <v>1.8935678676993244E-2</v>
      </c>
    </row>
    <row r="4087" spans="2:7" x14ac:dyDescent="0.35">
      <c r="B4087" s="269">
        <v>45070</v>
      </c>
      <c r="C4087" s="210">
        <v>4331.87</v>
      </c>
      <c r="D4087">
        <f t="shared" si="130"/>
        <v>1.2822137927401085</v>
      </c>
      <c r="E4087">
        <v>-4.0843263399831004E-4</v>
      </c>
      <c r="F4087">
        <v>4079</v>
      </c>
      <c r="G4087">
        <f t="shared" ca="1" si="131"/>
        <v>2.4983797008970375E-2</v>
      </c>
    </row>
    <row r="4088" spans="2:7" x14ac:dyDescent="0.35">
      <c r="B4088" s="269">
        <v>43014</v>
      </c>
      <c r="C4088" s="210">
        <v>1898.1</v>
      </c>
      <c r="D4088">
        <f t="shared" si="130"/>
        <v>-0.52520674180912219</v>
      </c>
      <c r="E4088">
        <v>-4.1076845298291625E-4</v>
      </c>
      <c r="F4088">
        <v>4080</v>
      </c>
      <c r="G4088">
        <f t="shared" ca="1" si="131"/>
        <v>4.2111483163669791E-2</v>
      </c>
    </row>
    <row r="4089" spans="2:7" x14ac:dyDescent="0.35">
      <c r="B4089" s="269">
        <v>45008</v>
      </c>
      <c r="C4089" s="210">
        <v>3997.74</v>
      </c>
      <c r="D4089">
        <f t="shared" si="130"/>
        <v>19.691165053568653</v>
      </c>
      <c r="E4089">
        <v>-4.1256291584468904E-4</v>
      </c>
      <c r="F4089">
        <v>4081</v>
      </c>
      <c r="G4089">
        <f t="shared" ca="1" si="131"/>
        <v>2.2156664833219163E-2</v>
      </c>
    </row>
    <row r="4090" spans="2:7" x14ac:dyDescent="0.35">
      <c r="B4090" s="269">
        <v>40735</v>
      </c>
      <c r="C4090" s="210">
        <v>193.21</v>
      </c>
      <c r="D4090">
        <f t="shared" si="130"/>
        <v>1.406602634755685E-2</v>
      </c>
      <c r="E4090">
        <v>-4.1388587097099738E-4</v>
      </c>
      <c r="F4090">
        <v>4082</v>
      </c>
      <c r="G4090">
        <f t="shared" ca="1" si="131"/>
        <v>6.7199442449560323E-3</v>
      </c>
    </row>
    <row r="4091" spans="2:7" x14ac:dyDescent="0.35">
      <c r="B4091" s="269">
        <v>40941</v>
      </c>
      <c r="C4091" s="210">
        <v>190.53</v>
      </c>
      <c r="D4091">
        <f t="shared" si="130"/>
        <v>3.0859961398241476</v>
      </c>
      <c r="E4091">
        <v>-4.197051571271838E-4</v>
      </c>
      <c r="F4091">
        <v>4083</v>
      </c>
      <c r="G4091">
        <f t="shared" ca="1" si="131"/>
        <v>7.5974935598073917E-3</v>
      </c>
    </row>
    <row r="4092" spans="2:7" x14ac:dyDescent="0.35">
      <c r="B4092" s="269">
        <v>36969</v>
      </c>
      <c r="C4092" s="210">
        <v>46.63</v>
      </c>
      <c r="D4092">
        <f t="shared" si="130"/>
        <v>-0.79770942692291003</v>
      </c>
      <c r="E4092">
        <v>-4.2872454448008619E-4</v>
      </c>
      <c r="F4092">
        <v>4084</v>
      </c>
      <c r="G4092">
        <f t="shared" ca="1" si="131"/>
        <v>-1.1881846337095384E-2</v>
      </c>
    </row>
    <row r="4093" spans="2:7" x14ac:dyDescent="0.35">
      <c r="B4093" s="269">
        <v>41031</v>
      </c>
      <c r="C4093" s="210">
        <v>230.51</v>
      </c>
      <c r="D4093">
        <f t="shared" si="130"/>
        <v>9.0483870967741922</v>
      </c>
      <c r="E4093">
        <v>-4.3363253978588411E-4</v>
      </c>
      <c r="F4093">
        <v>4085</v>
      </c>
      <c r="G4093">
        <f t="shared" ca="1" si="131"/>
        <v>-3.6480316435682086E-2</v>
      </c>
    </row>
    <row r="4094" spans="2:7" x14ac:dyDescent="0.35">
      <c r="B4094" s="269">
        <v>35888</v>
      </c>
      <c r="C4094" s="210">
        <v>22.94</v>
      </c>
      <c r="D4094">
        <f t="shared" si="130"/>
        <v>-0.99476624938114444</v>
      </c>
      <c r="E4094">
        <v>-4.3572984749446668E-4</v>
      </c>
      <c r="F4094">
        <v>4086</v>
      </c>
      <c r="G4094">
        <f t="shared" ca="1" si="131"/>
        <v>-5.3770591094416988E-3</v>
      </c>
    </row>
    <row r="4095" spans="2:7" x14ac:dyDescent="0.35">
      <c r="B4095" s="269">
        <v>45076</v>
      </c>
      <c r="C4095" s="210">
        <v>4383.09</v>
      </c>
      <c r="D4095">
        <f t="shared" si="130"/>
        <v>95.522572120678277</v>
      </c>
      <c r="E4095">
        <v>-4.378553298624342E-4</v>
      </c>
      <c r="F4095">
        <v>4087</v>
      </c>
      <c r="G4095">
        <f t="shared" ca="1" si="131"/>
        <v>-2.4323853513611556E-2</v>
      </c>
    </row>
    <row r="4096" spans="2:7" x14ac:dyDescent="0.35">
      <c r="B4096" s="269">
        <v>38169</v>
      </c>
      <c r="C4096" s="210">
        <v>45.41</v>
      </c>
      <c r="D4096">
        <f t="shared" si="130"/>
        <v>-0.59207689543657926</v>
      </c>
      <c r="E4096">
        <v>-4.4023772837339042E-4</v>
      </c>
      <c r="F4096">
        <v>4088</v>
      </c>
      <c r="G4096">
        <f t="shared" ca="1" si="131"/>
        <v>-3.1182063659907475E-2</v>
      </c>
    </row>
    <row r="4097" spans="2:7" x14ac:dyDescent="0.35">
      <c r="B4097" s="269">
        <v>39252</v>
      </c>
      <c r="C4097" s="210">
        <v>111.32</v>
      </c>
      <c r="D4097">
        <f t="shared" si="130"/>
        <v>0.66721581548599673</v>
      </c>
      <c r="E4097">
        <v>-4.4895393732613244E-4</v>
      </c>
      <c r="F4097">
        <v>4089</v>
      </c>
      <c r="G4097">
        <f t="shared" ca="1" si="131"/>
        <v>1.5051810397338789E-2</v>
      </c>
    </row>
    <row r="4098" spans="2:7" x14ac:dyDescent="0.35">
      <c r="B4098" s="269">
        <v>38526</v>
      </c>
      <c r="C4098" s="210">
        <v>66.77</v>
      </c>
      <c r="D4098">
        <f t="shared" si="130"/>
        <v>1.34973005398904E-3</v>
      </c>
      <c r="E4098">
        <v>-4.4910179640720265E-4</v>
      </c>
      <c r="F4098">
        <v>4090</v>
      </c>
      <c r="G4098">
        <f t="shared" ca="1" si="131"/>
        <v>1.1825203105597015E-2</v>
      </c>
    </row>
    <row r="4099" spans="2:7" x14ac:dyDescent="0.35">
      <c r="B4099" s="269">
        <v>38385</v>
      </c>
      <c r="C4099" s="210">
        <v>66.680000000000007</v>
      </c>
      <c r="D4099">
        <f t="shared" si="130"/>
        <v>-0.97532618429134943</v>
      </c>
      <c r="E4099">
        <v>-4.4970769000130309E-4</v>
      </c>
      <c r="F4099">
        <v>4091</v>
      </c>
      <c r="G4099">
        <f t="shared" ca="1" si="131"/>
        <v>-3.0333748735892501E-4</v>
      </c>
    </row>
    <row r="4100" spans="2:7" x14ac:dyDescent="0.35">
      <c r="B4100" s="269">
        <v>43438</v>
      </c>
      <c r="C4100" s="210">
        <v>2702.46</v>
      </c>
      <c r="D4100">
        <f t="shared" si="130"/>
        <v>0.29523690844780154</v>
      </c>
      <c r="E4100">
        <v>-4.5123683276119956E-4</v>
      </c>
      <c r="F4100">
        <v>4092</v>
      </c>
      <c r="G4100">
        <f t="shared" ca="1" si="131"/>
        <v>-2.4132755863991925E-2</v>
      </c>
    </row>
    <row r="4101" spans="2:7" x14ac:dyDescent="0.35">
      <c r="B4101" s="269">
        <v>43067</v>
      </c>
      <c r="C4101" s="210">
        <v>2086.46</v>
      </c>
      <c r="D4101">
        <f t="shared" si="130"/>
        <v>46.931541465655869</v>
      </c>
      <c r="E4101">
        <v>-4.5510944184411217E-4</v>
      </c>
      <c r="F4101">
        <v>4093</v>
      </c>
      <c r="G4101">
        <f t="shared" ca="1" si="131"/>
        <v>2.2078517439096546E-2</v>
      </c>
    </row>
    <row r="4102" spans="2:7" x14ac:dyDescent="0.35">
      <c r="B4102" s="269">
        <v>37068</v>
      </c>
      <c r="C4102" s="210">
        <v>43.53</v>
      </c>
      <c r="D4102">
        <f t="shared" si="130"/>
        <v>-0.77571104699093163</v>
      </c>
      <c r="E4102">
        <v>-4.5924225028693506E-4</v>
      </c>
      <c r="F4102">
        <v>4094</v>
      </c>
      <c r="G4102">
        <f t="shared" ca="1" si="131"/>
        <v>-1.8525905005863819E-2</v>
      </c>
    </row>
    <row r="4103" spans="2:7" x14ac:dyDescent="0.35">
      <c r="B4103" s="269">
        <v>41313</v>
      </c>
      <c r="C4103" s="210">
        <v>194.08</v>
      </c>
      <c r="D4103">
        <f t="shared" si="130"/>
        <v>-0.96301899735142249</v>
      </c>
      <c r="E4103">
        <v>-4.6351135602809389E-4</v>
      </c>
      <c r="F4103">
        <v>4095</v>
      </c>
      <c r="G4103">
        <f t="shared" ca="1" si="131"/>
        <v>-1.1289307895388042E-2</v>
      </c>
    </row>
    <row r="4104" spans="2:7" x14ac:dyDescent="0.35">
      <c r="B4104" s="269">
        <v>46169</v>
      </c>
      <c r="C4104" s="210">
        <v>5248.1</v>
      </c>
      <c r="D4104">
        <f t="shared" si="130"/>
        <v>81.829861111111128</v>
      </c>
      <c r="E4104">
        <v>-4.685214529497875E-4</v>
      </c>
      <c r="F4104">
        <v>4096</v>
      </c>
      <c r="G4104">
        <f t="shared" ca="1" si="131"/>
        <v>-1.8179851149193481E-2</v>
      </c>
    </row>
    <row r="4105" spans="2:7" x14ac:dyDescent="0.35">
      <c r="B4105" s="269">
        <v>38499</v>
      </c>
      <c r="C4105" s="210">
        <v>63.36</v>
      </c>
      <c r="D4105">
        <f t="shared" ref="D4105:D4168" si="132">(C4105-C4106)/C4106</f>
        <v>1.230228471001751E-2</v>
      </c>
      <c r="E4105">
        <v>-4.7326076668245996E-4</v>
      </c>
      <c r="F4105">
        <v>4097</v>
      </c>
      <c r="G4105">
        <f t="shared" ca="1" si="131"/>
        <v>-3.2110958132790947E-2</v>
      </c>
    </row>
    <row r="4106" spans="2:7" x14ac:dyDescent="0.35">
      <c r="B4106" s="269">
        <v>38495</v>
      </c>
      <c r="C4106" s="210">
        <v>62.59</v>
      </c>
      <c r="D4106">
        <f t="shared" si="132"/>
        <v>-0.93202797506570223</v>
      </c>
      <c r="E4106">
        <v>-4.7908016608102892E-4</v>
      </c>
      <c r="F4106">
        <v>4098</v>
      </c>
      <c r="G4106">
        <f t="shared" ref="G4106:G4169" ca="1" si="133">_xlfn.NORM.INV(RAND(),M$11,M$12)</f>
        <v>1.6930984126504334E-2</v>
      </c>
    </row>
    <row r="4107" spans="2:7" x14ac:dyDescent="0.35">
      <c r="B4107" s="269">
        <v>42074</v>
      </c>
      <c r="C4107" s="210">
        <v>920.82</v>
      </c>
      <c r="D4107">
        <f t="shared" si="132"/>
        <v>22.118754707506906</v>
      </c>
      <c r="E4107">
        <v>-4.8845615291926553E-4</v>
      </c>
      <c r="F4107">
        <v>4099</v>
      </c>
      <c r="G4107">
        <f t="shared" ca="1" si="133"/>
        <v>-2.2168968332678909E-2</v>
      </c>
    </row>
    <row r="4108" spans="2:7" x14ac:dyDescent="0.35">
      <c r="B4108" s="269">
        <v>37837</v>
      </c>
      <c r="C4108" s="210">
        <v>39.83</v>
      </c>
      <c r="D4108">
        <f t="shared" si="132"/>
        <v>-0.98764509184755978</v>
      </c>
      <c r="E4108">
        <v>-5.018820577165151E-4</v>
      </c>
      <c r="F4108">
        <v>4100</v>
      </c>
      <c r="G4108">
        <f t="shared" ca="1" si="133"/>
        <v>1.7742784983858027E-2</v>
      </c>
    </row>
    <row r="4109" spans="2:7" x14ac:dyDescent="0.35">
      <c r="B4109" s="269">
        <v>44201</v>
      </c>
      <c r="C4109" s="210">
        <v>3223.82</v>
      </c>
      <c r="D4109">
        <f t="shared" si="132"/>
        <v>-0.44250513169476485</v>
      </c>
      <c r="E4109">
        <v>-5.0535584182041402E-4</v>
      </c>
      <c r="F4109">
        <v>4101</v>
      </c>
      <c r="G4109">
        <f t="shared" ca="1" si="133"/>
        <v>-3.6368107941159779E-2</v>
      </c>
    </row>
    <row r="4110" spans="2:7" x14ac:dyDescent="0.35">
      <c r="B4110" s="269">
        <v>46057</v>
      </c>
      <c r="C4110" s="210">
        <v>5782.69</v>
      </c>
      <c r="D4110">
        <f t="shared" si="132"/>
        <v>1.0989038510398896</v>
      </c>
      <c r="E4110">
        <v>-5.0988308985708188E-4</v>
      </c>
      <c r="F4110">
        <v>4102</v>
      </c>
      <c r="G4110">
        <f t="shared" ca="1" si="133"/>
        <v>-1.9814966282913637E-2</v>
      </c>
    </row>
    <row r="4111" spans="2:7" x14ac:dyDescent="0.35">
      <c r="B4111" s="269">
        <v>43874</v>
      </c>
      <c r="C4111" s="210">
        <v>2755.1</v>
      </c>
      <c r="D4111">
        <f t="shared" si="132"/>
        <v>69.752439650744734</v>
      </c>
      <c r="E4111">
        <v>-5.1151637396574254E-4</v>
      </c>
      <c r="F4111">
        <v>4103</v>
      </c>
      <c r="G4111">
        <f t="shared" ca="1" si="133"/>
        <v>3.1915166434585435E-3</v>
      </c>
    </row>
    <row r="4112" spans="2:7" x14ac:dyDescent="0.35">
      <c r="B4112" s="269">
        <v>37782</v>
      </c>
      <c r="C4112" s="210">
        <v>38.94</v>
      </c>
      <c r="D4112">
        <f t="shared" si="132"/>
        <v>-0.96875927634481929</v>
      </c>
      <c r="E4112">
        <v>-5.1334702258734924E-4</v>
      </c>
      <c r="F4112">
        <v>4104</v>
      </c>
      <c r="G4112">
        <f t="shared" ca="1" si="133"/>
        <v>-9.2818020620014704E-3</v>
      </c>
    </row>
    <row r="4113" spans="2:7" x14ac:dyDescent="0.35">
      <c r="B4113" s="269">
        <v>42584</v>
      </c>
      <c r="C4113" s="210">
        <v>1246.45</v>
      </c>
      <c r="D4113">
        <f t="shared" si="132"/>
        <v>31.59544979079498</v>
      </c>
      <c r="E4113">
        <v>-5.2120920535631758E-4</v>
      </c>
      <c r="F4113">
        <v>4105</v>
      </c>
      <c r="G4113">
        <f t="shared" ca="1" si="133"/>
        <v>2.1090100176866942E-2</v>
      </c>
    </row>
    <row r="4114" spans="2:7" x14ac:dyDescent="0.35">
      <c r="B4114" s="269">
        <v>37824</v>
      </c>
      <c r="C4114" s="210">
        <v>38.24</v>
      </c>
      <c r="D4114">
        <f t="shared" si="132"/>
        <v>-0.98525197752314997</v>
      </c>
      <c r="E4114">
        <v>-5.2273915316246788E-4</v>
      </c>
      <c r="F4114">
        <v>4106</v>
      </c>
      <c r="G4114">
        <f t="shared" ca="1" si="133"/>
        <v>-2.9634669934643892E-2</v>
      </c>
    </row>
    <row r="4115" spans="2:7" x14ac:dyDescent="0.35">
      <c r="B4115" s="269">
        <v>43581</v>
      </c>
      <c r="C4115" s="210">
        <v>2592.89</v>
      </c>
      <c r="D4115">
        <f t="shared" si="132"/>
        <v>21.678999387737253</v>
      </c>
      <c r="E4115">
        <v>-5.2423629179922028E-4</v>
      </c>
      <c r="F4115">
        <v>4107</v>
      </c>
      <c r="G4115">
        <f t="shared" ca="1" si="133"/>
        <v>-3.0571447855098364E-3</v>
      </c>
    </row>
    <row r="4116" spans="2:7" x14ac:dyDescent="0.35">
      <c r="B4116" s="269">
        <v>38764</v>
      </c>
      <c r="C4116" s="210">
        <v>114.33</v>
      </c>
      <c r="D4116">
        <f t="shared" si="132"/>
        <v>0.20018895653999572</v>
      </c>
      <c r="E4116">
        <v>-5.2452137424602036E-4</v>
      </c>
      <c r="F4116">
        <v>4108</v>
      </c>
      <c r="G4116">
        <f t="shared" ca="1" si="133"/>
        <v>3.2779359502047222E-3</v>
      </c>
    </row>
    <row r="4117" spans="2:7" x14ac:dyDescent="0.35">
      <c r="B4117" s="269">
        <v>39192</v>
      </c>
      <c r="C4117" s="210">
        <v>95.26</v>
      </c>
      <c r="D4117">
        <f t="shared" si="132"/>
        <v>1.5015756302521011</v>
      </c>
      <c r="E4117">
        <v>-5.2460392403732192E-4</v>
      </c>
      <c r="F4117">
        <v>4109</v>
      </c>
      <c r="G4117">
        <f t="shared" ca="1" si="133"/>
        <v>-3.9584352537658414E-4</v>
      </c>
    </row>
    <row r="4118" spans="2:7" x14ac:dyDescent="0.35">
      <c r="B4118" s="269">
        <v>37762</v>
      </c>
      <c r="C4118" s="210">
        <v>38.08</v>
      </c>
      <c r="D4118">
        <f t="shared" si="132"/>
        <v>1.0031562335612834</v>
      </c>
      <c r="E4118">
        <v>-5.249343832021818E-4</v>
      </c>
      <c r="F4118">
        <v>4110</v>
      </c>
      <c r="G4118">
        <f t="shared" ca="1" si="133"/>
        <v>-8.1589935466015694E-3</v>
      </c>
    </row>
    <row r="4119" spans="2:7" x14ac:dyDescent="0.35">
      <c r="B4119" s="269">
        <v>35782</v>
      </c>
      <c r="C4119" s="210">
        <v>19.010000000000002</v>
      </c>
      <c r="D4119">
        <f t="shared" si="132"/>
        <v>-0.49414582224587539</v>
      </c>
      <c r="E4119">
        <v>-5.2576235541524762E-4</v>
      </c>
      <c r="F4119">
        <v>4111</v>
      </c>
      <c r="G4119">
        <f t="shared" ca="1" si="133"/>
        <v>-1.6807916148306491E-2</v>
      </c>
    </row>
    <row r="4120" spans="2:7" x14ac:dyDescent="0.35">
      <c r="B4120" s="269">
        <v>37537</v>
      </c>
      <c r="C4120" s="210">
        <v>37.58</v>
      </c>
      <c r="D4120">
        <f t="shared" si="132"/>
        <v>1</v>
      </c>
      <c r="E4120">
        <v>-5.3191489361710444E-4</v>
      </c>
      <c r="F4120">
        <v>4112</v>
      </c>
      <c r="G4120">
        <f t="shared" ca="1" si="133"/>
        <v>1.1734187745191506E-2</v>
      </c>
    </row>
    <row r="4121" spans="2:7" x14ac:dyDescent="0.35">
      <c r="B4121" s="269">
        <v>35776</v>
      </c>
      <c r="C4121" s="210">
        <v>18.79</v>
      </c>
      <c r="D4121">
        <f t="shared" si="132"/>
        <v>-0.49529948965887721</v>
      </c>
      <c r="E4121">
        <v>-5.3191489361710444E-4</v>
      </c>
      <c r="F4121">
        <v>4113</v>
      </c>
      <c r="G4121">
        <f t="shared" ca="1" si="133"/>
        <v>-2.4357664161234402E-3</v>
      </c>
    </row>
    <row r="4122" spans="2:7" x14ac:dyDescent="0.35">
      <c r="B4122" s="269">
        <v>37593</v>
      </c>
      <c r="C4122" s="210">
        <v>37.229999999999997</v>
      </c>
      <c r="D4122">
        <f t="shared" si="132"/>
        <v>2.1534320323014348E-3</v>
      </c>
      <c r="E4122">
        <v>-5.3691275167793632E-4</v>
      </c>
      <c r="F4122">
        <v>4114</v>
      </c>
      <c r="G4122">
        <f t="shared" ca="1" si="133"/>
        <v>1.4903810259321606E-2</v>
      </c>
    </row>
    <row r="4123" spans="2:7" x14ac:dyDescent="0.35">
      <c r="B4123" s="269">
        <v>37581</v>
      </c>
      <c r="C4123" s="210">
        <v>37.15</v>
      </c>
      <c r="D4123">
        <f t="shared" si="132"/>
        <v>-0.9764612703944241</v>
      </c>
      <c r="E4123">
        <v>-5.3806833467858828E-4</v>
      </c>
      <c r="F4123">
        <v>4115</v>
      </c>
      <c r="G4123">
        <f t="shared" ca="1" si="133"/>
        <v>3.9665565143430719E-2</v>
      </c>
    </row>
    <row r="4124" spans="2:7" x14ac:dyDescent="0.35">
      <c r="B4124" s="269">
        <v>42913</v>
      </c>
      <c r="C4124" s="210">
        <v>1578.25</v>
      </c>
      <c r="D4124">
        <f t="shared" si="132"/>
        <v>41.563376483279399</v>
      </c>
      <c r="E4124">
        <v>-5.3828129947432657E-4</v>
      </c>
      <c r="F4124">
        <v>4116</v>
      </c>
      <c r="G4124">
        <f t="shared" ca="1" si="133"/>
        <v>3.5766195488864472E-3</v>
      </c>
    </row>
    <row r="4125" spans="2:7" x14ac:dyDescent="0.35">
      <c r="B4125" s="269">
        <v>37614</v>
      </c>
      <c r="C4125" s="210">
        <v>37.08</v>
      </c>
      <c r="D4125">
        <f t="shared" si="132"/>
        <v>1.3502565487441846E-3</v>
      </c>
      <c r="E4125">
        <v>-5.3908355795156677E-4</v>
      </c>
      <c r="F4125">
        <v>4117</v>
      </c>
      <c r="G4125">
        <f t="shared" ca="1" si="133"/>
        <v>9.0598352428492793E-3</v>
      </c>
    </row>
    <row r="4126" spans="2:7" x14ac:dyDescent="0.35">
      <c r="B4126" s="269">
        <v>37631</v>
      </c>
      <c r="C4126" s="210">
        <v>37.03</v>
      </c>
      <c r="D4126">
        <f t="shared" si="132"/>
        <v>4.0672451193058184E-3</v>
      </c>
      <c r="E4126">
        <v>-5.3981106612674824E-4</v>
      </c>
      <c r="F4126">
        <v>4118</v>
      </c>
      <c r="G4126">
        <f t="shared" ca="1" si="133"/>
        <v>1.8222624873644813E-2</v>
      </c>
    </row>
    <row r="4127" spans="2:7" x14ac:dyDescent="0.35">
      <c r="B4127" s="269">
        <v>37628</v>
      </c>
      <c r="C4127" s="210">
        <v>36.880000000000003</v>
      </c>
      <c r="D4127">
        <f t="shared" si="132"/>
        <v>-0.98577879235417276</v>
      </c>
      <c r="E4127">
        <v>-5.4200542005409277E-4</v>
      </c>
      <c r="F4127">
        <v>4119</v>
      </c>
      <c r="G4127">
        <f t="shared" ca="1" si="133"/>
        <v>-3.8814688422856751E-3</v>
      </c>
    </row>
    <row r="4128" spans="2:7" x14ac:dyDescent="0.35">
      <c r="B4128" s="269">
        <v>43273</v>
      </c>
      <c r="C4128" s="210">
        <v>2593.31</v>
      </c>
      <c r="D4128">
        <f t="shared" si="132"/>
        <v>69.508700380641642</v>
      </c>
      <c r="E4128">
        <v>-5.4341123512357961E-4</v>
      </c>
      <c r="F4128">
        <v>4120</v>
      </c>
      <c r="G4128">
        <f t="shared" ca="1" si="133"/>
        <v>1.0386013862671991E-2</v>
      </c>
    </row>
    <row r="4129" spans="2:7" x14ac:dyDescent="0.35">
      <c r="B4129" s="269">
        <v>37644</v>
      </c>
      <c r="C4129" s="210">
        <v>36.78</v>
      </c>
      <c r="D4129">
        <f t="shared" si="132"/>
        <v>-0.7495574016069726</v>
      </c>
      <c r="E4129">
        <v>-5.4347826086945713E-4</v>
      </c>
      <c r="F4129">
        <v>4121</v>
      </c>
      <c r="G4129">
        <f t="shared" ca="1" si="133"/>
        <v>2.276802586058263E-2</v>
      </c>
    </row>
    <row r="4130" spans="2:7" x14ac:dyDescent="0.35">
      <c r="B4130" s="269">
        <v>40667</v>
      </c>
      <c r="C4130" s="210">
        <v>146.86000000000001</v>
      </c>
      <c r="D4130">
        <f t="shared" si="132"/>
        <v>-0.90903910711410052</v>
      </c>
      <c r="E4130">
        <v>-5.4443990744510742E-4</v>
      </c>
      <c r="F4130">
        <v>4122</v>
      </c>
      <c r="G4130">
        <f t="shared" ca="1" si="133"/>
        <v>1.0022675697422124E-2</v>
      </c>
    </row>
    <row r="4131" spans="2:7" x14ac:dyDescent="0.35">
      <c r="B4131" s="269">
        <v>42922</v>
      </c>
      <c r="C4131" s="210">
        <v>1614.54</v>
      </c>
      <c r="D4131">
        <f t="shared" si="132"/>
        <v>-0.48108889888796041</v>
      </c>
      <c r="E4131">
        <v>-5.4474997214353491E-4</v>
      </c>
      <c r="F4131">
        <v>4123</v>
      </c>
      <c r="G4131">
        <f t="shared" ca="1" si="133"/>
        <v>-1.559211016682059E-2</v>
      </c>
    </row>
    <row r="4132" spans="2:7" x14ac:dyDescent="0.35">
      <c r="B4132" s="269">
        <v>44725</v>
      </c>
      <c r="C4132" s="210">
        <v>3111.4</v>
      </c>
      <c r="D4132">
        <f t="shared" si="132"/>
        <v>85.092971776425017</v>
      </c>
      <c r="E4132">
        <v>-5.4928993835747409E-4</v>
      </c>
      <c r="F4132">
        <v>4124</v>
      </c>
      <c r="G4132">
        <f t="shared" ca="1" si="133"/>
        <v>-1.7129497738051412E-2</v>
      </c>
    </row>
    <row r="4133" spans="2:7" x14ac:dyDescent="0.35">
      <c r="B4133" s="269">
        <v>37662</v>
      </c>
      <c r="C4133" s="210">
        <v>36.14</v>
      </c>
      <c r="D4133">
        <f t="shared" si="132"/>
        <v>-0.98646862585787942</v>
      </c>
      <c r="E4133">
        <v>-5.5309734513263342E-4</v>
      </c>
      <c r="F4133">
        <v>4125</v>
      </c>
      <c r="G4133">
        <f t="shared" ca="1" si="133"/>
        <v>-1.1242915449091439E-2</v>
      </c>
    </row>
    <row r="4134" spans="2:7" x14ac:dyDescent="0.35">
      <c r="B4134" s="269">
        <v>43524</v>
      </c>
      <c r="C4134" s="210">
        <v>2670.83</v>
      </c>
      <c r="D4134">
        <f t="shared" si="132"/>
        <v>73.604189944134077</v>
      </c>
      <c r="E4134">
        <v>-5.5382796157632096E-4</v>
      </c>
      <c r="F4134">
        <v>4126</v>
      </c>
      <c r="G4134">
        <f t="shared" ca="1" si="133"/>
        <v>-2.6028071578698613E-2</v>
      </c>
    </row>
    <row r="4135" spans="2:7" x14ac:dyDescent="0.35">
      <c r="B4135" s="269">
        <v>37666</v>
      </c>
      <c r="C4135" s="210">
        <v>35.799999999999997</v>
      </c>
      <c r="D4135">
        <f t="shared" si="132"/>
        <v>1.5891032917139475E-2</v>
      </c>
      <c r="E4135">
        <v>-5.5834729201572101E-4</v>
      </c>
      <c r="F4135">
        <v>4127</v>
      </c>
      <c r="G4135">
        <f t="shared" ca="1" si="133"/>
        <v>1.2211996072798109E-3</v>
      </c>
    </row>
    <row r="4136" spans="2:7" x14ac:dyDescent="0.35">
      <c r="B4136" s="269">
        <v>37168</v>
      </c>
      <c r="C4136" s="210">
        <v>35.24</v>
      </c>
      <c r="D4136">
        <f t="shared" si="132"/>
        <v>-0.97244162222187469</v>
      </c>
      <c r="E4136">
        <v>-5.6721497447521333E-4</v>
      </c>
      <c r="F4136">
        <v>4128</v>
      </c>
      <c r="G4136">
        <f t="shared" ca="1" si="133"/>
        <v>4.5103317796701178E-3</v>
      </c>
    </row>
    <row r="4137" spans="2:7" x14ac:dyDescent="0.35">
      <c r="B4137" s="269">
        <v>42368</v>
      </c>
      <c r="C4137" s="210">
        <v>1278.74</v>
      </c>
      <c r="D4137">
        <f t="shared" si="132"/>
        <v>17.545902828136331</v>
      </c>
      <c r="E4137">
        <v>-5.7054874283884592E-4</v>
      </c>
      <c r="F4137">
        <v>4129</v>
      </c>
      <c r="G4137">
        <f t="shared" ca="1" si="133"/>
        <v>5.1591180059288857E-3</v>
      </c>
    </row>
    <row r="4138" spans="2:7" x14ac:dyDescent="0.35">
      <c r="B4138" s="269">
        <v>38356</v>
      </c>
      <c r="C4138" s="210">
        <v>68.95</v>
      </c>
      <c r="D4138">
        <f t="shared" si="132"/>
        <v>-0.55432745136061012</v>
      </c>
      <c r="E4138">
        <v>-5.7979417306844533E-4</v>
      </c>
      <c r="F4138">
        <v>4130</v>
      </c>
      <c r="G4138">
        <f t="shared" ca="1" si="133"/>
        <v>-1.2845282785029468E-2</v>
      </c>
    </row>
    <row r="4139" spans="2:7" x14ac:dyDescent="0.35">
      <c r="B4139" s="269">
        <v>40683</v>
      </c>
      <c r="C4139" s="210">
        <v>154.71</v>
      </c>
      <c r="D4139">
        <f t="shared" si="132"/>
        <v>-0.96048528191047822</v>
      </c>
      <c r="E4139">
        <v>-5.813953488372313E-4</v>
      </c>
      <c r="F4139">
        <v>4131</v>
      </c>
      <c r="G4139">
        <f t="shared" ca="1" si="133"/>
        <v>1.426016205482113E-2</v>
      </c>
    </row>
    <row r="4140" spans="2:7" x14ac:dyDescent="0.35">
      <c r="B4140" s="269">
        <v>44888</v>
      </c>
      <c r="C4140" s="210">
        <v>3915.25</v>
      </c>
      <c r="D4140">
        <f t="shared" si="132"/>
        <v>77.195526263231471</v>
      </c>
      <c r="E4140">
        <v>-5.896527430339154E-4</v>
      </c>
      <c r="F4140">
        <v>4132</v>
      </c>
      <c r="G4140">
        <f t="shared" ca="1" si="133"/>
        <v>8.4990526850508702E-3</v>
      </c>
    </row>
    <row r="4141" spans="2:7" x14ac:dyDescent="0.35">
      <c r="B4141" s="269">
        <v>36955</v>
      </c>
      <c r="C4141" s="210">
        <v>50.07</v>
      </c>
      <c r="D4141">
        <f t="shared" si="132"/>
        <v>-0.62367531003382193</v>
      </c>
      <c r="E4141">
        <v>-5.9880239520960349E-4</v>
      </c>
      <c r="F4141">
        <v>4133</v>
      </c>
      <c r="G4141">
        <f t="shared" ca="1" si="133"/>
        <v>-7.6711306199085021E-3</v>
      </c>
    </row>
    <row r="4142" spans="2:7" x14ac:dyDescent="0.35">
      <c r="B4142" s="269">
        <v>40294</v>
      </c>
      <c r="C4142" s="210">
        <v>133.05000000000001</v>
      </c>
      <c r="D4142">
        <f t="shared" si="132"/>
        <v>1.0291291749275586</v>
      </c>
      <c r="E4142">
        <v>-6.0091639750607738E-4</v>
      </c>
      <c r="F4142">
        <v>4134</v>
      </c>
      <c r="G4142">
        <f t="shared" ca="1" si="133"/>
        <v>-1.3252351542755336E-2</v>
      </c>
    </row>
    <row r="4143" spans="2:7" x14ac:dyDescent="0.35">
      <c r="B4143" s="269">
        <v>38517</v>
      </c>
      <c r="C4143" s="210">
        <v>65.569999999999993</v>
      </c>
      <c r="D4143">
        <f t="shared" si="132"/>
        <v>3.0752019888129265</v>
      </c>
      <c r="E4143">
        <v>-6.0966316110358564E-4</v>
      </c>
      <c r="F4143">
        <v>4135</v>
      </c>
      <c r="G4143">
        <f t="shared" ca="1" si="133"/>
        <v>-3.248724058282889E-2</v>
      </c>
    </row>
    <row r="4144" spans="2:7" x14ac:dyDescent="0.35">
      <c r="B4144" s="269">
        <v>35727</v>
      </c>
      <c r="C4144" s="210">
        <v>16.09</v>
      </c>
      <c r="D4144">
        <f t="shared" si="132"/>
        <v>-0.99285679403682137</v>
      </c>
      <c r="E4144">
        <v>-6.2111801242245731E-4</v>
      </c>
      <c r="F4144">
        <v>4136</v>
      </c>
      <c r="G4144">
        <f t="shared" ca="1" si="133"/>
        <v>8.7715918492775064E-3</v>
      </c>
    </row>
    <row r="4145" spans="2:7" x14ac:dyDescent="0.35">
      <c r="B4145" s="269">
        <v>43924</v>
      </c>
      <c r="C4145" s="210">
        <v>2252.4899999999998</v>
      </c>
      <c r="D4145">
        <f t="shared" si="132"/>
        <v>34.725455987311655</v>
      </c>
      <c r="E4145">
        <v>-6.2558232397191946E-4</v>
      </c>
      <c r="F4145">
        <v>4137</v>
      </c>
      <c r="G4145">
        <f t="shared" ca="1" si="133"/>
        <v>1.1104610628093245E-2</v>
      </c>
    </row>
    <row r="4146" spans="2:7" x14ac:dyDescent="0.35">
      <c r="B4146" s="269">
        <v>38441</v>
      </c>
      <c r="C4146" s="210">
        <v>63.05</v>
      </c>
      <c r="D4146">
        <f t="shared" si="132"/>
        <v>-0.42102846648301201</v>
      </c>
      <c r="E4146">
        <v>-6.3401489935023384E-4</v>
      </c>
      <c r="F4146">
        <v>4138</v>
      </c>
      <c r="G4146">
        <f t="shared" ca="1" si="133"/>
        <v>-2.0982750849363383E-2</v>
      </c>
    </row>
    <row r="4147" spans="2:7" x14ac:dyDescent="0.35">
      <c r="B4147" s="269">
        <v>39855</v>
      </c>
      <c r="C4147" s="210">
        <v>108.9</v>
      </c>
      <c r="D4147">
        <f t="shared" si="132"/>
        <v>-0.97757468925809088</v>
      </c>
      <c r="E4147">
        <v>-6.4237863632186085E-4</v>
      </c>
      <c r="F4147">
        <v>4139</v>
      </c>
      <c r="G4147">
        <f t="shared" ca="1" si="133"/>
        <v>-2.1124947356026526E-2</v>
      </c>
    </row>
    <row r="4148" spans="2:7" x14ac:dyDescent="0.35">
      <c r="B4148" s="269">
        <v>45422</v>
      </c>
      <c r="C4148" s="210">
        <v>4856.12</v>
      </c>
      <c r="D4148">
        <f t="shared" si="132"/>
        <v>44.401271503365749</v>
      </c>
      <c r="E4148">
        <v>-6.5235867791386655E-4</v>
      </c>
      <c r="F4148">
        <v>4140</v>
      </c>
      <c r="G4148">
        <f t="shared" ca="1" si="133"/>
        <v>-3.5328581836073986E-2</v>
      </c>
    </row>
    <row r="4149" spans="2:7" x14ac:dyDescent="0.35">
      <c r="B4149" s="269">
        <v>39496</v>
      </c>
      <c r="C4149" s="210">
        <v>106.96</v>
      </c>
      <c r="D4149">
        <f t="shared" si="132"/>
        <v>-0.45691799949225692</v>
      </c>
      <c r="E4149">
        <v>-6.540222367561187E-4</v>
      </c>
      <c r="F4149">
        <v>4141</v>
      </c>
      <c r="G4149">
        <f t="shared" ca="1" si="133"/>
        <v>1.5011258485958752E-2</v>
      </c>
    </row>
    <row r="4150" spans="2:7" x14ac:dyDescent="0.35">
      <c r="B4150" s="269">
        <v>40758</v>
      </c>
      <c r="C4150" s="210">
        <v>196.95</v>
      </c>
      <c r="D4150">
        <f t="shared" si="132"/>
        <v>0.45050817498895263</v>
      </c>
      <c r="E4150">
        <v>-6.5963060686027939E-4</v>
      </c>
      <c r="F4150">
        <v>4142</v>
      </c>
      <c r="G4150">
        <f t="shared" ca="1" si="133"/>
        <v>2.4858822282287779E-3</v>
      </c>
    </row>
    <row r="4151" spans="2:7" x14ac:dyDescent="0.35">
      <c r="B4151" s="269">
        <v>38825</v>
      </c>
      <c r="C4151" s="210">
        <v>135.78</v>
      </c>
      <c r="D4151">
        <f t="shared" si="132"/>
        <v>0.28921382453475131</v>
      </c>
      <c r="E4151">
        <v>-6.6239788032680799E-4</v>
      </c>
      <c r="F4151">
        <v>4143</v>
      </c>
      <c r="G4151">
        <f t="shared" ca="1" si="133"/>
        <v>-6.2718646097992773E-3</v>
      </c>
    </row>
    <row r="4152" spans="2:7" x14ac:dyDescent="0.35">
      <c r="B4152" s="269">
        <v>38721</v>
      </c>
      <c r="C4152" s="210">
        <v>105.32</v>
      </c>
      <c r="D4152">
        <f t="shared" si="132"/>
        <v>-0.98154521177798182</v>
      </c>
      <c r="E4152">
        <v>-6.6419963943455161E-4</v>
      </c>
      <c r="F4152">
        <v>4144</v>
      </c>
      <c r="G4152">
        <f t="shared" ca="1" si="133"/>
        <v>4.4780212591577469E-3</v>
      </c>
    </row>
    <row r="4153" spans="2:7" x14ac:dyDescent="0.35">
      <c r="B4153" s="269">
        <v>45848</v>
      </c>
      <c r="C4153" s="210">
        <v>5706.92</v>
      </c>
      <c r="D4153">
        <f t="shared" si="132"/>
        <v>1.0346831525730706</v>
      </c>
      <c r="E4153">
        <v>-6.7941444281013322E-4</v>
      </c>
      <c r="F4153">
        <v>4145</v>
      </c>
      <c r="G4153">
        <f t="shared" ca="1" si="133"/>
        <v>-1.6943609805190919E-2</v>
      </c>
    </row>
    <row r="4154" spans="2:7" x14ac:dyDescent="0.35">
      <c r="B4154" s="269">
        <v>43950</v>
      </c>
      <c r="C4154" s="210">
        <v>2804.82</v>
      </c>
      <c r="D4154">
        <f t="shared" si="132"/>
        <v>16.392075401500588</v>
      </c>
      <c r="E4154">
        <v>-6.8050720945721688E-4</v>
      </c>
      <c r="F4154">
        <v>4146</v>
      </c>
      <c r="G4154">
        <f t="shared" ca="1" si="133"/>
        <v>-6.7387205131606322E-3</v>
      </c>
    </row>
    <row r="4155" spans="2:7" x14ac:dyDescent="0.35">
      <c r="B4155" s="269">
        <v>40506</v>
      </c>
      <c r="C4155" s="210">
        <v>161.27000000000001</v>
      </c>
      <c r="D4155">
        <f t="shared" si="132"/>
        <v>0.38310463121783894</v>
      </c>
      <c r="E4155">
        <v>-6.8162101871350371E-4</v>
      </c>
      <c r="F4155">
        <v>4147</v>
      </c>
      <c r="G4155">
        <f t="shared" ca="1" si="133"/>
        <v>5.4692943630761486E-3</v>
      </c>
    </row>
    <row r="4156" spans="2:7" x14ac:dyDescent="0.35">
      <c r="B4156" s="269">
        <v>39400</v>
      </c>
      <c r="C4156" s="210">
        <v>116.6</v>
      </c>
      <c r="D4156">
        <f t="shared" si="132"/>
        <v>-0.96523419214221184</v>
      </c>
      <c r="E4156">
        <v>-6.8563592732269886E-4</v>
      </c>
      <c r="F4156">
        <v>4148</v>
      </c>
      <c r="G4156">
        <f t="shared" ca="1" si="133"/>
        <v>-2.2706713817002854E-2</v>
      </c>
    </row>
    <row r="4157" spans="2:7" x14ac:dyDescent="0.35">
      <c r="B4157" s="269">
        <v>44040</v>
      </c>
      <c r="C4157" s="210">
        <v>3353.87</v>
      </c>
      <c r="D4157">
        <f t="shared" si="132"/>
        <v>27.917658216933951</v>
      </c>
      <c r="E4157">
        <v>-6.8828251166503155E-4</v>
      </c>
      <c r="F4157">
        <v>4149</v>
      </c>
      <c r="G4157">
        <f t="shared" ca="1" si="133"/>
        <v>-3.7664883498388819E-3</v>
      </c>
    </row>
    <row r="4158" spans="2:7" x14ac:dyDescent="0.35">
      <c r="B4158" s="269">
        <v>39255</v>
      </c>
      <c r="C4158" s="210">
        <v>115.98</v>
      </c>
      <c r="D4158">
        <f t="shared" si="132"/>
        <v>-0.10942179221377553</v>
      </c>
      <c r="E4158">
        <v>-6.8929863863517401E-4</v>
      </c>
      <c r="F4158">
        <v>4150</v>
      </c>
      <c r="G4158">
        <f t="shared" ca="1" si="133"/>
        <v>-8.9659140004899368E-4</v>
      </c>
    </row>
    <row r="4159" spans="2:7" x14ac:dyDescent="0.35">
      <c r="B4159" s="269">
        <v>40232</v>
      </c>
      <c r="C4159" s="210">
        <v>130.22999999999999</v>
      </c>
      <c r="D4159">
        <f t="shared" si="132"/>
        <v>-0.9701210027118925</v>
      </c>
      <c r="E4159">
        <v>-6.9060773480665604E-4</v>
      </c>
      <c r="F4159">
        <v>4151</v>
      </c>
      <c r="G4159">
        <f t="shared" ca="1" si="133"/>
        <v>2.5455157811534921E-3</v>
      </c>
    </row>
    <row r="4160" spans="2:7" x14ac:dyDescent="0.35">
      <c r="B4160" s="269">
        <v>44963</v>
      </c>
      <c r="C4160" s="210">
        <v>4358.58</v>
      </c>
      <c r="D4160">
        <f t="shared" si="132"/>
        <v>49.475738274464391</v>
      </c>
      <c r="E4160">
        <v>-6.9240645634639493E-4</v>
      </c>
      <c r="F4160">
        <v>4152</v>
      </c>
      <c r="G4160">
        <f t="shared" ca="1" si="133"/>
        <v>-1.0849328292112853E-2</v>
      </c>
    </row>
    <row r="4161" spans="2:7" x14ac:dyDescent="0.35">
      <c r="B4161" s="269">
        <v>38594</v>
      </c>
      <c r="C4161" s="210">
        <v>86.35</v>
      </c>
      <c r="D4161">
        <f t="shared" si="132"/>
        <v>-0.96591173765262739</v>
      </c>
      <c r="E4161">
        <v>-6.943640782317125E-4</v>
      </c>
      <c r="F4161">
        <v>4153</v>
      </c>
      <c r="G4161">
        <f t="shared" ca="1" si="133"/>
        <v>1.9625259470497914E-2</v>
      </c>
    </row>
    <row r="4162" spans="2:7" x14ac:dyDescent="0.35">
      <c r="B4162" s="269">
        <v>43623</v>
      </c>
      <c r="C4162" s="210">
        <v>2533.13</v>
      </c>
      <c r="D4162">
        <f t="shared" si="132"/>
        <v>-0.42482198325189369</v>
      </c>
      <c r="E4162">
        <v>-7.0613668281443347E-4</v>
      </c>
      <c r="F4162">
        <v>4154</v>
      </c>
      <c r="G4162">
        <f t="shared" ca="1" si="133"/>
        <v>4.5727821766797058E-2</v>
      </c>
    </row>
    <row r="4163" spans="2:7" x14ac:dyDescent="0.35">
      <c r="B4163" s="269">
        <v>45055</v>
      </c>
      <c r="C4163" s="210">
        <v>4404.08</v>
      </c>
      <c r="D4163">
        <f t="shared" si="132"/>
        <v>21.319481046016623</v>
      </c>
      <c r="E4163">
        <v>-7.0793247413321173E-4</v>
      </c>
      <c r="F4163">
        <v>4155</v>
      </c>
      <c r="G4163">
        <f t="shared" ca="1" si="133"/>
        <v>6.9396838105615427E-3</v>
      </c>
    </row>
    <row r="4164" spans="2:7" x14ac:dyDescent="0.35">
      <c r="B4164" s="269">
        <v>40728</v>
      </c>
      <c r="C4164" s="210">
        <v>197.32</v>
      </c>
      <c r="D4164">
        <f t="shared" si="132"/>
        <v>0.56045867931988924</v>
      </c>
      <c r="E4164">
        <v>-7.0900435531254312E-4</v>
      </c>
      <c r="F4164">
        <v>4156</v>
      </c>
      <c r="G4164">
        <f t="shared" ca="1" si="133"/>
        <v>3.3686851733449735E-3</v>
      </c>
    </row>
    <row r="4165" spans="2:7" x14ac:dyDescent="0.35">
      <c r="B4165" s="269">
        <v>40000</v>
      </c>
      <c r="C4165" s="210">
        <v>126.45</v>
      </c>
      <c r="D4165">
        <f t="shared" si="132"/>
        <v>1.2608617915251208</v>
      </c>
      <c r="E4165">
        <v>-7.1123755334284342E-4</v>
      </c>
      <c r="F4165">
        <v>4157</v>
      </c>
      <c r="G4165">
        <f t="shared" ca="1" si="133"/>
        <v>-4.435624575530165E-2</v>
      </c>
    </row>
    <row r="4166" spans="2:7" x14ac:dyDescent="0.35">
      <c r="B4166" s="269">
        <v>36494</v>
      </c>
      <c r="C4166" s="210">
        <v>55.93</v>
      </c>
      <c r="D4166">
        <f t="shared" si="132"/>
        <v>-0.95444141245468983</v>
      </c>
      <c r="E4166">
        <v>-7.1466857244951131E-4</v>
      </c>
      <c r="F4166">
        <v>4158</v>
      </c>
      <c r="G4166">
        <f t="shared" ca="1" si="133"/>
        <v>-2.3766506195650176E-2</v>
      </c>
    </row>
    <row r="4167" spans="2:7" x14ac:dyDescent="0.35">
      <c r="B4167" s="269">
        <v>42563</v>
      </c>
      <c r="C4167" s="210">
        <v>1227.6500000000001</v>
      </c>
      <c r="D4167">
        <f t="shared" si="132"/>
        <v>4.2450226437665561</v>
      </c>
      <c r="E4167">
        <v>-7.1630322417839346E-4</v>
      </c>
      <c r="F4167">
        <v>4159</v>
      </c>
      <c r="G4167">
        <f t="shared" ca="1" si="133"/>
        <v>1.5975512980473169E-2</v>
      </c>
    </row>
    <row r="4168" spans="2:7" x14ac:dyDescent="0.35">
      <c r="B4168" s="269">
        <v>41018</v>
      </c>
      <c r="C4168" s="210">
        <v>234.06</v>
      </c>
      <c r="D4168">
        <f t="shared" si="132"/>
        <v>-0.91349597341976596</v>
      </c>
      <c r="E4168">
        <v>-7.2578235068090121E-4</v>
      </c>
      <c r="F4168">
        <v>4160</v>
      </c>
      <c r="G4168">
        <f t="shared" ca="1" si="133"/>
        <v>-5.2102549437224744E-3</v>
      </c>
    </row>
    <row r="4169" spans="2:7" x14ac:dyDescent="0.35">
      <c r="B4169" s="269">
        <v>43551</v>
      </c>
      <c r="C4169" s="210">
        <v>2705.77</v>
      </c>
      <c r="D4169">
        <f t="shared" ref="D4169:D4232" si="134">(C4169-C4170)/C4170</f>
        <v>97.786783497626871</v>
      </c>
      <c r="E4169">
        <v>-7.2754400348622834E-4</v>
      </c>
      <c r="F4169">
        <v>4161</v>
      </c>
      <c r="G4169">
        <f t="shared" ca="1" si="133"/>
        <v>-8.9421402098021092E-3</v>
      </c>
    </row>
    <row r="4170" spans="2:7" x14ac:dyDescent="0.35">
      <c r="B4170" s="269">
        <v>35942</v>
      </c>
      <c r="C4170" s="210">
        <v>27.39</v>
      </c>
      <c r="D4170">
        <f t="shared" si="134"/>
        <v>-0.83312008773533186</v>
      </c>
      <c r="E4170">
        <v>-7.2966070777087102E-4</v>
      </c>
      <c r="F4170">
        <v>4162</v>
      </c>
      <c r="G4170">
        <f t="shared" ref="G4170:G4233" ca="1" si="135">_xlfn.NORM.INV(RAND(),M$11,M$12)</f>
        <v>3.724560745600649E-3</v>
      </c>
    </row>
    <row r="4171" spans="2:7" x14ac:dyDescent="0.35">
      <c r="B4171" s="269">
        <v>40526</v>
      </c>
      <c r="C4171" s="210">
        <v>164.13</v>
      </c>
      <c r="D4171">
        <f t="shared" si="134"/>
        <v>-0.97290296378476893</v>
      </c>
      <c r="E4171">
        <v>-7.3059360730596374E-4</v>
      </c>
      <c r="F4171">
        <v>4163</v>
      </c>
      <c r="G4171">
        <f t="shared" ca="1" si="135"/>
        <v>1.0049090946396532E-2</v>
      </c>
    </row>
    <row r="4172" spans="2:7" x14ac:dyDescent="0.35">
      <c r="B4172" s="269">
        <v>46078</v>
      </c>
      <c r="C4172" s="210">
        <v>6057.12</v>
      </c>
      <c r="D4172">
        <f t="shared" si="134"/>
        <v>147.93336611753134</v>
      </c>
      <c r="E4172">
        <v>-7.3083617226621757E-4</v>
      </c>
      <c r="F4172">
        <v>4164</v>
      </c>
      <c r="G4172">
        <f t="shared" ca="1" si="135"/>
        <v>-3.372408426363533E-2</v>
      </c>
    </row>
    <row r="4173" spans="2:7" x14ac:dyDescent="0.35">
      <c r="B4173" s="269">
        <v>37868</v>
      </c>
      <c r="C4173" s="210">
        <v>40.67</v>
      </c>
      <c r="D4173">
        <f t="shared" si="134"/>
        <v>-0.97160907504362992</v>
      </c>
      <c r="E4173">
        <v>-7.3710073710076495E-4</v>
      </c>
      <c r="F4173">
        <v>4165</v>
      </c>
      <c r="G4173">
        <f t="shared" ca="1" si="135"/>
        <v>-3.2090242470111273E-3</v>
      </c>
    </row>
    <row r="4174" spans="2:7" x14ac:dyDescent="0.35">
      <c r="B4174" s="269">
        <v>42664</v>
      </c>
      <c r="C4174" s="210">
        <v>1432.5</v>
      </c>
      <c r="D4174">
        <f t="shared" si="134"/>
        <v>-0.69556513312251345</v>
      </c>
      <c r="E4174">
        <v>-7.3941795250979762E-4</v>
      </c>
      <c r="F4174">
        <v>4166</v>
      </c>
      <c r="G4174">
        <f t="shared" ca="1" si="135"/>
        <v>8.5926891183793312E-3</v>
      </c>
    </row>
    <row r="4175" spans="2:7" x14ac:dyDescent="0.35">
      <c r="B4175" s="269">
        <v>45642</v>
      </c>
      <c r="C4175" s="210">
        <v>4705.4399999999996</v>
      </c>
      <c r="D4175">
        <f t="shared" si="134"/>
        <v>49.063198212575806</v>
      </c>
      <c r="E4175">
        <v>-7.4326706222631854E-4</v>
      </c>
      <c r="F4175">
        <v>4167</v>
      </c>
      <c r="G4175">
        <f t="shared" ca="1" si="135"/>
        <v>-1.238456096260295E-2</v>
      </c>
    </row>
    <row r="4176" spans="2:7" x14ac:dyDescent="0.35">
      <c r="B4176" s="269">
        <v>38877</v>
      </c>
      <c r="C4176" s="210">
        <v>93.99</v>
      </c>
      <c r="D4176">
        <f t="shared" si="134"/>
        <v>-0.56136830315475084</v>
      </c>
      <c r="E4176">
        <v>-7.4420582606854544E-4</v>
      </c>
      <c r="F4176">
        <v>4168</v>
      </c>
      <c r="G4176">
        <f t="shared" ca="1" si="135"/>
        <v>2.4679980112614887E-2</v>
      </c>
    </row>
    <row r="4177" spans="2:7" x14ac:dyDescent="0.35">
      <c r="B4177" s="269">
        <v>41102</v>
      </c>
      <c r="C4177" s="210">
        <v>214.28</v>
      </c>
      <c r="D4177">
        <f t="shared" si="134"/>
        <v>1.3038382969573163</v>
      </c>
      <c r="E4177">
        <v>-7.4612945346015939E-4</v>
      </c>
      <c r="F4177">
        <v>4169</v>
      </c>
      <c r="G4177">
        <f t="shared" ca="1" si="135"/>
        <v>-3.8469568183139062E-2</v>
      </c>
    </row>
    <row r="4178" spans="2:7" x14ac:dyDescent="0.35">
      <c r="B4178" s="269">
        <v>39800</v>
      </c>
      <c r="C4178" s="210">
        <v>93.01</v>
      </c>
      <c r="D4178">
        <f t="shared" si="134"/>
        <v>1.3451840645486639</v>
      </c>
      <c r="E4178">
        <v>-7.5204125483447769E-4</v>
      </c>
      <c r="F4178">
        <v>4170</v>
      </c>
      <c r="G4178">
        <f t="shared" ca="1" si="135"/>
        <v>-1.023146690856668E-2</v>
      </c>
    </row>
    <row r="4179" spans="2:7" x14ac:dyDescent="0.35">
      <c r="B4179" s="269">
        <v>37137</v>
      </c>
      <c r="C4179" s="210">
        <v>39.659999999999997</v>
      </c>
      <c r="D4179">
        <f t="shared" si="134"/>
        <v>-0.9928838393534809</v>
      </c>
      <c r="E4179">
        <v>-7.5585789871507022E-4</v>
      </c>
      <c r="F4179">
        <v>4171</v>
      </c>
      <c r="G4179">
        <f t="shared" ca="1" si="135"/>
        <v>-7.4607211627463659E-3</v>
      </c>
    </row>
    <row r="4180" spans="2:7" x14ac:dyDescent="0.35">
      <c r="B4180" s="269">
        <v>45513</v>
      </c>
      <c r="C4180" s="210">
        <v>5573.23</v>
      </c>
      <c r="D4180">
        <f t="shared" si="134"/>
        <v>3.3300003107713345</v>
      </c>
      <c r="E4180">
        <v>-7.5661816780074316E-4</v>
      </c>
      <c r="F4180">
        <v>4172</v>
      </c>
      <c r="G4180">
        <f t="shared" ca="1" si="135"/>
        <v>6.9324029950578745E-3</v>
      </c>
    </row>
    <row r="4181" spans="2:7" x14ac:dyDescent="0.35">
      <c r="B4181" s="269">
        <v>42268</v>
      </c>
      <c r="C4181" s="210">
        <v>1287.1199999999999</v>
      </c>
      <c r="D4181">
        <f t="shared" si="134"/>
        <v>-0.62109316353295474</v>
      </c>
      <c r="E4181">
        <v>-7.6081049607951113E-4</v>
      </c>
      <c r="F4181">
        <v>4173</v>
      </c>
      <c r="G4181">
        <f t="shared" ca="1" si="135"/>
        <v>1.8241039483733821E-2</v>
      </c>
    </row>
    <row r="4182" spans="2:7" x14ac:dyDescent="0.35">
      <c r="B4182" s="269">
        <v>44375</v>
      </c>
      <c r="C4182" s="210">
        <v>3396.93</v>
      </c>
      <c r="D4182">
        <f t="shared" si="134"/>
        <v>-0.41181960480111923</v>
      </c>
      <c r="E4182">
        <v>-7.6187226431971144E-4</v>
      </c>
      <c r="F4182">
        <v>4174</v>
      </c>
      <c r="G4182">
        <f t="shared" ca="1" si="135"/>
        <v>2.7385284771448162E-2</v>
      </c>
    </row>
    <row r="4183" spans="2:7" x14ac:dyDescent="0.35">
      <c r="B4183" s="269">
        <v>45940</v>
      </c>
      <c r="C4183" s="210">
        <v>5775.32</v>
      </c>
      <c r="D4183">
        <f t="shared" si="134"/>
        <v>54.28738273023167</v>
      </c>
      <c r="E4183">
        <v>-7.6474028243486258E-4</v>
      </c>
      <c r="F4183">
        <v>4175</v>
      </c>
      <c r="G4183">
        <f t="shared" ca="1" si="135"/>
        <v>8.9642460174430994E-3</v>
      </c>
    </row>
    <row r="4184" spans="2:7" x14ac:dyDescent="0.35">
      <c r="B4184" s="269">
        <v>39574</v>
      </c>
      <c r="C4184" s="210">
        <v>104.46</v>
      </c>
      <c r="D4184">
        <f t="shared" si="134"/>
        <v>-0.92351903238323951</v>
      </c>
      <c r="E4184">
        <v>-7.652573177732208E-4</v>
      </c>
      <c r="F4184">
        <v>4176</v>
      </c>
      <c r="G4184">
        <f t="shared" ca="1" si="135"/>
        <v>-3.1798288918207154E-3</v>
      </c>
    </row>
    <row r="4185" spans="2:7" x14ac:dyDescent="0.35">
      <c r="B4185" s="269">
        <v>42313</v>
      </c>
      <c r="C4185" s="210">
        <v>1365.83</v>
      </c>
      <c r="D4185">
        <f t="shared" si="134"/>
        <v>20.054878988746722</v>
      </c>
      <c r="E4185">
        <v>-7.681727730306843E-4</v>
      </c>
      <c r="F4185">
        <v>4177</v>
      </c>
      <c r="G4185">
        <f t="shared" ca="1" si="135"/>
        <v>5.1633138936464098E-4</v>
      </c>
    </row>
    <row r="4186" spans="2:7" x14ac:dyDescent="0.35">
      <c r="B4186" s="269">
        <v>38369</v>
      </c>
      <c r="C4186" s="210">
        <v>64.87</v>
      </c>
      <c r="D4186">
        <f t="shared" si="134"/>
        <v>-0.98021031309011375</v>
      </c>
      <c r="E4186">
        <v>-7.701786814540535E-4</v>
      </c>
      <c r="F4186">
        <v>4178</v>
      </c>
      <c r="G4186">
        <f t="shared" ca="1" si="135"/>
        <v>-7.4017186650394929E-3</v>
      </c>
    </row>
    <row r="4187" spans="2:7" x14ac:dyDescent="0.35">
      <c r="B4187" s="269">
        <v>44223</v>
      </c>
      <c r="C4187" s="210">
        <v>3277.97</v>
      </c>
      <c r="D4187">
        <f t="shared" si="134"/>
        <v>27.392983975747075</v>
      </c>
      <c r="E4187">
        <v>-7.742698543825253E-4</v>
      </c>
      <c r="F4187">
        <v>4179</v>
      </c>
      <c r="G4187">
        <f t="shared" ca="1" si="135"/>
        <v>3.3122116266292266E-3</v>
      </c>
    </row>
    <row r="4188" spans="2:7" x14ac:dyDescent="0.35">
      <c r="B4188" s="269">
        <v>39412</v>
      </c>
      <c r="C4188" s="210">
        <v>115.45</v>
      </c>
      <c r="D4188">
        <f t="shared" si="134"/>
        <v>2.0049453409682458</v>
      </c>
      <c r="E4188">
        <v>-7.7895101263634591E-4</v>
      </c>
      <c r="F4188">
        <v>4180</v>
      </c>
      <c r="G4188">
        <f t="shared" ca="1" si="135"/>
        <v>1.0661998064534561E-2</v>
      </c>
    </row>
    <row r="4189" spans="2:7" x14ac:dyDescent="0.35">
      <c r="B4189" s="269">
        <v>37767</v>
      </c>
      <c r="C4189" s="210">
        <v>38.42</v>
      </c>
      <c r="D4189">
        <f t="shared" si="134"/>
        <v>-0.98584940406912502</v>
      </c>
      <c r="E4189">
        <v>-7.8023407022109585E-4</v>
      </c>
      <c r="F4189">
        <v>4181</v>
      </c>
      <c r="G4189">
        <f t="shared" ca="1" si="135"/>
        <v>-8.290162414596328E-3</v>
      </c>
    </row>
    <row r="4190" spans="2:7" x14ac:dyDescent="0.35">
      <c r="B4190" s="269">
        <v>43507</v>
      </c>
      <c r="C4190" s="210">
        <v>2715.08</v>
      </c>
      <c r="D4190">
        <f t="shared" si="134"/>
        <v>-0.33107984922023209</v>
      </c>
      <c r="E4190">
        <v>-7.8756964839058776E-4</v>
      </c>
      <c r="F4190">
        <v>4182</v>
      </c>
      <c r="G4190">
        <f t="shared" ca="1" si="135"/>
        <v>2.1787801519914159E-2</v>
      </c>
    </row>
    <row r="4191" spans="2:7" x14ac:dyDescent="0.35">
      <c r="B4191" s="269">
        <v>44998</v>
      </c>
      <c r="C4191" s="210">
        <v>4058.9</v>
      </c>
      <c r="D4191">
        <f t="shared" si="134"/>
        <v>79.136229022704839</v>
      </c>
      <c r="E4191">
        <v>-7.8776987272588517E-4</v>
      </c>
      <c r="F4191">
        <v>4183</v>
      </c>
      <c r="G4191">
        <f t="shared" ca="1" si="135"/>
        <v>3.4141399197484559E-2</v>
      </c>
    </row>
    <row r="4192" spans="2:7" x14ac:dyDescent="0.35">
      <c r="B4192" s="269">
        <v>36558</v>
      </c>
      <c r="C4192" s="210">
        <v>50.65</v>
      </c>
      <c r="D4192">
        <f t="shared" si="134"/>
        <v>0.33429926238145408</v>
      </c>
      <c r="E4192">
        <v>-7.8911027816135624E-4</v>
      </c>
      <c r="F4192">
        <v>4184</v>
      </c>
      <c r="G4192">
        <f t="shared" ca="1" si="135"/>
        <v>-2.3978527144599339E-2</v>
      </c>
    </row>
    <row r="4193" spans="2:7" x14ac:dyDescent="0.35">
      <c r="B4193" s="269">
        <v>37790</v>
      </c>
      <c r="C4193" s="210">
        <v>37.96</v>
      </c>
      <c r="D4193">
        <f t="shared" si="134"/>
        <v>-0.49920844327176778</v>
      </c>
      <c r="E4193">
        <v>-7.8968149513032734E-4</v>
      </c>
      <c r="F4193">
        <v>4185</v>
      </c>
      <c r="G4193">
        <f t="shared" ca="1" si="135"/>
        <v>-1.4263194106612738E-2</v>
      </c>
    </row>
    <row r="4194" spans="2:7" x14ac:dyDescent="0.35">
      <c r="B4194" s="269">
        <v>38566</v>
      </c>
      <c r="C4194" s="210">
        <v>75.8</v>
      </c>
      <c r="D4194">
        <f t="shared" si="134"/>
        <v>1.0127456186935742</v>
      </c>
      <c r="E4194">
        <v>-7.9093066174535027E-4</v>
      </c>
      <c r="F4194">
        <v>4186</v>
      </c>
      <c r="G4194">
        <f t="shared" ca="1" si="135"/>
        <v>-7.7443074979768921E-4</v>
      </c>
    </row>
    <row r="4195" spans="2:7" x14ac:dyDescent="0.35">
      <c r="B4195" s="269">
        <v>37392</v>
      </c>
      <c r="C4195" s="210">
        <v>37.659999999999997</v>
      </c>
      <c r="D4195">
        <f t="shared" si="134"/>
        <v>-0.97652939123498028</v>
      </c>
      <c r="E4195">
        <v>-7.9596710002656241E-4</v>
      </c>
      <c r="F4195">
        <v>4187</v>
      </c>
      <c r="G4195">
        <f t="shared" ca="1" si="135"/>
        <v>-3.5760050662186224E-2</v>
      </c>
    </row>
    <row r="4196" spans="2:7" x14ac:dyDescent="0.35">
      <c r="B4196" s="269">
        <v>42866</v>
      </c>
      <c r="C4196" s="210">
        <v>1604.56</v>
      </c>
      <c r="D4196">
        <f t="shared" si="134"/>
        <v>41.674468085106383</v>
      </c>
      <c r="E4196">
        <v>-7.9709061923975786E-4</v>
      </c>
      <c r="F4196">
        <v>4188</v>
      </c>
      <c r="G4196">
        <f t="shared" ca="1" si="135"/>
        <v>1.1768995129154459E-2</v>
      </c>
    </row>
    <row r="4197" spans="2:7" x14ac:dyDescent="0.35">
      <c r="B4197" s="269">
        <v>37536</v>
      </c>
      <c r="C4197" s="210">
        <v>37.6</v>
      </c>
      <c r="D4197">
        <f t="shared" si="134"/>
        <v>-0.24558587479935798</v>
      </c>
      <c r="E4197">
        <v>-7.9723624767475776E-4</v>
      </c>
      <c r="F4197">
        <v>4189</v>
      </c>
      <c r="G4197">
        <f t="shared" ca="1" si="135"/>
        <v>1.3993499850780121E-2</v>
      </c>
    </row>
    <row r="4198" spans="2:7" x14ac:dyDescent="0.35">
      <c r="B4198" s="269">
        <v>37987</v>
      </c>
      <c r="C4198" s="210">
        <v>49.84</v>
      </c>
      <c r="D4198">
        <f t="shared" si="134"/>
        <v>-0.6642414443546214</v>
      </c>
      <c r="E4198">
        <v>-8.0192461908578879E-4</v>
      </c>
      <c r="F4198">
        <v>4190</v>
      </c>
      <c r="G4198">
        <f t="shared" ca="1" si="135"/>
        <v>-9.08240942559101E-3</v>
      </c>
    </row>
    <row r="4199" spans="2:7" x14ac:dyDescent="0.35">
      <c r="B4199" s="269">
        <v>40359</v>
      </c>
      <c r="C4199" s="210">
        <v>148.44</v>
      </c>
      <c r="D4199">
        <f t="shared" si="134"/>
        <v>2.0012131014961581</v>
      </c>
      <c r="E4199">
        <v>-8.077544426494652E-4</v>
      </c>
      <c r="F4199">
        <v>4191</v>
      </c>
      <c r="G4199">
        <f t="shared" ca="1" si="135"/>
        <v>-4.2215125450728915E-3</v>
      </c>
    </row>
    <row r="4200" spans="2:7" x14ac:dyDescent="0.35">
      <c r="B4200" s="269">
        <v>38002</v>
      </c>
      <c r="C4200" s="210">
        <v>49.46</v>
      </c>
      <c r="D4200">
        <f t="shared" si="134"/>
        <v>4.0453074433663281E-4</v>
      </c>
      <c r="E4200">
        <v>-8.0808080808079084E-4</v>
      </c>
      <c r="F4200">
        <v>4192</v>
      </c>
      <c r="G4200">
        <f t="shared" ca="1" si="135"/>
        <v>-2.9098863274262792E-3</v>
      </c>
    </row>
    <row r="4201" spans="2:7" x14ac:dyDescent="0.35">
      <c r="B4201" s="269">
        <v>36560</v>
      </c>
      <c r="C4201" s="210">
        <v>49.44</v>
      </c>
      <c r="D4201">
        <f t="shared" si="134"/>
        <v>0.33405288720992971</v>
      </c>
      <c r="E4201">
        <v>-8.0840743734840643E-4</v>
      </c>
      <c r="F4201">
        <v>4193</v>
      </c>
      <c r="G4201">
        <f t="shared" ca="1" si="135"/>
        <v>3.0051253308289182E-2</v>
      </c>
    </row>
    <row r="4202" spans="2:7" x14ac:dyDescent="0.35">
      <c r="B4202" s="269">
        <v>37606</v>
      </c>
      <c r="C4202" s="210">
        <v>37.06</v>
      </c>
      <c r="D4202">
        <f t="shared" si="134"/>
        <v>1.8924033522573745E-3</v>
      </c>
      <c r="E4202">
        <v>-8.0884335400380517E-4</v>
      </c>
      <c r="F4202">
        <v>4194</v>
      </c>
      <c r="G4202">
        <f t="shared" ca="1" si="135"/>
        <v>-1.2249472591099811E-2</v>
      </c>
    </row>
    <row r="4203" spans="2:7" x14ac:dyDescent="0.35">
      <c r="B4203" s="269">
        <v>37635</v>
      </c>
      <c r="C4203" s="210">
        <v>36.99</v>
      </c>
      <c r="D4203">
        <f t="shared" si="134"/>
        <v>2.9826464208242793E-3</v>
      </c>
      <c r="E4203">
        <v>-8.1037277147490909E-4</v>
      </c>
      <c r="F4203">
        <v>4195</v>
      </c>
      <c r="G4203">
        <f t="shared" ca="1" si="135"/>
        <v>-2.1619737151334421E-2</v>
      </c>
    </row>
    <row r="4204" spans="2:7" x14ac:dyDescent="0.35">
      <c r="B4204" s="269">
        <v>37740</v>
      </c>
      <c r="C4204" s="210">
        <v>36.880000000000003</v>
      </c>
      <c r="D4204">
        <f t="shared" si="134"/>
        <v>2.9915692140331635E-3</v>
      </c>
      <c r="E4204">
        <v>-8.1278786236776035E-4</v>
      </c>
      <c r="F4204">
        <v>4196</v>
      </c>
      <c r="G4204">
        <f t="shared" ca="1" si="135"/>
        <v>-1.9166105948817905E-2</v>
      </c>
    </row>
    <row r="4205" spans="2:7" x14ac:dyDescent="0.35">
      <c r="B4205" s="269">
        <v>37650</v>
      </c>
      <c r="C4205" s="210">
        <v>36.770000000000003</v>
      </c>
      <c r="D4205">
        <f t="shared" si="134"/>
        <v>5.4421768707491503E-4</v>
      </c>
      <c r="E4205">
        <v>-8.1521739130418569E-4</v>
      </c>
      <c r="F4205">
        <v>4197</v>
      </c>
      <c r="G4205">
        <f t="shared" ca="1" si="135"/>
        <v>1.1581782525190385E-2</v>
      </c>
    </row>
    <row r="4206" spans="2:7" x14ac:dyDescent="0.35">
      <c r="B4206" s="269">
        <v>37645</v>
      </c>
      <c r="C4206" s="210">
        <v>36.75</v>
      </c>
      <c r="D4206">
        <f t="shared" si="134"/>
        <v>2.7218290691339165E-4</v>
      </c>
      <c r="E4206">
        <v>-8.1566068515500647E-4</v>
      </c>
      <c r="F4206">
        <v>4198</v>
      </c>
      <c r="G4206">
        <f t="shared" ca="1" si="135"/>
        <v>-1.4294775264937233E-2</v>
      </c>
    </row>
    <row r="4207" spans="2:7" x14ac:dyDescent="0.35">
      <c r="B4207" s="269">
        <v>37743</v>
      </c>
      <c r="C4207" s="210">
        <v>36.74</v>
      </c>
      <c r="D4207">
        <f t="shared" si="134"/>
        <v>8.1721601743397262E-4</v>
      </c>
      <c r="E4207">
        <v>-8.1588251291817059E-4</v>
      </c>
      <c r="F4207">
        <v>4199</v>
      </c>
      <c r="G4207">
        <f t="shared" ca="1" si="135"/>
        <v>-2.0929159545718699E-2</v>
      </c>
    </row>
    <row r="4208" spans="2:7" x14ac:dyDescent="0.35">
      <c r="B4208" s="269">
        <v>37720</v>
      </c>
      <c r="C4208" s="210">
        <v>36.71</v>
      </c>
      <c r="D4208">
        <f t="shared" si="134"/>
        <v>-0.82244256348246669</v>
      </c>
      <c r="E4208">
        <v>-8.1654872074036838E-4</v>
      </c>
      <c r="F4208">
        <v>4200</v>
      </c>
      <c r="G4208">
        <f t="shared" ca="1" si="135"/>
        <v>-6.1667032478481786E-3</v>
      </c>
    </row>
    <row r="4209" spans="2:7" x14ac:dyDescent="0.35">
      <c r="B4209" s="269">
        <v>41253</v>
      </c>
      <c r="C4209" s="210">
        <v>206.75</v>
      </c>
      <c r="D4209">
        <f t="shared" si="134"/>
        <v>3.26376572489173</v>
      </c>
      <c r="E4209">
        <v>-8.2157355499703989E-4</v>
      </c>
      <c r="F4209">
        <v>4201</v>
      </c>
      <c r="G4209">
        <f t="shared" ca="1" si="135"/>
        <v>1.1882764165094895E-3</v>
      </c>
    </row>
    <row r="4210" spans="2:7" x14ac:dyDescent="0.35">
      <c r="B4210" s="269">
        <v>37011</v>
      </c>
      <c r="C4210" s="210">
        <v>48.49</v>
      </c>
      <c r="D4210">
        <f t="shared" si="134"/>
        <v>-0.96681040383299111</v>
      </c>
      <c r="E4210">
        <v>-8.2423243354624246E-4</v>
      </c>
      <c r="F4210">
        <v>4202</v>
      </c>
      <c r="G4210">
        <f t="shared" ca="1" si="135"/>
        <v>-2.9661929475553257E-2</v>
      </c>
    </row>
    <row r="4211" spans="2:7" x14ac:dyDescent="0.35">
      <c r="B4211" s="269">
        <v>42846</v>
      </c>
      <c r="C4211" s="210">
        <v>1461</v>
      </c>
      <c r="D4211">
        <f t="shared" si="134"/>
        <v>-0.69023837439812741</v>
      </c>
      <c r="E4211">
        <v>-8.2751451569886426E-4</v>
      </c>
      <c r="F4211">
        <v>4203</v>
      </c>
      <c r="G4211">
        <f t="shared" ca="1" si="135"/>
        <v>1.8242383655664374E-2</v>
      </c>
    </row>
    <row r="4212" spans="2:7" x14ac:dyDescent="0.35">
      <c r="B4212" s="269">
        <v>45342</v>
      </c>
      <c r="C4212" s="210">
        <v>4716.53</v>
      </c>
      <c r="D4212">
        <f t="shared" si="134"/>
        <v>131.26388109927089</v>
      </c>
      <c r="E4212">
        <v>-8.3254598068838441E-4</v>
      </c>
      <c r="F4212">
        <v>4204</v>
      </c>
      <c r="G4212">
        <f t="shared" ca="1" si="135"/>
        <v>-1.2537161449734991E-4</v>
      </c>
    </row>
    <row r="4213" spans="2:7" x14ac:dyDescent="0.35">
      <c r="B4213" s="269">
        <v>37714</v>
      </c>
      <c r="C4213" s="210">
        <v>35.659999999999997</v>
      </c>
      <c r="D4213">
        <f t="shared" si="134"/>
        <v>-0.99322166633719078</v>
      </c>
      <c r="E4213">
        <v>-8.4057158868033454E-4</v>
      </c>
      <c r="F4213">
        <v>4205</v>
      </c>
      <c r="G4213">
        <f t="shared" ca="1" si="135"/>
        <v>-1.6556284569864115E-2</v>
      </c>
    </row>
    <row r="4214" spans="2:7" x14ac:dyDescent="0.35">
      <c r="B4214" s="269">
        <v>46216</v>
      </c>
      <c r="C4214" s="210">
        <v>5260.88</v>
      </c>
      <c r="D4214">
        <f t="shared" si="134"/>
        <v>4.0345513326997765E-3</v>
      </c>
      <c r="E4214">
        <v>-8.4135596954410864E-4</v>
      </c>
      <c r="F4214">
        <v>4206</v>
      </c>
      <c r="G4214">
        <f t="shared" ca="1" si="135"/>
        <v>-3.8526692898679882E-2</v>
      </c>
    </row>
    <row r="4215" spans="2:7" x14ac:dyDescent="0.35">
      <c r="B4215" s="269">
        <v>46167</v>
      </c>
      <c r="C4215" s="210">
        <v>5239.74</v>
      </c>
      <c r="D4215">
        <f t="shared" si="134"/>
        <v>2.6608513997862069</v>
      </c>
      <c r="E4215">
        <v>-8.428423236514662E-4</v>
      </c>
      <c r="F4215">
        <v>4207</v>
      </c>
      <c r="G4215">
        <f t="shared" ca="1" si="135"/>
        <v>9.7944439895263531E-3</v>
      </c>
    </row>
    <row r="4216" spans="2:7" x14ac:dyDescent="0.35">
      <c r="B4216" s="269">
        <v>42667</v>
      </c>
      <c r="C4216" s="210">
        <v>1431.29</v>
      </c>
      <c r="D4216">
        <f t="shared" si="134"/>
        <v>12.519316142438841</v>
      </c>
      <c r="E4216">
        <v>-8.4467713787088057E-4</v>
      </c>
      <c r="F4216">
        <v>4208</v>
      </c>
      <c r="G4216">
        <f t="shared" ca="1" si="135"/>
        <v>7.2590720887395401E-3</v>
      </c>
    </row>
    <row r="4217" spans="2:7" x14ac:dyDescent="0.35">
      <c r="B4217" s="269">
        <v>39577</v>
      </c>
      <c r="C4217" s="210">
        <v>105.87</v>
      </c>
      <c r="D4217">
        <f t="shared" si="134"/>
        <v>1.2506377551020409</v>
      </c>
      <c r="E4217">
        <v>-8.493771234427067E-4</v>
      </c>
      <c r="F4217">
        <v>4209</v>
      </c>
      <c r="G4217">
        <f t="shared" ca="1" si="135"/>
        <v>1.2160437437903713E-2</v>
      </c>
    </row>
    <row r="4218" spans="2:7" x14ac:dyDescent="0.35">
      <c r="B4218" s="269">
        <v>37020</v>
      </c>
      <c r="C4218" s="210">
        <v>47.04</v>
      </c>
      <c r="D4218">
        <f t="shared" si="134"/>
        <v>3.034305317324185</v>
      </c>
      <c r="E4218">
        <v>-8.496176720475605E-4</v>
      </c>
      <c r="F4218">
        <v>4210</v>
      </c>
      <c r="G4218">
        <f t="shared" ca="1" si="135"/>
        <v>4.7118915340525471E-3</v>
      </c>
    </row>
    <row r="4219" spans="2:7" x14ac:dyDescent="0.35">
      <c r="B4219" s="269">
        <v>35467</v>
      </c>
      <c r="C4219" s="210">
        <v>11.66</v>
      </c>
      <c r="D4219">
        <f t="shared" si="134"/>
        <v>-0.88846374593457056</v>
      </c>
      <c r="E4219">
        <v>-8.5689802913451471E-4</v>
      </c>
      <c r="F4219">
        <v>4211</v>
      </c>
      <c r="G4219">
        <f t="shared" ca="1" si="135"/>
        <v>-2.1242153066100972E-2</v>
      </c>
    </row>
    <row r="4220" spans="2:7" x14ac:dyDescent="0.35">
      <c r="B4220" s="269">
        <v>39573</v>
      </c>
      <c r="C4220" s="210">
        <v>104.54</v>
      </c>
      <c r="D4220">
        <f t="shared" si="134"/>
        <v>-0.92345709746150528</v>
      </c>
      <c r="E4220">
        <v>-8.6017394628681257E-4</v>
      </c>
      <c r="F4220">
        <v>4212</v>
      </c>
      <c r="G4220">
        <f t="shared" ca="1" si="135"/>
        <v>-6.3120645057324117E-3</v>
      </c>
    </row>
    <row r="4221" spans="2:7" x14ac:dyDescent="0.35">
      <c r="B4221" s="269">
        <v>42292</v>
      </c>
      <c r="C4221" s="210">
        <v>1365.77</v>
      </c>
      <c r="D4221">
        <f t="shared" si="134"/>
        <v>-0.7135789782736347</v>
      </c>
      <c r="E4221">
        <v>-8.632356706536915E-4</v>
      </c>
      <c r="F4221">
        <v>4213</v>
      </c>
      <c r="G4221">
        <f t="shared" ca="1" si="135"/>
        <v>2.514873324090228E-2</v>
      </c>
    </row>
    <row r="4222" spans="2:7" x14ac:dyDescent="0.35">
      <c r="B4222" s="269">
        <v>45614</v>
      </c>
      <c r="C4222" s="210">
        <v>4768.3999999999996</v>
      </c>
      <c r="D4222">
        <f t="shared" si="134"/>
        <v>102.66086956521738</v>
      </c>
      <c r="E4222">
        <v>-8.6536910192290236E-4</v>
      </c>
      <c r="F4222">
        <v>4214</v>
      </c>
      <c r="G4222">
        <f t="shared" ca="1" si="135"/>
        <v>6.315059759987327E-3</v>
      </c>
    </row>
    <row r="4223" spans="2:7" x14ac:dyDescent="0.35">
      <c r="B4223" s="269">
        <v>38275</v>
      </c>
      <c r="C4223" s="210">
        <v>46</v>
      </c>
      <c r="D4223">
        <f t="shared" si="134"/>
        <v>-0.98274426246727042</v>
      </c>
      <c r="E4223">
        <v>-8.6880973066896501E-4</v>
      </c>
      <c r="F4223">
        <v>4215</v>
      </c>
      <c r="G4223">
        <f t="shared" ca="1" si="135"/>
        <v>2.4689660116131679E-2</v>
      </c>
    </row>
    <row r="4224" spans="2:7" x14ac:dyDescent="0.35">
      <c r="B4224" s="269">
        <v>43886</v>
      </c>
      <c r="C4224" s="210">
        <v>2665.78</v>
      </c>
      <c r="D4224">
        <f t="shared" si="134"/>
        <v>0.30354077935287027</v>
      </c>
      <c r="E4224">
        <v>-8.6953262621330127E-4</v>
      </c>
      <c r="F4224">
        <v>4216</v>
      </c>
      <c r="G4224">
        <f t="shared" ca="1" si="135"/>
        <v>1.3008240586957884E-3</v>
      </c>
    </row>
    <row r="4225" spans="2:7" x14ac:dyDescent="0.35">
      <c r="B4225" s="269">
        <v>43087</v>
      </c>
      <c r="C4225" s="210">
        <v>2045.03</v>
      </c>
      <c r="D4225">
        <f t="shared" si="134"/>
        <v>177.44938917975566</v>
      </c>
      <c r="E4225">
        <v>-8.6964593684805763E-4</v>
      </c>
      <c r="F4225">
        <v>4217</v>
      </c>
      <c r="G4225">
        <f t="shared" ca="1" si="135"/>
        <v>-6.9205696052049301E-3</v>
      </c>
    </row>
    <row r="4226" spans="2:7" x14ac:dyDescent="0.35">
      <c r="B4226" s="269">
        <v>35451</v>
      </c>
      <c r="C4226" s="210">
        <v>11.46</v>
      </c>
      <c r="D4226">
        <f t="shared" si="134"/>
        <v>-0.88859725867599881</v>
      </c>
      <c r="E4226">
        <v>-8.7183958151698226E-4</v>
      </c>
      <c r="F4226">
        <v>4218</v>
      </c>
      <c r="G4226">
        <f t="shared" ca="1" si="135"/>
        <v>-7.4265010875669687E-4</v>
      </c>
    </row>
    <row r="4227" spans="2:7" x14ac:dyDescent="0.35">
      <c r="B4227" s="269">
        <v>39646</v>
      </c>
      <c r="C4227" s="210">
        <v>102.87</v>
      </c>
      <c r="D4227">
        <f t="shared" si="134"/>
        <v>0.83467094703049771</v>
      </c>
      <c r="E4227">
        <v>-8.7412587412576928E-4</v>
      </c>
      <c r="F4227">
        <v>4219</v>
      </c>
      <c r="G4227">
        <f t="shared" ca="1" si="135"/>
        <v>4.306048553963638E-2</v>
      </c>
    </row>
    <row r="4228" spans="2:7" x14ac:dyDescent="0.35">
      <c r="B4228" s="269">
        <v>36833</v>
      </c>
      <c r="C4228" s="210">
        <v>56.07</v>
      </c>
      <c r="D4228">
        <f t="shared" si="134"/>
        <v>-0.97614387705608541</v>
      </c>
      <c r="E4228">
        <v>-8.9094796863858092E-4</v>
      </c>
      <c r="F4228">
        <v>4220</v>
      </c>
      <c r="G4228">
        <f t="shared" ca="1" si="135"/>
        <v>3.1121846399669938E-2</v>
      </c>
    </row>
    <row r="4229" spans="2:7" x14ac:dyDescent="0.35">
      <c r="B4229" s="269">
        <v>43721</v>
      </c>
      <c r="C4229" s="210">
        <v>2350.34</v>
      </c>
      <c r="D4229">
        <f t="shared" si="134"/>
        <v>210.74234234234237</v>
      </c>
      <c r="E4229">
        <v>-8.9693723564780237E-4</v>
      </c>
      <c r="F4229">
        <v>4221</v>
      </c>
      <c r="G4229">
        <f t="shared" ca="1" si="135"/>
        <v>7.0454119324315206E-3</v>
      </c>
    </row>
    <row r="4230" spans="2:7" x14ac:dyDescent="0.35">
      <c r="B4230" s="269">
        <v>35544</v>
      </c>
      <c r="C4230" s="210">
        <v>11.1</v>
      </c>
      <c r="D4230">
        <f t="shared" si="134"/>
        <v>9.0171325518483198E-4</v>
      </c>
      <c r="E4230">
        <v>-9.0009000900088097E-4</v>
      </c>
      <c r="F4230">
        <v>4222</v>
      </c>
      <c r="G4230">
        <f t="shared" ca="1" si="135"/>
        <v>2.5578232339363034E-2</v>
      </c>
    </row>
    <row r="4231" spans="2:7" x14ac:dyDescent="0.35">
      <c r="B4231" s="269">
        <v>35545</v>
      </c>
      <c r="C4231" s="210">
        <v>11.09</v>
      </c>
      <c r="D4231">
        <f t="shared" si="134"/>
        <v>-0.93322093093273917</v>
      </c>
      <c r="E4231">
        <v>-9.0090090090088172E-4</v>
      </c>
      <c r="F4231">
        <v>4223</v>
      </c>
      <c r="G4231">
        <f t="shared" ca="1" si="135"/>
        <v>-1.1902648094754985E-3</v>
      </c>
    </row>
    <row r="4232" spans="2:7" x14ac:dyDescent="0.35">
      <c r="B4232" s="269">
        <v>40500</v>
      </c>
      <c r="C4232" s="210">
        <v>166.07</v>
      </c>
      <c r="D4232">
        <f t="shared" si="134"/>
        <v>0.66686740941483491</v>
      </c>
      <c r="E4232">
        <v>-9.0241848153053592E-4</v>
      </c>
      <c r="F4232">
        <v>4224</v>
      </c>
      <c r="G4232">
        <f t="shared" ca="1" si="135"/>
        <v>1.3125936646417248E-4</v>
      </c>
    </row>
    <row r="4233" spans="2:7" x14ac:dyDescent="0.35">
      <c r="B4233" s="269">
        <v>39548</v>
      </c>
      <c r="C4233" s="210">
        <v>99.63</v>
      </c>
      <c r="D4233">
        <f t="shared" ref="D4233:D4296" si="136">(C4233-C4234)/C4234</f>
        <v>-0.92731504111008156</v>
      </c>
      <c r="E4233">
        <v>-9.0252707581230855E-4</v>
      </c>
      <c r="F4233">
        <v>4225</v>
      </c>
      <c r="G4233">
        <f t="shared" ca="1" si="135"/>
        <v>-6.3427715978760504E-3</v>
      </c>
    </row>
    <row r="4234" spans="2:7" x14ac:dyDescent="0.35">
      <c r="B4234" s="269">
        <v>42306</v>
      </c>
      <c r="C4234" s="210">
        <v>1370.71</v>
      </c>
      <c r="D4234">
        <f t="shared" si="136"/>
        <v>9.3488863722159312</v>
      </c>
      <c r="E4234">
        <v>-9.0382302562047384E-4</v>
      </c>
      <c r="F4234">
        <v>4226</v>
      </c>
      <c r="G4234">
        <f t="shared" ref="G4234:G4297" ca="1" si="137">_xlfn.NORM.INV(RAND(),M$11,M$12)</f>
        <v>-1.3626063213299688E-2</v>
      </c>
    </row>
    <row r="4235" spans="2:7" x14ac:dyDescent="0.35">
      <c r="B4235" s="269">
        <v>39959</v>
      </c>
      <c r="C4235" s="210">
        <v>132.44999999999999</v>
      </c>
      <c r="D4235">
        <f t="shared" si="136"/>
        <v>-0.12016739736946994</v>
      </c>
      <c r="E4235">
        <v>-9.0518216791132648E-4</v>
      </c>
      <c r="F4235">
        <v>4227</v>
      </c>
      <c r="G4235">
        <f t="shared" ca="1" si="137"/>
        <v>-1.4716248110266232E-3</v>
      </c>
    </row>
    <row r="4236" spans="2:7" x14ac:dyDescent="0.35">
      <c r="B4236" s="269">
        <v>40637</v>
      </c>
      <c r="C4236" s="210">
        <v>150.54</v>
      </c>
      <c r="D4236">
        <f t="shared" si="136"/>
        <v>0.55854643337819632</v>
      </c>
      <c r="E4236">
        <v>-9.291213166977354E-4</v>
      </c>
      <c r="F4236">
        <v>4228</v>
      </c>
      <c r="G4236">
        <f t="shared" ca="1" si="137"/>
        <v>-9.8568122387406049E-3</v>
      </c>
    </row>
    <row r="4237" spans="2:7" x14ac:dyDescent="0.35">
      <c r="B4237" s="269">
        <v>39010</v>
      </c>
      <c r="C4237" s="210">
        <v>96.59</v>
      </c>
      <c r="D4237">
        <f t="shared" si="136"/>
        <v>9.3264248704666745E-4</v>
      </c>
      <c r="E4237">
        <v>-9.3090608191977045E-4</v>
      </c>
      <c r="F4237">
        <v>4229</v>
      </c>
      <c r="G4237">
        <f t="shared" ca="1" si="137"/>
        <v>-2.3927059813459727E-2</v>
      </c>
    </row>
    <row r="4238" spans="2:7" x14ac:dyDescent="0.35">
      <c r="B4238" s="269">
        <v>39013</v>
      </c>
      <c r="C4238" s="210">
        <v>96.5</v>
      </c>
      <c r="D4238">
        <f t="shared" si="136"/>
        <v>0.80104516610675636</v>
      </c>
      <c r="E4238">
        <v>-9.3177347551509897E-4</v>
      </c>
      <c r="F4238">
        <v>4230</v>
      </c>
      <c r="G4238">
        <f t="shared" ca="1" si="137"/>
        <v>-1.8491171762343033E-2</v>
      </c>
    </row>
    <row r="4239" spans="2:7" x14ac:dyDescent="0.35">
      <c r="B4239" s="269">
        <v>36915</v>
      </c>
      <c r="C4239" s="210">
        <v>53.58</v>
      </c>
      <c r="D4239">
        <f t="shared" si="136"/>
        <v>-0.9897425294485892</v>
      </c>
      <c r="E4239">
        <v>-9.3231400335640983E-4</v>
      </c>
      <c r="F4239">
        <v>4231</v>
      </c>
      <c r="G4239">
        <f t="shared" ca="1" si="137"/>
        <v>-1.8745180075765624E-3</v>
      </c>
    </row>
    <row r="4240" spans="2:7" x14ac:dyDescent="0.35">
      <c r="B4240" s="269">
        <v>46219</v>
      </c>
      <c r="C4240" s="210">
        <v>5223.51</v>
      </c>
      <c r="D4240">
        <f t="shared" si="136"/>
        <v>0.58511057972421832</v>
      </c>
      <c r="E4240">
        <v>-9.3909823617839702E-4</v>
      </c>
      <c r="F4240">
        <v>4232</v>
      </c>
      <c r="G4240">
        <f t="shared" ca="1" si="137"/>
        <v>1.6538106055131806E-2</v>
      </c>
    </row>
    <row r="4241" spans="2:7" x14ac:dyDescent="0.35">
      <c r="B4241" s="269">
        <v>44708</v>
      </c>
      <c r="C4241" s="210">
        <v>3295.36</v>
      </c>
      <c r="D4241">
        <f t="shared" si="136"/>
        <v>33.575175742314556</v>
      </c>
      <c r="E4241">
        <v>-9.3983252790693511E-4</v>
      </c>
      <c r="F4241">
        <v>4233</v>
      </c>
      <c r="G4241">
        <f t="shared" ca="1" si="137"/>
        <v>3.7581937765776466E-2</v>
      </c>
    </row>
    <row r="4242" spans="2:7" x14ac:dyDescent="0.35">
      <c r="B4242" s="269">
        <v>39191</v>
      </c>
      <c r="C4242" s="210">
        <v>95.31</v>
      </c>
      <c r="D4242">
        <f t="shared" si="136"/>
        <v>-9.7357704328061373E-2</v>
      </c>
      <c r="E4242">
        <v>-9.4339622641513002E-4</v>
      </c>
      <c r="F4242">
        <v>4234</v>
      </c>
      <c r="G4242">
        <f t="shared" ca="1" si="137"/>
        <v>-1.5337802807108081E-2</v>
      </c>
    </row>
    <row r="4243" spans="2:7" x14ac:dyDescent="0.35">
      <c r="B4243" s="269">
        <v>39895</v>
      </c>
      <c r="C4243" s="210">
        <v>105.59</v>
      </c>
      <c r="D4243">
        <f t="shared" si="136"/>
        <v>0.66703504894221655</v>
      </c>
      <c r="E4243">
        <v>-9.4616330778687029E-4</v>
      </c>
      <c r="F4243">
        <v>4235</v>
      </c>
      <c r="G4243">
        <f t="shared" ca="1" si="137"/>
        <v>6.1030629727305179E-3</v>
      </c>
    </row>
    <row r="4244" spans="2:7" x14ac:dyDescent="0.35">
      <c r="B4244" s="269">
        <v>38469</v>
      </c>
      <c r="C4244" s="210">
        <v>63.34</v>
      </c>
      <c r="D4244">
        <f t="shared" si="136"/>
        <v>-0.49865442456862435</v>
      </c>
      <c r="E4244">
        <v>-9.4637223974755786E-4</v>
      </c>
      <c r="F4244">
        <v>4236</v>
      </c>
      <c r="G4244">
        <f t="shared" ca="1" si="137"/>
        <v>7.5018256646571654E-3</v>
      </c>
    </row>
    <row r="4245" spans="2:7" x14ac:dyDescent="0.35">
      <c r="B4245" s="269">
        <v>40259</v>
      </c>
      <c r="C4245" s="210">
        <v>126.34</v>
      </c>
      <c r="D4245">
        <f t="shared" si="136"/>
        <v>-0.80531027999938354</v>
      </c>
      <c r="E4245">
        <v>-9.4891665348719237E-4</v>
      </c>
      <c r="F4245">
        <v>4237</v>
      </c>
      <c r="G4245">
        <f t="shared" ca="1" si="137"/>
        <v>-1.2437720878084677E-2</v>
      </c>
    </row>
    <row r="4246" spans="2:7" x14ac:dyDescent="0.35">
      <c r="B4246" s="269">
        <v>41953</v>
      </c>
      <c r="C4246" s="210">
        <v>648.92999999999995</v>
      </c>
      <c r="D4246">
        <f t="shared" si="136"/>
        <v>61.15804597701149</v>
      </c>
      <c r="E4246">
        <v>-9.5450696636133409E-4</v>
      </c>
      <c r="F4246">
        <v>4238</v>
      </c>
      <c r="G4246">
        <f t="shared" ca="1" si="137"/>
        <v>-8.0889141045753614E-3</v>
      </c>
    </row>
    <row r="4247" spans="2:7" x14ac:dyDescent="0.35">
      <c r="B4247" s="269">
        <v>35193</v>
      </c>
      <c r="C4247" s="210">
        <v>10.44</v>
      </c>
      <c r="D4247">
        <f t="shared" si="136"/>
        <v>-0.95648368138051776</v>
      </c>
      <c r="E4247">
        <v>-9.5693779904304185E-4</v>
      </c>
      <c r="F4247">
        <v>4239</v>
      </c>
      <c r="G4247">
        <f t="shared" ca="1" si="137"/>
        <v>1.5869879681319518E-2</v>
      </c>
    </row>
    <row r="4248" spans="2:7" x14ac:dyDescent="0.35">
      <c r="B4248" s="269">
        <v>41418</v>
      </c>
      <c r="C4248" s="210">
        <v>239.91</v>
      </c>
      <c r="D4248">
        <f t="shared" si="136"/>
        <v>22.046109510086456</v>
      </c>
      <c r="E4248">
        <v>-9.5777463146493622E-4</v>
      </c>
      <c r="F4248">
        <v>4240</v>
      </c>
      <c r="G4248">
        <f t="shared" ca="1" si="137"/>
        <v>-1.7240375977901949E-2</v>
      </c>
    </row>
    <row r="4249" spans="2:7" x14ac:dyDescent="0.35">
      <c r="B4249" s="269">
        <v>35422</v>
      </c>
      <c r="C4249" s="210">
        <v>10.41</v>
      </c>
      <c r="D4249">
        <f t="shared" si="136"/>
        <v>-0.99763923630088058</v>
      </c>
      <c r="E4249">
        <v>-9.5969289827253237E-4</v>
      </c>
      <c r="F4249">
        <v>4241</v>
      </c>
      <c r="G4249">
        <f t="shared" ca="1" si="137"/>
        <v>-3.087187701622986E-2</v>
      </c>
    </row>
    <row r="4250" spans="2:7" x14ac:dyDescent="0.35">
      <c r="B4250" s="269">
        <v>45147</v>
      </c>
      <c r="C4250" s="210">
        <v>4409.59</v>
      </c>
      <c r="D4250">
        <f t="shared" si="136"/>
        <v>1.3348335548366261</v>
      </c>
      <c r="E4250">
        <v>-9.6740721273432494E-4</v>
      </c>
      <c r="F4250">
        <v>4242</v>
      </c>
      <c r="G4250">
        <f t="shared" ca="1" si="137"/>
        <v>6.520750932301058E-3</v>
      </c>
    </row>
    <row r="4251" spans="2:7" x14ac:dyDescent="0.35">
      <c r="B4251" s="269">
        <v>43011</v>
      </c>
      <c r="C4251" s="210">
        <v>1888.61</v>
      </c>
      <c r="D4251">
        <f t="shared" si="136"/>
        <v>17.343142968142967</v>
      </c>
      <c r="E4251">
        <v>-9.6802860709684232E-4</v>
      </c>
      <c r="F4251">
        <v>4243</v>
      </c>
      <c r="G4251">
        <f t="shared" ca="1" si="137"/>
        <v>5.2385434562172289E-3</v>
      </c>
    </row>
    <row r="4252" spans="2:7" x14ac:dyDescent="0.35">
      <c r="B4252" s="269">
        <v>39645</v>
      </c>
      <c r="C4252" s="210">
        <v>102.96</v>
      </c>
      <c r="D4252">
        <f t="shared" si="136"/>
        <v>1.5014577259475219</v>
      </c>
      <c r="E4252">
        <v>-9.7030855812156537E-4</v>
      </c>
      <c r="F4252">
        <v>4244</v>
      </c>
      <c r="G4252">
        <f t="shared" ca="1" si="137"/>
        <v>1.7070093526339165E-2</v>
      </c>
    </row>
    <row r="4253" spans="2:7" x14ac:dyDescent="0.35">
      <c r="B4253" s="269">
        <v>36655</v>
      </c>
      <c r="C4253" s="210">
        <v>41.16</v>
      </c>
      <c r="D4253">
        <f t="shared" si="136"/>
        <v>-0.99163977080460097</v>
      </c>
      <c r="E4253">
        <v>-9.7087378640791874E-4</v>
      </c>
      <c r="F4253">
        <v>4245</v>
      </c>
      <c r="G4253">
        <f t="shared" ca="1" si="137"/>
        <v>2.164001034384239E-2</v>
      </c>
    </row>
    <row r="4254" spans="2:7" x14ac:dyDescent="0.35">
      <c r="B4254" s="269">
        <v>45320</v>
      </c>
      <c r="C4254" s="210">
        <v>4923.3100000000004</v>
      </c>
      <c r="D4254">
        <f t="shared" si="136"/>
        <v>29.2080623389373</v>
      </c>
      <c r="E4254">
        <v>-9.7197702968689016E-4</v>
      </c>
      <c r="F4254">
        <v>4246</v>
      </c>
      <c r="G4254">
        <f t="shared" ca="1" si="137"/>
        <v>-4.7061981690430408E-3</v>
      </c>
    </row>
    <row r="4255" spans="2:7" x14ac:dyDescent="0.35">
      <c r="B4255" s="269">
        <v>40512</v>
      </c>
      <c r="C4255" s="210">
        <v>162.97999999999999</v>
      </c>
      <c r="D4255">
        <f t="shared" si="136"/>
        <v>-0.44804930913031699</v>
      </c>
      <c r="E4255">
        <v>-9.8075272771850318E-4</v>
      </c>
      <c r="F4255">
        <v>4247</v>
      </c>
      <c r="G4255">
        <f t="shared" ca="1" si="137"/>
        <v>3.4958042500173717E-2</v>
      </c>
    </row>
    <row r="4256" spans="2:7" x14ac:dyDescent="0.35">
      <c r="B4256" s="269">
        <v>41486</v>
      </c>
      <c r="C4256" s="210">
        <v>295.27999999999997</v>
      </c>
      <c r="D4256">
        <f t="shared" si="136"/>
        <v>1.2437689969604862</v>
      </c>
      <c r="E4256">
        <v>-9.8115505633190273E-4</v>
      </c>
      <c r="F4256">
        <v>4248</v>
      </c>
      <c r="G4256">
        <f t="shared" ca="1" si="137"/>
        <v>4.5988808213062948E-2</v>
      </c>
    </row>
    <row r="4257" spans="2:7" x14ac:dyDescent="0.35">
      <c r="B4257" s="269">
        <v>40066</v>
      </c>
      <c r="C4257" s="210">
        <v>131.6</v>
      </c>
      <c r="D4257">
        <f t="shared" si="136"/>
        <v>2.2509881422924902</v>
      </c>
      <c r="E4257">
        <v>-9.8686707659603333E-4</v>
      </c>
      <c r="F4257">
        <v>4249</v>
      </c>
      <c r="G4257">
        <f t="shared" ca="1" si="137"/>
        <v>1.5081362291065409E-2</v>
      </c>
    </row>
    <row r="4258" spans="2:7" x14ac:dyDescent="0.35">
      <c r="B4258" s="269">
        <v>37253</v>
      </c>
      <c r="C4258" s="210">
        <v>40.479999999999997</v>
      </c>
      <c r="D4258">
        <f t="shared" si="136"/>
        <v>-0.98723354600244106</v>
      </c>
      <c r="E4258">
        <v>-9.8716683119462619E-4</v>
      </c>
      <c r="F4258">
        <v>4250</v>
      </c>
      <c r="G4258">
        <f t="shared" ca="1" si="137"/>
        <v>-9.3194068108432577E-3</v>
      </c>
    </row>
    <row r="4259" spans="2:7" x14ac:dyDescent="0.35">
      <c r="B4259" s="269">
        <v>44320</v>
      </c>
      <c r="C4259" s="210">
        <v>3170.81</v>
      </c>
      <c r="D4259">
        <f t="shared" si="136"/>
        <v>0.13288934462836791</v>
      </c>
      <c r="E4259">
        <v>-9.8930354920520884E-4</v>
      </c>
      <c r="F4259">
        <v>4251</v>
      </c>
      <c r="G4259">
        <f t="shared" ca="1" si="137"/>
        <v>1.9464899643673556E-2</v>
      </c>
    </row>
    <row r="4260" spans="2:7" x14ac:dyDescent="0.35">
      <c r="B4260" s="269">
        <v>43493</v>
      </c>
      <c r="C4260" s="210">
        <v>2798.87</v>
      </c>
      <c r="D4260">
        <f t="shared" si="136"/>
        <v>14.549277777777776</v>
      </c>
      <c r="E4260">
        <v>-9.9583818164943765E-4</v>
      </c>
      <c r="F4260">
        <v>4252</v>
      </c>
      <c r="G4260">
        <f t="shared" ca="1" si="137"/>
        <v>4.2714008072628741E-2</v>
      </c>
    </row>
    <row r="4261" spans="2:7" x14ac:dyDescent="0.35">
      <c r="B4261" s="269">
        <v>40924</v>
      </c>
      <c r="C4261" s="210">
        <v>180</v>
      </c>
      <c r="D4261">
        <f t="shared" si="136"/>
        <v>-0.52398582535568838</v>
      </c>
      <c r="E4261">
        <v>-9.9900099900103673E-4</v>
      </c>
      <c r="F4261">
        <v>4253</v>
      </c>
      <c r="G4261">
        <f t="shared" ca="1" si="137"/>
        <v>1.8754219349124322E-2</v>
      </c>
    </row>
    <row r="4262" spans="2:7" x14ac:dyDescent="0.35">
      <c r="B4262" s="269">
        <v>41598</v>
      </c>
      <c r="C4262" s="210">
        <v>378.14</v>
      </c>
      <c r="D4262">
        <f t="shared" si="136"/>
        <v>1.3783885778979807</v>
      </c>
      <c r="E4262">
        <v>-1.003909965127326E-3</v>
      </c>
      <c r="F4262">
        <v>4254</v>
      </c>
      <c r="G4262">
        <f t="shared" ca="1" si="137"/>
        <v>5.2118755092075573E-4</v>
      </c>
    </row>
    <row r="4263" spans="2:7" x14ac:dyDescent="0.35">
      <c r="B4263" s="269">
        <v>40508</v>
      </c>
      <c r="C4263" s="210">
        <v>158.99</v>
      </c>
      <c r="D4263">
        <f t="shared" si="136"/>
        <v>2.2341334418226206</v>
      </c>
      <c r="E4263">
        <v>-1.0053408733898624E-3</v>
      </c>
      <c r="F4263">
        <v>4255</v>
      </c>
      <c r="G4263">
        <f t="shared" ca="1" si="137"/>
        <v>1.2215046706610137E-2</v>
      </c>
    </row>
    <row r="4264" spans="2:7" x14ac:dyDescent="0.35">
      <c r="B4264" s="269">
        <v>37998</v>
      </c>
      <c r="C4264" s="210">
        <v>49.16</v>
      </c>
      <c r="D4264">
        <f t="shared" si="136"/>
        <v>-0.74946488635205388</v>
      </c>
      <c r="E4264">
        <v>-1.0160536476326817E-3</v>
      </c>
      <c r="F4264">
        <v>4256</v>
      </c>
      <c r="G4264">
        <f t="shared" ca="1" si="137"/>
        <v>1.3372845209531874E-2</v>
      </c>
    </row>
    <row r="4265" spans="2:7" x14ac:dyDescent="0.35">
      <c r="B4265" s="269">
        <v>40731</v>
      </c>
      <c r="C4265" s="210">
        <v>196.22</v>
      </c>
      <c r="D4265">
        <f t="shared" si="136"/>
        <v>-0.96293077716526798</v>
      </c>
      <c r="E4265">
        <v>-1.0182262498726639E-3</v>
      </c>
      <c r="F4265">
        <v>4257</v>
      </c>
      <c r="G4265">
        <f t="shared" ca="1" si="137"/>
        <v>2.7368171695011264E-2</v>
      </c>
    </row>
    <row r="4266" spans="2:7" x14ac:dyDescent="0.35">
      <c r="B4266" s="269">
        <v>45880</v>
      </c>
      <c r="C4266" s="210">
        <v>5293.34</v>
      </c>
      <c r="D4266">
        <f t="shared" si="136"/>
        <v>107.2261296258434</v>
      </c>
      <c r="E4266">
        <v>-1.0209955178107769E-3</v>
      </c>
      <c r="F4266">
        <v>4258</v>
      </c>
      <c r="G4266">
        <f t="shared" ca="1" si="137"/>
        <v>-1.2136422561215688E-2</v>
      </c>
    </row>
    <row r="4267" spans="2:7" x14ac:dyDescent="0.35">
      <c r="B4267" s="269">
        <v>38013</v>
      </c>
      <c r="C4267" s="210">
        <v>48.91</v>
      </c>
      <c r="D4267">
        <f t="shared" si="136"/>
        <v>-0.82736834674572923</v>
      </c>
      <c r="E4267">
        <v>-1.0212418300654465E-3</v>
      </c>
      <c r="F4267">
        <v>4259</v>
      </c>
      <c r="G4267">
        <f t="shared" ca="1" si="137"/>
        <v>4.827993047982323E-3</v>
      </c>
    </row>
    <row r="4268" spans="2:7" x14ac:dyDescent="0.35">
      <c r="B4268" s="269">
        <v>41466</v>
      </c>
      <c r="C4268" s="210">
        <v>283.32</v>
      </c>
      <c r="D4268">
        <f t="shared" si="136"/>
        <v>-0.89921311382102243</v>
      </c>
      <c r="E4268">
        <v>-1.0225309403759403E-3</v>
      </c>
      <c r="F4268">
        <v>4260</v>
      </c>
      <c r="G4268">
        <f t="shared" ca="1" si="137"/>
        <v>-1.6771473960679815E-2</v>
      </c>
    </row>
    <row r="4269" spans="2:7" x14ac:dyDescent="0.35">
      <c r="B4269" s="269">
        <v>43977</v>
      </c>
      <c r="C4269" s="210">
        <v>2811.08</v>
      </c>
      <c r="D4269">
        <f t="shared" si="136"/>
        <v>12.789943585970077</v>
      </c>
      <c r="E4269">
        <v>-1.0270187670799165E-3</v>
      </c>
      <c r="F4269">
        <v>4261</v>
      </c>
      <c r="G4269">
        <f t="shared" ca="1" si="137"/>
        <v>3.5790215303488547E-2</v>
      </c>
    </row>
    <row r="4270" spans="2:7" x14ac:dyDescent="0.35">
      <c r="B4270" s="269">
        <v>41248</v>
      </c>
      <c r="C4270" s="210">
        <v>203.85</v>
      </c>
      <c r="D4270">
        <f t="shared" si="136"/>
        <v>-0.96450992886316855</v>
      </c>
      <c r="E4270">
        <v>-1.0291090855631087E-3</v>
      </c>
      <c r="F4270">
        <v>4262</v>
      </c>
      <c r="G4270">
        <f t="shared" ca="1" si="137"/>
        <v>-1.9877724722549634E-2</v>
      </c>
    </row>
    <row r="4271" spans="2:7" x14ac:dyDescent="0.35">
      <c r="B4271" s="269">
        <v>45538</v>
      </c>
      <c r="C4271" s="210">
        <v>5743.86</v>
      </c>
      <c r="D4271">
        <f t="shared" si="136"/>
        <v>27.203181773544141</v>
      </c>
      <c r="E4271">
        <v>-1.0296046109590407E-3</v>
      </c>
      <c r="F4271">
        <v>4263</v>
      </c>
      <c r="G4271">
        <f t="shared" ca="1" si="137"/>
        <v>1.4801171485509858E-2</v>
      </c>
    </row>
    <row r="4272" spans="2:7" x14ac:dyDescent="0.35">
      <c r="B4272" s="269">
        <v>41150</v>
      </c>
      <c r="C4272" s="210">
        <v>203.66</v>
      </c>
      <c r="D4272">
        <f t="shared" si="136"/>
        <v>1.1015375090289961</v>
      </c>
      <c r="E4272">
        <v>-1.0300681807034284E-3</v>
      </c>
      <c r="F4272">
        <v>4264</v>
      </c>
      <c r="G4272">
        <f t="shared" ca="1" si="137"/>
        <v>7.1511237243404068E-3</v>
      </c>
    </row>
    <row r="4273" spans="2:7" x14ac:dyDescent="0.35">
      <c r="B4273" s="269">
        <v>39132</v>
      </c>
      <c r="C4273" s="210">
        <v>96.91</v>
      </c>
      <c r="D4273">
        <f t="shared" si="136"/>
        <v>-0.98305108460116442</v>
      </c>
      <c r="E4273">
        <v>-1.0308215647872232E-3</v>
      </c>
      <c r="F4273">
        <v>4265</v>
      </c>
      <c r="G4273">
        <f t="shared" ca="1" si="137"/>
        <v>-4.9469820485301694E-3</v>
      </c>
    </row>
    <row r="4274" spans="2:7" x14ac:dyDescent="0.35">
      <c r="B4274" s="269">
        <v>45982</v>
      </c>
      <c r="C4274" s="210">
        <v>5717.77</v>
      </c>
      <c r="D4274">
        <f t="shared" si="136"/>
        <v>22.758705227291617</v>
      </c>
      <c r="E4274">
        <v>-1.0325524837167441E-3</v>
      </c>
      <c r="F4274">
        <v>4266</v>
      </c>
      <c r="G4274">
        <f t="shared" ca="1" si="137"/>
        <v>8.3242818994250702E-3</v>
      </c>
    </row>
    <row r="4275" spans="2:7" x14ac:dyDescent="0.35">
      <c r="B4275" s="269">
        <v>41401</v>
      </c>
      <c r="C4275" s="210">
        <v>240.66</v>
      </c>
      <c r="D4275">
        <f t="shared" si="136"/>
        <v>4.0033264033264029</v>
      </c>
      <c r="E4275">
        <v>-1.037731933087045E-3</v>
      </c>
      <c r="F4275">
        <v>4267</v>
      </c>
      <c r="G4275">
        <f t="shared" ca="1" si="137"/>
        <v>-2.7321232352161145E-2</v>
      </c>
    </row>
    <row r="4276" spans="2:7" x14ac:dyDescent="0.35">
      <c r="B4276" s="269">
        <v>36759</v>
      </c>
      <c r="C4276" s="210">
        <v>48.1</v>
      </c>
      <c r="D4276">
        <f t="shared" si="136"/>
        <v>-0.58329723642034137</v>
      </c>
      <c r="E4276">
        <v>-1.0384215991692037E-3</v>
      </c>
      <c r="F4276">
        <v>4268</v>
      </c>
      <c r="G4276">
        <f t="shared" ca="1" si="137"/>
        <v>-1.5496613506725472E-2</v>
      </c>
    </row>
    <row r="4277" spans="2:7" x14ac:dyDescent="0.35">
      <c r="B4277" s="269">
        <v>39433</v>
      </c>
      <c r="C4277" s="210">
        <v>115.43</v>
      </c>
      <c r="D4277">
        <f t="shared" si="136"/>
        <v>0.3350682396483925</v>
      </c>
      <c r="E4277">
        <v>-1.0385114668973634E-3</v>
      </c>
      <c r="F4277">
        <v>4269</v>
      </c>
      <c r="G4277">
        <f t="shared" ca="1" si="137"/>
        <v>-3.7280144916360267E-2</v>
      </c>
    </row>
    <row r="4278" spans="2:7" x14ac:dyDescent="0.35">
      <c r="B4278" s="269">
        <v>39069</v>
      </c>
      <c r="C4278" s="210">
        <v>86.46</v>
      </c>
      <c r="D4278">
        <f t="shared" si="136"/>
        <v>1.2568519968676584</v>
      </c>
      <c r="E4278">
        <v>-1.0398613518197968E-3</v>
      </c>
      <c r="F4278">
        <v>4270</v>
      </c>
      <c r="G4278">
        <f t="shared" ca="1" si="137"/>
        <v>2.4911680686693891E-2</v>
      </c>
    </row>
    <row r="4279" spans="2:7" x14ac:dyDescent="0.35">
      <c r="B4279" s="269">
        <v>37809</v>
      </c>
      <c r="C4279" s="210">
        <v>38.31</v>
      </c>
      <c r="D4279">
        <f t="shared" si="136"/>
        <v>1.0141955835962146</v>
      </c>
      <c r="E4279">
        <v>-1.0430247718383088E-3</v>
      </c>
      <c r="F4279">
        <v>4271</v>
      </c>
      <c r="G4279">
        <f t="shared" ca="1" si="137"/>
        <v>-1.3012714053588875E-2</v>
      </c>
    </row>
    <row r="4280" spans="2:7" x14ac:dyDescent="0.35">
      <c r="B4280" s="269">
        <v>35781</v>
      </c>
      <c r="C4280" s="210">
        <v>19.02</v>
      </c>
      <c r="D4280">
        <f t="shared" si="136"/>
        <v>-0.9959460755581605</v>
      </c>
      <c r="E4280">
        <v>-1.0504201680672045E-3</v>
      </c>
      <c r="F4280">
        <v>4272</v>
      </c>
      <c r="G4280">
        <f t="shared" ca="1" si="137"/>
        <v>2.7913114857749618E-3</v>
      </c>
    </row>
    <row r="4281" spans="2:7" x14ac:dyDescent="0.35">
      <c r="B4281" s="269">
        <v>45708</v>
      </c>
      <c r="C4281" s="210">
        <v>4691.75</v>
      </c>
      <c r="D4281">
        <f t="shared" si="136"/>
        <v>-0.15055618722072953</v>
      </c>
      <c r="E4281">
        <v>-1.0539314838077412E-3</v>
      </c>
      <c r="F4281">
        <v>4273</v>
      </c>
      <c r="G4281">
        <f t="shared" ca="1" si="137"/>
        <v>-3.5945453682478888E-2</v>
      </c>
    </row>
    <row r="4282" spans="2:7" x14ac:dyDescent="0.35">
      <c r="B4282" s="269">
        <v>45603</v>
      </c>
      <c r="C4282" s="210">
        <v>5523.32</v>
      </c>
      <c r="D4282">
        <f t="shared" si="136"/>
        <v>144.96511627906975</v>
      </c>
      <c r="E4282">
        <v>-1.0544116184223484E-3</v>
      </c>
      <c r="F4282">
        <v>4274</v>
      </c>
      <c r="G4282">
        <f t="shared" ca="1" si="137"/>
        <v>1.0245003958688163E-2</v>
      </c>
    </row>
    <row r="4283" spans="2:7" x14ac:dyDescent="0.35">
      <c r="B4283" s="269">
        <v>37517</v>
      </c>
      <c r="C4283" s="210">
        <v>37.840000000000003</v>
      </c>
      <c r="D4283">
        <f t="shared" si="136"/>
        <v>-0.68973433912758275</v>
      </c>
      <c r="E4283">
        <v>-1.0559662090812868E-3</v>
      </c>
      <c r="F4283">
        <v>4275</v>
      </c>
      <c r="G4283">
        <f t="shared" ca="1" si="137"/>
        <v>6.2418266834574649E-3</v>
      </c>
    </row>
    <row r="4284" spans="2:7" x14ac:dyDescent="0.35">
      <c r="B4284" s="269">
        <v>39304</v>
      </c>
      <c r="C4284" s="210">
        <v>121.96</v>
      </c>
      <c r="D4284">
        <f t="shared" si="136"/>
        <v>2.2732152442297369</v>
      </c>
      <c r="E4284">
        <v>-1.0647882709477407E-3</v>
      </c>
      <c r="F4284">
        <v>4276</v>
      </c>
      <c r="G4284">
        <f t="shared" ca="1" si="137"/>
        <v>1.0176352239790298E-3</v>
      </c>
    </row>
    <row r="4285" spans="2:7" x14ac:dyDescent="0.35">
      <c r="B4285" s="269">
        <v>37411</v>
      </c>
      <c r="C4285" s="210">
        <v>37.26</v>
      </c>
      <c r="D4285">
        <f t="shared" si="136"/>
        <v>-0.55350509286998206</v>
      </c>
      <c r="E4285">
        <v>-1.0723860589812104E-3</v>
      </c>
      <c r="F4285">
        <v>4277</v>
      </c>
      <c r="G4285">
        <f t="shared" ca="1" si="137"/>
        <v>8.0421628783288283E-3</v>
      </c>
    </row>
    <row r="4286" spans="2:7" x14ac:dyDescent="0.35">
      <c r="B4286" s="269">
        <v>38930</v>
      </c>
      <c r="C4286" s="210">
        <v>83.45</v>
      </c>
      <c r="D4286">
        <f t="shared" si="136"/>
        <v>-0.24941536247526536</v>
      </c>
      <c r="E4286">
        <v>-1.077328225999562E-3</v>
      </c>
      <c r="F4286">
        <v>4278</v>
      </c>
      <c r="G4286">
        <f t="shared" ca="1" si="137"/>
        <v>-2.7754241628170463E-2</v>
      </c>
    </row>
    <row r="4287" spans="2:7" x14ac:dyDescent="0.35">
      <c r="B4287" s="269">
        <v>39688</v>
      </c>
      <c r="C4287" s="210">
        <v>111.18</v>
      </c>
      <c r="D4287">
        <f t="shared" si="136"/>
        <v>-0.51673476484395375</v>
      </c>
      <c r="E4287">
        <v>-1.0781671159028781E-3</v>
      </c>
      <c r="F4287">
        <v>4279</v>
      </c>
      <c r="G4287">
        <f t="shared" ca="1" si="137"/>
        <v>3.4900831668324299E-2</v>
      </c>
    </row>
    <row r="4288" spans="2:7" x14ac:dyDescent="0.35">
      <c r="B4288" s="269">
        <v>41026</v>
      </c>
      <c r="C4288" s="210">
        <v>230.06</v>
      </c>
      <c r="D4288">
        <f t="shared" si="136"/>
        <v>-0.91846036612380155</v>
      </c>
      <c r="E4288">
        <v>-1.0854934653293387E-3</v>
      </c>
      <c r="F4288">
        <v>4280</v>
      </c>
      <c r="G4288">
        <f t="shared" ca="1" si="137"/>
        <v>1.2405508691047859E-2</v>
      </c>
    </row>
    <row r="4289" spans="2:7" x14ac:dyDescent="0.35">
      <c r="B4289" s="269">
        <v>43860</v>
      </c>
      <c r="C4289" s="210">
        <v>2821.45</v>
      </c>
      <c r="D4289">
        <f t="shared" si="136"/>
        <v>8.9497478576718255</v>
      </c>
      <c r="E4289">
        <v>-1.0869103422883051E-3</v>
      </c>
      <c r="F4289">
        <v>4281</v>
      </c>
      <c r="G4289">
        <f t="shared" ca="1" si="137"/>
        <v>-8.3457674701613825E-4</v>
      </c>
    </row>
    <row r="4290" spans="2:7" x14ac:dyDescent="0.35">
      <c r="B4290" s="269">
        <v>41471</v>
      </c>
      <c r="C4290" s="210">
        <v>283.57</v>
      </c>
      <c r="D4290">
        <f t="shared" si="136"/>
        <v>3.4467618002195386</v>
      </c>
      <c r="E4290">
        <v>-1.0920107087501842E-3</v>
      </c>
      <c r="F4290">
        <v>4282</v>
      </c>
      <c r="G4290">
        <f t="shared" ca="1" si="137"/>
        <v>-3.381339042237428E-2</v>
      </c>
    </row>
    <row r="4291" spans="2:7" x14ac:dyDescent="0.35">
      <c r="B4291" s="269">
        <v>38481</v>
      </c>
      <c r="C4291" s="210">
        <v>63.77</v>
      </c>
      <c r="D4291">
        <f t="shared" si="136"/>
        <v>-0.98681661722295144</v>
      </c>
      <c r="E4291">
        <v>-1.0964912280701799E-3</v>
      </c>
      <c r="F4291">
        <v>4283</v>
      </c>
      <c r="G4291">
        <f t="shared" ca="1" si="137"/>
        <v>-1.6170163073237438E-2</v>
      </c>
    </row>
    <row r="4292" spans="2:7" x14ac:dyDescent="0.35">
      <c r="B4292" s="269">
        <v>45128</v>
      </c>
      <c r="C4292" s="210">
        <v>4837.1499999999996</v>
      </c>
      <c r="D4292">
        <f t="shared" si="136"/>
        <v>-0.14740890495587367</v>
      </c>
      <c r="E4292">
        <v>-1.0965501005688019E-3</v>
      </c>
      <c r="F4292">
        <v>4284</v>
      </c>
      <c r="G4292">
        <f t="shared" ca="1" si="137"/>
        <v>8.6050469066408369E-3</v>
      </c>
    </row>
    <row r="4293" spans="2:7" x14ac:dyDescent="0.35">
      <c r="B4293" s="269">
        <v>45541</v>
      </c>
      <c r="C4293" s="210">
        <v>5673.47</v>
      </c>
      <c r="D4293">
        <f t="shared" si="136"/>
        <v>2.5397463173591053</v>
      </c>
      <c r="E4293">
        <v>-1.1021650677055616E-3</v>
      </c>
      <c r="F4293">
        <v>4285</v>
      </c>
      <c r="G4293">
        <f t="shared" ca="1" si="137"/>
        <v>4.7093454104101999E-3</v>
      </c>
    </row>
    <row r="4294" spans="2:7" x14ac:dyDescent="0.35">
      <c r="B4294" s="269">
        <v>42867</v>
      </c>
      <c r="C4294" s="210">
        <v>1602.79</v>
      </c>
      <c r="D4294">
        <f t="shared" si="136"/>
        <v>-0.72297101098582006</v>
      </c>
      <c r="E4294">
        <v>-1.1031061474796717E-3</v>
      </c>
      <c r="F4294">
        <v>4286</v>
      </c>
      <c r="G4294">
        <f t="shared" ca="1" si="137"/>
        <v>6.1162317466012476E-3</v>
      </c>
    </row>
    <row r="4295" spans="2:7" x14ac:dyDescent="0.35">
      <c r="B4295" s="269">
        <v>46056</v>
      </c>
      <c r="C4295" s="210">
        <v>5785.64</v>
      </c>
      <c r="D4295">
        <f t="shared" si="136"/>
        <v>63.113918439716322</v>
      </c>
      <c r="E4295">
        <v>-1.1049647447185511E-3</v>
      </c>
      <c r="F4295">
        <v>4287</v>
      </c>
      <c r="G4295">
        <f t="shared" ca="1" si="137"/>
        <v>2.0401220674329975E-2</v>
      </c>
    </row>
    <row r="4296" spans="2:7" x14ac:dyDescent="0.35">
      <c r="B4296" s="269">
        <v>38618</v>
      </c>
      <c r="C4296" s="210">
        <v>90.24</v>
      </c>
      <c r="D4296">
        <f t="shared" si="136"/>
        <v>-0.92590889684390287</v>
      </c>
      <c r="E4296">
        <v>-1.1069293779057839E-3</v>
      </c>
      <c r="F4296">
        <v>4288</v>
      </c>
      <c r="G4296">
        <f t="shared" ca="1" si="137"/>
        <v>6.6873896926579728E-3</v>
      </c>
    </row>
    <row r="4297" spans="2:7" x14ac:dyDescent="0.35">
      <c r="B4297" s="269">
        <v>42439</v>
      </c>
      <c r="C4297" s="210">
        <v>1217.96</v>
      </c>
      <c r="D4297">
        <f t="shared" ref="D4297:D4360" si="138">(C4297-C4298)/C4298</f>
        <v>33.15479528883904</v>
      </c>
      <c r="E4297">
        <v>-1.1071835710360033E-3</v>
      </c>
      <c r="F4297">
        <v>4289</v>
      </c>
      <c r="G4297">
        <f t="shared" ca="1" si="137"/>
        <v>-1.8307121102987312E-2</v>
      </c>
    </row>
    <row r="4298" spans="2:7" x14ac:dyDescent="0.35">
      <c r="B4298" s="269">
        <v>37160</v>
      </c>
      <c r="C4298" s="210">
        <v>35.659999999999997</v>
      </c>
      <c r="D4298">
        <f t="shared" si="138"/>
        <v>-0.76333952747544465</v>
      </c>
      <c r="E4298">
        <v>-1.1204481792718838E-3</v>
      </c>
      <c r="F4298">
        <v>4290</v>
      </c>
      <c r="G4298">
        <f t="shared" ref="G4298:G4361" ca="1" si="139">_xlfn.NORM.INV(RAND(),M$11,M$12)</f>
        <v>1.5599310386243603E-2</v>
      </c>
    </row>
    <row r="4299" spans="2:7" x14ac:dyDescent="0.35">
      <c r="B4299" s="269">
        <v>40634</v>
      </c>
      <c r="C4299" s="210">
        <v>150.68</v>
      </c>
      <c r="D4299">
        <f t="shared" si="138"/>
        <v>-0.89489104048662071</v>
      </c>
      <c r="E4299">
        <v>-1.1269472986409513E-3</v>
      </c>
      <c r="F4299">
        <v>4291</v>
      </c>
      <c r="G4299">
        <f t="shared" ca="1" si="139"/>
        <v>1.7947877779837963E-2</v>
      </c>
    </row>
    <row r="4300" spans="2:7" x14ac:dyDescent="0.35">
      <c r="B4300" s="269">
        <v>42663</v>
      </c>
      <c r="C4300" s="210">
        <v>1433.56</v>
      </c>
      <c r="D4300">
        <f t="shared" si="138"/>
        <v>-0.67500929477588256</v>
      </c>
      <c r="E4300">
        <v>-1.1357381252657202E-3</v>
      </c>
      <c r="F4300">
        <v>4292</v>
      </c>
      <c r="G4300">
        <f t="shared" ca="1" si="139"/>
        <v>1.1818501464534873E-2</v>
      </c>
    </row>
    <row r="4301" spans="2:7" x14ac:dyDescent="0.35">
      <c r="B4301" s="269">
        <v>45218</v>
      </c>
      <c r="C4301" s="210">
        <v>4411.08</v>
      </c>
      <c r="D4301">
        <f t="shared" si="138"/>
        <v>-7.3559433098384447E-2</v>
      </c>
      <c r="E4301">
        <v>-1.1390114829566622E-3</v>
      </c>
      <c r="F4301">
        <v>4293</v>
      </c>
      <c r="G4301">
        <f t="shared" ca="1" si="139"/>
        <v>2.759561523475814E-2</v>
      </c>
    </row>
    <row r="4302" spans="2:7" x14ac:dyDescent="0.35">
      <c r="B4302" s="269">
        <v>45699</v>
      </c>
      <c r="C4302" s="210">
        <v>4761.32</v>
      </c>
      <c r="D4302">
        <f t="shared" si="138"/>
        <v>11.97892871745945</v>
      </c>
      <c r="E4302">
        <v>-1.1391409241097794E-3</v>
      </c>
      <c r="F4302">
        <v>4294</v>
      </c>
      <c r="G4302">
        <f t="shared" ca="1" si="139"/>
        <v>1.0355974461621514E-2</v>
      </c>
    </row>
    <row r="4303" spans="2:7" x14ac:dyDescent="0.35">
      <c r="B4303" s="269">
        <v>41618</v>
      </c>
      <c r="C4303" s="210">
        <v>366.85</v>
      </c>
      <c r="D4303">
        <f t="shared" si="138"/>
        <v>2.50717017208413</v>
      </c>
      <c r="E4303">
        <v>-1.1435728483131186E-3</v>
      </c>
      <c r="F4303">
        <v>4295</v>
      </c>
      <c r="G4303">
        <f t="shared" ca="1" si="139"/>
        <v>-1.6832223301644328E-2</v>
      </c>
    </row>
    <row r="4304" spans="2:7" x14ac:dyDescent="0.35">
      <c r="B4304" s="269">
        <v>39511</v>
      </c>
      <c r="C4304" s="210">
        <v>104.6</v>
      </c>
      <c r="D4304">
        <f t="shared" si="138"/>
        <v>-0.96098499824693595</v>
      </c>
      <c r="E4304">
        <v>-1.1459129106188364E-3</v>
      </c>
      <c r="F4304">
        <v>4296</v>
      </c>
      <c r="G4304">
        <f t="shared" ca="1" si="139"/>
        <v>-4.3815033632610195E-4</v>
      </c>
    </row>
    <row r="4305" spans="2:7" x14ac:dyDescent="0.35">
      <c r="B4305" s="269">
        <v>43815</v>
      </c>
      <c r="C4305" s="210">
        <v>2681.02</v>
      </c>
      <c r="D4305">
        <f t="shared" si="138"/>
        <v>-0.551404089705127</v>
      </c>
      <c r="E4305">
        <v>-1.1474982303192607E-3</v>
      </c>
      <c r="F4305">
        <v>4297</v>
      </c>
      <c r="G4305">
        <f t="shared" ca="1" si="139"/>
        <v>-9.7232882666882375E-3</v>
      </c>
    </row>
    <row r="4306" spans="2:7" x14ac:dyDescent="0.35">
      <c r="B4306" s="269">
        <v>45905</v>
      </c>
      <c r="C4306" s="210">
        <v>5976.47</v>
      </c>
      <c r="D4306">
        <f t="shared" si="138"/>
        <v>1.0911956947710224</v>
      </c>
      <c r="E4306">
        <v>-1.1498575212882597E-3</v>
      </c>
      <c r="F4306">
        <v>4298</v>
      </c>
      <c r="G4306">
        <f t="shared" ca="1" si="139"/>
        <v>-5.9506667077890386E-3</v>
      </c>
    </row>
    <row r="4307" spans="2:7" x14ac:dyDescent="0.35">
      <c r="B4307" s="269">
        <v>43867</v>
      </c>
      <c r="C4307" s="210">
        <v>2857.92</v>
      </c>
      <c r="D4307">
        <f t="shared" si="138"/>
        <v>-0.52117414469054724</v>
      </c>
      <c r="E4307">
        <v>-1.1498631697778084E-3</v>
      </c>
      <c r="F4307">
        <v>4299</v>
      </c>
      <c r="G4307">
        <f t="shared" ca="1" si="139"/>
        <v>-3.4127082732991754E-3</v>
      </c>
    </row>
    <row r="4308" spans="2:7" x14ac:dyDescent="0.35">
      <c r="B4308" s="269">
        <v>45953</v>
      </c>
      <c r="C4308" s="210">
        <v>5968.6</v>
      </c>
      <c r="D4308">
        <f t="shared" si="138"/>
        <v>1.5600487252513469</v>
      </c>
      <c r="E4308">
        <v>-1.1513719399946448E-3</v>
      </c>
      <c r="F4308">
        <v>4300</v>
      </c>
      <c r="G4308">
        <f t="shared" ca="1" si="139"/>
        <v>-4.7180256932343057E-3</v>
      </c>
    </row>
    <row r="4309" spans="2:7" x14ac:dyDescent="0.35">
      <c r="B4309" s="269">
        <v>43672</v>
      </c>
      <c r="C4309" s="210">
        <v>2331.44</v>
      </c>
      <c r="D4309">
        <f t="shared" si="138"/>
        <v>53.031054461181924</v>
      </c>
      <c r="E4309">
        <v>-1.1567429545784821E-3</v>
      </c>
      <c r="F4309">
        <v>4301</v>
      </c>
      <c r="G4309">
        <f t="shared" ca="1" si="139"/>
        <v>-3.1123145563258375E-3</v>
      </c>
    </row>
    <row r="4310" spans="2:7" x14ac:dyDescent="0.35">
      <c r="B4310" s="269">
        <v>37236</v>
      </c>
      <c r="C4310" s="210">
        <v>43.15</v>
      </c>
      <c r="D4310">
        <f t="shared" si="138"/>
        <v>-0.96913491938598872</v>
      </c>
      <c r="E4310">
        <v>-1.157407407407506E-3</v>
      </c>
      <c r="F4310">
        <v>4302</v>
      </c>
      <c r="G4310">
        <f t="shared" ca="1" si="139"/>
        <v>-9.6641190796239763E-3</v>
      </c>
    </row>
    <row r="4311" spans="2:7" x14ac:dyDescent="0.35">
      <c r="B4311" s="269">
        <v>42768</v>
      </c>
      <c r="C4311" s="210">
        <v>1398.02</v>
      </c>
      <c r="D4311">
        <f t="shared" si="138"/>
        <v>26.130215408499904</v>
      </c>
      <c r="E4311">
        <v>-1.1574404846961491E-3</v>
      </c>
      <c r="F4311">
        <v>4303</v>
      </c>
      <c r="G4311">
        <f t="shared" ca="1" si="139"/>
        <v>2.1725842597235701E-4</v>
      </c>
    </row>
    <row r="4312" spans="2:7" x14ac:dyDescent="0.35">
      <c r="B4312" s="269">
        <v>36511</v>
      </c>
      <c r="C4312" s="210">
        <v>51.53</v>
      </c>
      <c r="D4312">
        <f t="shared" si="138"/>
        <v>2.0116890707188779</v>
      </c>
      <c r="E4312">
        <v>-1.1630160883892666E-3</v>
      </c>
      <c r="F4312">
        <v>4304</v>
      </c>
      <c r="G4312">
        <f t="shared" ca="1" si="139"/>
        <v>-6.3766697616524657E-3</v>
      </c>
    </row>
    <row r="4313" spans="2:7" x14ac:dyDescent="0.35">
      <c r="B4313" s="269">
        <v>35746</v>
      </c>
      <c r="C4313" s="210">
        <v>17.11</v>
      </c>
      <c r="D4313">
        <f t="shared" si="138"/>
        <v>-0.83256678735688427</v>
      </c>
      <c r="E4313">
        <v>-1.1675423234091989E-3</v>
      </c>
      <c r="F4313">
        <v>4305</v>
      </c>
      <c r="G4313">
        <f t="shared" ca="1" si="139"/>
        <v>2.5903808669368412E-2</v>
      </c>
    </row>
    <row r="4314" spans="2:7" x14ac:dyDescent="0.35">
      <c r="B4314" s="269">
        <v>39833</v>
      </c>
      <c r="C4314" s="210">
        <v>102.19</v>
      </c>
      <c r="D4314">
        <f t="shared" si="138"/>
        <v>-0.9772861645425005</v>
      </c>
      <c r="E4314">
        <v>-1.1729058743036316E-3</v>
      </c>
      <c r="F4314">
        <v>4306</v>
      </c>
      <c r="G4314">
        <f t="shared" ca="1" si="139"/>
        <v>-5.2683490053107209E-3</v>
      </c>
    </row>
    <row r="4315" spans="2:7" x14ac:dyDescent="0.35">
      <c r="B4315" s="269">
        <v>45252</v>
      </c>
      <c r="C4315" s="210">
        <v>4499.0200000000004</v>
      </c>
      <c r="D4315">
        <f t="shared" si="138"/>
        <v>1.8570829814122147</v>
      </c>
      <c r="E4315">
        <v>-1.178865669255914E-3</v>
      </c>
      <c r="F4315">
        <v>4307</v>
      </c>
      <c r="G4315">
        <f t="shared" ca="1" si="139"/>
        <v>2.3340223436827914E-2</v>
      </c>
    </row>
    <row r="4316" spans="2:7" x14ac:dyDescent="0.35">
      <c r="B4316" s="269">
        <v>42894</v>
      </c>
      <c r="C4316" s="210">
        <v>1574.69</v>
      </c>
      <c r="D4316">
        <f t="shared" si="138"/>
        <v>6.5044774504234015E-2</v>
      </c>
      <c r="E4316">
        <v>-1.1797913164821286E-3</v>
      </c>
      <c r="F4316">
        <v>4308</v>
      </c>
      <c r="G4316">
        <f t="shared" ca="1" si="139"/>
        <v>-7.7677395123928973E-5</v>
      </c>
    </row>
    <row r="4317" spans="2:7" x14ac:dyDescent="0.35">
      <c r="B4317" s="269">
        <v>42639</v>
      </c>
      <c r="C4317" s="210">
        <v>1478.52</v>
      </c>
      <c r="D4317">
        <f t="shared" si="138"/>
        <v>6.6239880369205375</v>
      </c>
      <c r="E4317">
        <v>-1.182216757753653E-3</v>
      </c>
      <c r="F4317">
        <v>4309</v>
      </c>
      <c r="G4317">
        <f t="shared" ca="1" si="139"/>
        <v>-7.0226102815334002E-3</v>
      </c>
    </row>
    <row r="4318" spans="2:7" x14ac:dyDescent="0.35">
      <c r="B4318" s="269">
        <v>40739</v>
      </c>
      <c r="C4318" s="210">
        <v>193.93</v>
      </c>
      <c r="D4318">
        <f t="shared" si="138"/>
        <v>1.8880119136262099</v>
      </c>
      <c r="E4318">
        <v>-1.1845900288421393E-3</v>
      </c>
      <c r="F4318">
        <v>4310</v>
      </c>
      <c r="G4318">
        <f t="shared" ca="1" si="139"/>
        <v>5.9524587286463879E-3</v>
      </c>
    </row>
    <row r="4319" spans="2:7" x14ac:dyDescent="0.35">
      <c r="B4319" s="269">
        <v>38533</v>
      </c>
      <c r="C4319" s="210">
        <v>67.150000000000006</v>
      </c>
      <c r="D4319">
        <f t="shared" si="138"/>
        <v>-0.59864921403382942</v>
      </c>
      <c r="E4319">
        <v>-1.1899449650453412E-3</v>
      </c>
      <c r="F4319">
        <v>4311</v>
      </c>
      <c r="G4319">
        <f t="shared" ca="1" si="139"/>
        <v>2.9878120013559505E-2</v>
      </c>
    </row>
    <row r="4320" spans="2:7" x14ac:dyDescent="0.35">
      <c r="B4320" s="269">
        <v>40483</v>
      </c>
      <c r="C4320" s="210">
        <v>167.31</v>
      </c>
      <c r="D4320">
        <f t="shared" si="138"/>
        <v>-0.12999844001871977</v>
      </c>
      <c r="E4320">
        <v>-1.1939585696375658E-3</v>
      </c>
      <c r="F4320">
        <v>4312</v>
      </c>
      <c r="G4320">
        <f t="shared" ca="1" si="139"/>
        <v>1.6485040847860444E-2</v>
      </c>
    </row>
    <row r="4321" spans="2:7" x14ac:dyDescent="0.35">
      <c r="B4321" s="269">
        <v>40878</v>
      </c>
      <c r="C4321" s="210">
        <v>192.31</v>
      </c>
      <c r="D4321">
        <f t="shared" si="138"/>
        <v>-0.92874319612572853</v>
      </c>
      <c r="E4321">
        <v>-1.1945569751739367E-3</v>
      </c>
      <c r="F4321">
        <v>4313</v>
      </c>
      <c r="G4321">
        <f t="shared" ca="1" si="139"/>
        <v>1.9097541587898242E-3</v>
      </c>
    </row>
    <row r="4322" spans="2:7" x14ac:dyDescent="0.35">
      <c r="B4322" s="269">
        <v>43475</v>
      </c>
      <c r="C4322" s="210">
        <v>2698.83</v>
      </c>
      <c r="D4322">
        <f t="shared" si="138"/>
        <v>31.313577586206897</v>
      </c>
      <c r="E4322">
        <v>-1.1953842623776002E-3</v>
      </c>
      <c r="F4322">
        <v>4314</v>
      </c>
      <c r="G4322">
        <f t="shared" ca="1" si="139"/>
        <v>3.1148121450041807E-2</v>
      </c>
    </row>
    <row r="4323" spans="2:7" x14ac:dyDescent="0.35">
      <c r="B4323" s="269">
        <v>39091</v>
      </c>
      <c r="C4323" s="210">
        <v>83.52</v>
      </c>
      <c r="D4323">
        <f t="shared" si="138"/>
        <v>0.25123595505617974</v>
      </c>
      <c r="E4323">
        <v>-1.1958861516384658E-3</v>
      </c>
      <c r="F4323">
        <v>4315</v>
      </c>
      <c r="G4323">
        <f t="shared" ca="1" si="139"/>
        <v>2.7218426077973954E-2</v>
      </c>
    </row>
    <row r="4324" spans="2:7" x14ac:dyDescent="0.35">
      <c r="B4324" s="269">
        <v>38520</v>
      </c>
      <c r="C4324" s="210">
        <v>66.75</v>
      </c>
      <c r="D4324">
        <f t="shared" si="138"/>
        <v>-0.95292433335919258</v>
      </c>
      <c r="E4324">
        <v>-1.1970671853957547E-3</v>
      </c>
      <c r="F4324">
        <v>4316</v>
      </c>
      <c r="G4324">
        <f t="shared" ca="1" si="139"/>
        <v>-1.5026707945043538E-2</v>
      </c>
    </row>
    <row r="4325" spans="2:7" x14ac:dyDescent="0.35">
      <c r="B4325" s="269">
        <v>42297</v>
      </c>
      <c r="C4325" s="210">
        <v>1417.93</v>
      </c>
      <c r="D4325">
        <f t="shared" si="138"/>
        <v>-0.69493235683918819</v>
      </c>
      <c r="E4325">
        <v>-1.1974951219684321E-3</v>
      </c>
      <c r="F4325">
        <v>4317</v>
      </c>
      <c r="G4325">
        <f t="shared" ca="1" si="139"/>
        <v>-1.8217232761018182E-2</v>
      </c>
    </row>
    <row r="4326" spans="2:7" x14ac:dyDescent="0.35">
      <c r="B4326" s="269">
        <v>45636</v>
      </c>
      <c r="C4326" s="210">
        <v>4647.92</v>
      </c>
      <c r="D4326">
        <f t="shared" si="138"/>
        <v>1.8050888373889533</v>
      </c>
      <c r="E4326">
        <v>-1.1990974535295857E-3</v>
      </c>
      <c r="F4326">
        <v>4318</v>
      </c>
      <c r="G4326">
        <f t="shared" ca="1" si="139"/>
        <v>-6.4766518094442945E-3</v>
      </c>
    </row>
    <row r="4327" spans="2:7" x14ac:dyDescent="0.35">
      <c r="B4327" s="269">
        <v>42940</v>
      </c>
      <c r="C4327" s="210">
        <v>1656.96</v>
      </c>
      <c r="D4327">
        <f t="shared" si="138"/>
        <v>-0.41584758788938558</v>
      </c>
      <c r="E4327">
        <v>-1.1995539347177486E-3</v>
      </c>
      <c r="F4327">
        <v>4319</v>
      </c>
      <c r="G4327">
        <f t="shared" ca="1" si="139"/>
        <v>2.2497010146768645E-3</v>
      </c>
    </row>
    <row r="4328" spans="2:7" x14ac:dyDescent="0.35">
      <c r="B4328" s="269">
        <v>43775</v>
      </c>
      <c r="C4328" s="210">
        <v>2836.52</v>
      </c>
      <c r="D4328">
        <f t="shared" si="138"/>
        <v>56.234059725585148</v>
      </c>
      <c r="E4328">
        <v>-1.2077677423897731E-3</v>
      </c>
      <c r="F4328">
        <v>4320</v>
      </c>
      <c r="G4328">
        <f t="shared" ca="1" si="139"/>
        <v>3.6304710342806169E-2</v>
      </c>
    </row>
    <row r="4329" spans="2:7" x14ac:dyDescent="0.35">
      <c r="B4329" s="269">
        <v>38237</v>
      </c>
      <c r="C4329" s="210">
        <v>49.56</v>
      </c>
      <c r="D4329">
        <f t="shared" si="138"/>
        <v>-0.95992625654958286</v>
      </c>
      <c r="E4329">
        <v>-1.209189842805223E-3</v>
      </c>
      <c r="F4329">
        <v>4321</v>
      </c>
      <c r="G4329">
        <f t="shared" ca="1" si="139"/>
        <v>3.3597922148238882E-2</v>
      </c>
    </row>
    <row r="4330" spans="2:7" x14ac:dyDescent="0.35">
      <c r="B4330" s="269">
        <v>42346</v>
      </c>
      <c r="C4330" s="210">
        <v>1236.72</v>
      </c>
      <c r="D4330">
        <f t="shared" si="138"/>
        <v>4.7704367301231807</v>
      </c>
      <c r="E4330">
        <v>-1.2114163880408975E-3</v>
      </c>
      <c r="F4330">
        <v>4322</v>
      </c>
      <c r="G4330">
        <f t="shared" ca="1" si="139"/>
        <v>1.208397060362168E-2</v>
      </c>
    </row>
    <row r="4331" spans="2:7" x14ac:dyDescent="0.35">
      <c r="B4331" s="269">
        <v>41081</v>
      </c>
      <c r="C4331" s="210">
        <v>214.32</v>
      </c>
      <c r="D4331">
        <f t="shared" si="138"/>
        <v>-0.91667152671666674</v>
      </c>
      <c r="E4331">
        <v>-1.2116693074844781E-3</v>
      </c>
      <c r="F4331">
        <v>4323</v>
      </c>
      <c r="G4331">
        <f t="shared" ca="1" si="139"/>
        <v>9.3329956238044961E-3</v>
      </c>
    </row>
    <row r="4332" spans="2:7" x14ac:dyDescent="0.35">
      <c r="B4332" s="269">
        <v>43262</v>
      </c>
      <c r="C4332" s="210">
        <v>2571.9899999999998</v>
      </c>
      <c r="D4332">
        <f t="shared" si="138"/>
        <v>61.639795421334625</v>
      </c>
      <c r="E4332">
        <v>-1.2154773369785134E-3</v>
      </c>
      <c r="F4332">
        <v>4324</v>
      </c>
      <c r="G4332">
        <f t="shared" ca="1" si="139"/>
        <v>2.9648636714023884E-3</v>
      </c>
    </row>
    <row r="4333" spans="2:7" x14ac:dyDescent="0.35">
      <c r="B4333" s="269">
        <v>37874</v>
      </c>
      <c r="C4333" s="210">
        <v>41.06</v>
      </c>
      <c r="D4333">
        <f t="shared" si="138"/>
        <v>-0.16204081632653056</v>
      </c>
      <c r="E4333">
        <v>-1.216249087813115E-3</v>
      </c>
      <c r="F4333">
        <v>4325</v>
      </c>
      <c r="G4333">
        <f t="shared" ca="1" si="139"/>
        <v>-2.1322304228073158E-2</v>
      </c>
    </row>
    <row r="4334" spans="2:7" x14ac:dyDescent="0.35">
      <c r="B4334" s="269">
        <v>36754</v>
      </c>
      <c r="C4334" s="210">
        <v>49</v>
      </c>
      <c r="D4334">
        <f t="shared" si="138"/>
        <v>-0.62400245549416822</v>
      </c>
      <c r="E4334">
        <v>-1.2229922543824353E-3</v>
      </c>
      <c r="F4334">
        <v>4326</v>
      </c>
      <c r="G4334">
        <f t="shared" ca="1" si="139"/>
        <v>1.712449143414777E-3</v>
      </c>
    </row>
    <row r="4335" spans="2:7" x14ac:dyDescent="0.35">
      <c r="B4335" s="269">
        <v>40231</v>
      </c>
      <c r="C4335" s="210">
        <v>130.32</v>
      </c>
      <c r="D4335">
        <f t="shared" si="138"/>
        <v>0.15174547061422877</v>
      </c>
      <c r="E4335">
        <v>-1.226241569589183E-3</v>
      </c>
      <c r="F4335">
        <v>4327</v>
      </c>
      <c r="G4335">
        <f t="shared" ca="1" si="139"/>
        <v>-7.5822892151289649E-3</v>
      </c>
    </row>
    <row r="4336" spans="2:7" x14ac:dyDescent="0.35">
      <c r="B4336" s="269">
        <v>39443</v>
      </c>
      <c r="C4336" s="210">
        <v>113.15</v>
      </c>
      <c r="D4336">
        <f t="shared" si="138"/>
        <v>2.5150667909288602</v>
      </c>
      <c r="E4336">
        <v>-1.2357666166475467E-3</v>
      </c>
      <c r="F4336">
        <v>4328</v>
      </c>
      <c r="G4336">
        <f t="shared" ca="1" si="139"/>
        <v>-3.1680109648236233E-2</v>
      </c>
    </row>
    <row r="4337" spans="2:7" x14ac:dyDescent="0.35">
      <c r="B4337" s="269">
        <v>36076</v>
      </c>
      <c r="C4337" s="210">
        <v>32.19</v>
      </c>
      <c r="D4337">
        <f t="shared" si="138"/>
        <v>-0.9896230916030534</v>
      </c>
      <c r="E4337">
        <v>-1.2410797393732284E-3</v>
      </c>
      <c r="F4337">
        <v>4329</v>
      </c>
      <c r="G4337">
        <f t="shared" ca="1" si="139"/>
        <v>-1.0948476341419724E-2</v>
      </c>
    </row>
    <row r="4338" spans="2:7" x14ac:dyDescent="0.35">
      <c r="B4338" s="269">
        <v>44242</v>
      </c>
      <c r="C4338" s="210">
        <v>3102.08</v>
      </c>
      <c r="D4338">
        <f t="shared" si="138"/>
        <v>6.7530679063257599</v>
      </c>
      <c r="E4338">
        <v>-1.2427799635537477E-3</v>
      </c>
      <c r="F4338">
        <v>4330</v>
      </c>
      <c r="G4338">
        <f t="shared" ca="1" si="139"/>
        <v>-2.2013941560081001E-2</v>
      </c>
    </row>
    <row r="4339" spans="2:7" x14ac:dyDescent="0.35">
      <c r="B4339" s="269">
        <v>41807</v>
      </c>
      <c r="C4339" s="210">
        <v>400.11</v>
      </c>
      <c r="D4339">
        <f t="shared" si="138"/>
        <v>1.6336887835703005</v>
      </c>
      <c r="E4339">
        <v>-1.2480966526047777E-3</v>
      </c>
      <c r="F4339">
        <v>4331</v>
      </c>
      <c r="G4339">
        <f t="shared" ca="1" si="139"/>
        <v>-1.0189995928306841E-3</v>
      </c>
    </row>
    <row r="4340" spans="2:7" x14ac:dyDescent="0.35">
      <c r="B4340" s="269">
        <v>40368</v>
      </c>
      <c r="C4340" s="210">
        <v>151.91999999999999</v>
      </c>
      <c r="D4340">
        <f t="shared" si="138"/>
        <v>-0.94637411047102671</v>
      </c>
      <c r="E4340">
        <v>-1.2490960489121433E-3</v>
      </c>
      <c r="F4340">
        <v>4332</v>
      </c>
      <c r="G4340">
        <f t="shared" ca="1" si="139"/>
        <v>9.2617011986862712E-3</v>
      </c>
    </row>
    <row r="4341" spans="2:7" x14ac:dyDescent="0.35">
      <c r="B4341" s="269">
        <v>43776</v>
      </c>
      <c r="C4341" s="210">
        <v>2832.96</v>
      </c>
      <c r="D4341">
        <f t="shared" si="138"/>
        <v>31.495526496902958</v>
      </c>
      <c r="E4341">
        <v>-1.2550590159773052E-3</v>
      </c>
      <c r="F4341">
        <v>4333</v>
      </c>
      <c r="G4341">
        <f t="shared" ca="1" si="139"/>
        <v>-1.0743295485376352E-2</v>
      </c>
    </row>
    <row r="4342" spans="2:7" x14ac:dyDescent="0.35">
      <c r="B4342" s="269">
        <v>38653</v>
      </c>
      <c r="C4342" s="210">
        <v>87.18</v>
      </c>
      <c r="D4342">
        <f t="shared" si="138"/>
        <v>-8.2895013675573267E-2</v>
      </c>
      <c r="E4342">
        <v>-1.2601672585634026E-3</v>
      </c>
      <c r="F4342">
        <v>4334</v>
      </c>
      <c r="G4342">
        <f t="shared" ca="1" si="139"/>
        <v>-2.0344010953430487E-2</v>
      </c>
    </row>
    <row r="4343" spans="2:7" x14ac:dyDescent="0.35">
      <c r="B4343" s="269">
        <v>38691</v>
      </c>
      <c r="C4343" s="210">
        <v>95.06</v>
      </c>
      <c r="D4343">
        <f t="shared" si="138"/>
        <v>-0.42838244137101628</v>
      </c>
      <c r="E4343">
        <v>-1.2607690691322183E-3</v>
      </c>
      <c r="F4343">
        <v>4335</v>
      </c>
      <c r="G4343">
        <f t="shared" ca="1" si="139"/>
        <v>-2.3914237070201204E-2</v>
      </c>
    </row>
    <row r="4344" spans="2:7" x14ac:dyDescent="0.35">
      <c r="B4344" s="269">
        <v>40423</v>
      </c>
      <c r="C4344" s="210">
        <v>166.3</v>
      </c>
      <c r="D4344">
        <f t="shared" si="138"/>
        <v>-0.86244602888385258</v>
      </c>
      <c r="E4344">
        <v>-1.2611855143833976E-3</v>
      </c>
      <c r="F4344">
        <v>4336</v>
      </c>
      <c r="G4344">
        <f t="shared" ca="1" si="139"/>
        <v>-2.6668498050599317E-3</v>
      </c>
    </row>
    <row r="4345" spans="2:7" x14ac:dyDescent="0.35">
      <c r="B4345" s="269">
        <v>42499</v>
      </c>
      <c r="C4345" s="210">
        <v>1208.98</v>
      </c>
      <c r="D4345">
        <f t="shared" si="138"/>
        <v>29.638114546376077</v>
      </c>
      <c r="E4345">
        <v>-1.2639300790575647E-3</v>
      </c>
      <c r="F4345">
        <v>4337</v>
      </c>
      <c r="G4345">
        <f t="shared" ca="1" si="139"/>
        <v>1.3287037503485125E-2</v>
      </c>
    </row>
    <row r="4346" spans="2:7" x14ac:dyDescent="0.35">
      <c r="B4346" s="269">
        <v>36144</v>
      </c>
      <c r="C4346" s="210">
        <v>39.46</v>
      </c>
      <c r="D4346">
        <f t="shared" si="138"/>
        <v>-0.70572003877992384</v>
      </c>
      <c r="E4346">
        <v>-1.2655024044544965E-3</v>
      </c>
      <c r="F4346">
        <v>4338</v>
      </c>
      <c r="G4346">
        <f t="shared" ca="1" si="139"/>
        <v>7.2649121105815813E-3</v>
      </c>
    </row>
    <row r="4347" spans="2:7" x14ac:dyDescent="0.35">
      <c r="B4347" s="269">
        <v>40059</v>
      </c>
      <c r="C4347" s="210">
        <v>134.09</v>
      </c>
      <c r="D4347">
        <f t="shared" si="138"/>
        <v>2.3172372551951135E-3</v>
      </c>
      <c r="E4347">
        <v>-1.2661999106210898E-3</v>
      </c>
      <c r="F4347">
        <v>4339</v>
      </c>
      <c r="G4347">
        <f t="shared" ca="1" si="139"/>
        <v>7.9992581690623565E-3</v>
      </c>
    </row>
    <row r="4348" spans="2:7" x14ac:dyDescent="0.35">
      <c r="B4348" s="269">
        <v>40319</v>
      </c>
      <c r="C4348" s="210">
        <v>133.78</v>
      </c>
      <c r="D4348">
        <f t="shared" si="138"/>
        <v>2.4040712468193388</v>
      </c>
      <c r="E4348">
        <v>-1.2691302724896418E-3</v>
      </c>
      <c r="F4348">
        <v>4340</v>
      </c>
      <c r="G4348">
        <f t="shared" ca="1" si="139"/>
        <v>-2.6018100146012361E-2</v>
      </c>
    </row>
    <row r="4349" spans="2:7" x14ac:dyDescent="0.35">
      <c r="B4349" s="269">
        <v>37141</v>
      </c>
      <c r="C4349" s="210">
        <v>39.299999999999997</v>
      </c>
      <c r="D4349">
        <f t="shared" si="138"/>
        <v>-0.70557386874438122</v>
      </c>
      <c r="E4349">
        <v>-1.270648030495661E-3</v>
      </c>
      <c r="F4349">
        <v>4341</v>
      </c>
      <c r="G4349">
        <f t="shared" ca="1" si="139"/>
        <v>-1.6317601076019275E-3</v>
      </c>
    </row>
    <row r="4350" spans="2:7" x14ac:dyDescent="0.35">
      <c r="B4350" s="269">
        <v>40127</v>
      </c>
      <c r="C4350" s="210">
        <v>133.47999999999999</v>
      </c>
      <c r="D4350">
        <f t="shared" si="138"/>
        <v>-0.95536890535452768</v>
      </c>
      <c r="E4350">
        <v>-1.2719790497569465E-3</v>
      </c>
      <c r="F4350">
        <v>4342</v>
      </c>
      <c r="G4350">
        <f t="shared" ca="1" si="139"/>
        <v>1.6543238676774485E-2</v>
      </c>
    </row>
    <row r="4351" spans="2:7" x14ac:dyDescent="0.35">
      <c r="B4351" s="269">
        <v>43994</v>
      </c>
      <c r="C4351" s="210">
        <v>2990.74</v>
      </c>
      <c r="D4351">
        <f t="shared" si="138"/>
        <v>-8.248251319180272E-2</v>
      </c>
      <c r="E4351">
        <v>-1.2756465056636579E-3</v>
      </c>
      <c r="F4351">
        <v>4343</v>
      </c>
      <c r="G4351">
        <f t="shared" ca="1" si="139"/>
        <v>8.7172885439700306E-3</v>
      </c>
    </row>
    <row r="4352" spans="2:7" x14ac:dyDescent="0.35">
      <c r="B4352" s="269">
        <v>44383</v>
      </c>
      <c r="C4352" s="210">
        <v>3259.6</v>
      </c>
      <c r="D4352">
        <f t="shared" si="138"/>
        <v>-0.4587728576148879</v>
      </c>
      <c r="E4352">
        <v>-1.2929634599948081E-3</v>
      </c>
      <c r="F4352">
        <v>4344</v>
      </c>
      <c r="G4352">
        <f t="shared" ca="1" si="139"/>
        <v>2.3215523217573674E-3</v>
      </c>
    </row>
    <row r="4353" spans="2:7" x14ac:dyDescent="0.35">
      <c r="B4353" s="269">
        <v>45559</v>
      </c>
      <c r="C4353" s="210">
        <v>6022.61</v>
      </c>
      <c r="D4353">
        <f t="shared" si="138"/>
        <v>0.79570350934732681</v>
      </c>
      <c r="E4353">
        <v>-1.2951005070957579E-3</v>
      </c>
      <c r="F4353">
        <v>4345</v>
      </c>
      <c r="G4353">
        <f t="shared" ca="1" si="139"/>
        <v>3.238339153629962E-2</v>
      </c>
    </row>
    <row r="4354" spans="2:7" x14ac:dyDescent="0.35">
      <c r="B4354" s="269">
        <v>44420</v>
      </c>
      <c r="C4354" s="210">
        <v>3353.9</v>
      </c>
      <c r="D4354">
        <f t="shared" si="138"/>
        <v>-0.389582923828452</v>
      </c>
      <c r="E4354">
        <v>-1.2953175016749525E-3</v>
      </c>
      <c r="F4354">
        <v>4346</v>
      </c>
      <c r="G4354">
        <f t="shared" ca="1" si="139"/>
        <v>2.1675689340094194E-2</v>
      </c>
    </row>
    <row r="4355" spans="2:7" x14ac:dyDescent="0.35">
      <c r="B4355" s="269">
        <v>45518</v>
      </c>
      <c r="C4355" s="210">
        <v>5494.44</v>
      </c>
      <c r="D4355">
        <f t="shared" si="138"/>
        <v>1.0063757764315371</v>
      </c>
      <c r="E4355">
        <v>-1.2978089930529644E-3</v>
      </c>
      <c r="F4355">
        <v>4347</v>
      </c>
      <c r="G4355">
        <f t="shared" ca="1" si="139"/>
        <v>-2.5512160723756068E-2</v>
      </c>
    </row>
    <row r="4356" spans="2:7" x14ac:dyDescent="0.35">
      <c r="B4356" s="269">
        <v>43789</v>
      </c>
      <c r="C4356" s="210">
        <v>2738.49</v>
      </c>
      <c r="D4356">
        <f t="shared" si="138"/>
        <v>58.467752442996741</v>
      </c>
      <c r="E4356">
        <v>-1.298298718112507E-3</v>
      </c>
      <c r="F4356">
        <v>4348</v>
      </c>
      <c r="G4356">
        <f t="shared" ca="1" si="139"/>
        <v>-7.8028662999937888E-5</v>
      </c>
    </row>
    <row r="4357" spans="2:7" x14ac:dyDescent="0.35">
      <c r="B4357" s="269">
        <v>36798</v>
      </c>
      <c r="C4357" s="210">
        <v>46.05</v>
      </c>
      <c r="D4357">
        <f t="shared" si="138"/>
        <v>-0.9901146316331787</v>
      </c>
      <c r="E4357">
        <v>-1.3012361743656967E-3</v>
      </c>
      <c r="F4357">
        <v>4349</v>
      </c>
      <c r="G4357">
        <f t="shared" ca="1" si="139"/>
        <v>2.1480979102559753E-2</v>
      </c>
    </row>
    <row r="4358" spans="2:7" x14ac:dyDescent="0.35">
      <c r="B4358" s="269">
        <v>45713</v>
      </c>
      <c r="C4358" s="210">
        <v>4658.3999999999996</v>
      </c>
      <c r="D4358">
        <f t="shared" si="138"/>
        <v>30.963771099217784</v>
      </c>
      <c r="E4358">
        <v>-1.3013268388478473E-3</v>
      </c>
      <c r="F4358">
        <v>4350</v>
      </c>
      <c r="G4358">
        <f t="shared" ca="1" si="139"/>
        <v>2.8284647585787781E-3</v>
      </c>
    </row>
    <row r="4359" spans="2:7" x14ac:dyDescent="0.35">
      <c r="B4359" s="269">
        <v>40619</v>
      </c>
      <c r="C4359" s="210">
        <v>145.74</v>
      </c>
      <c r="D4359">
        <f t="shared" si="138"/>
        <v>2.853516657852988</v>
      </c>
      <c r="E4359">
        <v>-1.3019941067635011E-3</v>
      </c>
      <c r="F4359">
        <v>4351</v>
      </c>
      <c r="G4359">
        <f t="shared" ca="1" si="139"/>
        <v>-4.7607364227395872E-2</v>
      </c>
    </row>
    <row r="4360" spans="2:7" x14ac:dyDescent="0.35">
      <c r="B4360" s="269">
        <v>37512</v>
      </c>
      <c r="C4360" s="210">
        <v>37.82</v>
      </c>
      <c r="D4360">
        <f t="shared" si="138"/>
        <v>-0.98674967680002235</v>
      </c>
      <c r="E4360">
        <v>-1.3203063110640918E-3</v>
      </c>
      <c r="F4360">
        <v>4352</v>
      </c>
      <c r="G4360">
        <f t="shared" ca="1" si="139"/>
        <v>3.158651319193926E-2</v>
      </c>
    </row>
    <row r="4361" spans="2:7" x14ac:dyDescent="0.35">
      <c r="B4361" s="269">
        <v>43760</v>
      </c>
      <c r="C4361" s="210">
        <v>2854.27</v>
      </c>
      <c r="D4361">
        <f t="shared" ref="D4361:D4424" si="140">(C4361-C4362)/C4362</f>
        <v>28.190734301493144</v>
      </c>
      <c r="E4361">
        <v>-1.3225800808244082E-3</v>
      </c>
      <c r="F4361">
        <v>4353</v>
      </c>
      <c r="G4361">
        <f t="shared" ca="1" si="139"/>
        <v>4.9440831341301204E-3</v>
      </c>
    </row>
    <row r="4362" spans="2:7" x14ac:dyDescent="0.35">
      <c r="B4362" s="269">
        <v>39154</v>
      </c>
      <c r="C4362" s="210">
        <v>97.78</v>
      </c>
      <c r="D4362">
        <f t="shared" si="140"/>
        <v>-0.97834843126878024</v>
      </c>
      <c r="E4362">
        <v>-1.3277499744663002E-3</v>
      </c>
      <c r="F4362">
        <v>4354</v>
      </c>
      <c r="G4362">
        <f t="shared" ref="G4362:G4425" ca="1" si="141">_xlfn.NORM.INV(RAND(),M$11,M$12)</f>
        <v>-1.017687298939011E-2</v>
      </c>
    </row>
    <row r="4363" spans="2:7" x14ac:dyDescent="0.35">
      <c r="B4363" s="269">
        <v>45250</v>
      </c>
      <c r="C4363" s="210">
        <v>4516.07</v>
      </c>
      <c r="D4363">
        <f t="shared" si="140"/>
        <v>99.895218945487031</v>
      </c>
      <c r="E4363">
        <v>-1.3356596809896185E-3</v>
      </c>
      <c r="F4363">
        <v>4355</v>
      </c>
      <c r="G4363">
        <f t="shared" ca="1" si="141"/>
        <v>2.3094547982539761E-2</v>
      </c>
    </row>
    <row r="4364" spans="2:7" x14ac:dyDescent="0.35">
      <c r="B4364" s="269">
        <v>37043</v>
      </c>
      <c r="C4364" s="210">
        <v>44.76</v>
      </c>
      <c r="D4364">
        <f t="shared" si="140"/>
        <v>-0.59809643530573775</v>
      </c>
      <c r="E4364">
        <v>-1.3386880856760882E-3</v>
      </c>
      <c r="F4364">
        <v>4356</v>
      </c>
      <c r="G4364">
        <f t="shared" ca="1" si="141"/>
        <v>-1.9007340200315401E-2</v>
      </c>
    </row>
    <row r="4365" spans="2:7" x14ac:dyDescent="0.35">
      <c r="B4365" s="269">
        <v>39251</v>
      </c>
      <c r="C4365" s="210">
        <v>111.37</v>
      </c>
      <c r="D4365">
        <f t="shared" si="140"/>
        <v>-0.96348321053960384</v>
      </c>
      <c r="E4365">
        <v>-1.345050215207958E-3</v>
      </c>
      <c r="F4365">
        <v>4357</v>
      </c>
      <c r="G4365">
        <f t="shared" ca="1" si="141"/>
        <v>1.853103189794534E-2</v>
      </c>
    </row>
    <row r="4366" spans="2:7" x14ac:dyDescent="0.35">
      <c r="B4366" s="269">
        <v>44245</v>
      </c>
      <c r="C4366" s="210">
        <v>3049.83</v>
      </c>
      <c r="D4366">
        <f t="shared" si="140"/>
        <v>-0.26879774057895262</v>
      </c>
      <c r="E4366">
        <v>-1.3523425323187302E-3</v>
      </c>
      <c r="F4366">
        <v>4358</v>
      </c>
      <c r="G4366">
        <f t="shared" ca="1" si="141"/>
        <v>1.8770021746703031E-2</v>
      </c>
    </row>
    <row r="4367" spans="2:7" x14ac:dyDescent="0.35">
      <c r="B4367" s="269">
        <v>44908</v>
      </c>
      <c r="C4367" s="210">
        <v>4170.9799999999996</v>
      </c>
      <c r="D4367">
        <f t="shared" si="140"/>
        <v>281.77830508474574</v>
      </c>
      <c r="E4367">
        <v>-1.3527652676920258E-3</v>
      </c>
      <c r="F4367">
        <v>4359</v>
      </c>
      <c r="G4367">
        <f t="shared" ca="1" si="141"/>
        <v>2.4420227802950379E-2</v>
      </c>
    </row>
    <row r="4368" spans="2:7" x14ac:dyDescent="0.35">
      <c r="B4368" s="269">
        <v>35704</v>
      </c>
      <c r="C4368" s="210">
        <v>14.75</v>
      </c>
      <c r="D4368">
        <f t="shared" si="140"/>
        <v>-0.99745771621908108</v>
      </c>
      <c r="E4368">
        <v>-1.3540961408259698E-3</v>
      </c>
      <c r="F4368">
        <v>4360</v>
      </c>
      <c r="G4368">
        <f t="shared" ca="1" si="141"/>
        <v>2.5432916223949869E-2</v>
      </c>
    </row>
    <row r="4369" spans="2:7" x14ac:dyDescent="0.35">
      <c r="B4369" s="269">
        <v>46038</v>
      </c>
      <c r="C4369" s="210">
        <v>5801.87</v>
      </c>
      <c r="D4369">
        <f t="shared" si="140"/>
        <v>1.7536818624077459</v>
      </c>
      <c r="E4369">
        <v>-1.3546217214539533E-3</v>
      </c>
      <c r="F4369">
        <v>4361</v>
      </c>
      <c r="G4369">
        <f t="shared" ca="1" si="141"/>
        <v>-2.0424236951126648E-2</v>
      </c>
    </row>
    <row r="4370" spans="2:7" x14ac:dyDescent="0.35">
      <c r="B4370" s="269">
        <v>43168</v>
      </c>
      <c r="C4370" s="210">
        <v>2106.9499999999998</v>
      </c>
      <c r="D4370">
        <f t="shared" si="140"/>
        <v>13.356432270373398</v>
      </c>
      <c r="E4370">
        <v>-1.3603056184889448E-3</v>
      </c>
      <c r="F4370">
        <v>4362</v>
      </c>
      <c r="G4370">
        <f t="shared" ca="1" si="141"/>
        <v>-5.0841709391476041E-3</v>
      </c>
    </row>
    <row r="4371" spans="2:7" x14ac:dyDescent="0.35">
      <c r="B4371" s="269">
        <v>40590</v>
      </c>
      <c r="C4371" s="210">
        <v>146.76</v>
      </c>
      <c r="D4371">
        <f t="shared" si="140"/>
        <v>3.0263374485596701</v>
      </c>
      <c r="E4371">
        <v>-1.3609145345673452E-3</v>
      </c>
      <c r="F4371">
        <v>4363</v>
      </c>
      <c r="G4371">
        <f t="shared" ca="1" si="141"/>
        <v>5.9852031320556933E-3</v>
      </c>
    </row>
    <row r="4372" spans="2:7" x14ac:dyDescent="0.35">
      <c r="B4372" s="269">
        <v>37489</v>
      </c>
      <c r="C4372" s="210">
        <v>36.450000000000003</v>
      </c>
      <c r="D4372">
        <f t="shared" si="140"/>
        <v>-0.98694301854485411</v>
      </c>
      <c r="E4372">
        <v>-1.3698630136985523E-3</v>
      </c>
      <c r="F4372">
        <v>4364</v>
      </c>
      <c r="G4372">
        <f t="shared" ca="1" si="141"/>
        <v>8.7291110761581123E-3</v>
      </c>
    </row>
    <row r="4373" spans="2:7" x14ac:dyDescent="0.35">
      <c r="B4373" s="269">
        <v>43754</v>
      </c>
      <c r="C4373" s="210">
        <v>2791.61</v>
      </c>
      <c r="D4373">
        <f t="shared" si="140"/>
        <v>6.857521263483464E-2</v>
      </c>
      <c r="E4373">
        <v>-1.3700884297283887E-3</v>
      </c>
      <c r="F4373">
        <v>4365</v>
      </c>
      <c r="G4373">
        <f t="shared" ca="1" si="141"/>
        <v>5.7013092386938649E-3</v>
      </c>
    </row>
    <row r="4374" spans="2:7" x14ac:dyDescent="0.35">
      <c r="B4374" s="269">
        <v>43558</v>
      </c>
      <c r="C4374" s="210">
        <v>2612.46</v>
      </c>
      <c r="D4374">
        <f t="shared" si="140"/>
        <v>70.810335349092895</v>
      </c>
      <c r="E4374">
        <v>-1.3722979300854897E-3</v>
      </c>
      <c r="F4374">
        <v>4366</v>
      </c>
      <c r="G4374">
        <f t="shared" ca="1" si="141"/>
        <v>-3.7716963276444599E-4</v>
      </c>
    </row>
    <row r="4375" spans="2:7" x14ac:dyDescent="0.35">
      <c r="B4375" s="269">
        <v>37655</v>
      </c>
      <c r="C4375" s="210">
        <v>36.380000000000003</v>
      </c>
      <c r="D4375">
        <f t="shared" si="140"/>
        <v>-0.99320986156553936</v>
      </c>
      <c r="E4375">
        <v>-1.3724951962667351E-3</v>
      </c>
      <c r="F4375">
        <v>4367</v>
      </c>
      <c r="G4375">
        <f t="shared" ca="1" si="141"/>
        <v>-1.356694512179059E-2</v>
      </c>
    </row>
    <row r="4376" spans="2:7" x14ac:dyDescent="0.35">
      <c r="B4376" s="269">
        <v>46210</v>
      </c>
      <c r="C4376" s="210">
        <v>5357.77</v>
      </c>
      <c r="D4376">
        <f t="shared" si="140"/>
        <v>146.71905155776122</v>
      </c>
      <c r="E4376">
        <v>-1.3755440202043187E-3</v>
      </c>
      <c r="F4376">
        <v>4368</v>
      </c>
      <c r="G4376">
        <f t="shared" ca="1" si="141"/>
        <v>7.3785699406346654E-3</v>
      </c>
    </row>
    <row r="4377" spans="2:7" x14ac:dyDescent="0.35">
      <c r="B4377" s="269">
        <v>37438</v>
      </c>
      <c r="C4377" s="210">
        <v>36.270000000000003</v>
      </c>
      <c r="D4377">
        <f t="shared" si="140"/>
        <v>-0.98596970353407187</v>
      </c>
      <c r="E4377">
        <v>-1.3766519823787764E-3</v>
      </c>
      <c r="F4377">
        <v>4369</v>
      </c>
      <c r="G4377">
        <f t="shared" ca="1" si="141"/>
        <v>8.9181109285035639E-3</v>
      </c>
    </row>
    <row r="4378" spans="2:7" x14ac:dyDescent="0.35">
      <c r="B4378" s="269">
        <v>43565</v>
      </c>
      <c r="C4378" s="210">
        <v>2585.12</v>
      </c>
      <c r="D4378">
        <f t="shared" si="140"/>
        <v>50.281888514183699</v>
      </c>
      <c r="E4378">
        <v>-1.3829335187545593E-3</v>
      </c>
      <c r="F4378">
        <v>4370</v>
      </c>
      <c r="G4378">
        <f t="shared" ca="1" si="141"/>
        <v>9.5031517286979748E-3</v>
      </c>
    </row>
    <row r="4379" spans="2:7" x14ac:dyDescent="0.35">
      <c r="B4379" s="269">
        <v>38252</v>
      </c>
      <c r="C4379" s="210">
        <v>50.41</v>
      </c>
      <c r="D4379">
        <f t="shared" si="140"/>
        <v>-0.98468353776551631</v>
      </c>
      <c r="E4379">
        <v>-1.3866877971473908E-3</v>
      </c>
      <c r="F4379">
        <v>4371</v>
      </c>
      <c r="G4379">
        <f t="shared" ca="1" si="141"/>
        <v>2.2553300814899067E-3</v>
      </c>
    </row>
    <row r="4380" spans="2:7" x14ac:dyDescent="0.35">
      <c r="B4380" s="269">
        <v>44188</v>
      </c>
      <c r="C4380" s="210">
        <v>3291.23</v>
      </c>
      <c r="D4380">
        <f t="shared" si="140"/>
        <v>-0.2005737201207678</v>
      </c>
      <c r="E4380">
        <v>-1.389643213656105E-3</v>
      </c>
      <c r="F4380">
        <v>4372</v>
      </c>
      <c r="G4380">
        <f t="shared" ca="1" si="141"/>
        <v>-2.3845694136909439E-3</v>
      </c>
    </row>
    <row r="4381" spans="2:7" x14ac:dyDescent="0.35">
      <c r="B4381" s="269">
        <v>44922</v>
      </c>
      <c r="C4381" s="210">
        <v>4116.99</v>
      </c>
      <c r="D4381">
        <f t="shared" si="140"/>
        <v>114.61331086773377</v>
      </c>
      <c r="E4381">
        <v>-1.3947035224147048E-3</v>
      </c>
      <c r="F4381">
        <v>4373</v>
      </c>
      <c r="G4381">
        <f t="shared" ca="1" si="141"/>
        <v>2.2690963268818073E-2</v>
      </c>
    </row>
    <row r="4382" spans="2:7" x14ac:dyDescent="0.35">
      <c r="B4382" s="269">
        <v>37701</v>
      </c>
      <c r="C4382" s="210">
        <v>35.61</v>
      </c>
      <c r="D4382">
        <f t="shared" si="140"/>
        <v>-0.87413403082143359</v>
      </c>
      <c r="E4382">
        <v>-1.4021312394839362E-3</v>
      </c>
      <c r="F4382">
        <v>4374</v>
      </c>
      <c r="G4382">
        <f t="shared" ca="1" si="141"/>
        <v>1.4230072031651924E-2</v>
      </c>
    </row>
    <row r="4383" spans="2:7" x14ac:dyDescent="0.35">
      <c r="B4383" s="269">
        <v>41467</v>
      </c>
      <c r="C4383" s="210">
        <v>282.92</v>
      </c>
      <c r="D4383">
        <f t="shared" si="140"/>
        <v>-0.92970390266082603</v>
      </c>
      <c r="E4383">
        <v>-1.4118311449949784E-3</v>
      </c>
      <c r="F4383">
        <v>4375</v>
      </c>
      <c r="G4383">
        <f t="shared" ca="1" si="141"/>
        <v>-1.1814132321282769E-2</v>
      </c>
    </row>
    <row r="4384" spans="2:7" x14ac:dyDescent="0.35">
      <c r="B4384" s="269">
        <v>45028</v>
      </c>
      <c r="C4384" s="210">
        <v>4024.69</v>
      </c>
      <c r="D4384">
        <f t="shared" si="140"/>
        <v>34.740076369771778</v>
      </c>
      <c r="E4384">
        <v>-1.414255196147226E-3</v>
      </c>
      <c r="F4384">
        <v>4376</v>
      </c>
      <c r="G4384">
        <f t="shared" ca="1" si="141"/>
        <v>1.0356814678252288E-2</v>
      </c>
    </row>
    <row r="4385" spans="2:7" x14ac:dyDescent="0.35">
      <c r="B4385" s="269">
        <v>39247</v>
      </c>
      <c r="C4385" s="210">
        <v>112.61</v>
      </c>
      <c r="D4385">
        <f t="shared" si="140"/>
        <v>-0.35933321954827335</v>
      </c>
      <c r="E4385">
        <v>-1.4188170612751316E-3</v>
      </c>
      <c r="F4385">
        <v>4377</v>
      </c>
      <c r="G4385">
        <f t="shared" ca="1" si="141"/>
        <v>1.0847713584360505E-2</v>
      </c>
    </row>
    <row r="4386" spans="2:7" x14ac:dyDescent="0.35">
      <c r="B4386" s="269">
        <v>40443</v>
      </c>
      <c r="C4386" s="210">
        <v>175.77</v>
      </c>
      <c r="D4386">
        <f t="shared" si="140"/>
        <v>-0.92079649606618541</v>
      </c>
      <c r="E4386">
        <v>-1.4202931485058515E-3</v>
      </c>
      <c r="F4386">
        <v>4378</v>
      </c>
      <c r="G4386">
        <f t="shared" ca="1" si="141"/>
        <v>-4.3130162487824853E-3</v>
      </c>
    </row>
    <row r="4387" spans="2:7" x14ac:dyDescent="0.35">
      <c r="B4387" s="269">
        <v>43193</v>
      </c>
      <c r="C4387" s="210">
        <v>2219.2199999999998</v>
      </c>
      <c r="D4387">
        <f t="shared" si="140"/>
        <v>15.73998642226748</v>
      </c>
      <c r="E4387">
        <v>-1.4218990451679322E-3</v>
      </c>
      <c r="F4387">
        <v>4379</v>
      </c>
      <c r="G4387">
        <f t="shared" ca="1" si="141"/>
        <v>4.3419064086943505E-3</v>
      </c>
    </row>
    <row r="4388" spans="2:7" x14ac:dyDescent="0.35">
      <c r="B4388" s="269">
        <v>39958</v>
      </c>
      <c r="C4388" s="210">
        <v>132.57</v>
      </c>
      <c r="D4388">
        <f t="shared" si="140"/>
        <v>-0.34329023629068217</v>
      </c>
      <c r="E4388">
        <v>-1.431153962036741E-3</v>
      </c>
      <c r="F4388">
        <v>4380</v>
      </c>
      <c r="G4388">
        <f t="shared" ca="1" si="141"/>
        <v>-6.1918296295385899E-3</v>
      </c>
    </row>
    <row r="4389" spans="2:7" x14ac:dyDescent="0.35">
      <c r="B4389" s="269">
        <v>41213</v>
      </c>
      <c r="C4389" s="210">
        <v>201.87</v>
      </c>
      <c r="D4389">
        <f t="shared" si="140"/>
        <v>1.2345583351782157</v>
      </c>
      <c r="E4389">
        <v>-1.4345073209338743E-3</v>
      </c>
      <c r="F4389">
        <v>4381</v>
      </c>
      <c r="G4389">
        <f t="shared" ca="1" si="141"/>
        <v>-3.7572723177627474E-3</v>
      </c>
    </row>
    <row r="4390" spans="2:7" x14ac:dyDescent="0.35">
      <c r="B4390" s="269">
        <v>38617</v>
      </c>
      <c r="C4390" s="210">
        <v>90.34</v>
      </c>
      <c r="D4390">
        <f t="shared" si="140"/>
        <v>-0.98435489485360206</v>
      </c>
      <c r="E4390">
        <v>-1.4369404222393661E-3</v>
      </c>
      <c r="F4390">
        <v>4382</v>
      </c>
      <c r="G4390">
        <f t="shared" ca="1" si="141"/>
        <v>6.1965547546064771E-3</v>
      </c>
    </row>
    <row r="4391" spans="2:7" x14ac:dyDescent="0.35">
      <c r="B4391" s="269">
        <v>46058</v>
      </c>
      <c r="C4391" s="210">
        <v>5774.33</v>
      </c>
      <c r="D4391">
        <f t="shared" si="140"/>
        <v>4.1374413907844509</v>
      </c>
      <c r="E4391">
        <v>-1.4456939590397676E-3</v>
      </c>
      <c r="F4391">
        <v>4383</v>
      </c>
      <c r="G4391">
        <f t="shared" ca="1" si="141"/>
        <v>2.2109330054071539E-2</v>
      </c>
    </row>
    <row r="4392" spans="2:7" x14ac:dyDescent="0.35">
      <c r="B4392" s="269">
        <v>42391</v>
      </c>
      <c r="C4392" s="210">
        <v>1123.97</v>
      </c>
      <c r="D4392">
        <f t="shared" si="140"/>
        <v>0.64696314748333206</v>
      </c>
      <c r="E4392">
        <v>-1.4481165600567537E-3</v>
      </c>
      <c r="F4392">
        <v>4384</v>
      </c>
      <c r="G4392">
        <f t="shared" ca="1" si="141"/>
        <v>3.1662272942424893E-2</v>
      </c>
    </row>
    <row r="4393" spans="2:7" x14ac:dyDescent="0.35">
      <c r="B4393" s="269">
        <v>41956</v>
      </c>
      <c r="C4393" s="210">
        <v>682.45</v>
      </c>
      <c r="D4393">
        <f t="shared" si="140"/>
        <v>-0.85318762168034512</v>
      </c>
      <c r="E4393">
        <v>-1.4485543720004813E-3</v>
      </c>
      <c r="F4393">
        <v>4385</v>
      </c>
      <c r="G4393">
        <f t="shared" ca="1" si="141"/>
        <v>1.1622345298584642E-3</v>
      </c>
    </row>
    <row r="4394" spans="2:7" x14ac:dyDescent="0.35">
      <c r="B4394" s="269">
        <v>45659</v>
      </c>
      <c r="C4394" s="210">
        <v>4648.45</v>
      </c>
      <c r="D4394">
        <f t="shared" si="140"/>
        <v>-0.19250498989860393</v>
      </c>
      <c r="E4394">
        <v>-1.4499914074583263E-3</v>
      </c>
      <c r="F4394">
        <v>4386</v>
      </c>
      <c r="G4394">
        <f t="shared" ca="1" si="141"/>
        <v>1.8943897101455782E-2</v>
      </c>
    </row>
    <row r="4395" spans="2:7" x14ac:dyDescent="0.35">
      <c r="B4395" s="269">
        <v>45959</v>
      </c>
      <c r="C4395" s="210">
        <v>5756.63</v>
      </c>
      <c r="D4395">
        <f t="shared" si="140"/>
        <v>103.70407420880322</v>
      </c>
      <c r="E4395">
        <v>-1.4501326108110634E-3</v>
      </c>
      <c r="F4395">
        <v>4387</v>
      </c>
      <c r="G4395">
        <f t="shared" ca="1" si="141"/>
        <v>-1.9128199761976048E-3</v>
      </c>
    </row>
    <row r="4396" spans="2:7" x14ac:dyDescent="0.35">
      <c r="B4396" s="269">
        <v>36867</v>
      </c>
      <c r="C4396" s="210">
        <v>54.98</v>
      </c>
      <c r="D4396">
        <f t="shared" si="140"/>
        <v>0.60244826581171651</v>
      </c>
      <c r="E4396">
        <v>-1.452960406829012E-3</v>
      </c>
      <c r="F4396">
        <v>4388</v>
      </c>
      <c r="G4396">
        <f t="shared" ca="1" si="141"/>
        <v>-9.1152314139133286E-3</v>
      </c>
    </row>
    <row r="4397" spans="2:7" x14ac:dyDescent="0.35">
      <c r="B4397" s="269">
        <v>36111</v>
      </c>
      <c r="C4397" s="210">
        <v>34.31</v>
      </c>
      <c r="D4397">
        <f t="shared" si="140"/>
        <v>-0.16540987594259299</v>
      </c>
      <c r="E4397">
        <v>-1.4551804423747717E-3</v>
      </c>
      <c r="F4397">
        <v>4389</v>
      </c>
      <c r="G4397">
        <f t="shared" ca="1" si="141"/>
        <v>-9.6378640040087372E-3</v>
      </c>
    </row>
    <row r="4398" spans="2:7" x14ac:dyDescent="0.35">
      <c r="B4398" s="269">
        <v>37873</v>
      </c>
      <c r="C4398" s="210">
        <v>41.11</v>
      </c>
      <c r="D4398">
        <f t="shared" si="140"/>
        <v>-0.96589061099863938</v>
      </c>
      <c r="E4398">
        <v>-1.4573718727229116E-3</v>
      </c>
      <c r="F4398">
        <v>4390</v>
      </c>
      <c r="G4398">
        <f t="shared" ca="1" si="141"/>
        <v>7.7724637489197008E-3</v>
      </c>
    </row>
    <row r="4399" spans="2:7" x14ac:dyDescent="0.35">
      <c r="B4399" s="269">
        <v>42559</v>
      </c>
      <c r="C4399" s="210">
        <v>1205.24</v>
      </c>
      <c r="D4399">
        <f t="shared" si="140"/>
        <v>24.177355337372052</v>
      </c>
      <c r="E4399">
        <v>-1.4581607290803571E-3</v>
      </c>
      <c r="F4399">
        <v>4391</v>
      </c>
      <c r="G4399">
        <f t="shared" ca="1" si="141"/>
        <v>-2.1958800635640409E-2</v>
      </c>
    </row>
    <row r="4400" spans="2:7" x14ac:dyDescent="0.35">
      <c r="B4400" s="269">
        <v>36985</v>
      </c>
      <c r="C4400" s="210">
        <v>47.87</v>
      </c>
      <c r="D4400">
        <f t="shared" si="140"/>
        <v>-0.96102331110514028</v>
      </c>
      <c r="E4400">
        <v>-1.4601585314977115E-3</v>
      </c>
      <c r="F4400">
        <v>4392</v>
      </c>
      <c r="G4400">
        <f t="shared" ca="1" si="141"/>
        <v>-8.8070948118217206E-3</v>
      </c>
    </row>
    <row r="4401" spans="2:7" x14ac:dyDescent="0.35">
      <c r="B4401" s="269">
        <v>42492</v>
      </c>
      <c r="C4401" s="210">
        <v>1228.17</v>
      </c>
      <c r="D4401">
        <f t="shared" si="140"/>
        <v>29.021266194084578</v>
      </c>
      <c r="E4401">
        <v>-1.4634503280567448E-3</v>
      </c>
      <c r="F4401">
        <v>4393</v>
      </c>
      <c r="G4401">
        <f t="shared" ca="1" si="141"/>
        <v>4.8676136891126577E-2</v>
      </c>
    </row>
    <row r="4402" spans="2:7" x14ac:dyDescent="0.35">
      <c r="B4402" s="269">
        <v>37103</v>
      </c>
      <c r="C4402" s="210">
        <v>40.909999999999997</v>
      </c>
      <c r="D4402">
        <f t="shared" si="140"/>
        <v>-0.96620432710180004</v>
      </c>
      <c r="E4402">
        <v>-1.4644862094215835E-3</v>
      </c>
      <c r="F4402">
        <v>4394</v>
      </c>
      <c r="G4402">
        <f t="shared" ca="1" si="141"/>
        <v>-7.4781554676871019E-3</v>
      </c>
    </row>
    <row r="4403" spans="2:7" x14ac:dyDescent="0.35">
      <c r="B4403" s="269">
        <v>42496</v>
      </c>
      <c r="C4403" s="210">
        <v>1210.51</v>
      </c>
      <c r="D4403">
        <f t="shared" si="140"/>
        <v>18.821680039299167</v>
      </c>
      <c r="E4403">
        <v>-1.468295539846054E-3</v>
      </c>
      <c r="F4403">
        <v>4395</v>
      </c>
      <c r="G4403">
        <f t="shared" ca="1" si="141"/>
        <v>3.6704612951932751E-3</v>
      </c>
    </row>
    <row r="4404" spans="2:7" x14ac:dyDescent="0.35">
      <c r="B4404" s="269">
        <v>36538</v>
      </c>
      <c r="C4404" s="210">
        <v>61.07</v>
      </c>
      <c r="D4404">
        <f t="shared" si="140"/>
        <v>0.28649673477986098</v>
      </c>
      <c r="E4404">
        <v>-1.4715500327010516E-3</v>
      </c>
      <c r="F4404">
        <v>4396</v>
      </c>
      <c r="G4404">
        <f t="shared" ca="1" si="141"/>
        <v>-6.3553051933199303E-4</v>
      </c>
    </row>
    <row r="4405" spans="2:7" x14ac:dyDescent="0.35">
      <c r="B4405" s="269">
        <v>37018</v>
      </c>
      <c r="C4405" s="210">
        <v>47.47</v>
      </c>
      <c r="D4405">
        <f t="shared" si="140"/>
        <v>-0.98719977996672537</v>
      </c>
      <c r="E4405">
        <v>-1.4724442574674018E-3</v>
      </c>
      <c r="F4405">
        <v>4397</v>
      </c>
      <c r="G4405">
        <f t="shared" ca="1" si="141"/>
        <v>2.5954702379776675E-2</v>
      </c>
    </row>
    <row r="4406" spans="2:7" x14ac:dyDescent="0.35">
      <c r="B4406" s="269">
        <v>44467</v>
      </c>
      <c r="C4406" s="210">
        <v>3708.53</v>
      </c>
      <c r="D4406">
        <f t="shared" si="140"/>
        <v>60.450372825186413</v>
      </c>
      <c r="E4406">
        <v>-1.483559681640414E-3</v>
      </c>
      <c r="F4406">
        <v>4398</v>
      </c>
      <c r="G4406">
        <f t="shared" ca="1" si="141"/>
        <v>-1.6952333713972519E-4</v>
      </c>
    </row>
    <row r="4407" spans="2:7" x14ac:dyDescent="0.35">
      <c r="B4407" s="269">
        <v>36360</v>
      </c>
      <c r="C4407" s="210">
        <v>60.35</v>
      </c>
      <c r="D4407">
        <f t="shared" si="140"/>
        <v>-0.68918988515218627</v>
      </c>
      <c r="E4407">
        <v>-1.4890800794175431E-3</v>
      </c>
      <c r="F4407">
        <v>4399</v>
      </c>
      <c r="G4407">
        <f t="shared" ca="1" si="141"/>
        <v>-2.1490593847060799E-2</v>
      </c>
    </row>
    <row r="4408" spans="2:7" x14ac:dyDescent="0.35">
      <c r="B4408" s="269">
        <v>41312</v>
      </c>
      <c r="C4408" s="210">
        <v>194.17</v>
      </c>
      <c r="D4408">
        <f t="shared" si="140"/>
        <v>3.8349103585657374</v>
      </c>
      <c r="E4408">
        <v>-1.4913092666873416E-3</v>
      </c>
      <c r="F4408">
        <v>4400</v>
      </c>
      <c r="G4408">
        <f t="shared" ca="1" si="141"/>
        <v>2.2338129233179373E-2</v>
      </c>
    </row>
    <row r="4409" spans="2:7" x14ac:dyDescent="0.35">
      <c r="B4409" s="269">
        <v>36165</v>
      </c>
      <c r="C4409" s="210">
        <v>40.159999999999997</v>
      </c>
      <c r="D4409">
        <f t="shared" si="140"/>
        <v>-0.83245024823730651</v>
      </c>
      <c r="E4409">
        <v>-1.4917951268026424E-3</v>
      </c>
      <c r="F4409">
        <v>4401</v>
      </c>
      <c r="G4409">
        <f t="shared" ca="1" si="141"/>
        <v>1.5891265069598848E-3</v>
      </c>
    </row>
    <row r="4410" spans="2:7" x14ac:dyDescent="0.35">
      <c r="B4410" s="269">
        <v>41011</v>
      </c>
      <c r="C4410" s="210">
        <v>239.69</v>
      </c>
      <c r="D4410">
        <f t="shared" si="140"/>
        <v>-0.80192218696284534</v>
      </c>
      <c r="E4410">
        <v>-1.4996875650906628E-3</v>
      </c>
      <c r="F4410">
        <v>4402</v>
      </c>
      <c r="G4410">
        <f t="shared" ca="1" si="141"/>
        <v>1.8671411488081706E-2</v>
      </c>
    </row>
    <row r="4411" spans="2:7" x14ac:dyDescent="0.35">
      <c r="B4411" s="269">
        <v>42569</v>
      </c>
      <c r="C4411" s="210">
        <v>1210.08</v>
      </c>
      <c r="D4411">
        <f t="shared" si="140"/>
        <v>5.5843943845902704</v>
      </c>
      <c r="E4411">
        <v>-1.518252029837073E-3</v>
      </c>
      <c r="F4411">
        <v>4403</v>
      </c>
      <c r="G4411">
        <f t="shared" ca="1" si="141"/>
        <v>2.860123846482442E-2</v>
      </c>
    </row>
    <row r="4412" spans="2:7" x14ac:dyDescent="0.35">
      <c r="B4412" s="269">
        <v>40830</v>
      </c>
      <c r="C4412" s="210">
        <v>183.78</v>
      </c>
      <c r="D4412">
        <f t="shared" si="140"/>
        <v>2.5032405642394204</v>
      </c>
      <c r="E4412">
        <v>-1.5212430729110134E-3</v>
      </c>
      <c r="F4412">
        <v>4404</v>
      </c>
      <c r="G4412">
        <f t="shared" ca="1" si="141"/>
        <v>1.7862628014878843E-2</v>
      </c>
    </row>
    <row r="4413" spans="2:7" x14ac:dyDescent="0.35">
      <c r="B4413" s="269">
        <v>36826</v>
      </c>
      <c r="C4413" s="210">
        <v>52.46</v>
      </c>
      <c r="D4413">
        <f t="shared" si="140"/>
        <v>-0.98650383454719925</v>
      </c>
      <c r="E4413">
        <v>-1.5226494099733212E-3</v>
      </c>
      <c r="F4413">
        <v>4405</v>
      </c>
      <c r="G4413">
        <f t="shared" ca="1" si="141"/>
        <v>2.2897086490386836E-2</v>
      </c>
    </row>
    <row r="4414" spans="2:7" x14ac:dyDescent="0.35">
      <c r="B4414" s="269">
        <v>44882</v>
      </c>
      <c r="C4414" s="210">
        <v>3887.03</v>
      </c>
      <c r="D4414">
        <f t="shared" si="140"/>
        <v>197.11569826707441</v>
      </c>
      <c r="E4414">
        <v>-1.523262504623689E-3</v>
      </c>
      <c r="F4414">
        <v>4406</v>
      </c>
      <c r="G4414">
        <f t="shared" ca="1" si="141"/>
        <v>-4.8200426169963215E-2</v>
      </c>
    </row>
    <row r="4415" spans="2:7" x14ac:dyDescent="0.35">
      <c r="B4415" s="269">
        <v>35863</v>
      </c>
      <c r="C4415" s="210">
        <v>19.62</v>
      </c>
      <c r="D4415">
        <f t="shared" si="140"/>
        <v>-0.99678407576599481</v>
      </c>
      <c r="E4415">
        <v>-1.5267175572517856E-3</v>
      </c>
      <c r="F4415">
        <v>4407</v>
      </c>
      <c r="G4415">
        <f t="shared" ca="1" si="141"/>
        <v>8.3151913519562883E-3</v>
      </c>
    </row>
    <row r="4416" spans="2:7" x14ac:dyDescent="0.35">
      <c r="B4416" s="269">
        <v>45916</v>
      </c>
      <c r="C4416" s="210">
        <v>6100.89</v>
      </c>
      <c r="D4416">
        <f t="shared" si="140"/>
        <v>116.2121037463977</v>
      </c>
      <c r="E4416">
        <v>-1.5302181256381835E-3</v>
      </c>
      <c r="F4416">
        <v>4408</v>
      </c>
      <c r="G4416">
        <f t="shared" ca="1" si="141"/>
        <v>1.6169364795506611E-2</v>
      </c>
    </row>
    <row r="4417" spans="2:7" x14ac:dyDescent="0.35">
      <c r="B4417" s="269">
        <v>36819</v>
      </c>
      <c r="C4417" s="210">
        <v>52.05</v>
      </c>
      <c r="D4417">
        <f t="shared" si="140"/>
        <v>1.5393496247834962E-3</v>
      </c>
      <c r="E4417">
        <v>-1.5346249760215883E-3</v>
      </c>
      <c r="F4417">
        <v>4409</v>
      </c>
      <c r="G4417">
        <f t="shared" ca="1" si="141"/>
        <v>-2.4312325915234502E-3</v>
      </c>
    </row>
    <row r="4418" spans="2:7" x14ac:dyDescent="0.35">
      <c r="B4418" s="269">
        <v>36822</v>
      </c>
      <c r="C4418" s="210">
        <v>51.97</v>
      </c>
      <c r="D4418">
        <f t="shared" si="140"/>
        <v>-0.46450283359093253</v>
      </c>
      <c r="E4418">
        <v>-1.5369836695484783E-3</v>
      </c>
      <c r="F4418">
        <v>4410</v>
      </c>
      <c r="G4418">
        <f t="shared" ca="1" si="141"/>
        <v>-5.7493872844941092E-4</v>
      </c>
    </row>
    <row r="4419" spans="2:7" x14ac:dyDescent="0.35">
      <c r="B4419" s="269">
        <v>39189</v>
      </c>
      <c r="C4419" s="210">
        <v>97.05</v>
      </c>
      <c r="D4419">
        <f t="shared" si="140"/>
        <v>-0.73669216994953601</v>
      </c>
      <c r="E4419">
        <v>-1.5432098765432683E-3</v>
      </c>
      <c r="F4419">
        <v>4411</v>
      </c>
      <c r="G4419">
        <f t="shared" ca="1" si="141"/>
        <v>-5.5961638912787803E-3</v>
      </c>
    </row>
    <row r="4420" spans="2:7" x14ac:dyDescent="0.35">
      <c r="B4420" s="269">
        <v>41662</v>
      </c>
      <c r="C4420" s="210">
        <v>368.58</v>
      </c>
      <c r="D4420">
        <f t="shared" si="140"/>
        <v>27.572093023255814</v>
      </c>
      <c r="E4420">
        <v>-1.544087769199494E-3</v>
      </c>
      <c r="F4420">
        <v>4412</v>
      </c>
      <c r="G4420">
        <f t="shared" ca="1" si="141"/>
        <v>-1.0934928656794374E-2</v>
      </c>
    </row>
    <row r="4421" spans="2:7" x14ac:dyDescent="0.35">
      <c r="B4421" s="269">
        <v>35494</v>
      </c>
      <c r="C4421" s="210">
        <v>12.9</v>
      </c>
      <c r="D4421">
        <f t="shared" si="140"/>
        <v>-0.85707954797252373</v>
      </c>
      <c r="E4421">
        <v>-1.5479876160990381E-3</v>
      </c>
      <c r="F4421">
        <v>4413</v>
      </c>
      <c r="G4421">
        <f t="shared" ca="1" si="141"/>
        <v>8.6629572166240943E-3</v>
      </c>
    </row>
    <row r="4422" spans="2:7" x14ac:dyDescent="0.35">
      <c r="B4422" s="269">
        <v>38609</v>
      </c>
      <c r="C4422" s="210">
        <v>90.26</v>
      </c>
      <c r="D4422">
        <f t="shared" si="140"/>
        <v>1.808338518979465</v>
      </c>
      <c r="E4422">
        <v>-1.5486725663716877E-3</v>
      </c>
      <c r="F4422">
        <v>4414</v>
      </c>
      <c r="G4422">
        <f t="shared" ca="1" si="141"/>
        <v>4.5737861608114848E-2</v>
      </c>
    </row>
    <row r="4423" spans="2:7" x14ac:dyDescent="0.35">
      <c r="B4423" s="269">
        <v>36077</v>
      </c>
      <c r="C4423" s="210">
        <v>32.14</v>
      </c>
      <c r="D4423">
        <f t="shared" si="140"/>
        <v>-0.28114515768284498</v>
      </c>
      <c r="E4423">
        <v>-1.5532774153462928E-3</v>
      </c>
      <c r="F4423">
        <v>4415</v>
      </c>
      <c r="G4423">
        <f t="shared" ca="1" si="141"/>
        <v>-2.1557343489000333E-3</v>
      </c>
    </row>
    <row r="4424" spans="2:7" x14ac:dyDescent="0.35">
      <c r="B4424" s="269">
        <v>38092</v>
      </c>
      <c r="C4424" s="210">
        <v>44.71</v>
      </c>
      <c r="D4424">
        <f t="shared" si="140"/>
        <v>-0.98523691596499918</v>
      </c>
      <c r="E4424">
        <v>-1.5631978561858036E-3</v>
      </c>
      <c r="F4424">
        <v>4416</v>
      </c>
      <c r="G4424">
        <f t="shared" ca="1" si="141"/>
        <v>1.6509669912976276E-2</v>
      </c>
    </row>
    <row r="4425" spans="2:7" x14ac:dyDescent="0.35">
      <c r="B4425" s="269">
        <v>44250</v>
      </c>
      <c r="C4425" s="210">
        <v>3028.5</v>
      </c>
      <c r="D4425">
        <f t="shared" ref="D4425:D4488" si="142">(C4425-C4426)/C4426</f>
        <v>78.342415509562471</v>
      </c>
      <c r="E4425">
        <v>-1.5692687075952005E-3</v>
      </c>
      <c r="F4425">
        <v>4417</v>
      </c>
      <c r="G4425">
        <f t="shared" ca="1" si="141"/>
        <v>-2.1782094823666345E-2</v>
      </c>
    </row>
    <row r="4426" spans="2:7" x14ac:dyDescent="0.35">
      <c r="B4426" s="269">
        <v>37350</v>
      </c>
      <c r="C4426" s="210">
        <v>38.17</v>
      </c>
      <c r="D4426">
        <f t="shared" si="142"/>
        <v>-0.98399842373783741</v>
      </c>
      <c r="E4426">
        <v>-1.5694480774259788E-3</v>
      </c>
      <c r="F4426">
        <v>4418</v>
      </c>
      <c r="G4426">
        <f t="shared" ref="G4426:G4489" ca="1" si="143">_xlfn.NORM.INV(RAND(),M$11,M$12)</f>
        <v>2.3025460372565885E-2</v>
      </c>
    </row>
    <row r="4427" spans="2:7" x14ac:dyDescent="0.35">
      <c r="B4427" s="269">
        <v>43669</v>
      </c>
      <c r="C4427" s="210">
        <v>2385.39</v>
      </c>
      <c r="D4427">
        <f t="shared" si="142"/>
        <v>1.7017669045191979</v>
      </c>
      <c r="E4427">
        <v>-1.5696024510911876E-3</v>
      </c>
      <c r="F4427">
        <v>4419</v>
      </c>
      <c r="G4427">
        <f t="shared" ca="1" si="143"/>
        <v>5.4838206668665519E-3</v>
      </c>
    </row>
    <row r="4428" spans="2:7" x14ac:dyDescent="0.35">
      <c r="B4428" s="269">
        <v>42116</v>
      </c>
      <c r="C4428" s="210">
        <v>882.9</v>
      </c>
      <c r="D4428">
        <f t="shared" si="142"/>
        <v>-0.58257884858141107</v>
      </c>
      <c r="E4428">
        <v>-1.5718825272252161E-3</v>
      </c>
      <c r="F4428">
        <v>4420</v>
      </c>
      <c r="G4428">
        <f t="shared" ca="1" si="143"/>
        <v>-2.8748008661202053E-2</v>
      </c>
    </row>
    <row r="4429" spans="2:7" x14ac:dyDescent="0.35">
      <c r="B4429" s="269">
        <v>43175</v>
      </c>
      <c r="C4429" s="210">
        <v>2115.13</v>
      </c>
      <c r="D4429">
        <f t="shared" si="142"/>
        <v>54.515223097112866</v>
      </c>
      <c r="E4429">
        <v>-1.5718965663736521E-3</v>
      </c>
      <c r="F4429">
        <v>4421</v>
      </c>
      <c r="G4429">
        <f t="shared" ca="1" si="143"/>
        <v>1.7764723495659961E-2</v>
      </c>
    </row>
    <row r="4430" spans="2:7" x14ac:dyDescent="0.35">
      <c r="B4430" s="269">
        <v>37354</v>
      </c>
      <c r="C4430" s="210">
        <v>38.1</v>
      </c>
      <c r="D4430">
        <f t="shared" si="142"/>
        <v>-0.98604267790090672</v>
      </c>
      <c r="E4430">
        <v>-1.5723270440250307E-3</v>
      </c>
      <c r="F4430">
        <v>4422</v>
      </c>
      <c r="G4430">
        <f t="shared" ca="1" si="143"/>
        <v>-2.4885397470572036E-2</v>
      </c>
    </row>
    <row r="4431" spans="2:7" x14ac:dyDescent="0.35">
      <c r="B4431" s="269">
        <v>43852</v>
      </c>
      <c r="C4431" s="210">
        <v>2729.75</v>
      </c>
      <c r="D4431">
        <f t="shared" si="142"/>
        <v>-0.48411378506174196</v>
      </c>
      <c r="E4431">
        <v>-1.5764101738805826E-3</v>
      </c>
      <c r="F4431">
        <v>4423</v>
      </c>
      <c r="G4431">
        <f t="shared" ca="1" si="143"/>
        <v>1.6640242655810334E-3</v>
      </c>
    </row>
    <row r="4432" spans="2:7" x14ac:dyDescent="0.35">
      <c r="B4432" s="269">
        <v>46227</v>
      </c>
      <c r="C4432" s="210">
        <v>5291.38</v>
      </c>
      <c r="D4432">
        <f t="shared" si="142"/>
        <v>1.6449229723380221</v>
      </c>
      <c r="E4432">
        <v>-1.5774358742126355E-3</v>
      </c>
      <c r="F4432">
        <v>4424</v>
      </c>
      <c r="G4432">
        <f t="shared" ca="1" si="143"/>
        <v>1.2055329824726731E-2</v>
      </c>
    </row>
    <row r="4433" spans="2:7" x14ac:dyDescent="0.35">
      <c r="B4433" s="269">
        <v>43035</v>
      </c>
      <c r="C4433" s="210">
        <v>2000.58</v>
      </c>
      <c r="D4433">
        <f t="shared" si="142"/>
        <v>-0.6200451635326315</v>
      </c>
      <c r="E4433">
        <v>-1.5820336868372165E-3</v>
      </c>
      <c r="F4433">
        <v>4425</v>
      </c>
      <c r="G4433">
        <f t="shared" ca="1" si="143"/>
        <v>8.1534735022897723E-4</v>
      </c>
    </row>
    <row r="4434" spans="2:7" x14ac:dyDescent="0.35">
      <c r="B4434" s="269">
        <v>46213</v>
      </c>
      <c r="C4434" s="210">
        <v>5265.31</v>
      </c>
      <c r="D4434">
        <f t="shared" si="142"/>
        <v>1.1794223318652937</v>
      </c>
      <c r="E4434">
        <v>-1.5852338125062191E-3</v>
      </c>
      <c r="F4434">
        <v>4426</v>
      </c>
      <c r="G4434">
        <f t="shared" ca="1" si="143"/>
        <v>-1.4534943395668373E-2</v>
      </c>
    </row>
    <row r="4435" spans="2:7" x14ac:dyDescent="0.35">
      <c r="B4435" s="269">
        <v>43657</v>
      </c>
      <c r="C4435" s="210">
        <v>2415.92</v>
      </c>
      <c r="D4435">
        <f t="shared" si="142"/>
        <v>-0.24845159102716055</v>
      </c>
      <c r="E4435">
        <v>-1.5910603073845486E-3</v>
      </c>
      <c r="F4435">
        <v>4427</v>
      </c>
      <c r="G4435">
        <f t="shared" ca="1" si="143"/>
        <v>4.1282384968247356E-2</v>
      </c>
    </row>
    <row r="4436" spans="2:7" x14ac:dyDescent="0.35">
      <c r="B4436" s="269">
        <v>44389</v>
      </c>
      <c r="C4436" s="210">
        <v>3214.59</v>
      </c>
      <c r="D4436">
        <f t="shared" si="142"/>
        <v>36.060064560756288</v>
      </c>
      <c r="E4436">
        <v>-1.5964071521524701E-3</v>
      </c>
      <c r="F4436">
        <v>4428</v>
      </c>
      <c r="G4436">
        <f t="shared" ca="1" si="143"/>
        <v>-5.2847783896048774E-3</v>
      </c>
    </row>
    <row r="4437" spans="2:7" x14ac:dyDescent="0.35">
      <c r="B4437" s="269">
        <v>39037</v>
      </c>
      <c r="C4437" s="210">
        <v>86.74</v>
      </c>
      <c r="D4437">
        <f t="shared" si="142"/>
        <v>-0.97826332104578639</v>
      </c>
      <c r="E4437">
        <v>-1.611418047882143E-3</v>
      </c>
      <c r="F4437">
        <v>4429</v>
      </c>
      <c r="G4437">
        <f t="shared" ca="1" si="143"/>
        <v>5.9610375778212611E-3</v>
      </c>
    </row>
    <row r="4438" spans="2:7" x14ac:dyDescent="0.35">
      <c r="B4438" s="269">
        <v>44930</v>
      </c>
      <c r="C4438" s="210">
        <v>3990.49</v>
      </c>
      <c r="D4438">
        <f t="shared" si="142"/>
        <v>106.67647058823529</v>
      </c>
      <c r="E4438">
        <v>-1.613734506897845E-3</v>
      </c>
      <c r="F4438">
        <v>4430</v>
      </c>
      <c r="G4438">
        <f t="shared" ca="1" si="143"/>
        <v>-1.9334708655137506E-2</v>
      </c>
    </row>
    <row r="4439" spans="2:7" x14ac:dyDescent="0.35">
      <c r="B4439" s="269">
        <v>37456</v>
      </c>
      <c r="C4439" s="210">
        <v>37.06</v>
      </c>
      <c r="D4439">
        <f t="shared" si="142"/>
        <v>-0.99357263391935779</v>
      </c>
      <c r="E4439">
        <v>-1.6163793103446975E-3</v>
      </c>
      <c r="F4439">
        <v>4431</v>
      </c>
      <c r="G4439">
        <f t="shared" ca="1" si="143"/>
        <v>-3.3004857690319663E-3</v>
      </c>
    </row>
    <row r="4440" spans="2:7" x14ac:dyDescent="0.35">
      <c r="B4440" s="269">
        <v>45943</v>
      </c>
      <c r="C4440" s="210">
        <v>5765.97</v>
      </c>
      <c r="D4440">
        <f t="shared" si="142"/>
        <v>155.00568181818181</v>
      </c>
      <c r="E4440">
        <v>-1.6189579105572427E-3</v>
      </c>
      <c r="F4440">
        <v>4432</v>
      </c>
      <c r="G4440">
        <f t="shared" ca="1" si="143"/>
        <v>1.7660764213401084E-2</v>
      </c>
    </row>
    <row r="4441" spans="2:7" x14ac:dyDescent="0.35">
      <c r="B4441" s="269">
        <v>37452</v>
      </c>
      <c r="C4441" s="210">
        <v>36.96</v>
      </c>
      <c r="D4441">
        <f t="shared" si="142"/>
        <v>-0.82805303558967192</v>
      </c>
      <c r="E4441">
        <v>-1.6207455429498182E-3</v>
      </c>
      <c r="F4441">
        <v>4433</v>
      </c>
      <c r="G4441">
        <f t="shared" ca="1" si="143"/>
        <v>-2.6706642648245859E-2</v>
      </c>
    </row>
    <row r="4442" spans="2:7" x14ac:dyDescent="0.35">
      <c r="B4442" s="269">
        <v>41067</v>
      </c>
      <c r="C4442" s="210">
        <v>214.95</v>
      </c>
      <c r="D4442">
        <f t="shared" si="142"/>
        <v>-0.10175511909736741</v>
      </c>
      <c r="E4442">
        <v>-1.6256386437530084E-3</v>
      </c>
      <c r="F4442">
        <v>4434</v>
      </c>
      <c r="G4442">
        <f t="shared" ca="1" si="143"/>
        <v>1.5600875778476055E-2</v>
      </c>
    </row>
    <row r="4443" spans="2:7" x14ac:dyDescent="0.35">
      <c r="B4443" s="269">
        <v>41012</v>
      </c>
      <c r="C4443" s="210">
        <v>239.3</v>
      </c>
      <c r="D4443">
        <f t="shared" si="142"/>
        <v>-0.96010735838362282</v>
      </c>
      <c r="E4443">
        <v>-1.6271016729942273E-3</v>
      </c>
      <c r="F4443">
        <v>4435</v>
      </c>
      <c r="G4443">
        <f t="shared" ca="1" si="143"/>
        <v>-1.6919819964699864E-2</v>
      </c>
    </row>
    <row r="4444" spans="2:7" x14ac:dyDescent="0.35">
      <c r="B4444" s="269">
        <v>46073</v>
      </c>
      <c r="C4444" s="210">
        <v>5998.6</v>
      </c>
      <c r="D4444">
        <f t="shared" si="142"/>
        <v>327.15098468271339</v>
      </c>
      <c r="E4444">
        <v>-1.6360347045733955E-3</v>
      </c>
      <c r="F4444">
        <v>4436</v>
      </c>
      <c r="G4444">
        <f t="shared" ca="1" si="143"/>
        <v>-1.7494022360536016E-2</v>
      </c>
    </row>
    <row r="4445" spans="2:7" x14ac:dyDescent="0.35">
      <c r="B4445" s="269">
        <v>35766</v>
      </c>
      <c r="C4445" s="210">
        <v>18.28</v>
      </c>
      <c r="D4445">
        <f t="shared" si="142"/>
        <v>-0.98499979485496247</v>
      </c>
      <c r="E4445">
        <v>-1.6384489350080604E-3</v>
      </c>
      <c r="F4445">
        <v>4437</v>
      </c>
      <c r="G4445">
        <f t="shared" ca="1" si="143"/>
        <v>-6.9062711426655715E-3</v>
      </c>
    </row>
    <row r="4446" spans="2:7" x14ac:dyDescent="0.35">
      <c r="B4446" s="269">
        <v>42556</v>
      </c>
      <c r="C4446" s="210">
        <v>1218.6500000000001</v>
      </c>
      <c r="D4446">
        <f t="shared" si="142"/>
        <v>-0.73562036416334198</v>
      </c>
      <c r="E4446">
        <v>-1.6384713062712489E-3</v>
      </c>
      <c r="F4446">
        <v>4438</v>
      </c>
      <c r="G4446">
        <f t="shared" ca="1" si="143"/>
        <v>9.7123211156866021E-3</v>
      </c>
    </row>
    <row r="4447" spans="2:7" x14ac:dyDescent="0.35">
      <c r="B4447" s="269">
        <v>45140</v>
      </c>
      <c r="C4447" s="210">
        <v>4609.47</v>
      </c>
      <c r="D4447">
        <f t="shared" si="142"/>
        <v>67.849439880507845</v>
      </c>
      <c r="E4447">
        <v>-1.639578604473799E-3</v>
      </c>
      <c r="F4447">
        <v>4439</v>
      </c>
      <c r="G4447">
        <f t="shared" ca="1" si="143"/>
        <v>-1.0920959115199278E-2</v>
      </c>
    </row>
    <row r="4448" spans="2:7" x14ac:dyDescent="0.35">
      <c r="B4448" s="269">
        <v>38524</v>
      </c>
      <c r="C4448" s="210">
        <v>66.95</v>
      </c>
      <c r="D4448">
        <f t="shared" si="142"/>
        <v>-0.97309937760919973</v>
      </c>
      <c r="E4448">
        <v>-1.640322099612279E-3</v>
      </c>
      <c r="F4448">
        <v>4440</v>
      </c>
      <c r="G4448">
        <f t="shared" ca="1" si="143"/>
        <v>1.9024609642020872E-2</v>
      </c>
    </row>
    <row r="4449" spans="2:7" x14ac:dyDescent="0.35">
      <c r="B4449" s="269">
        <v>43938</v>
      </c>
      <c r="C4449" s="210">
        <v>2488.79</v>
      </c>
      <c r="D4449">
        <f t="shared" si="142"/>
        <v>28.331644077784329</v>
      </c>
      <c r="E4449">
        <v>-1.6406726356664361E-3</v>
      </c>
      <c r="F4449">
        <v>4441</v>
      </c>
      <c r="G4449">
        <f t="shared" ca="1" si="143"/>
        <v>1.3477155326703495E-2</v>
      </c>
    </row>
    <row r="4450" spans="2:7" x14ac:dyDescent="0.35">
      <c r="B4450" s="269">
        <v>39049</v>
      </c>
      <c r="C4450" s="210">
        <v>84.85</v>
      </c>
      <c r="D4450">
        <f t="shared" si="142"/>
        <v>0.75382389417114493</v>
      </c>
      <c r="E4450">
        <v>-1.6472526179550603E-3</v>
      </c>
      <c r="F4450">
        <v>4442</v>
      </c>
      <c r="G4450">
        <f t="shared" ca="1" si="143"/>
        <v>-5.0280649803636279E-2</v>
      </c>
    </row>
    <row r="4451" spans="2:7" x14ac:dyDescent="0.35">
      <c r="B4451" s="269">
        <v>37001</v>
      </c>
      <c r="C4451" s="210">
        <v>48.38</v>
      </c>
      <c r="D4451">
        <f t="shared" si="142"/>
        <v>-0.94754645792224124</v>
      </c>
      <c r="E4451">
        <v>-1.6508460586049998E-3</v>
      </c>
      <c r="F4451">
        <v>4443</v>
      </c>
      <c r="G4451">
        <f t="shared" ca="1" si="143"/>
        <v>-1.1190603836608403E-2</v>
      </c>
    </row>
    <row r="4452" spans="2:7" x14ac:dyDescent="0.35">
      <c r="B4452" s="269">
        <v>42094</v>
      </c>
      <c r="C4452" s="210">
        <v>922.34</v>
      </c>
      <c r="D4452">
        <f t="shared" si="142"/>
        <v>7.0864457303173767</v>
      </c>
      <c r="E4452">
        <v>-1.6560771537120727E-3</v>
      </c>
      <c r="F4452">
        <v>4444</v>
      </c>
      <c r="G4452">
        <f t="shared" ca="1" si="143"/>
        <v>-6.2710286495018253E-3</v>
      </c>
    </row>
    <row r="4453" spans="2:7" x14ac:dyDescent="0.35">
      <c r="B4453" s="269">
        <v>38770</v>
      </c>
      <c r="C4453" s="210">
        <v>114.06</v>
      </c>
      <c r="D4453">
        <f t="shared" si="142"/>
        <v>1.1118311423810407</v>
      </c>
      <c r="E4453">
        <v>-1.6630196936542471E-3</v>
      </c>
      <c r="F4453">
        <v>4445</v>
      </c>
      <c r="G4453">
        <f t="shared" ca="1" si="143"/>
        <v>1.432218862941915E-2</v>
      </c>
    </row>
    <row r="4454" spans="2:7" x14ac:dyDescent="0.35">
      <c r="B4454" s="269">
        <v>36928</v>
      </c>
      <c r="C4454" s="210">
        <v>54.01</v>
      </c>
      <c r="D4454">
        <f t="shared" si="142"/>
        <v>0.12567736556898712</v>
      </c>
      <c r="E4454">
        <v>-1.6635859519409132E-3</v>
      </c>
      <c r="F4454">
        <v>4446</v>
      </c>
      <c r="G4454">
        <f t="shared" ca="1" si="143"/>
        <v>1.4502312007577923E-2</v>
      </c>
    </row>
    <row r="4455" spans="2:7" x14ac:dyDescent="0.35">
      <c r="B4455" s="269">
        <v>38022</v>
      </c>
      <c r="C4455" s="210">
        <v>47.98</v>
      </c>
      <c r="D4455">
        <f t="shared" si="142"/>
        <v>-0.63629472407519716</v>
      </c>
      <c r="E4455">
        <v>-1.6645859342489678E-3</v>
      </c>
      <c r="F4455">
        <v>4447</v>
      </c>
      <c r="G4455">
        <f t="shared" ca="1" si="143"/>
        <v>-6.9574674632060822E-3</v>
      </c>
    </row>
    <row r="4456" spans="2:7" x14ac:dyDescent="0.35">
      <c r="B4456" s="269">
        <v>40283</v>
      </c>
      <c r="C4456" s="210">
        <v>131.91999999999999</v>
      </c>
      <c r="D4456">
        <f t="shared" si="142"/>
        <v>0.5755404275647914</v>
      </c>
      <c r="E4456">
        <v>-1.6649008627213477E-3</v>
      </c>
      <c r="F4456">
        <v>4448</v>
      </c>
      <c r="G4456">
        <f t="shared" ca="1" si="143"/>
        <v>9.2307529838973699E-3</v>
      </c>
    </row>
    <row r="4457" spans="2:7" x14ac:dyDescent="0.35">
      <c r="B4457" s="269">
        <v>38975</v>
      </c>
      <c r="C4457" s="210">
        <v>83.73</v>
      </c>
      <c r="D4457">
        <f t="shared" si="142"/>
        <v>-0.97540824718045116</v>
      </c>
      <c r="E4457">
        <v>-1.6692500298080429E-3</v>
      </c>
      <c r="F4457">
        <v>4449</v>
      </c>
      <c r="G4457">
        <f t="shared" ca="1" si="143"/>
        <v>8.0124649691454622E-3</v>
      </c>
    </row>
    <row r="4458" spans="2:7" x14ac:dyDescent="0.35">
      <c r="B4458" s="269">
        <v>44498</v>
      </c>
      <c r="C4458" s="210">
        <v>3404.8</v>
      </c>
      <c r="D4458">
        <f t="shared" si="142"/>
        <v>27.532640576552421</v>
      </c>
      <c r="E4458">
        <v>-1.6713091922005037E-3</v>
      </c>
      <c r="F4458">
        <v>4450</v>
      </c>
      <c r="G4458">
        <f t="shared" ca="1" si="143"/>
        <v>-2.7360412658785443E-2</v>
      </c>
    </row>
    <row r="4459" spans="2:7" x14ac:dyDescent="0.35">
      <c r="B4459" s="269">
        <v>39464</v>
      </c>
      <c r="C4459" s="210">
        <v>119.33</v>
      </c>
      <c r="D4459">
        <f t="shared" si="142"/>
        <v>-8.4611844123964511E-2</v>
      </c>
      <c r="E4459">
        <v>-1.6732201121057713E-3</v>
      </c>
      <c r="F4459">
        <v>4451</v>
      </c>
      <c r="G4459">
        <f t="shared" ca="1" si="143"/>
        <v>-1.9900230543817713E-3</v>
      </c>
    </row>
    <row r="4460" spans="2:7" x14ac:dyDescent="0.35">
      <c r="B4460" s="269">
        <v>40168</v>
      </c>
      <c r="C4460" s="210">
        <v>130.36000000000001</v>
      </c>
      <c r="D4460">
        <f t="shared" si="142"/>
        <v>-0.65555144533107856</v>
      </c>
      <c r="E4460">
        <v>-1.6847909327615167E-3</v>
      </c>
      <c r="F4460">
        <v>4452</v>
      </c>
      <c r="G4460">
        <f t="shared" ca="1" si="143"/>
        <v>2.4100085542395587E-3</v>
      </c>
    </row>
    <row r="4461" spans="2:7" x14ac:dyDescent="0.35">
      <c r="B4461" s="269">
        <v>41649</v>
      </c>
      <c r="C4461" s="210">
        <v>378.46</v>
      </c>
      <c r="D4461">
        <f t="shared" si="142"/>
        <v>-0.87415038374057275</v>
      </c>
      <c r="E4461">
        <v>-1.6882089158534507E-3</v>
      </c>
      <c r="F4461">
        <v>4453</v>
      </c>
      <c r="G4461">
        <f t="shared" ca="1" si="143"/>
        <v>-1.7386127508244437E-2</v>
      </c>
    </row>
    <row r="4462" spans="2:7" x14ac:dyDescent="0.35">
      <c r="B4462" s="269">
        <v>44691</v>
      </c>
      <c r="C4462" s="210">
        <v>3007.24</v>
      </c>
      <c r="D4462">
        <f t="shared" si="142"/>
        <v>41.649836902567003</v>
      </c>
      <c r="E4462">
        <v>-1.6897219096181845E-3</v>
      </c>
      <c r="F4462">
        <v>4454</v>
      </c>
      <c r="G4462">
        <f t="shared" ca="1" si="143"/>
        <v>1.461066281393932E-2</v>
      </c>
    </row>
    <row r="4463" spans="2:7" x14ac:dyDescent="0.35">
      <c r="B4463" s="269">
        <v>36413</v>
      </c>
      <c r="C4463" s="210">
        <v>70.510000000000005</v>
      </c>
      <c r="D4463">
        <f t="shared" si="142"/>
        <v>-0.9702954446836386</v>
      </c>
      <c r="E4463">
        <v>-1.6989947614326822E-3</v>
      </c>
      <c r="F4463">
        <v>4455</v>
      </c>
      <c r="G4463">
        <f t="shared" ca="1" si="143"/>
        <v>8.2014594203232028E-3</v>
      </c>
    </row>
    <row r="4464" spans="2:7" x14ac:dyDescent="0.35">
      <c r="B4464" s="269">
        <v>43235</v>
      </c>
      <c r="C4464" s="210">
        <v>2373.71</v>
      </c>
      <c r="D4464">
        <f t="shared" si="142"/>
        <v>-0.56031496704737838</v>
      </c>
      <c r="E4464">
        <v>-1.6990852696877148E-3</v>
      </c>
      <c r="F4464">
        <v>4456</v>
      </c>
      <c r="G4464">
        <f t="shared" ca="1" si="143"/>
        <v>-3.9652970969051141E-2</v>
      </c>
    </row>
    <row r="4465" spans="2:7" x14ac:dyDescent="0.35">
      <c r="B4465" s="269">
        <v>45824</v>
      </c>
      <c r="C4465" s="210">
        <v>5398.66</v>
      </c>
      <c r="D4465">
        <f t="shared" si="142"/>
        <v>-1.5292293661650733E-2</v>
      </c>
      <c r="E4465">
        <v>-1.7049194878585054E-3</v>
      </c>
      <c r="F4465">
        <v>4457</v>
      </c>
      <c r="G4465">
        <f t="shared" ca="1" si="143"/>
        <v>2.682861325185229E-2</v>
      </c>
    </row>
    <row r="4466" spans="2:7" x14ac:dyDescent="0.35">
      <c r="B4466" s="269">
        <v>45506</v>
      </c>
      <c r="C4466" s="210">
        <v>5482.5</v>
      </c>
      <c r="D4466">
        <f t="shared" si="142"/>
        <v>469.19725557461408</v>
      </c>
      <c r="E4466">
        <v>-1.7097938960904764E-3</v>
      </c>
      <c r="F4466">
        <v>4458</v>
      </c>
      <c r="G4466">
        <f t="shared" ca="1" si="143"/>
        <v>4.0235887130380996E-2</v>
      </c>
    </row>
    <row r="4467" spans="2:7" x14ac:dyDescent="0.35">
      <c r="B4467" s="269">
        <v>35591</v>
      </c>
      <c r="C4467" s="210">
        <v>11.66</v>
      </c>
      <c r="D4467">
        <f t="shared" si="142"/>
        <v>-0.99623556455231954</v>
      </c>
      <c r="E4467">
        <v>-1.7123287671232511E-3</v>
      </c>
      <c r="F4467">
        <v>4459</v>
      </c>
      <c r="G4467">
        <f t="shared" ca="1" si="143"/>
        <v>-1.7734655532015052E-2</v>
      </c>
    </row>
    <row r="4468" spans="2:7" x14ac:dyDescent="0.35">
      <c r="B4468" s="269">
        <v>44669</v>
      </c>
      <c r="C4468" s="210">
        <v>3097.41</v>
      </c>
      <c r="D4468">
        <f t="shared" si="142"/>
        <v>265.5585197934596</v>
      </c>
      <c r="E4468">
        <v>-1.7178364929062466E-3</v>
      </c>
      <c r="F4468">
        <v>4460</v>
      </c>
      <c r="G4468">
        <f t="shared" ca="1" si="143"/>
        <v>-9.9752034695676228E-3</v>
      </c>
    </row>
    <row r="4469" spans="2:7" x14ac:dyDescent="0.35">
      <c r="B4469" s="269">
        <v>35472</v>
      </c>
      <c r="C4469" s="210">
        <v>11.62</v>
      </c>
      <c r="D4469">
        <f t="shared" si="142"/>
        <v>-0.88882510524301561</v>
      </c>
      <c r="E4469">
        <v>-1.71821305841936E-3</v>
      </c>
      <c r="F4469">
        <v>4461</v>
      </c>
      <c r="G4469">
        <f t="shared" ca="1" si="143"/>
        <v>3.7948863605512103E-3</v>
      </c>
    </row>
    <row r="4470" spans="2:7" x14ac:dyDescent="0.35">
      <c r="B4470" s="269">
        <v>39819</v>
      </c>
      <c r="C4470" s="210">
        <v>104.52</v>
      </c>
      <c r="D4470">
        <f t="shared" si="142"/>
        <v>-0.72071398033347589</v>
      </c>
      <c r="E4470">
        <v>-1.7191977077364547E-3</v>
      </c>
      <c r="F4470">
        <v>4462</v>
      </c>
      <c r="G4470">
        <f t="shared" ca="1" si="143"/>
        <v>-1.3054683467278687E-2</v>
      </c>
    </row>
    <row r="4471" spans="2:7" x14ac:dyDescent="0.35">
      <c r="B4471" s="269">
        <v>41626</v>
      </c>
      <c r="C4471" s="210">
        <v>374.24</v>
      </c>
      <c r="D4471">
        <f t="shared" si="142"/>
        <v>-0.57676648873608971</v>
      </c>
      <c r="E4471">
        <v>-1.7338419269651826E-3</v>
      </c>
      <c r="F4471">
        <v>4463</v>
      </c>
      <c r="G4471">
        <f t="shared" ca="1" si="143"/>
        <v>1.7851004834768685E-2</v>
      </c>
    </row>
    <row r="4472" spans="2:7" x14ac:dyDescent="0.35">
      <c r="B4472" s="269">
        <v>42060</v>
      </c>
      <c r="C4472" s="210">
        <v>884.24</v>
      </c>
      <c r="D4472">
        <f t="shared" si="142"/>
        <v>4.1370475803172022</v>
      </c>
      <c r="E4472">
        <v>-1.738580685949066E-3</v>
      </c>
      <c r="F4472">
        <v>4464</v>
      </c>
      <c r="G4472">
        <f t="shared" ca="1" si="143"/>
        <v>1.4435088421731719E-2</v>
      </c>
    </row>
    <row r="4473" spans="2:7" x14ac:dyDescent="0.35">
      <c r="B4473" s="269">
        <v>40476</v>
      </c>
      <c r="C4473" s="210">
        <v>172.13</v>
      </c>
      <c r="D4473">
        <f t="shared" si="142"/>
        <v>-0.92554995199003465</v>
      </c>
      <c r="E4473">
        <v>-1.7398364553732608E-3</v>
      </c>
      <c r="F4473">
        <v>4465</v>
      </c>
      <c r="G4473">
        <f t="shared" ca="1" si="143"/>
        <v>-2.7274598500907528E-2</v>
      </c>
    </row>
    <row r="4474" spans="2:7" x14ac:dyDescent="0.35">
      <c r="B4474" s="269">
        <v>43213</v>
      </c>
      <c r="C4474" s="210">
        <v>2312.02</v>
      </c>
      <c r="D4474">
        <f t="shared" si="142"/>
        <v>-0.50811224815437317</v>
      </c>
      <c r="E4474">
        <v>-1.748651811042059E-3</v>
      </c>
      <c r="F4474">
        <v>4466</v>
      </c>
      <c r="G4474">
        <f t="shared" ca="1" si="143"/>
        <v>-8.7926298830773436E-3</v>
      </c>
    </row>
    <row r="4475" spans="2:7" x14ac:dyDescent="0.35">
      <c r="B4475" s="269">
        <v>45743</v>
      </c>
      <c r="C4475" s="210">
        <v>4700.3</v>
      </c>
      <c r="D4475">
        <f t="shared" si="142"/>
        <v>1.2672152655849045</v>
      </c>
      <c r="E4475">
        <v>-1.7521317603083752E-3</v>
      </c>
      <c r="F4475">
        <v>4467</v>
      </c>
      <c r="G4475">
        <f t="shared" ca="1" si="143"/>
        <v>1.8215023156708681E-2</v>
      </c>
    </row>
    <row r="4476" spans="2:7" x14ac:dyDescent="0.35">
      <c r="B4476" s="269">
        <v>43145</v>
      </c>
      <c r="C4476" s="210">
        <v>2073.16</v>
      </c>
      <c r="D4476">
        <f t="shared" si="142"/>
        <v>1.7637025189535861E-3</v>
      </c>
      <c r="E4476">
        <v>-1.7526964560864442E-3</v>
      </c>
      <c r="F4476">
        <v>4468</v>
      </c>
      <c r="G4476">
        <f t="shared" ca="1" si="143"/>
        <v>-3.884918127527235E-2</v>
      </c>
    </row>
    <row r="4477" spans="2:7" x14ac:dyDescent="0.35">
      <c r="B4477" s="269">
        <v>43146</v>
      </c>
      <c r="C4477" s="210">
        <v>2069.5100000000002</v>
      </c>
      <c r="D4477">
        <f t="shared" si="142"/>
        <v>12.068388481939884</v>
      </c>
      <c r="E4477">
        <v>-1.7605973489743371E-3</v>
      </c>
      <c r="F4477">
        <v>4469</v>
      </c>
      <c r="G4477">
        <f t="shared" ca="1" si="143"/>
        <v>-1.537212640677209E-2</v>
      </c>
    </row>
    <row r="4478" spans="2:7" x14ac:dyDescent="0.35">
      <c r="B4478" s="269">
        <v>40690</v>
      </c>
      <c r="C4478" s="210">
        <v>158.36000000000001</v>
      </c>
      <c r="D4478">
        <f t="shared" si="142"/>
        <v>-0.96163285677251786</v>
      </c>
      <c r="E4478">
        <v>-1.7650025214320016E-3</v>
      </c>
      <c r="F4478">
        <v>4470</v>
      </c>
      <c r="G4478">
        <f t="shared" ca="1" si="143"/>
        <v>6.7223504795635948E-3</v>
      </c>
    </row>
    <row r="4479" spans="2:7" x14ac:dyDescent="0.35">
      <c r="B4479" s="269">
        <v>44953</v>
      </c>
      <c r="C4479" s="210">
        <v>4127.49</v>
      </c>
      <c r="D4479">
        <f t="shared" si="142"/>
        <v>44.693457323148458</v>
      </c>
      <c r="E4479">
        <v>-1.7679210602690335E-3</v>
      </c>
      <c r="F4479">
        <v>4471</v>
      </c>
      <c r="G4479">
        <f t="shared" ca="1" si="143"/>
        <v>-3.3170409492209764E-2</v>
      </c>
    </row>
    <row r="4480" spans="2:7" x14ac:dyDescent="0.35">
      <c r="B4480" s="269">
        <v>38607</v>
      </c>
      <c r="C4480" s="210">
        <v>90.33</v>
      </c>
      <c r="D4480">
        <f t="shared" si="142"/>
        <v>-0.96512449470477635</v>
      </c>
      <c r="E4480">
        <v>-1.7681511769255896E-3</v>
      </c>
      <c r="F4480">
        <v>4472</v>
      </c>
      <c r="G4480">
        <f t="shared" ca="1" si="143"/>
        <v>-1.9460058425544068E-2</v>
      </c>
    </row>
    <row r="4481" spans="2:7" x14ac:dyDescent="0.35">
      <c r="B4481" s="269">
        <v>43944</v>
      </c>
      <c r="C4481" s="210">
        <v>2590.0700000000002</v>
      </c>
      <c r="D4481">
        <f t="shared" si="142"/>
        <v>18.291449426485926</v>
      </c>
      <c r="E4481">
        <v>-1.7767123498850235E-3</v>
      </c>
      <c r="F4481">
        <v>4473</v>
      </c>
      <c r="G4481">
        <f t="shared" ca="1" si="143"/>
        <v>4.3225363974765979E-2</v>
      </c>
    </row>
    <row r="4482" spans="2:7" x14ac:dyDescent="0.35">
      <c r="B4482" s="269">
        <v>40058</v>
      </c>
      <c r="C4482" s="210">
        <v>134.26</v>
      </c>
      <c r="D4482">
        <f t="shared" si="142"/>
        <v>-0.95131820835342695</v>
      </c>
      <c r="E4482">
        <v>-1.7843866171004393E-3</v>
      </c>
      <c r="F4482">
        <v>4474</v>
      </c>
      <c r="G4482">
        <f t="shared" ca="1" si="143"/>
        <v>7.4713915757603526E-3</v>
      </c>
    </row>
    <row r="4483" spans="2:7" x14ac:dyDescent="0.35">
      <c r="B4483" s="269">
        <v>43970</v>
      </c>
      <c r="C4483" s="210">
        <v>2757.91</v>
      </c>
      <c r="D4483">
        <f t="shared" si="142"/>
        <v>246.12455197132616</v>
      </c>
      <c r="E4483">
        <v>-1.7843957666749759E-3</v>
      </c>
      <c r="F4483">
        <v>4475</v>
      </c>
      <c r="G4483">
        <f t="shared" ca="1" si="143"/>
        <v>1.4149376255960891E-2</v>
      </c>
    </row>
    <row r="4484" spans="2:7" x14ac:dyDescent="0.35">
      <c r="B4484" s="269">
        <v>35524</v>
      </c>
      <c r="C4484" s="210">
        <v>11.16</v>
      </c>
      <c r="D4484">
        <f t="shared" si="142"/>
        <v>-0.99716905749400708</v>
      </c>
      <c r="E4484">
        <v>-1.7889087656529135E-3</v>
      </c>
      <c r="F4484">
        <v>4476</v>
      </c>
      <c r="G4484">
        <f t="shared" ca="1" si="143"/>
        <v>1.4805204717558973E-2</v>
      </c>
    </row>
    <row r="4485" spans="2:7" x14ac:dyDescent="0.35">
      <c r="B4485" s="269">
        <v>44890</v>
      </c>
      <c r="C4485" s="210">
        <v>3942.15</v>
      </c>
      <c r="D4485">
        <f t="shared" si="142"/>
        <v>36.23576083876452</v>
      </c>
      <c r="E4485">
        <v>-1.7902269308875448E-3</v>
      </c>
      <c r="F4485">
        <v>4477</v>
      </c>
      <c r="G4485">
        <f t="shared" ca="1" si="143"/>
        <v>1.2802897247097419E-2</v>
      </c>
    </row>
    <row r="4486" spans="2:7" x14ac:dyDescent="0.35">
      <c r="B4486" s="269">
        <v>39864</v>
      </c>
      <c r="C4486" s="210">
        <v>105.87</v>
      </c>
      <c r="D4486">
        <f t="shared" si="142"/>
        <v>-0.97439537583438141</v>
      </c>
      <c r="E4486">
        <v>-1.7914388082217398E-3</v>
      </c>
      <c r="F4486">
        <v>4478</v>
      </c>
      <c r="G4486">
        <f t="shared" ca="1" si="143"/>
        <v>2.4228890128180611E-2</v>
      </c>
    </row>
    <row r="4487" spans="2:7" x14ac:dyDescent="0.35">
      <c r="B4487" s="269">
        <v>44951</v>
      </c>
      <c r="C4487" s="210">
        <v>4134.8</v>
      </c>
      <c r="D4487">
        <f t="shared" si="142"/>
        <v>0.25868718816685488</v>
      </c>
      <c r="E4487">
        <v>-1.7961296303448376E-3</v>
      </c>
      <c r="F4487">
        <v>4479</v>
      </c>
      <c r="G4487">
        <f t="shared" ca="1" si="143"/>
        <v>-1.8968007309749214E-2</v>
      </c>
    </row>
    <row r="4488" spans="2:7" x14ac:dyDescent="0.35">
      <c r="B4488" s="269">
        <v>44287</v>
      </c>
      <c r="C4488" s="210">
        <v>3285.01</v>
      </c>
      <c r="D4488">
        <f t="shared" si="142"/>
        <v>1.7632717799070059E-2</v>
      </c>
      <c r="E4488">
        <v>-1.8049499384674942E-3</v>
      </c>
      <c r="F4488">
        <v>4480</v>
      </c>
      <c r="G4488">
        <f t="shared" ca="1" si="143"/>
        <v>-3.4381413434906374E-3</v>
      </c>
    </row>
    <row r="4489" spans="2:7" x14ac:dyDescent="0.35">
      <c r="B4489" s="269">
        <v>44160</v>
      </c>
      <c r="C4489" s="210">
        <v>3228.09</v>
      </c>
      <c r="D4489">
        <f t="shared" ref="D4489:D4552" si="144">(C4489-C4490)/C4490</f>
        <v>-4.42368615840118E-2</v>
      </c>
      <c r="E4489">
        <v>-1.8089389413532438E-3</v>
      </c>
      <c r="F4489">
        <v>4481</v>
      </c>
      <c r="G4489">
        <f t="shared" ca="1" si="143"/>
        <v>1.1137192421400547E-3</v>
      </c>
    </row>
    <row r="4490" spans="2:7" x14ac:dyDescent="0.35">
      <c r="B4490" s="269">
        <v>44057</v>
      </c>
      <c r="C4490" s="210">
        <v>3377.5</v>
      </c>
      <c r="D4490">
        <f t="shared" si="144"/>
        <v>67.135969336292106</v>
      </c>
      <c r="E4490">
        <v>-1.811663804848671E-3</v>
      </c>
      <c r="F4490">
        <v>4482</v>
      </c>
      <c r="G4490">
        <f t="shared" ref="G4490:G4553" ca="1" si="145">_xlfn.NORM.INV(RAND(),M$11,M$12)</f>
        <v>-2.1241124430137426E-2</v>
      </c>
    </row>
    <row r="4491" spans="2:7" x14ac:dyDescent="0.35">
      <c r="B4491" s="269">
        <v>38233</v>
      </c>
      <c r="C4491" s="210">
        <v>49.57</v>
      </c>
      <c r="D4491">
        <f t="shared" si="144"/>
        <v>2.0042424242424244</v>
      </c>
      <c r="E4491">
        <v>-1.8123238018525234E-3</v>
      </c>
      <c r="F4491">
        <v>4483</v>
      </c>
      <c r="G4491">
        <f t="shared" ca="1" si="145"/>
        <v>-2.9714607854227887E-2</v>
      </c>
    </row>
    <row r="4492" spans="2:7" x14ac:dyDescent="0.35">
      <c r="B4492" s="269">
        <v>35754</v>
      </c>
      <c r="C4492" s="210">
        <v>16.5</v>
      </c>
      <c r="D4492">
        <f t="shared" si="144"/>
        <v>-0.99649461232536796</v>
      </c>
      <c r="E4492">
        <v>-1.8148820326679453E-3</v>
      </c>
      <c r="F4492">
        <v>4484</v>
      </c>
      <c r="G4492">
        <f t="shared" ca="1" si="145"/>
        <v>-1.1454091729860005E-2</v>
      </c>
    </row>
    <row r="4493" spans="2:7" x14ac:dyDescent="0.35">
      <c r="B4493" s="269">
        <v>45379</v>
      </c>
      <c r="C4493" s="210">
        <v>4707.04</v>
      </c>
      <c r="D4493">
        <f t="shared" si="144"/>
        <v>94.555014210312621</v>
      </c>
      <c r="E4493">
        <v>-1.8194850306004146E-3</v>
      </c>
      <c r="F4493">
        <v>4485</v>
      </c>
      <c r="G4493">
        <f t="shared" ca="1" si="145"/>
        <v>-1.1287215439635585E-2</v>
      </c>
    </row>
    <row r="4494" spans="2:7" x14ac:dyDescent="0.35">
      <c r="B4494" s="269">
        <v>38260</v>
      </c>
      <c r="C4494" s="210">
        <v>49.26</v>
      </c>
      <c r="D4494">
        <f t="shared" si="144"/>
        <v>-0.69994517877809592</v>
      </c>
      <c r="E4494">
        <v>-1.8237082066869992E-3</v>
      </c>
      <c r="F4494">
        <v>4486</v>
      </c>
      <c r="G4494">
        <f t="shared" ca="1" si="145"/>
        <v>2.8953329341875098E-2</v>
      </c>
    </row>
    <row r="4495" spans="2:7" x14ac:dyDescent="0.35">
      <c r="B4495" s="269">
        <v>40504</v>
      </c>
      <c r="C4495" s="210">
        <v>164.17</v>
      </c>
      <c r="D4495">
        <f t="shared" si="144"/>
        <v>-0.94978512548365879</v>
      </c>
      <c r="E4495">
        <v>-1.8240408585152999E-3</v>
      </c>
      <c r="F4495">
        <v>4487</v>
      </c>
      <c r="G4495">
        <f t="shared" ca="1" si="145"/>
        <v>1.6839595580571749E-2</v>
      </c>
    </row>
    <row r="4496" spans="2:7" x14ac:dyDescent="0.35">
      <c r="B4496" s="269">
        <v>44215</v>
      </c>
      <c r="C4496" s="210">
        <v>3269.35</v>
      </c>
      <c r="D4496">
        <f t="shared" si="144"/>
        <v>1.5616263031673641E-2</v>
      </c>
      <c r="E4496">
        <v>-1.8288177715901971E-3</v>
      </c>
      <c r="F4496">
        <v>4488</v>
      </c>
      <c r="G4496">
        <f t="shared" ca="1" si="145"/>
        <v>1.2655183327887058E-2</v>
      </c>
    </row>
    <row r="4497" spans="2:7" x14ac:dyDescent="0.35">
      <c r="B4497" s="269">
        <v>44613</v>
      </c>
      <c r="C4497" s="210">
        <v>3219.08</v>
      </c>
      <c r="D4497">
        <f t="shared" si="144"/>
        <v>20.97474230322889</v>
      </c>
      <c r="E4497">
        <v>-1.8387539883598161E-3</v>
      </c>
      <c r="F4497">
        <v>4489</v>
      </c>
      <c r="G4497">
        <f t="shared" ca="1" si="145"/>
        <v>-3.2014732723095303E-2</v>
      </c>
    </row>
    <row r="4498" spans="2:7" x14ac:dyDescent="0.35">
      <c r="B4498" s="269">
        <v>40591</v>
      </c>
      <c r="C4498" s="210">
        <v>146.49</v>
      </c>
      <c r="D4498">
        <f t="shared" si="144"/>
        <v>-0.82233945788611973</v>
      </c>
      <c r="E4498">
        <v>-1.8397383483236701E-3</v>
      </c>
      <c r="F4498">
        <v>4490</v>
      </c>
      <c r="G4498">
        <f t="shared" ca="1" si="145"/>
        <v>5.9984834173421831E-3</v>
      </c>
    </row>
    <row r="4499" spans="2:7" x14ac:dyDescent="0.35">
      <c r="B4499" s="269">
        <v>42046</v>
      </c>
      <c r="C4499" s="210">
        <v>824.55</v>
      </c>
      <c r="D4499">
        <f t="shared" si="144"/>
        <v>20.721548998946258</v>
      </c>
      <c r="E4499">
        <v>-1.8400377691964306E-3</v>
      </c>
      <c r="F4499">
        <v>4491</v>
      </c>
      <c r="G4499">
        <f t="shared" ca="1" si="145"/>
        <v>9.8193053696206626E-3</v>
      </c>
    </row>
    <row r="4500" spans="2:7" x14ac:dyDescent="0.35">
      <c r="B4500" s="269">
        <v>37363</v>
      </c>
      <c r="C4500" s="210">
        <v>37.96</v>
      </c>
      <c r="D4500">
        <f t="shared" si="144"/>
        <v>-0.99157677978249625</v>
      </c>
      <c r="E4500">
        <v>-1.8406521167499417E-3</v>
      </c>
      <c r="F4500">
        <v>4492</v>
      </c>
      <c r="G4500">
        <f t="shared" ca="1" si="145"/>
        <v>-1.8467037866247957E-2</v>
      </c>
    </row>
    <row r="4501" spans="2:7" x14ac:dyDescent="0.35">
      <c r="B4501" s="269">
        <v>45246</v>
      </c>
      <c r="C4501" s="210">
        <v>4506.59</v>
      </c>
      <c r="D4501">
        <f t="shared" si="144"/>
        <v>29.964614538958365</v>
      </c>
      <c r="E4501">
        <v>-1.8449939312324309E-3</v>
      </c>
      <c r="F4501">
        <v>4493</v>
      </c>
      <c r="G4501">
        <f t="shared" ca="1" si="145"/>
        <v>9.9234346626518085E-3</v>
      </c>
    </row>
    <row r="4502" spans="2:7" x14ac:dyDescent="0.35">
      <c r="B4502" s="269">
        <v>40596</v>
      </c>
      <c r="C4502" s="210">
        <v>145.54</v>
      </c>
      <c r="D4502">
        <f t="shared" si="144"/>
        <v>2.3752319109461966</v>
      </c>
      <c r="E4502">
        <v>-1.8517248474042263E-3</v>
      </c>
      <c r="F4502">
        <v>4494</v>
      </c>
      <c r="G4502">
        <f t="shared" ca="1" si="145"/>
        <v>1.5642544889670276E-2</v>
      </c>
    </row>
    <row r="4503" spans="2:7" x14ac:dyDescent="0.35">
      <c r="B4503" s="269">
        <v>36712</v>
      </c>
      <c r="C4503" s="210">
        <v>43.12</v>
      </c>
      <c r="D4503">
        <f t="shared" si="144"/>
        <v>-0.88193417666064289</v>
      </c>
      <c r="E4503">
        <v>-1.8518518518519768E-3</v>
      </c>
      <c r="F4503">
        <v>4495</v>
      </c>
      <c r="G4503">
        <f t="shared" ca="1" si="145"/>
        <v>1.5812632688138969E-2</v>
      </c>
    </row>
    <row r="4504" spans="2:7" x14ac:dyDescent="0.35">
      <c r="B4504" s="269">
        <v>41702</v>
      </c>
      <c r="C4504" s="210">
        <v>365.22</v>
      </c>
      <c r="D4504">
        <f t="shared" si="144"/>
        <v>-0.91125334421951198</v>
      </c>
      <c r="E4504">
        <v>-1.8584312653729161E-3</v>
      </c>
      <c r="F4504">
        <v>4496</v>
      </c>
      <c r="G4504">
        <f t="shared" ca="1" si="145"/>
        <v>3.6092555636563869E-2</v>
      </c>
    </row>
    <row r="4505" spans="2:7" x14ac:dyDescent="0.35">
      <c r="B4505" s="269">
        <v>45035</v>
      </c>
      <c r="C4505" s="210">
        <v>4115.3100000000004</v>
      </c>
      <c r="D4505">
        <f t="shared" si="144"/>
        <v>17.781078860898141</v>
      </c>
      <c r="E4505">
        <v>-1.86030492507826E-3</v>
      </c>
      <c r="F4505">
        <v>4497</v>
      </c>
      <c r="G4505">
        <f t="shared" ca="1" si="145"/>
        <v>3.1094907688285236E-2</v>
      </c>
    </row>
    <row r="4506" spans="2:7" x14ac:dyDescent="0.35">
      <c r="B4506" s="269">
        <v>41096</v>
      </c>
      <c r="C4506" s="210">
        <v>219.12</v>
      </c>
      <c r="D4506">
        <f t="shared" si="144"/>
        <v>-0.89639324418890554</v>
      </c>
      <c r="E4506">
        <v>-1.8676262925340344E-3</v>
      </c>
      <c r="F4506">
        <v>4498</v>
      </c>
      <c r="G4506">
        <f t="shared" ca="1" si="145"/>
        <v>2.9812513327258849E-3</v>
      </c>
    </row>
    <row r="4507" spans="2:7" x14ac:dyDescent="0.35">
      <c r="B4507" s="269">
        <v>43081</v>
      </c>
      <c r="C4507" s="210">
        <v>2114.92</v>
      </c>
      <c r="D4507">
        <f t="shared" si="144"/>
        <v>-0.37589598463141055</v>
      </c>
      <c r="E4507">
        <v>-1.8689118779732859E-3</v>
      </c>
      <c r="F4507">
        <v>4499</v>
      </c>
      <c r="G4507">
        <f t="shared" ca="1" si="145"/>
        <v>3.70271965468945E-2</v>
      </c>
    </row>
    <row r="4508" spans="2:7" x14ac:dyDescent="0.35">
      <c r="B4508" s="269">
        <v>44176</v>
      </c>
      <c r="C4508" s="210">
        <v>3388.73</v>
      </c>
      <c r="D4508">
        <f t="shared" si="144"/>
        <v>1.7718765848152209</v>
      </c>
      <c r="E4508">
        <v>-1.8703535704607578E-3</v>
      </c>
      <c r="F4508">
        <v>4500</v>
      </c>
      <c r="G4508">
        <f t="shared" ca="1" si="145"/>
        <v>-1.9055451661394562E-2</v>
      </c>
    </row>
    <row r="4509" spans="2:7" x14ac:dyDescent="0.35">
      <c r="B4509" s="269">
        <v>42480</v>
      </c>
      <c r="C4509" s="210">
        <v>1222.54</v>
      </c>
      <c r="D4509">
        <f t="shared" si="144"/>
        <v>12.559671694764862</v>
      </c>
      <c r="E4509">
        <v>-1.8777962835961879E-3</v>
      </c>
      <c r="F4509">
        <v>4501</v>
      </c>
      <c r="G4509">
        <f t="shared" ca="1" si="145"/>
        <v>3.6970549726725171E-3</v>
      </c>
    </row>
    <row r="4510" spans="2:7" x14ac:dyDescent="0.35">
      <c r="B4510" s="269">
        <v>38898</v>
      </c>
      <c r="C4510" s="210">
        <v>90.16</v>
      </c>
      <c r="D4510">
        <f t="shared" si="144"/>
        <v>-0.97376637055874493</v>
      </c>
      <c r="E4510">
        <v>-1.8819882652496591E-3</v>
      </c>
      <c r="F4510">
        <v>4502</v>
      </c>
      <c r="G4510">
        <f t="shared" ca="1" si="145"/>
        <v>3.8351734780854045E-3</v>
      </c>
    </row>
    <row r="4511" spans="2:7" x14ac:dyDescent="0.35">
      <c r="B4511" s="269">
        <v>44063</v>
      </c>
      <c r="C4511" s="210">
        <v>3436.81</v>
      </c>
      <c r="D4511">
        <f t="shared" si="144"/>
        <v>31.471749811035522</v>
      </c>
      <c r="E4511">
        <v>-1.8848197949642019E-3</v>
      </c>
      <c r="F4511">
        <v>4503</v>
      </c>
      <c r="G4511">
        <f t="shared" ca="1" si="145"/>
        <v>1.9954559896452655E-2</v>
      </c>
    </row>
    <row r="4512" spans="2:7" x14ac:dyDescent="0.35">
      <c r="B4512" s="269">
        <v>39582</v>
      </c>
      <c r="C4512" s="210">
        <v>105.84</v>
      </c>
      <c r="D4512">
        <f t="shared" si="144"/>
        <v>-0.97281246146890799</v>
      </c>
      <c r="E4512">
        <v>-1.8860807242550247E-3</v>
      </c>
      <c r="F4512">
        <v>4504</v>
      </c>
      <c r="G4512">
        <f t="shared" ca="1" si="145"/>
        <v>1.5229198564148141E-2</v>
      </c>
    </row>
    <row r="4513" spans="2:7" x14ac:dyDescent="0.35">
      <c r="B4513" s="269">
        <v>44881</v>
      </c>
      <c r="C4513" s="210">
        <v>3892.96</v>
      </c>
      <c r="D4513">
        <f t="shared" si="144"/>
        <v>105.1330425299891</v>
      </c>
      <c r="E4513">
        <v>-1.8972607656729354E-3</v>
      </c>
      <c r="F4513">
        <v>4505</v>
      </c>
      <c r="G4513">
        <f t="shared" ca="1" si="145"/>
        <v>-8.1712829317104243E-3</v>
      </c>
    </row>
    <row r="4514" spans="2:7" x14ac:dyDescent="0.35">
      <c r="B4514" s="269">
        <v>37648</v>
      </c>
      <c r="C4514" s="210">
        <v>36.68</v>
      </c>
      <c r="D4514">
        <f t="shared" si="144"/>
        <v>-0.89834548125155889</v>
      </c>
      <c r="E4514">
        <v>-1.9047619047619126E-3</v>
      </c>
      <c r="F4514">
        <v>4506</v>
      </c>
      <c r="G4514">
        <f t="shared" ca="1" si="145"/>
        <v>1.6092836464289687E-3</v>
      </c>
    </row>
    <row r="4515" spans="2:7" x14ac:dyDescent="0.35">
      <c r="B4515" s="269">
        <v>41717</v>
      </c>
      <c r="C4515" s="210">
        <v>360.83</v>
      </c>
      <c r="D4515">
        <f t="shared" si="144"/>
        <v>7.6405651340996172</v>
      </c>
      <c r="E4515">
        <v>-1.908608099136971E-3</v>
      </c>
      <c r="F4515">
        <v>4507</v>
      </c>
      <c r="G4515">
        <f t="shared" ca="1" si="145"/>
        <v>3.2099260464450698E-2</v>
      </c>
    </row>
    <row r="4516" spans="2:7" x14ac:dyDescent="0.35">
      <c r="B4516" s="269">
        <v>37278</v>
      </c>
      <c r="C4516" s="210">
        <v>41.76</v>
      </c>
      <c r="D4516">
        <f t="shared" si="144"/>
        <v>-0.10788293099765016</v>
      </c>
      <c r="E4516">
        <v>-1.9120458891014674E-3</v>
      </c>
      <c r="F4516">
        <v>4508</v>
      </c>
      <c r="G4516">
        <f t="shared" ca="1" si="145"/>
        <v>6.7007034446261195E-3</v>
      </c>
    </row>
    <row r="4517" spans="2:7" x14ac:dyDescent="0.35">
      <c r="B4517" s="269">
        <v>38050</v>
      </c>
      <c r="C4517" s="210">
        <v>46.81</v>
      </c>
      <c r="D4517">
        <f t="shared" si="144"/>
        <v>0.29237990060739932</v>
      </c>
      <c r="E4517">
        <v>-1.9189765458421388E-3</v>
      </c>
      <c r="F4517">
        <v>4509</v>
      </c>
      <c r="G4517">
        <f t="shared" ca="1" si="145"/>
        <v>-2.4383952217760666E-3</v>
      </c>
    </row>
    <row r="4518" spans="2:7" x14ac:dyDescent="0.35">
      <c r="B4518" s="269">
        <v>37657</v>
      </c>
      <c r="C4518" s="210">
        <v>36.22</v>
      </c>
      <c r="D4518">
        <f t="shared" si="144"/>
        <v>1.9363762102351393E-3</v>
      </c>
      <c r="E4518">
        <v>-1.9289060347203164E-3</v>
      </c>
      <c r="F4518">
        <v>4510</v>
      </c>
      <c r="G4518">
        <f t="shared" ca="1" si="145"/>
        <v>7.8806343454309279E-3</v>
      </c>
    </row>
    <row r="4519" spans="2:7" x14ac:dyDescent="0.35">
      <c r="B4519" s="269">
        <v>37658</v>
      </c>
      <c r="C4519" s="210">
        <v>36.15</v>
      </c>
      <c r="D4519">
        <f t="shared" si="144"/>
        <v>-0.98895042822821722</v>
      </c>
      <c r="E4519">
        <v>-1.9326339039204938E-3</v>
      </c>
      <c r="F4519">
        <v>4511</v>
      </c>
      <c r="G4519">
        <f t="shared" ca="1" si="145"/>
        <v>5.8922738074043308E-3</v>
      </c>
    </row>
    <row r="4520" spans="2:7" x14ac:dyDescent="0.35">
      <c r="B4520" s="269">
        <v>44224</v>
      </c>
      <c r="C4520" s="210">
        <v>3271.62</v>
      </c>
      <c r="D4520">
        <f t="shared" si="144"/>
        <v>210.75533980582526</v>
      </c>
      <c r="E4520">
        <v>-1.9371745317986161E-3</v>
      </c>
      <c r="F4520">
        <v>4512</v>
      </c>
      <c r="G4520">
        <f t="shared" ca="1" si="145"/>
        <v>-2.1668199062849235E-2</v>
      </c>
    </row>
    <row r="4521" spans="2:7" x14ac:dyDescent="0.35">
      <c r="B4521" s="269">
        <v>35716</v>
      </c>
      <c r="C4521" s="210">
        <v>15.45</v>
      </c>
      <c r="D4521">
        <f t="shared" si="144"/>
        <v>-0.99734067273234261</v>
      </c>
      <c r="E4521">
        <v>-1.9379844961241045E-3</v>
      </c>
      <c r="F4521">
        <v>4513</v>
      </c>
      <c r="G4521">
        <f t="shared" ca="1" si="145"/>
        <v>-2.9931260646382137E-2</v>
      </c>
    </row>
    <row r="4522" spans="2:7" x14ac:dyDescent="0.35">
      <c r="B4522" s="269">
        <v>46036</v>
      </c>
      <c r="C4522" s="210">
        <v>5809.74</v>
      </c>
      <c r="D4522">
        <f t="shared" si="144"/>
        <v>3.7997719799738929</v>
      </c>
      <c r="E4522">
        <v>-1.9429484371376985E-3</v>
      </c>
      <c r="F4522">
        <v>4514</v>
      </c>
      <c r="G4522">
        <f t="shared" ca="1" si="145"/>
        <v>-9.030182468352967E-3</v>
      </c>
    </row>
    <row r="4523" spans="2:7" x14ac:dyDescent="0.35">
      <c r="B4523" s="269">
        <v>42485</v>
      </c>
      <c r="C4523" s="210">
        <v>1210.42</v>
      </c>
      <c r="D4523">
        <f t="shared" si="144"/>
        <v>25.239323650552784</v>
      </c>
      <c r="E4523">
        <v>-1.9459423803162156E-3</v>
      </c>
      <c r="F4523">
        <v>4515</v>
      </c>
      <c r="G4523">
        <f t="shared" ca="1" si="145"/>
        <v>-1.8102736165501936E-2</v>
      </c>
    </row>
    <row r="4524" spans="2:7" x14ac:dyDescent="0.35">
      <c r="B4524" s="269">
        <v>36577</v>
      </c>
      <c r="C4524" s="210">
        <v>46.13</v>
      </c>
      <c r="D4524">
        <f t="shared" si="144"/>
        <v>-0.87497289679098</v>
      </c>
      <c r="E4524">
        <v>-1.9472090004326332E-3</v>
      </c>
      <c r="F4524">
        <v>4516</v>
      </c>
      <c r="G4524">
        <f t="shared" ca="1" si="145"/>
        <v>3.8379592108361116E-2</v>
      </c>
    </row>
    <row r="4525" spans="2:7" x14ac:dyDescent="0.35">
      <c r="B4525" s="269">
        <v>41709</v>
      </c>
      <c r="C4525" s="210">
        <v>368.96</v>
      </c>
      <c r="D4525">
        <f t="shared" si="144"/>
        <v>35.066471163245353</v>
      </c>
      <c r="E4525">
        <v>-1.947630383034049E-3</v>
      </c>
      <c r="F4525">
        <v>4517</v>
      </c>
      <c r="G4525">
        <f t="shared" ca="1" si="145"/>
        <v>-3.0347116494489925E-2</v>
      </c>
    </row>
    <row r="4526" spans="2:7" x14ac:dyDescent="0.35">
      <c r="B4526" s="269">
        <v>35401</v>
      </c>
      <c r="C4526" s="210">
        <v>10.23</v>
      </c>
      <c r="D4526">
        <f t="shared" si="144"/>
        <v>-0.99669744318181819</v>
      </c>
      <c r="E4526">
        <v>-1.9512195121950803E-3</v>
      </c>
      <c r="F4526">
        <v>4518</v>
      </c>
      <c r="G4526">
        <f t="shared" ca="1" si="145"/>
        <v>2.2984319124858148E-2</v>
      </c>
    </row>
    <row r="4527" spans="2:7" x14ac:dyDescent="0.35">
      <c r="B4527" s="269">
        <v>44663</v>
      </c>
      <c r="C4527" s="210">
        <v>3097.6</v>
      </c>
      <c r="D4527">
        <f t="shared" si="144"/>
        <v>302.68627450980398</v>
      </c>
      <c r="E4527">
        <v>-1.952533460495011E-3</v>
      </c>
      <c r="F4527">
        <v>4519</v>
      </c>
      <c r="G4527">
        <f t="shared" ca="1" si="145"/>
        <v>2.689560376524493E-2</v>
      </c>
    </row>
    <row r="4528" spans="2:7" x14ac:dyDescent="0.35">
      <c r="B4528" s="269">
        <v>35366</v>
      </c>
      <c r="C4528" s="210">
        <v>10.199999999999999</v>
      </c>
      <c r="D4528">
        <f t="shared" si="144"/>
        <v>-0.71396522714526078</v>
      </c>
      <c r="E4528">
        <v>-1.9569471624267466E-3</v>
      </c>
      <c r="F4528">
        <v>4520</v>
      </c>
      <c r="G4528">
        <f t="shared" ca="1" si="145"/>
        <v>1.9600662489104087E-3</v>
      </c>
    </row>
    <row r="4529" spans="2:7" x14ac:dyDescent="0.35">
      <c r="B4529" s="269">
        <v>37700</v>
      </c>
      <c r="C4529" s="210">
        <v>35.659999999999997</v>
      </c>
      <c r="D4529">
        <f t="shared" si="144"/>
        <v>-0.9891438696046615</v>
      </c>
      <c r="E4529">
        <v>-1.9591379792891208E-3</v>
      </c>
      <c r="F4529">
        <v>4521</v>
      </c>
      <c r="G4529">
        <f t="shared" ca="1" si="145"/>
        <v>-7.6950421980573344E-3</v>
      </c>
    </row>
    <row r="4530" spans="2:7" x14ac:dyDescent="0.35">
      <c r="B4530" s="269">
        <v>44189</v>
      </c>
      <c r="C4530" s="210">
        <v>3284.78</v>
      </c>
      <c r="D4530">
        <f t="shared" si="144"/>
        <v>-0.32452657142915897</v>
      </c>
      <c r="E4530">
        <v>-1.9597536483320272E-3</v>
      </c>
      <c r="F4530">
        <v>4522</v>
      </c>
      <c r="G4530">
        <f t="shared" ca="1" si="145"/>
        <v>1.503482095381399E-2</v>
      </c>
    </row>
    <row r="4531" spans="2:7" x14ac:dyDescent="0.35">
      <c r="B4531" s="269">
        <v>45119</v>
      </c>
      <c r="C4531" s="210">
        <v>4862.93</v>
      </c>
      <c r="D4531">
        <f t="shared" si="144"/>
        <v>118.8061098792806</v>
      </c>
      <c r="E4531">
        <v>-1.9661324450847566E-3</v>
      </c>
      <c r="F4531">
        <v>4523</v>
      </c>
      <c r="G4531">
        <f t="shared" ca="1" si="145"/>
        <v>-4.1253792316448941E-2</v>
      </c>
    </row>
    <row r="4532" spans="2:7" x14ac:dyDescent="0.35">
      <c r="B4532" s="269">
        <v>37904</v>
      </c>
      <c r="C4532" s="210">
        <v>40.590000000000003</v>
      </c>
      <c r="D4532">
        <f t="shared" si="144"/>
        <v>-0.98644542103013455</v>
      </c>
      <c r="E4532">
        <v>-1.9670518809933191E-3</v>
      </c>
      <c r="F4532">
        <v>4524</v>
      </c>
      <c r="G4532">
        <f t="shared" ca="1" si="145"/>
        <v>4.0058794759583266E-2</v>
      </c>
    </row>
    <row r="4533" spans="2:7" x14ac:dyDescent="0.35">
      <c r="B4533" s="269">
        <v>43993</v>
      </c>
      <c r="C4533" s="210">
        <v>2994.56</v>
      </c>
      <c r="D4533">
        <f t="shared" si="144"/>
        <v>-0.10297932505376929</v>
      </c>
      <c r="E4533">
        <v>-1.9696914150115997E-3</v>
      </c>
      <c r="F4533">
        <v>4525</v>
      </c>
      <c r="G4533">
        <f t="shared" ca="1" si="145"/>
        <v>-1.5181013213056432E-2</v>
      </c>
    </row>
    <row r="4534" spans="2:7" x14ac:dyDescent="0.35">
      <c r="B4534" s="269">
        <v>44414</v>
      </c>
      <c r="C4534" s="210">
        <v>3338.34</v>
      </c>
      <c r="D4534">
        <f t="shared" si="144"/>
        <v>1.6189220993174867</v>
      </c>
      <c r="E4534">
        <v>-1.9790969099779641E-3</v>
      </c>
      <c r="F4534">
        <v>4526</v>
      </c>
      <c r="G4534">
        <f t="shared" ca="1" si="145"/>
        <v>2.5303495215221097E-2</v>
      </c>
    </row>
    <row r="4535" spans="2:7" x14ac:dyDescent="0.35">
      <c r="B4535" s="269">
        <v>42374</v>
      </c>
      <c r="C4535" s="210">
        <v>1274.7</v>
      </c>
      <c r="D4535">
        <f t="shared" si="144"/>
        <v>35.151446398184916</v>
      </c>
      <c r="E4535">
        <v>-1.9808491814316707E-3</v>
      </c>
      <c r="F4535">
        <v>4527</v>
      </c>
      <c r="G4535">
        <f t="shared" ca="1" si="145"/>
        <v>-1.3912616313418096E-2</v>
      </c>
    </row>
    <row r="4536" spans="2:7" x14ac:dyDescent="0.35">
      <c r="B4536" s="269">
        <v>37167</v>
      </c>
      <c r="C4536" s="210">
        <v>35.26</v>
      </c>
      <c r="D4536">
        <f t="shared" si="144"/>
        <v>-0.9890554336388665</v>
      </c>
      <c r="E4536">
        <v>-1.9813189923577777E-3</v>
      </c>
      <c r="F4536">
        <v>4528</v>
      </c>
      <c r="G4536">
        <f t="shared" ca="1" si="145"/>
        <v>2.2787184610642965E-2</v>
      </c>
    </row>
    <row r="4537" spans="2:7" x14ac:dyDescent="0.35">
      <c r="B4537" s="269">
        <v>44161</v>
      </c>
      <c r="C4537" s="210">
        <v>3221.69</v>
      </c>
      <c r="D4537">
        <f t="shared" si="144"/>
        <v>-3.2177321794876041E-3</v>
      </c>
      <c r="E4537">
        <v>-1.9825965199235743E-3</v>
      </c>
      <c r="F4537">
        <v>4529</v>
      </c>
      <c r="G4537">
        <f t="shared" ca="1" si="145"/>
        <v>-5.550628010395204E-3</v>
      </c>
    </row>
    <row r="4538" spans="2:7" x14ac:dyDescent="0.35">
      <c r="B4538" s="269">
        <v>44351</v>
      </c>
      <c r="C4538" s="210">
        <v>3232.09</v>
      </c>
      <c r="D4538">
        <f t="shared" si="144"/>
        <v>9.5672202968678484</v>
      </c>
      <c r="E4538">
        <v>-1.988556536453284E-3</v>
      </c>
      <c r="F4538">
        <v>4530</v>
      </c>
      <c r="G4538">
        <f t="shared" ca="1" si="145"/>
        <v>1.8819080317888356E-2</v>
      </c>
    </row>
    <row r="4539" spans="2:7" x14ac:dyDescent="0.35">
      <c r="B4539" s="269">
        <v>41480</v>
      </c>
      <c r="C4539" s="210">
        <v>305.86</v>
      </c>
      <c r="D4539">
        <f t="shared" si="144"/>
        <v>29.524950099800403</v>
      </c>
      <c r="E4539">
        <v>-1.9904068913760356E-3</v>
      </c>
      <c r="F4539">
        <v>4531</v>
      </c>
      <c r="G4539">
        <f t="shared" ca="1" si="145"/>
        <v>-1.6283886939642278E-2</v>
      </c>
    </row>
    <row r="4540" spans="2:7" x14ac:dyDescent="0.35">
      <c r="B4540" s="269">
        <v>35325</v>
      </c>
      <c r="C4540" s="210">
        <v>10.02</v>
      </c>
      <c r="D4540">
        <f t="shared" si="144"/>
        <v>-0.99520883639754232</v>
      </c>
      <c r="E4540">
        <v>-1.9920318725099181E-3</v>
      </c>
      <c r="F4540">
        <v>4532</v>
      </c>
      <c r="G4540">
        <f t="shared" ca="1" si="145"/>
        <v>-1.3527416976166391E-2</v>
      </c>
    </row>
    <row r="4541" spans="2:7" x14ac:dyDescent="0.35">
      <c r="B4541" s="269">
        <v>43070</v>
      </c>
      <c r="C4541" s="210">
        <v>2091.35</v>
      </c>
      <c r="D4541">
        <f t="shared" si="144"/>
        <v>17.265065502183404</v>
      </c>
      <c r="E4541">
        <v>-2.0042470950348465E-3</v>
      </c>
      <c r="F4541">
        <v>4533</v>
      </c>
      <c r="G4541">
        <f t="shared" ca="1" si="145"/>
        <v>-6.1050359578552708E-3</v>
      </c>
    </row>
    <row r="4542" spans="2:7" x14ac:dyDescent="0.35">
      <c r="B4542" s="269">
        <v>39612</v>
      </c>
      <c r="C4542" s="210">
        <v>114.5</v>
      </c>
      <c r="D4542">
        <f t="shared" si="144"/>
        <v>-0.97264731035866658</v>
      </c>
      <c r="E4542">
        <v>-2.0047067026933143E-3</v>
      </c>
      <c r="F4542">
        <v>4534</v>
      </c>
      <c r="G4542">
        <f t="shared" ca="1" si="145"/>
        <v>1.9769363694742415E-2</v>
      </c>
    </row>
    <row r="4543" spans="2:7" x14ac:dyDescent="0.35">
      <c r="B4543" s="269">
        <v>44981</v>
      </c>
      <c r="C4543" s="210">
        <v>4186.0600000000004</v>
      </c>
      <c r="D4543">
        <f t="shared" si="144"/>
        <v>16.231548182604044</v>
      </c>
      <c r="E4543">
        <v>-2.009779496434461E-3</v>
      </c>
      <c r="F4543">
        <v>4535</v>
      </c>
      <c r="G4543">
        <f t="shared" ca="1" si="145"/>
        <v>2.2257777541076221E-2</v>
      </c>
    </row>
    <row r="4544" spans="2:7" x14ac:dyDescent="0.35">
      <c r="B4544" s="269">
        <v>41001</v>
      </c>
      <c r="C4544" s="210">
        <v>242.93</v>
      </c>
      <c r="D4544">
        <f t="shared" si="144"/>
        <v>0.81752207092623086</v>
      </c>
      <c r="E4544">
        <v>-2.0129816777585273E-3</v>
      </c>
      <c r="F4544">
        <v>4536</v>
      </c>
      <c r="G4544">
        <f t="shared" ca="1" si="145"/>
        <v>-2.3285545827254589E-2</v>
      </c>
    </row>
    <row r="4545" spans="2:7" x14ac:dyDescent="0.35">
      <c r="B4545" s="269">
        <v>40323</v>
      </c>
      <c r="C4545" s="210">
        <v>133.66</v>
      </c>
      <c r="D4545">
        <f t="shared" si="144"/>
        <v>-0.42506882312456984</v>
      </c>
      <c r="E4545">
        <v>-2.0159784962294498E-3</v>
      </c>
      <c r="F4545">
        <v>4537</v>
      </c>
      <c r="G4545">
        <f t="shared" ca="1" si="145"/>
        <v>-1.45793016153193E-2</v>
      </c>
    </row>
    <row r="4546" spans="2:7" x14ac:dyDescent="0.35">
      <c r="B4546" s="269">
        <v>40983</v>
      </c>
      <c r="C4546" s="210">
        <v>232.48</v>
      </c>
      <c r="D4546">
        <f t="shared" si="144"/>
        <v>0.11925280439073699</v>
      </c>
      <c r="E4546">
        <v>-2.0176003434213305E-3</v>
      </c>
      <c r="F4546">
        <v>4538</v>
      </c>
      <c r="G4546">
        <f t="shared" ca="1" si="145"/>
        <v>1.3153232252948089E-2</v>
      </c>
    </row>
    <row r="4547" spans="2:7" x14ac:dyDescent="0.35">
      <c r="B4547" s="269">
        <v>41260</v>
      </c>
      <c r="C4547" s="210">
        <v>207.71</v>
      </c>
      <c r="D4547">
        <f t="shared" si="144"/>
        <v>0.55716320563760424</v>
      </c>
      <c r="E4547">
        <v>-2.0179695382692908E-3</v>
      </c>
      <c r="F4547">
        <v>4539</v>
      </c>
      <c r="G4547">
        <f t="shared" ca="1" si="145"/>
        <v>1.8583854838440512E-2</v>
      </c>
    </row>
    <row r="4548" spans="2:7" x14ac:dyDescent="0.35">
      <c r="B4548" s="269">
        <v>40324</v>
      </c>
      <c r="C4548" s="210">
        <v>133.38999999999999</v>
      </c>
      <c r="D4548">
        <f t="shared" si="144"/>
        <v>12.501012145748986</v>
      </c>
      <c r="E4548">
        <v>-2.0200508753554559E-3</v>
      </c>
      <c r="F4548">
        <v>4540</v>
      </c>
      <c r="G4548">
        <f t="shared" ca="1" si="145"/>
        <v>1.0343323024845103E-2</v>
      </c>
    </row>
    <row r="4549" spans="2:7" x14ac:dyDescent="0.35">
      <c r="B4549" s="269">
        <v>35268</v>
      </c>
      <c r="C4549" s="210">
        <v>9.8800000000000008</v>
      </c>
      <c r="D4549">
        <f t="shared" si="144"/>
        <v>-0.74891994917407867</v>
      </c>
      <c r="E4549">
        <v>-2.0202020202019773E-3</v>
      </c>
      <c r="F4549">
        <v>4541</v>
      </c>
      <c r="G4549">
        <f t="shared" ca="1" si="145"/>
        <v>4.490516623637781E-2</v>
      </c>
    </row>
    <row r="4550" spans="2:7" x14ac:dyDescent="0.35">
      <c r="B4550" s="269">
        <v>37140</v>
      </c>
      <c r="C4550" s="210">
        <v>39.35</v>
      </c>
      <c r="D4550">
        <f t="shared" si="144"/>
        <v>-0.69159025001959407</v>
      </c>
      <c r="E4550">
        <v>-2.0289119959421326E-3</v>
      </c>
      <c r="F4550">
        <v>4542</v>
      </c>
      <c r="G4550">
        <f t="shared" ca="1" si="145"/>
        <v>-7.3147453917477836E-3</v>
      </c>
    </row>
    <row r="4551" spans="2:7" x14ac:dyDescent="0.35">
      <c r="B4551" s="269">
        <v>40213</v>
      </c>
      <c r="C4551" s="210">
        <v>127.59</v>
      </c>
      <c r="D4551">
        <f t="shared" si="144"/>
        <v>0.86317172897196259</v>
      </c>
      <c r="E4551">
        <v>-2.0336331638638318E-3</v>
      </c>
      <c r="F4551">
        <v>4543</v>
      </c>
      <c r="G4551">
        <f t="shared" ca="1" si="145"/>
        <v>9.7390579932309128E-4</v>
      </c>
    </row>
    <row r="4552" spans="2:7" x14ac:dyDescent="0.35">
      <c r="B4552" s="269">
        <v>38350</v>
      </c>
      <c r="C4552" s="210">
        <v>68.48</v>
      </c>
      <c r="D4552">
        <f t="shared" si="144"/>
        <v>-0.98003568388277962</v>
      </c>
      <c r="E4552">
        <v>-2.0402215097639256E-3</v>
      </c>
      <c r="F4552">
        <v>4544</v>
      </c>
      <c r="G4552">
        <f t="shared" ca="1" si="145"/>
        <v>8.193956643956132E-3</v>
      </c>
    </row>
    <row r="4553" spans="2:7" x14ac:dyDescent="0.35">
      <c r="B4553" s="269">
        <v>44784</v>
      </c>
      <c r="C4553" s="210">
        <v>3430.12</v>
      </c>
      <c r="D4553">
        <f t="shared" ref="D4553:D4616" si="146">(C4553-C4554)/C4554</f>
        <v>27.081211625051164</v>
      </c>
      <c r="E4553">
        <v>-2.0423957127146354E-3</v>
      </c>
      <c r="F4553">
        <v>4545</v>
      </c>
      <c r="G4553">
        <f t="shared" ca="1" si="145"/>
        <v>2.4647456455095516E-3</v>
      </c>
    </row>
    <row r="4554" spans="2:7" x14ac:dyDescent="0.35">
      <c r="B4554" s="269">
        <v>40081</v>
      </c>
      <c r="C4554" s="210">
        <v>122.15</v>
      </c>
      <c r="D4554">
        <f t="shared" si="146"/>
        <v>1.7894496460379086</v>
      </c>
      <c r="E4554">
        <v>-2.0424836601307191E-3</v>
      </c>
      <c r="F4554">
        <v>4546</v>
      </c>
      <c r="G4554">
        <f t="shared" ref="G4554:G4617" ca="1" si="147">_xlfn.NORM.INV(RAND(),M$11,M$12)</f>
        <v>-1.0913467659521527E-2</v>
      </c>
    </row>
    <row r="4555" spans="2:7" x14ac:dyDescent="0.35">
      <c r="B4555" s="269">
        <v>38089</v>
      </c>
      <c r="C4555" s="210">
        <v>43.79</v>
      </c>
      <c r="D4555">
        <f t="shared" si="146"/>
        <v>-0.98704675473729675</v>
      </c>
      <c r="E4555">
        <v>-2.0510483135825755E-3</v>
      </c>
      <c r="F4555">
        <v>4547</v>
      </c>
      <c r="G4555">
        <f t="shared" ca="1" si="147"/>
        <v>-1.9095087710257971E-2</v>
      </c>
    </row>
    <row r="4556" spans="2:7" x14ac:dyDescent="0.35">
      <c r="B4556" s="269">
        <v>44377</v>
      </c>
      <c r="C4556" s="210">
        <v>3380.62</v>
      </c>
      <c r="D4556">
        <f t="shared" si="146"/>
        <v>8.5346908844765341</v>
      </c>
      <c r="E4556">
        <v>-2.0516181215444323E-3</v>
      </c>
      <c r="F4556">
        <v>4548</v>
      </c>
      <c r="G4556">
        <f t="shared" ca="1" si="147"/>
        <v>-4.721480215953049E-4</v>
      </c>
    </row>
    <row r="4557" spans="2:7" x14ac:dyDescent="0.35">
      <c r="B4557" s="269">
        <v>41731</v>
      </c>
      <c r="C4557" s="210">
        <v>354.56</v>
      </c>
      <c r="D4557">
        <f t="shared" si="146"/>
        <v>6.3135313531353132</v>
      </c>
      <c r="E4557">
        <v>-2.0546595738692845E-3</v>
      </c>
      <c r="F4557">
        <v>4549</v>
      </c>
      <c r="G4557">
        <f t="shared" ca="1" si="147"/>
        <v>-1.4716064974797769E-2</v>
      </c>
    </row>
    <row r="4558" spans="2:7" x14ac:dyDescent="0.35">
      <c r="B4558" s="269">
        <v>38029</v>
      </c>
      <c r="C4558" s="210">
        <v>48.48</v>
      </c>
      <c r="D4558">
        <f t="shared" si="146"/>
        <v>-0.22949777495232049</v>
      </c>
      <c r="E4558">
        <v>-2.0584602717167852E-3</v>
      </c>
      <c r="F4558">
        <v>4550</v>
      </c>
      <c r="G4558">
        <f t="shared" ca="1" si="147"/>
        <v>-3.0179040225126592E-2</v>
      </c>
    </row>
    <row r="4559" spans="2:7" x14ac:dyDescent="0.35">
      <c r="B4559" s="269">
        <v>38442</v>
      </c>
      <c r="C4559" s="210">
        <v>62.92</v>
      </c>
      <c r="D4559">
        <f t="shared" si="146"/>
        <v>0.45513413506012951</v>
      </c>
      <c r="E4559">
        <v>-2.0618556701030208E-3</v>
      </c>
      <c r="F4559">
        <v>4551</v>
      </c>
      <c r="G4559">
        <f t="shared" ca="1" si="147"/>
        <v>-6.6995637898935442E-3</v>
      </c>
    </row>
    <row r="4560" spans="2:7" x14ac:dyDescent="0.35">
      <c r="B4560" s="269">
        <v>37077</v>
      </c>
      <c r="C4560" s="210">
        <v>43.24</v>
      </c>
      <c r="D4560">
        <f t="shared" si="146"/>
        <v>0.13969425408539812</v>
      </c>
      <c r="E4560">
        <v>-2.0770828525270321E-3</v>
      </c>
      <c r="F4560">
        <v>4552</v>
      </c>
      <c r="G4560">
        <f t="shared" ca="1" si="147"/>
        <v>-2.2607609767834175E-2</v>
      </c>
    </row>
    <row r="4561" spans="2:7" x14ac:dyDescent="0.35">
      <c r="B4561" s="269">
        <v>37383</v>
      </c>
      <c r="C4561" s="210">
        <v>37.94</v>
      </c>
      <c r="D4561">
        <f t="shared" si="146"/>
        <v>-0.7894678430719716</v>
      </c>
      <c r="E4561">
        <v>-2.1041557075224984E-3</v>
      </c>
      <c r="F4561">
        <v>4553</v>
      </c>
      <c r="G4561">
        <f t="shared" ca="1" si="147"/>
        <v>-3.3289697323172676E-2</v>
      </c>
    </row>
    <row r="4562" spans="2:7" x14ac:dyDescent="0.35">
      <c r="B4562" s="269">
        <v>40702</v>
      </c>
      <c r="C4562" s="210">
        <v>180.21</v>
      </c>
      <c r="D4562">
        <f t="shared" si="146"/>
        <v>-0.94449509353998162</v>
      </c>
      <c r="E4562">
        <v>-2.1042139653358184E-3</v>
      </c>
      <c r="F4562">
        <v>4554</v>
      </c>
      <c r="G4562">
        <f t="shared" ca="1" si="147"/>
        <v>1.3244531012170234E-2</v>
      </c>
    </row>
    <row r="4563" spans="2:7" x14ac:dyDescent="0.35">
      <c r="B4563" s="269">
        <v>44196</v>
      </c>
      <c r="C4563" s="210">
        <v>3246.74</v>
      </c>
      <c r="D4563">
        <f t="shared" si="146"/>
        <v>51.775357607282182</v>
      </c>
      <c r="E4563">
        <v>-2.1084337349397981E-3</v>
      </c>
      <c r="F4563">
        <v>4555</v>
      </c>
      <c r="G4563">
        <f t="shared" ca="1" si="147"/>
        <v>8.0153926309089463E-3</v>
      </c>
    </row>
    <row r="4564" spans="2:7" x14ac:dyDescent="0.35">
      <c r="B4564" s="269">
        <v>38461</v>
      </c>
      <c r="C4564" s="210">
        <v>61.52</v>
      </c>
      <c r="D4564">
        <f t="shared" si="146"/>
        <v>0.30118443316412863</v>
      </c>
      <c r="E4564">
        <v>-2.1086780210867063E-3</v>
      </c>
      <c r="F4564">
        <v>4556</v>
      </c>
      <c r="G4564">
        <f t="shared" ca="1" si="147"/>
        <v>4.2830647806405119E-3</v>
      </c>
    </row>
    <row r="4565" spans="2:7" x14ac:dyDescent="0.35">
      <c r="B4565" s="269">
        <v>38219</v>
      </c>
      <c r="C4565" s="210">
        <v>47.28</v>
      </c>
      <c r="D4565">
        <f t="shared" si="146"/>
        <v>0.43795620437956195</v>
      </c>
      <c r="E4565">
        <v>-2.1105951878430014E-3</v>
      </c>
      <c r="F4565">
        <v>4557</v>
      </c>
      <c r="G4565">
        <f t="shared" ca="1" si="147"/>
        <v>2.4788391600813767E-2</v>
      </c>
    </row>
    <row r="4566" spans="2:7" x14ac:dyDescent="0.35">
      <c r="B4566" s="269">
        <v>36048</v>
      </c>
      <c r="C4566" s="210">
        <v>32.880000000000003</v>
      </c>
      <c r="D4566">
        <f t="shared" si="146"/>
        <v>-0.82923028980990965</v>
      </c>
      <c r="E4566">
        <v>-2.1244309559939386E-3</v>
      </c>
      <c r="F4566">
        <v>4558</v>
      </c>
      <c r="G4566">
        <f t="shared" ca="1" si="147"/>
        <v>-2.0197651220834459E-2</v>
      </c>
    </row>
    <row r="4567" spans="2:7" x14ac:dyDescent="0.35">
      <c r="B4567" s="269">
        <v>40847</v>
      </c>
      <c r="C4567" s="210">
        <v>192.54</v>
      </c>
      <c r="D4567">
        <f t="shared" si="146"/>
        <v>4.1343999999999994</v>
      </c>
      <c r="E4567">
        <v>-2.1249028245659322E-3</v>
      </c>
      <c r="F4567">
        <v>4559</v>
      </c>
      <c r="G4567">
        <f t="shared" ca="1" si="147"/>
        <v>-1.8286163144446258E-2</v>
      </c>
    </row>
    <row r="4568" spans="2:7" x14ac:dyDescent="0.35">
      <c r="B4568" s="269">
        <v>37538</v>
      </c>
      <c r="C4568" s="210">
        <v>37.5</v>
      </c>
      <c r="D4568">
        <f t="shared" si="146"/>
        <v>-0.99371918212027011</v>
      </c>
      <c r="E4568">
        <v>-2.1287919105906945E-3</v>
      </c>
      <c r="F4568">
        <v>4560</v>
      </c>
      <c r="G4568">
        <f t="shared" ca="1" si="147"/>
        <v>1.5316980163031391E-2</v>
      </c>
    </row>
    <row r="4569" spans="2:7" x14ac:dyDescent="0.35">
      <c r="B4569" s="269">
        <v>45950</v>
      </c>
      <c r="C4569" s="210">
        <v>5970.56</v>
      </c>
      <c r="D4569">
        <f t="shared" si="146"/>
        <v>141.12235182099502</v>
      </c>
      <c r="E4569">
        <v>-2.1375985025111287E-3</v>
      </c>
      <c r="F4569">
        <v>4561</v>
      </c>
      <c r="G4569">
        <f t="shared" ca="1" si="147"/>
        <v>1.7756894938380247E-2</v>
      </c>
    </row>
    <row r="4570" spans="2:7" x14ac:dyDescent="0.35">
      <c r="B4570" s="269">
        <v>37270</v>
      </c>
      <c r="C4570" s="210">
        <v>42.01</v>
      </c>
      <c r="D4570">
        <f t="shared" si="146"/>
        <v>-0.97083975400163813</v>
      </c>
      <c r="E4570">
        <v>-2.1377672209026938E-3</v>
      </c>
      <c r="F4570">
        <v>4562</v>
      </c>
      <c r="G4570">
        <f t="shared" ca="1" si="147"/>
        <v>3.5564198317284386E-3</v>
      </c>
    </row>
    <row r="4571" spans="2:7" x14ac:dyDescent="0.35">
      <c r="B4571" s="269">
        <v>42600</v>
      </c>
      <c r="C4571" s="210">
        <v>1440.66</v>
      </c>
      <c r="D4571">
        <f t="shared" si="146"/>
        <v>-0.75816856322253912</v>
      </c>
      <c r="E4571">
        <v>-2.1402597402596837E-3</v>
      </c>
      <c r="F4571">
        <v>4563</v>
      </c>
      <c r="G4571">
        <f t="shared" ca="1" si="147"/>
        <v>-6.6519384451956573E-4</v>
      </c>
    </row>
    <row r="4572" spans="2:7" x14ac:dyDescent="0.35">
      <c r="B4572" s="269">
        <v>45922</v>
      </c>
      <c r="C4572" s="210">
        <v>5957.29</v>
      </c>
      <c r="D4572">
        <f t="shared" si="146"/>
        <v>638.88077336197625</v>
      </c>
      <c r="E4572">
        <v>-2.14067841750595E-3</v>
      </c>
      <c r="F4572">
        <v>4564</v>
      </c>
      <c r="G4572">
        <f t="shared" ca="1" si="147"/>
        <v>1.1434476700541809E-2</v>
      </c>
    </row>
    <row r="4573" spans="2:7" x14ac:dyDescent="0.35">
      <c r="B4573" s="269">
        <v>35136</v>
      </c>
      <c r="C4573" s="210">
        <v>9.31</v>
      </c>
      <c r="D4573">
        <f t="shared" si="146"/>
        <v>-0.79987102321582115</v>
      </c>
      <c r="E4573">
        <v>-2.1436227224008119E-3</v>
      </c>
      <c r="F4573">
        <v>4565</v>
      </c>
      <c r="G4573">
        <f t="shared" ca="1" si="147"/>
        <v>-5.3469401601758039E-2</v>
      </c>
    </row>
    <row r="4574" spans="2:7" x14ac:dyDescent="0.35">
      <c r="B4574" s="269">
        <v>38279</v>
      </c>
      <c r="C4574" s="210">
        <v>46.52</v>
      </c>
      <c r="D4574">
        <f t="shared" si="146"/>
        <v>-0.99113168269267427</v>
      </c>
      <c r="E4574">
        <v>-2.145002145002023E-3</v>
      </c>
      <c r="F4574">
        <v>4566</v>
      </c>
      <c r="G4574">
        <f t="shared" ca="1" si="147"/>
        <v>3.869633998280908E-2</v>
      </c>
    </row>
    <row r="4575" spans="2:7" x14ac:dyDescent="0.35">
      <c r="B4575" s="269">
        <v>46163</v>
      </c>
      <c r="C4575" s="210">
        <v>5245.64</v>
      </c>
      <c r="D4575">
        <f t="shared" si="146"/>
        <v>112.10133678309616</v>
      </c>
      <c r="E4575">
        <v>-2.1514376206734878E-3</v>
      </c>
      <c r="F4575">
        <v>4567</v>
      </c>
      <c r="G4575">
        <f t="shared" ca="1" si="147"/>
        <v>-2.0142235238770834E-2</v>
      </c>
    </row>
    <row r="4576" spans="2:7" x14ac:dyDescent="0.35">
      <c r="B4576" s="269">
        <v>38210</v>
      </c>
      <c r="C4576" s="210">
        <v>46.38</v>
      </c>
      <c r="D4576">
        <f t="shared" si="146"/>
        <v>-0.16537700197948529</v>
      </c>
      <c r="E4576">
        <v>-2.1514629948363668E-3</v>
      </c>
      <c r="F4576">
        <v>4568</v>
      </c>
      <c r="G4576">
        <f t="shared" ca="1" si="147"/>
        <v>3.2960294112113001E-2</v>
      </c>
    </row>
    <row r="4577" spans="2:7" x14ac:dyDescent="0.35">
      <c r="B4577" s="269">
        <v>36935</v>
      </c>
      <c r="C4577" s="210">
        <v>55.57</v>
      </c>
      <c r="D4577">
        <f t="shared" si="146"/>
        <v>-0.14111282843894904</v>
      </c>
      <c r="E4577">
        <v>-2.1547854192852838E-3</v>
      </c>
      <c r="F4577">
        <v>4569</v>
      </c>
      <c r="G4577">
        <f t="shared" ca="1" si="147"/>
        <v>6.0148421355639397E-3</v>
      </c>
    </row>
    <row r="4578" spans="2:7" x14ac:dyDescent="0.35">
      <c r="B4578" s="269">
        <v>38510</v>
      </c>
      <c r="C4578" s="210">
        <v>64.7</v>
      </c>
      <c r="D4578">
        <f t="shared" si="146"/>
        <v>-0.95364765050185196</v>
      </c>
      <c r="E4578">
        <v>-2.1591610117211685E-3</v>
      </c>
      <c r="F4578">
        <v>4570</v>
      </c>
      <c r="G4578">
        <f t="shared" ca="1" si="147"/>
        <v>1.6391208287606353E-2</v>
      </c>
    </row>
    <row r="4579" spans="2:7" x14ac:dyDescent="0.35">
      <c r="B4579" s="269">
        <v>42775</v>
      </c>
      <c r="C4579" s="210">
        <v>1395.83</v>
      </c>
      <c r="D4579">
        <f t="shared" si="146"/>
        <v>3.5545404117858186</v>
      </c>
      <c r="E4579">
        <v>-2.1803156811164514E-3</v>
      </c>
      <c r="F4579">
        <v>4571</v>
      </c>
      <c r="G4579">
        <f t="shared" ca="1" si="147"/>
        <v>2.0001938448374404E-2</v>
      </c>
    </row>
    <row r="4580" spans="2:7" x14ac:dyDescent="0.35">
      <c r="B4580" s="269">
        <v>41479</v>
      </c>
      <c r="C4580" s="210">
        <v>306.47000000000003</v>
      </c>
      <c r="D4580">
        <f t="shared" si="146"/>
        <v>-0.93336754061934024</v>
      </c>
      <c r="E4580">
        <v>-2.1814156410755979E-3</v>
      </c>
      <c r="F4580">
        <v>4572</v>
      </c>
      <c r="G4580">
        <f t="shared" ca="1" si="147"/>
        <v>3.9841599715314008E-2</v>
      </c>
    </row>
    <row r="4581" spans="2:7" x14ac:dyDescent="0.35">
      <c r="B4581" s="269">
        <v>45141</v>
      </c>
      <c r="C4581" s="210">
        <v>4599.41</v>
      </c>
      <c r="D4581">
        <f t="shared" si="146"/>
        <v>2.6856904744733194</v>
      </c>
      <c r="E4581">
        <v>-2.1824634936338451E-3</v>
      </c>
      <c r="F4581">
        <v>4573</v>
      </c>
      <c r="G4581">
        <f t="shared" ca="1" si="147"/>
        <v>-2.1758102891296031E-2</v>
      </c>
    </row>
    <row r="4582" spans="2:7" x14ac:dyDescent="0.35">
      <c r="B4582" s="269">
        <v>42366</v>
      </c>
      <c r="C4582" s="210">
        <v>1247.9100000000001</v>
      </c>
      <c r="D4582">
        <f t="shared" si="146"/>
        <v>-0.6694391981203297</v>
      </c>
      <c r="E4582">
        <v>-2.1828823642295291E-3</v>
      </c>
      <c r="F4582">
        <v>4574</v>
      </c>
      <c r="G4582">
        <f t="shared" ca="1" si="147"/>
        <v>-2.5037982829781619E-2</v>
      </c>
    </row>
    <row r="4583" spans="2:7" x14ac:dyDescent="0.35">
      <c r="B4583" s="269">
        <v>44460</v>
      </c>
      <c r="C4583" s="210">
        <v>3775.13</v>
      </c>
      <c r="D4583">
        <f t="shared" si="146"/>
        <v>102.68387805547928</v>
      </c>
      <c r="E4583">
        <v>-2.1911392338148984E-3</v>
      </c>
      <c r="F4583">
        <v>4575</v>
      </c>
      <c r="G4583">
        <f t="shared" ca="1" si="147"/>
        <v>-1.1762424900936978E-2</v>
      </c>
    </row>
    <row r="4584" spans="2:7" x14ac:dyDescent="0.35">
      <c r="B4584" s="269">
        <v>37685</v>
      </c>
      <c r="C4584" s="210">
        <v>36.409999999999997</v>
      </c>
      <c r="D4584">
        <f t="shared" si="146"/>
        <v>-0.10803527682508583</v>
      </c>
      <c r="E4584">
        <v>-2.1923814743766896E-3</v>
      </c>
      <c r="F4584">
        <v>4576</v>
      </c>
      <c r="G4584">
        <f t="shared" ca="1" si="147"/>
        <v>1.1740788244971982E-2</v>
      </c>
    </row>
    <row r="4585" spans="2:7" x14ac:dyDescent="0.35">
      <c r="B4585" s="269">
        <v>36690</v>
      </c>
      <c r="C4585" s="210">
        <v>40.82</v>
      </c>
      <c r="D4585">
        <f t="shared" si="146"/>
        <v>-0.96935619482313384</v>
      </c>
      <c r="E4585">
        <v>-2.1999511121974166E-3</v>
      </c>
      <c r="F4585">
        <v>4577</v>
      </c>
      <c r="G4585">
        <f t="shared" ca="1" si="147"/>
        <v>-4.7865381480394951E-2</v>
      </c>
    </row>
    <row r="4586" spans="2:7" x14ac:dyDescent="0.35">
      <c r="B4586" s="269">
        <v>42803</v>
      </c>
      <c r="C4586" s="210">
        <v>1332.08</v>
      </c>
      <c r="D4586">
        <f t="shared" si="146"/>
        <v>-0.35352868665495457</v>
      </c>
      <c r="E4586">
        <v>-2.2022141990382577E-3</v>
      </c>
      <c r="F4586">
        <v>4578</v>
      </c>
      <c r="G4586">
        <f t="shared" ca="1" si="147"/>
        <v>-1.8293136762451933E-2</v>
      </c>
    </row>
    <row r="4587" spans="2:7" x14ac:dyDescent="0.35">
      <c r="B4587" s="269">
        <v>43096</v>
      </c>
      <c r="C4587" s="210">
        <v>2060.54</v>
      </c>
      <c r="D4587">
        <f t="shared" si="146"/>
        <v>34.198838401093269</v>
      </c>
      <c r="E4587">
        <v>-2.2032938031757363E-3</v>
      </c>
      <c r="F4587">
        <v>4579</v>
      </c>
      <c r="G4587">
        <f t="shared" ca="1" si="147"/>
        <v>1.1824989117501693E-2</v>
      </c>
    </row>
    <row r="4588" spans="2:7" x14ac:dyDescent="0.35">
      <c r="B4588" s="269">
        <v>38328</v>
      </c>
      <c r="C4588" s="210">
        <v>58.54</v>
      </c>
      <c r="D4588">
        <f t="shared" si="146"/>
        <v>-0.97884205998966323</v>
      </c>
      <c r="E4588">
        <v>-2.2157831941367404E-3</v>
      </c>
      <c r="F4588">
        <v>4580</v>
      </c>
      <c r="G4588">
        <f t="shared" ca="1" si="147"/>
        <v>-1.8277789307379309E-2</v>
      </c>
    </row>
    <row r="4589" spans="2:7" x14ac:dyDescent="0.35">
      <c r="B4589" s="269">
        <v>43301</v>
      </c>
      <c r="C4589" s="210">
        <v>2766.81</v>
      </c>
      <c r="D4589">
        <f t="shared" si="146"/>
        <v>-0.39849472043410494</v>
      </c>
      <c r="E4589">
        <v>-2.2178466332006559E-3</v>
      </c>
      <c r="F4589">
        <v>4581</v>
      </c>
      <c r="G4589">
        <f t="shared" ca="1" si="147"/>
        <v>1.1340162122054635E-2</v>
      </c>
    </row>
    <row r="4590" spans="2:7" x14ac:dyDescent="0.35">
      <c r="B4590" s="269">
        <v>45726</v>
      </c>
      <c r="C4590" s="210">
        <v>4599.8100000000004</v>
      </c>
      <c r="D4590">
        <f t="shared" si="146"/>
        <v>2.9633034637256599</v>
      </c>
      <c r="E4590">
        <v>-2.2212340430146703E-3</v>
      </c>
      <c r="F4590">
        <v>4582</v>
      </c>
      <c r="G4590">
        <f t="shared" ca="1" si="147"/>
        <v>-1.4118609655097838E-2</v>
      </c>
    </row>
    <row r="4591" spans="2:7" x14ac:dyDescent="0.35">
      <c r="B4591" s="269">
        <v>42467</v>
      </c>
      <c r="C4591" s="210">
        <v>1160.5999999999999</v>
      </c>
      <c r="D4591">
        <f t="shared" si="146"/>
        <v>12.708953460902432</v>
      </c>
      <c r="E4591">
        <v>-2.235213204951974E-3</v>
      </c>
      <c r="F4591">
        <v>4583</v>
      </c>
      <c r="G4591">
        <f t="shared" ca="1" si="147"/>
        <v>-1.5037109606383837E-2</v>
      </c>
    </row>
    <row r="4592" spans="2:7" x14ac:dyDescent="0.35">
      <c r="B4592" s="269">
        <v>39044</v>
      </c>
      <c r="C4592" s="210">
        <v>84.66</v>
      </c>
      <c r="D4592">
        <f t="shared" si="146"/>
        <v>-0.9646042118730167</v>
      </c>
      <c r="E4592">
        <v>-2.2392457277548351E-3</v>
      </c>
      <c r="F4592">
        <v>4584</v>
      </c>
      <c r="G4592">
        <f t="shared" ca="1" si="147"/>
        <v>-3.7911350647592277E-3</v>
      </c>
    </row>
    <row r="4593" spans="2:7" x14ac:dyDescent="0.35">
      <c r="B4593" s="269">
        <v>43647</v>
      </c>
      <c r="C4593" s="210">
        <v>2391.81</v>
      </c>
      <c r="D4593">
        <f t="shared" si="146"/>
        <v>34.805538922155684</v>
      </c>
      <c r="E4593">
        <v>-2.2401321552824116E-3</v>
      </c>
      <c r="F4593">
        <v>4585</v>
      </c>
      <c r="G4593">
        <f t="shared" ca="1" si="147"/>
        <v>5.3836554541907104E-3</v>
      </c>
    </row>
    <row r="4594" spans="2:7" x14ac:dyDescent="0.35">
      <c r="B4594" s="269">
        <v>38525</v>
      </c>
      <c r="C4594" s="210">
        <v>66.8</v>
      </c>
      <c r="D4594">
        <f t="shared" si="146"/>
        <v>1.7996400719854579E-3</v>
      </c>
      <c r="E4594">
        <v>-2.2404779686333934E-3</v>
      </c>
      <c r="F4594">
        <v>4586</v>
      </c>
      <c r="G4594">
        <f t="shared" ca="1" si="147"/>
        <v>1.5803752005068346E-2</v>
      </c>
    </row>
    <row r="4595" spans="2:7" x14ac:dyDescent="0.35">
      <c r="B4595" s="269">
        <v>38390</v>
      </c>
      <c r="C4595" s="210">
        <v>66.680000000000007</v>
      </c>
      <c r="D4595">
        <f t="shared" si="146"/>
        <v>-0.95856480618420881</v>
      </c>
      <c r="E4595">
        <v>-2.2445009726169605E-3</v>
      </c>
      <c r="F4595">
        <v>4587</v>
      </c>
      <c r="G4595">
        <f t="shared" ca="1" si="147"/>
        <v>-7.3656947758446141E-3</v>
      </c>
    </row>
    <row r="4596" spans="2:7" x14ac:dyDescent="0.35">
      <c r="B4596" s="269">
        <v>42930</v>
      </c>
      <c r="C4596" s="210">
        <v>1609.26</v>
      </c>
      <c r="D4596">
        <f t="shared" si="146"/>
        <v>6.8935596213273156</v>
      </c>
      <c r="E4596">
        <v>-2.2506184550713992E-3</v>
      </c>
      <c r="F4596">
        <v>4588</v>
      </c>
      <c r="G4596">
        <f t="shared" ca="1" si="147"/>
        <v>7.3608495330841099E-3</v>
      </c>
    </row>
    <row r="4597" spans="2:7" x14ac:dyDescent="0.35">
      <c r="B4597" s="269">
        <v>41149</v>
      </c>
      <c r="C4597" s="210">
        <v>203.87</v>
      </c>
      <c r="D4597">
        <f t="shared" si="146"/>
        <v>22.088335220838051</v>
      </c>
      <c r="E4597">
        <v>-2.2512602163167815E-3</v>
      </c>
      <c r="F4597">
        <v>4589</v>
      </c>
      <c r="G4597">
        <f t="shared" ca="1" si="147"/>
        <v>-1.1193049902851623E-2</v>
      </c>
    </row>
    <row r="4598" spans="2:7" x14ac:dyDescent="0.35">
      <c r="B4598" s="269">
        <v>35121</v>
      </c>
      <c r="C4598" s="210">
        <v>8.83</v>
      </c>
      <c r="D4598">
        <f t="shared" si="146"/>
        <v>-0.99833333333333329</v>
      </c>
      <c r="E4598">
        <v>-2.2598870056496695E-3</v>
      </c>
      <c r="F4598">
        <v>4590</v>
      </c>
      <c r="G4598">
        <f t="shared" ca="1" si="147"/>
        <v>1.5772585804086268E-3</v>
      </c>
    </row>
    <row r="4599" spans="2:7" x14ac:dyDescent="0.35">
      <c r="B4599" s="269">
        <v>46261</v>
      </c>
      <c r="C4599" s="209">
        <v>5298</v>
      </c>
      <c r="D4599">
        <f t="shared" si="146"/>
        <v>28.353426782647237</v>
      </c>
      <c r="E4599">
        <v>-2.2598870056497176E-3</v>
      </c>
      <c r="F4599">
        <v>4591</v>
      </c>
      <c r="G4599">
        <f t="shared" ca="1" si="147"/>
        <v>-6.6411466871024475E-3</v>
      </c>
    </row>
    <row r="4600" spans="2:7" x14ac:dyDescent="0.35">
      <c r="B4600" s="269">
        <v>40898</v>
      </c>
      <c r="C4600" s="210">
        <v>180.49</v>
      </c>
      <c r="D4600">
        <f t="shared" si="146"/>
        <v>-0.9679062704486614</v>
      </c>
      <c r="E4600">
        <v>-2.2664455500276208E-3</v>
      </c>
      <c r="F4600">
        <v>4592</v>
      </c>
      <c r="G4600">
        <f t="shared" ca="1" si="147"/>
        <v>-2.9158303854040484E-2</v>
      </c>
    </row>
    <row r="4601" spans="2:7" x14ac:dyDescent="0.35">
      <c r="B4601" s="269">
        <v>46139</v>
      </c>
      <c r="C4601" s="210">
        <v>5623.84</v>
      </c>
      <c r="D4601">
        <f t="shared" si="146"/>
        <v>126.98907601274468</v>
      </c>
      <c r="E4601">
        <v>-2.2690863157595873E-3</v>
      </c>
      <c r="F4601">
        <v>4593</v>
      </c>
      <c r="G4601">
        <f t="shared" ca="1" si="147"/>
        <v>4.5762935301733677E-2</v>
      </c>
    </row>
    <row r="4602" spans="2:7" x14ac:dyDescent="0.35">
      <c r="B4602" s="269">
        <v>38161</v>
      </c>
      <c r="C4602" s="210">
        <v>43.94</v>
      </c>
      <c r="D4602">
        <f t="shared" si="146"/>
        <v>0.11240506329113918</v>
      </c>
      <c r="E4602">
        <v>-2.2706630336058451E-3</v>
      </c>
      <c r="F4602">
        <v>4594</v>
      </c>
      <c r="G4602">
        <f t="shared" ca="1" si="147"/>
        <v>7.2065918396511863E-3</v>
      </c>
    </row>
    <row r="4603" spans="2:7" x14ac:dyDescent="0.35">
      <c r="B4603" s="269">
        <v>37309</v>
      </c>
      <c r="C4603" s="210">
        <v>39.5</v>
      </c>
      <c r="D4603">
        <f t="shared" si="146"/>
        <v>-0.89615101482805759</v>
      </c>
      <c r="E4603">
        <v>-2.2733013387219855E-3</v>
      </c>
      <c r="F4603">
        <v>4595</v>
      </c>
      <c r="G4603">
        <f t="shared" ca="1" si="147"/>
        <v>1.1443249883388757E-2</v>
      </c>
    </row>
    <row r="4604" spans="2:7" x14ac:dyDescent="0.35">
      <c r="B4604" s="269">
        <v>41687</v>
      </c>
      <c r="C4604" s="210">
        <v>380.36</v>
      </c>
      <c r="D4604">
        <f t="shared" si="146"/>
        <v>7.7338691159586688</v>
      </c>
      <c r="E4604">
        <v>-2.2820869291503934E-3</v>
      </c>
      <c r="F4604">
        <v>4596</v>
      </c>
      <c r="G4604">
        <f t="shared" ca="1" si="147"/>
        <v>7.7999107273582259E-3</v>
      </c>
    </row>
    <row r="4605" spans="2:7" x14ac:dyDescent="0.35">
      <c r="B4605" s="269">
        <v>37064</v>
      </c>
      <c r="C4605" s="210">
        <v>43.55</v>
      </c>
      <c r="D4605">
        <f t="shared" si="146"/>
        <v>4.0230680507497114</v>
      </c>
      <c r="E4605">
        <v>-2.2909507445590246E-3</v>
      </c>
      <c r="F4605">
        <v>4597</v>
      </c>
      <c r="G4605">
        <f t="shared" ca="1" si="147"/>
        <v>-4.030470242400299E-3</v>
      </c>
    </row>
    <row r="4606" spans="2:7" x14ac:dyDescent="0.35">
      <c r="B4606" s="269">
        <v>35114</v>
      </c>
      <c r="C4606" s="210">
        <v>8.67</v>
      </c>
      <c r="D4606">
        <f t="shared" si="146"/>
        <v>-0.79953757225433519</v>
      </c>
      <c r="E4606">
        <v>-2.3014959723819993E-3</v>
      </c>
      <c r="F4606">
        <v>4598</v>
      </c>
      <c r="G4606">
        <f t="shared" ca="1" si="147"/>
        <v>4.6480152104580825E-3</v>
      </c>
    </row>
    <row r="4607" spans="2:7" x14ac:dyDescent="0.35">
      <c r="B4607" s="269">
        <v>36616</v>
      </c>
      <c r="C4607" s="210">
        <v>43.25</v>
      </c>
      <c r="D4607">
        <f t="shared" si="146"/>
        <v>-0.99126777739192229</v>
      </c>
      <c r="E4607">
        <v>-2.3068050749711975E-3</v>
      </c>
      <c r="F4607">
        <v>4599</v>
      </c>
      <c r="G4607">
        <f t="shared" ca="1" si="147"/>
        <v>1.0642198524691095E-2</v>
      </c>
    </row>
    <row r="4608" spans="2:7" x14ac:dyDescent="0.35">
      <c r="B4608" s="269">
        <v>45446</v>
      </c>
      <c r="C4608" s="210">
        <v>4952.92</v>
      </c>
      <c r="D4608">
        <f t="shared" si="146"/>
        <v>7.6503309638996102</v>
      </c>
      <c r="E4608">
        <v>-2.3164841008617319E-3</v>
      </c>
      <c r="F4608">
        <v>4600</v>
      </c>
      <c r="G4608">
        <f t="shared" ca="1" si="147"/>
        <v>-1.026170413030574E-2</v>
      </c>
    </row>
    <row r="4609" spans="2:7" x14ac:dyDescent="0.35">
      <c r="B4609" s="269">
        <v>41926</v>
      </c>
      <c r="C4609" s="210">
        <v>572.57000000000005</v>
      </c>
      <c r="D4609">
        <f t="shared" si="146"/>
        <v>13.825737959606423</v>
      </c>
      <c r="E4609">
        <v>-2.3174769123539421E-3</v>
      </c>
      <c r="F4609">
        <v>4601</v>
      </c>
      <c r="G4609">
        <f t="shared" ca="1" si="147"/>
        <v>4.2106467195734921E-3</v>
      </c>
    </row>
    <row r="4610" spans="2:7" x14ac:dyDescent="0.35">
      <c r="B4610" s="269">
        <v>37124</v>
      </c>
      <c r="C4610" s="210">
        <v>38.619999999999997</v>
      </c>
      <c r="D4610">
        <f t="shared" si="146"/>
        <v>-0.79941830269035008</v>
      </c>
      <c r="E4610">
        <v>-2.3249806251615449E-3</v>
      </c>
      <c r="F4610">
        <v>4602</v>
      </c>
      <c r="G4610">
        <f t="shared" ca="1" si="147"/>
        <v>-7.5560867787801919E-4</v>
      </c>
    </row>
    <row r="4611" spans="2:7" x14ac:dyDescent="0.35">
      <c r="B4611" s="269">
        <v>40877</v>
      </c>
      <c r="C4611" s="210">
        <v>192.54</v>
      </c>
      <c r="D4611">
        <f t="shared" si="146"/>
        <v>-0.50366054856671483</v>
      </c>
      <c r="E4611">
        <v>-2.3317270324888181E-3</v>
      </c>
      <c r="F4611">
        <v>4603</v>
      </c>
      <c r="G4611">
        <f t="shared" ca="1" si="147"/>
        <v>-1.0966749965844583E-2</v>
      </c>
    </row>
    <row r="4612" spans="2:7" x14ac:dyDescent="0.35">
      <c r="B4612" s="269">
        <v>41640</v>
      </c>
      <c r="C4612" s="210">
        <v>387.92</v>
      </c>
      <c r="D4612">
        <f t="shared" si="146"/>
        <v>1.9421312097080019</v>
      </c>
      <c r="E4612">
        <v>-2.3403543965228204E-3</v>
      </c>
      <c r="F4612">
        <v>4604</v>
      </c>
      <c r="G4612">
        <f t="shared" ca="1" si="147"/>
        <v>5.4462829558649833E-4</v>
      </c>
    </row>
    <row r="4613" spans="2:7" x14ac:dyDescent="0.35">
      <c r="B4613" s="269">
        <v>40276</v>
      </c>
      <c r="C4613" s="210">
        <v>131.85</v>
      </c>
      <c r="D4613">
        <f t="shared" si="146"/>
        <v>-0.90934530603264541</v>
      </c>
      <c r="E4613">
        <v>-2.3456416464891212E-3</v>
      </c>
      <c r="F4613">
        <v>4605</v>
      </c>
      <c r="G4613">
        <f t="shared" ca="1" si="147"/>
        <v>4.1997210977066214E-3</v>
      </c>
    </row>
    <row r="4614" spans="2:7" x14ac:dyDescent="0.35">
      <c r="B4614" s="269">
        <v>42605</v>
      </c>
      <c r="C4614" s="210">
        <v>1454.42</v>
      </c>
      <c r="D4614">
        <f t="shared" si="146"/>
        <v>0.18387015376099899</v>
      </c>
      <c r="E4614">
        <v>-2.3459364539317384E-3</v>
      </c>
      <c r="F4614">
        <v>4606</v>
      </c>
      <c r="G4614">
        <f t="shared" ca="1" si="147"/>
        <v>-1.0777937977087936E-4</v>
      </c>
    </row>
    <row r="4615" spans="2:7" x14ac:dyDescent="0.35">
      <c r="B4615" s="269">
        <v>42206</v>
      </c>
      <c r="C4615" s="210">
        <v>1228.53</v>
      </c>
      <c r="D4615">
        <f t="shared" si="146"/>
        <v>7.2595804759983862</v>
      </c>
      <c r="E4615">
        <v>-2.346884085040116E-3</v>
      </c>
      <c r="F4615">
        <v>4607</v>
      </c>
      <c r="G4615">
        <f t="shared" ca="1" si="147"/>
        <v>9.8159313347321187E-3</v>
      </c>
    </row>
    <row r="4616" spans="2:7" x14ac:dyDescent="0.35">
      <c r="B4616" s="269">
        <v>40361</v>
      </c>
      <c r="C4616" s="210">
        <v>148.74</v>
      </c>
      <c r="D4616">
        <f t="shared" si="146"/>
        <v>-0.92797094430992733</v>
      </c>
      <c r="E4616">
        <v>-2.347575290093194E-3</v>
      </c>
      <c r="F4616">
        <v>4608</v>
      </c>
      <c r="G4616">
        <f t="shared" ca="1" si="147"/>
        <v>6.3830286741200538E-3</v>
      </c>
    </row>
    <row r="4617" spans="2:7" x14ac:dyDescent="0.35">
      <c r="B4617" s="269">
        <v>43089</v>
      </c>
      <c r="C4617" s="210">
        <v>2065</v>
      </c>
      <c r="D4617">
        <f t="shared" ref="D4617:D4680" si="148">(C4617-C4618)/C4618</f>
        <v>0.35136903827024768</v>
      </c>
      <c r="E4617">
        <v>-2.3479848878668738E-3</v>
      </c>
      <c r="F4617">
        <v>4609</v>
      </c>
      <c r="G4617">
        <f t="shared" ca="1" si="147"/>
        <v>1.0069261877414814E-2</v>
      </c>
    </row>
    <row r="4618" spans="2:7" x14ac:dyDescent="0.35">
      <c r="B4618" s="269">
        <v>42628</v>
      </c>
      <c r="C4618" s="210">
        <v>1528.08</v>
      </c>
      <c r="D4618">
        <f t="shared" si="148"/>
        <v>-1.456789645766033E-2</v>
      </c>
      <c r="E4618">
        <v>-2.3503603885930064E-3</v>
      </c>
      <c r="F4618">
        <v>4610</v>
      </c>
      <c r="G4618">
        <f t="shared" ref="G4618:G4681" ca="1" si="149">_xlfn.NORM.INV(RAND(),M$11,M$12)</f>
        <v>-7.0518991660165941E-3</v>
      </c>
    </row>
    <row r="4619" spans="2:7" x14ac:dyDescent="0.35">
      <c r="B4619" s="269">
        <v>42906</v>
      </c>
      <c r="C4619" s="210">
        <v>1550.67</v>
      </c>
      <c r="D4619">
        <f t="shared" si="148"/>
        <v>-0.52936695337586426</v>
      </c>
      <c r="E4619">
        <v>-2.35471231977756E-3</v>
      </c>
      <c r="F4619">
        <v>4611</v>
      </c>
      <c r="G4619">
        <f t="shared" ca="1" si="149"/>
        <v>3.2313769960288799E-2</v>
      </c>
    </row>
    <row r="4620" spans="2:7" x14ac:dyDescent="0.35">
      <c r="B4620" s="269">
        <v>44166</v>
      </c>
      <c r="C4620" s="210">
        <v>3294.86</v>
      </c>
      <c r="D4620">
        <f t="shared" si="148"/>
        <v>0.20262654577840084</v>
      </c>
      <c r="E4620">
        <v>-2.3647533662158027E-3</v>
      </c>
      <c r="F4620">
        <v>4612</v>
      </c>
      <c r="G4620">
        <f t="shared" ca="1" si="149"/>
        <v>1.7177803097644457E-2</v>
      </c>
    </row>
    <row r="4621" spans="2:7" x14ac:dyDescent="0.35">
      <c r="B4621" s="269">
        <v>43448</v>
      </c>
      <c r="C4621" s="210">
        <v>2739.72</v>
      </c>
      <c r="D4621">
        <f t="shared" si="148"/>
        <v>-0.36470408184560738</v>
      </c>
      <c r="E4621">
        <v>-2.370522498115678E-3</v>
      </c>
      <c r="F4621">
        <v>4613</v>
      </c>
      <c r="G4621">
        <f t="shared" ca="1" si="149"/>
        <v>9.4701166344038721E-3</v>
      </c>
    </row>
    <row r="4622" spans="2:7" x14ac:dyDescent="0.35">
      <c r="B4622" s="269">
        <v>45152</v>
      </c>
      <c r="C4622" s="210">
        <v>4312.51</v>
      </c>
      <c r="D4622">
        <f t="shared" si="148"/>
        <v>26.742103570279838</v>
      </c>
      <c r="E4622">
        <v>-2.3711702708454781E-3</v>
      </c>
      <c r="F4622">
        <v>4614</v>
      </c>
      <c r="G4622">
        <f t="shared" ca="1" si="149"/>
        <v>-1.2231322740204645E-2</v>
      </c>
    </row>
    <row r="4623" spans="2:7" x14ac:dyDescent="0.35">
      <c r="B4623" s="269">
        <v>40386</v>
      </c>
      <c r="C4623" s="210">
        <v>155.44999999999999</v>
      </c>
      <c r="D4623">
        <f t="shared" si="148"/>
        <v>-0.95200649587215735</v>
      </c>
      <c r="E4623">
        <v>-2.3745347195482259E-3</v>
      </c>
      <c r="F4623">
        <v>4615</v>
      </c>
      <c r="G4623">
        <f t="shared" ca="1" si="149"/>
        <v>-1.4318904480390977E-3</v>
      </c>
    </row>
    <row r="4624" spans="2:7" x14ac:dyDescent="0.35">
      <c r="B4624" s="269">
        <v>44197</v>
      </c>
      <c r="C4624" s="210">
        <v>3238.98</v>
      </c>
      <c r="D4624">
        <f t="shared" si="148"/>
        <v>-4.5309045892651813E-2</v>
      </c>
      <c r="E4624">
        <v>-2.3900897515661138E-3</v>
      </c>
      <c r="F4624">
        <v>4616</v>
      </c>
      <c r="G4624">
        <f t="shared" ca="1" si="149"/>
        <v>1.5149747501968285E-2</v>
      </c>
    </row>
    <row r="4625" spans="2:7" x14ac:dyDescent="0.35">
      <c r="B4625" s="269">
        <v>44036</v>
      </c>
      <c r="C4625" s="210">
        <v>3392.7</v>
      </c>
      <c r="D4625">
        <f t="shared" si="148"/>
        <v>0.31049454008891908</v>
      </c>
      <c r="E4625">
        <v>-2.3905928846781844E-3</v>
      </c>
      <c r="F4625">
        <v>4617</v>
      </c>
      <c r="G4625">
        <f t="shared" ca="1" si="149"/>
        <v>-3.6678979611498366E-3</v>
      </c>
    </row>
    <row r="4626" spans="2:7" x14ac:dyDescent="0.35">
      <c r="B4626" s="269">
        <v>43620</v>
      </c>
      <c r="C4626" s="210">
        <v>2588.87</v>
      </c>
      <c r="D4626">
        <f t="shared" si="148"/>
        <v>1.1258406483770047</v>
      </c>
      <c r="E4626">
        <v>-2.392989811489448E-3</v>
      </c>
      <c r="F4626">
        <v>4618</v>
      </c>
      <c r="G4626">
        <f t="shared" ca="1" si="149"/>
        <v>-6.4093155861886294E-3</v>
      </c>
    </row>
    <row r="4627" spans="2:7" x14ac:dyDescent="0.35">
      <c r="B4627" s="269">
        <v>42208</v>
      </c>
      <c r="C4627" s="210">
        <v>1217.81</v>
      </c>
      <c r="D4627">
        <f t="shared" si="148"/>
        <v>10.271843761569789</v>
      </c>
      <c r="E4627">
        <v>-2.4001834952570274E-3</v>
      </c>
      <c r="F4627">
        <v>4619</v>
      </c>
      <c r="G4627">
        <f t="shared" ca="1" si="149"/>
        <v>-1.3818078179296965E-2</v>
      </c>
    </row>
    <row r="4628" spans="2:7" x14ac:dyDescent="0.35">
      <c r="B4628" s="269">
        <v>39223</v>
      </c>
      <c r="C4628" s="210">
        <v>108.04</v>
      </c>
      <c r="D4628">
        <f t="shared" si="148"/>
        <v>-0.96594816582146426</v>
      </c>
      <c r="E4628">
        <v>-2.4007386888272478E-3</v>
      </c>
      <c r="F4628">
        <v>4620</v>
      </c>
      <c r="G4628">
        <f t="shared" ca="1" si="149"/>
        <v>9.629523319952079E-4</v>
      </c>
    </row>
    <row r="4629" spans="2:7" x14ac:dyDescent="0.35">
      <c r="B4629" s="269">
        <v>44399</v>
      </c>
      <c r="C4629" s="210">
        <v>3172.81</v>
      </c>
      <c r="D4629">
        <f t="shared" si="148"/>
        <v>84.244760881246648</v>
      </c>
      <c r="E4629">
        <v>-2.4021757927336928E-3</v>
      </c>
      <c r="F4629">
        <v>4621</v>
      </c>
      <c r="G4629">
        <f t="shared" ca="1" si="149"/>
        <v>1.8766441813236945E-2</v>
      </c>
    </row>
    <row r="4630" spans="2:7" x14ac:dyDescent="0.35">
      <c r="B4630" s="269">
        <v>37419</v>
      </c>
      <c r="C4630" s="210">
        <v>37.22</v>
      </c>
      <c r="D4630">
        <f t="shared" si="148"/>
        <v>-0.24974803467042936</v>
      </c>
      <c r="E4630">
        <v>-2.4122219244171374E-3</v>
      </c>
      <c r="F4630">
        <v>4622</v>
      </c>
      <c r="G4630">
        <f t="shared" ca="1" si="149"/>
        <v>1.4839222357023464E-2</v>
      </c>
    </row>
    <row r="4631" spans="2:7" x14ac:dyDescent="0.35">
      <c r="B4631" s="269">
        <v>38240</v>
      </c>
      <c r="C4631" s="210">
        <v>49.61</v>
      </c>
      <c r="D4631">
        <f t="shared" si="148"/>
        <v>0.33611634796660372</v>
      </c>
      <c r="E4631">
        <v>-2.4130303639653618E-3</v>
      </c>
      <c r="F4631">
        <v>4623</v>
      </c>
      <c r="G4631">
        <f t="shared" ca="1" si="149"/>
        <v>-1.0298229935121165E-2</v>
      </c>
    </row>
    <row r="4632" spans="2:7" x14ac:dyDescent="0.35">
      <c r="B4632" s="269">
        <v>37559</v>
      </c>
      <c r="C4632" s="210">
        <v>37.130000000000003</v>
      </c>
      <c r="D4632">
        <f t="shared" si="148"/>
        <v>-0.91887699366397202</v>
      </c>
      <c r="E4632">
        <v>-2.4180548092422437E-3</v>
      </c>
      <c r="F4632">
        <v>4624</v>
      </c>
      <c r="G4632">
        <f t="shared" ca="1" si="149"/>
        <v>-1.4356083655551903E-2</v>
      </c>
    </row>
    <row r="4633" spans="2:7" x14ac:dyDescent="0.35">
      <c r="B4633" s="269">
        <v>41848</v>
      </c>
      <c r="C4633" s="210">
        <v>457.7</v>
      </c>
      <c r="D4633">
        <f t="shared" si="148"/>
        <v>-0.8717506857989874</v>
      </c>
      <c r="E4633">
        <v>-2.4193021076262802E-3</v>
      </c>
      <c r="F4633">
        <v>4625</v>
      </c>
      <c r="G4633">
        <f t="shared" ca="1" si="149"/>
        <v>2.1540839934814805E-2</v>
      </c>
    </row>
    <row r="4634" spans="2:7" x14ac:dyDescent="0.35">
      <c r="B4634" s="269">
        <v>44830</v>
      </c>
      <c r="C4634" s="210">
        <v>3568.83</v>
      </c>
      <c r="D4634">
        <f t="shared" si="148"/>
        <v>95.350701943844498</v>
      </c>
      <c r="E4634">
        <v>-2.4206916022126842E-3</v>
      </c>
      <c r="F4634">
        <v>4626</v>
      </c>
      <c r="G4634">
        <f t="shared" ca="1" si="149"/>
        <v>-2.9588484074860675E-2</v>
      </c>
    </row>
    <row r="4635" spans="2:7" x14ac:dyDescent="0.35">
      <c r="B4635" s="269">
        <v>37573</v>
      </c>
      <c r="C4635" s="210">
        <v>37.04</v>
      </c>
      <c r="D4635">
        <f t="shared" si="148"/>
        <v>-0.98777622303772739</v>
      </c>
      <c r="E4635">
        <v>-2.4239159709130999E-3</v>
      </c>
      <c r="F4635">
        <v>4627</v>
      </c>
      <c r="G4635">
        <f t="shared" ca="1" si="149"/>
        <v>1.6179953780556859E-2</v>
      </c>
    </row>
    <row r="4636" spans="2:7" x14ac:dyDescent="0.35">
      <c r="B4636" s="269">
        <v>44683</v>
      </c>
      <c r="C4636" s="210">
        <v>3030.16</v>
      </c>
      <c r="D4636">
        <f t="shared" si="148"/>
        <v>81.007036535859271</v>
      </c>
      <c r="E4636">
        <v>-2.4263134849698094E-3</v>
      </c>
      <c r="F4636">
        <v>4628</v>
      </c>
      <c r="G4636">
        <f t="shared" ca="1" si="149"/>
        <v>1.718380734709013E-2</v>
      </c>
    </row>
    <row r="4637" spans="2:7" x14ac:dyDescent="0.35">
      <c r="B4637" s="269">
        <v>37574</v>
      </c>
      <c r="C4637" s="210">
        <v>36.950000000000003</v>
      </c>
      <c r="D4637">
        <f t="shared" si="148"/>
        <v>-0.67692576724665554</v>
      </c>
      <c r="E4637">
        <v>-2.4298056155506562E-3</v>
      </c>
      <c r="F4637">
        <v>4629</v>
      </c>
      <c r="G4637">
        <f t="shared" ca="1" si="149"/>
        <v>-2.4019002664743681E-2</v>
      </c>
    </row>
    <row r="4638" spans="2:7" x14ac:dyDescent="0.35">
      <c r="B4638" s="269">
        <v>38755</v>
      </c>
      <c r="C4638" s="210">
        <v>114.37</v>
      </c>
      <c r="D4638">
        <f t="shared" si="148"/>
        <v>-0.12346719803801338</v>
      </c>
      <c r="E4638">
        <v>-2.4422154382904588E-3</v>
      </c>
      <c r="F4638">
        <v>4630</v>
      </c>
      <c r="G4638">
        <f t="shared" ca="1" si="149"/>
        <v>-1.11903493813032E-2</v>
      </c>
    </row>
    <row r="4639" spans="2:7" x14ac:dyDescent="0.35">
      <c r="B4639" s="269">
        <v>40228</v>
      </c>
      <c r="C4639" s="210">
        <v>130.47999999999999</v>
      </c>
      <c r="D4639">
        <f t="shared" si="148"/>
        <v>-0.95444102263283959</v>
      </c>
      <c r="E4639">
        <v>-2.4464831804282996E-3</v>
      </c>
      <c r="F4639">
        <v>4631</v>
      </c>
      <c r="G4639">
        <f t="shared" ca="1" si="149"/>
        <v>1.8047071929725017E-2</v>
      </c>
    </row>
    <row r="4640" spans="2:7" x14ac:dyDescent="0.35">
      <c r="B4640" s="269">
        <v>43765</v>
      </c>
      <c r="C4640" s="210">
        <v>2863.98</v>
      </c>
      <c r="D4640">
        <f t="shared" si="148"/>
        <v>0.55554710668390228</v>
      </c>
      <c r="E4640">
        <v>-2.4486156439720514E-3</v>
      </c>
      <c r="F4640">
        <v>4632</v>
      </c>
      <c r="G4640">
        <f t="shared" ca="1" si="149"/>
        <v>1.1221365925517033E-2</v>
      </c>
    </row>
    <row r="4641" spans="2:7" x14ac:dyDescent="0.35">
      <c r="B4641" s="269">
        <v>42978</v>
      </c>
      <c r="C4641" s="210">
        <v>1841.14</v>
      </c>
      <c r="D4641">
        <f t="shared" si="148"/>
        <v>36.782474861481639</v>
      </c>
      <c r="E4641">
        <v>-2.448988437740419E-3</v>
      </c>
      <c r="F4641">
        <v>4633</v>
      </c>
      <c r="G4641">
        <f t="shared" ca="1" si="149"/>
        <v>-1.6902934701013568E-2</v>
      </c>
    </row>
    <row r="4642" spans="2:7" x14ac:dyDescent="0.35">
      <c r="B4642" s="269">
        <v>36524</v>
      </c>
      <c r="C4642" s="210">
        <v>48.73</v>
      </c>
      <c r="D4642">
        <f t="shared" si="148"/>
        <v>-0.42832003754106052</v>
      </c>
      <c r="E4642">
        <v>-2.4564994882293662E-3</v>
      </c>
      <c r="F4642">
        <v>4634</v>
      </c>
      <c r="G4642">
        <f t="shared" ca="1" si="149"/>
        <v>1.4239391329283401E-3</v>
      </c>
    </row>
    <row r="4643" spans="2:7" x14ac:dyDescent="0.35">
      <c r="B4643" s="269">
        <v>39098</v>
      </c>
      <c r="C4643" s="210">
        <v>85.24</v>
      </c>
      <c r="D4643">
        <f t="shared" si="148"/>
        <v>-0.98218097059776532</v>
      </c>
      <c r="E4643">
        <v>-2.4575775307198121E-3</v>
      </c>
      <c r="F4643">
        <v>4635</v>
      </c>
      <c r="G4643">
        <f t="shared" ca="1" si="149"/>
        <v>6.4890712865665152E-3</v>
      </c>
    </row>
    <row r="4644" spans="2:7" x14ac:dyDescent="0.35">
      <c r="B4644" s="269">
        <v>45670</v>
      </c>
      <c r="C4644" s="210">
        <v>4783.6499999999996</v>
      </c>
      <c r="D4644">
        <f t="shared" si="148"/>
        <v>48.158873702599927</v>
      </c>
      <c r="E4644">
        <v>-2.4585856563735476E-3</v>
      </c>
      <c r="F4644">
        <v>4636</v>
      </c>
      <c r="G4644">
        <f t="shared" ca="1" si="149"/>
        <v>-3.519890402263548E-2</v>
      </c>
    </row>
    <row r="4645" spans="2:7" x14ac:dyDescent="0.35">
      <c r="B4645" s="269">
        <v>39198</v>
      </c>
      <c r="C4645" s="210">
        <v>97.31</v>
      </c>
      <c r="D4645">
        <f t="shared" si="148"/>
        <v>0.41686080372743145</v>
      </c>
      <c r="E4645">
        <v>-2.4602767811378258E-3</v>
      </c>
      <c r="F4645">
        <v>4637</v>
      </c>
      <c r="G4645">
        <f t="shared" ca="1" si="149"/>
        <v>2.7368771687756203E-2</v>
      </c>
    </row>
    <row r="4646" spans="2:7" x14ac:dyDescent="0.35">
      <c r="B4646" s="269">
        <v>36283</v>
      </c>
      <c r="C4646" s="210">
        <v>68.680000000000007</v>
      </c>
      <c r="D4646">
        <f t="shared" si="148"/>
        <v>-0.9884645875602972</v>
      </c>
      <c r="E4646">
        <v>-2.4691358024689545E-3</v>
      </c>
      <c r="F4646">
        <v>4638</v>
      </c>
      <c r="G4646">
        <f t="shared" ca="1" si="149"/>
        <v>2.9633483743281522E-2</v>
      </c>
    </row>
    <row r="4647" spans="2:7" x14ac:dyDescent="0.35">
      <c r="B4647" s="269">
        <v>45954</v>
      </c>
      <c r="C4647" s="210">
        <v>5953.84</v>
      </c>
      <c r="D4647">
        <f t="shared" si="148"/>
        <v>163.06282722513089</v>
      </c>
      <c r="E4647">
        <v>-2.4729417283785508E-3</v>
      </c>
      <c r="F4647">
        <v>4639</v>
      </c>
      <c r="G4647">
        <f t="shared" ca="1" si="149"/>
        <v>-1.6577884323745067E-2</v>
      </c>
    </row>
    <row r="4648" spans="2:7" x14ac:dyDescent="0.35">
      <c r="B4648" s="269">
        <v>37656</v>
      </c>
      <c r="C4648" s="210">
        <v>36.29</v>
      </c>
      <c r="D4648">
        <f t="shared" si="148"/>
        <v>-0.99160639569981013</v>
      </c>
      <c r="E4648">
        <v>-2.4738867509621607E-3</v>
      </c>
      <c r="F4648">
        <v>4640</v>
      </c>
      <c r="G4648">
        <f t="shared" ca="1" si="149"/>
        <v>-1.2660514434487301E-2</v>
      </c>
    </row>
    <row r="4649" spans="2:7" x14ac:dyDescent="0.35">
      <c r="B4649" s="269">
        <v>44972</v>
      </c>
      <c r="C4649" s="210">
        <v>4323.53</v>
      </c>
      <c r="D4649">
        <f t="shared" si="148"/>
        <v>0.28005601594026536</v>
      </c>
      <c r="E4649">
        <v>-2.4779259252424722E-3</v>
      </c>
      <c r="F4649">
        <v>4641</v>
      </c>
      <c r="G4649">
        <f t="shared" ca="1" si="149"/>
        <v>4.4872706007239013E-2</v>
      </c>
    </row>
    <row r="4650" spans="2:7" x14ac:dyDescent="0.35">
      <c r="B4650" s="269">
        <v>44183</v>
      </c>
      <c r="C4650" s="210">
        <v>3377.61</v>
      </c>
      <c r="D4650">
        <f t="shared" si="148"/>
        <v>0.42050678162128069</v>
      </c>
      <c r="E4650">
        <v>-2.4807959811105375E-3</v>
      </c>
      <c r="F4650">
        <v>4642</v>
      </c>
      <c r="G4650">
        <f t="shared" ca="1" si="149"/>
        <v>3.151920813660062E-2</v>
      </c>
    </row>
    <row r="4651" spans="2:7" x14ac:dyDescent="0.35">
      <c r="B4651" s="269">
        <v>43234</v>
      </c>
      <c r="C4651" s="210">
        <v>2377.75</v>
      </c>
      <c r="D4651">
        <f t="shared" si="148"/>
        <v>-0.27090168709869306</v>
      </c>
      <c r="E4651">
        <v>-2.4835652586138487E-3</v>
      </c>
      <c r="F4651">
        <v>4643</v>
      </c>
      <c r="G4651">
        <f t="shared" ca="1" si="149"/>
        <v>2.9469510157795E-2</v>
      </c>
    </row>
    <row r="4652" spans="2:7" x14ac:dyDescent="0.35">
      <c r="B4652" s="269">
        <v>44216</v>
      </c>
      <c r="C4652" s="210">
        <v>3261.22</v>
      </c>
      <c r="D4652">
        <f t="shared" si="148"/>
        <v>6.7886503891356224E-3</v>
      </c>
      <c r="E4652">
        <v>-2.4867328368024561E-3</v>
      </c>
      <c r="F4652">
        <v>4644</v>
      </c>
      <c r="G4652">
        <f t="shared" ca="1" si="149"/>
        <v>1.3904823554428909E-2</v>
      </c>
    </row>
    <row r="4653" spans="2:7" x14ac:dyDescent="0.35">
      <c r="B4653" s="269">
        <v>44552</v>
      </c>
      <c r="C4653" s="210">
        <v>3239.23</v>
      </c>
      <c r="D4653">
        <f t="shared" si="148"/>
        <v>0.14059402454268569</v>
      </c>
      <c r="E4653">
        <v>-2.4943569024398226E-3</v>
      </c>
      <c r="F4653">
        <v>4645</v>
      </c>
      <c r="G4653">
        <f t="shared" ca="1" si="149"/>
        <v>6.0082179672841605E-3</v>
      </c>
    </row>
    <row r="4654" spans="2:7" x14ac:dyDescent="0.35">
      <c r="B4654" s="269">
        <v>43774</v>
      </c>
      <c r="C4654" s="210">
        <v>2839.95</v>
      </c>
      <c r="D4654">
        <f t="shared" si="148"/>
        <v>0.24566312991530218</v>
      </c>
      <c r="E4654">
        <v>-2.4973130176392938E-3</v>
      </c>
      <c r="F4654">
        <v>4646</v>
      </c>
      <c r="G4654">
        <f t="shared" ca="1" si="149"/>
        <v>1.7961470235459878E-2</v>
      </c>
    </row>
    <row r="4655" spans="2:7" x14ac:dyDescent="0.35">
      <c r="B4655" s="269">
        <v>43679</v>
      </c>
      <c r="C4655" s="210">
        <v>2279.87</v>
      </c>
      <c r="D4655">
        <f t="shared" si="148"/>
        <v>-5.9191766633241334E-2</v>
      </c>
      <c r="E4655">
        <v>-2.4982717734667072E-3</v>
      </c>
      <c r="F4655">
        <v>4647</v>
      </c>
      <c r="G4655">
        <f t="shared" ca="1" si="149"/>
        <v>3.0269053476778145E-2</v>
      </c>
    </row>
    <row r="4656" spans="2:7" x14ac:dyDescent="0.35">
      <c r="B4656" s="269">
        <v>43661</v>
      </c>
      <c r="C4656" s="210">
        <v>2423.31</v>
      </c>
      <c r="D4656">
        <f t="shared" si="148"/>
        <v>0.12449536431216414</v>
      </c>
      <c r="E4656">
        <v>-2.5150035811017145E-3</v>
      </c>
      <c r="F4656">
        <v>4648</v>
      </c>
      <c r="G4656">
        <f t="shared" ca="1" si="149"/>
        <v>2.6603228128473082E-3</v>
      </c>
    </row>
    <row r="4657" spans="2:7" x14ac:dyDescent="0.35">
      <c r="B4657" s="269">
        <v>43158</v>
      </c>
      <c r="C4657" s="210">
        <v>2155.02</v>
      </c>
      <c r="D4657">
        <f t="shared" si="148"/>
        <v>59.466329966329965</v>
      </c>
      <c r="E4657">
        <v>-2.5179822815511762E-3</v>
      </c>
      <c r="F4657">
        <v>4649</v>
      </c>
      <c r="G4657">
        <f t="shared" ca="1" si="149"/>
        <v>-5.4968701287954214E-4</v>
      </c>
    </row>
    <row r="4658" spans="2:7" x14ac:dyDescent="0.35">
      <c r="B4658" s="269">
        <v>36664</v>
      </c>
      <c r="C4658" s="210">
        <v>35.64</v>
      </c>
      <c r="D4658">
        <f t="shared" si="148"/>
        <v>-0.98680195526588654</v>
      </c>
      <c r="E4658">
        <v>-2.5188916876573274E-3</v>
      </c>
      <c r="F4658">
        <v>4650</v>
      </c>
      <c r="G4658">
        <f t="shared" ca="1" si="149"/>
        <v>-3.3668585228134082E-2</v>
      </c>
    </row>
    <row r="4659" spans="2:7" x14ac:dyDescent="0.35">
      <c r="B4659" s="269">
        <v>43549</v>
      </c>
      <c r="C4659" s="210">
        <v>2700.4</v>
      </c>
      <c r="D4659">
        <f t="shared" si="148"/>
        <v>-0.18559132391171915</v>
      </c>
      <c r="E4659">
        <v>-2.5339272918006128E-3</v>
      </c>
      <c r="F4659">
        <v>4651</v>
      </c>
      <c r="G4659">
        <f t="shared" ca="1" si="149"/>
        <v>2.5325092652223928E-2</v>
      </c>
    </row>
    <row r="4660" spans="2:7" x14ac:dyDescent="0.35">
      <c r="B4660" s="269">
        <v>44544</v>
      </c>
      <c r="C4660" s="210">
        <v>3315.78</v>
      </c>
      <c r="D4660">
        <f t="shared" si="148"/>
        <v>211.41383728379245</v>
      </c>
      <c r="E4660">
        <v>-2.535940870161583E-3</v>
      </c>
      <c r="F4660">
        <v>4652</v>
      </c>
      <c r="G4660">
        <f t="shared" ca="1" si="149"/>
        <v>3.9665956040098255E-3</v>
      </c>
    </row>
    <row r="4661" spans="2:7" x14ac:dyDescent="0.35">
      <c r="B4661" s="269">
        <v>35641</v>
      </c>
      <c r="C4661" s="210">
        <v>15.61</v>
      </c>
      <c r="D4661">
        <f t="shared" si="148"/>
        <v>-0.99513262884813858</v>
      </c>
      <c r="E4661">
        <v>-2.5559105431310495E-3</v>
      </c>
      <c r="F4661">
        <v>4653</v>
      </c>
      <c r="G4661">
        <f t="shared" ca="1" si="149"/>
        <v>-2.2430561583577306E-2</v>
      </c>
    </row>
    <row r="4662" spans="2:7" x14ac:dyDescent="0.35">
      <c r="B4662" s="269">
        <v>44133</v>
      </c>
      <c r="C4662" s="210">
        <v>3207.07</v>
      </c>
      <c r="D4662">
        <f t="shared" si="148"/>
        <v>0.22795322622639502</v>
      </c>
      <c r="E4662">
        <v>-2.5565345583134958E-3</v>
      </c>
      <c r="F4662">
        <v>4654</v>
      </c>
      <c r="G4662">
        <f t="shared" ca="1" si="149"/>
        <v>-8.0925729312646879E-3</v>
      </c>
    </row>
    <row r="4663" spans="2:7" x14ac:dyDescent="0.35">
      <c r="B4663" s="269">
        <v>43265</v>
      </c>
      <c r="C4663" s="210">
        <v>2611.7199999999998</v>
      </c>
      <c r="D4663">
        <f t="shared" si="148"/>
        <v>-5.8727704555857192E-2</v>
      </c>
      <c r="E4663">
        <v>-2.5587949985106562E-3</v>
      </c>
      <c r="F4663">
        <v>4655</v>
      </c>
      <c r="G4663">
        <f t="shared" ca="1" si="149"/>
        <v>1.5069979906198006E-2</v>
      </c>
    </row>
    <row r="4664" spans="2:7" x14ac:dyDescent="0.35">
      <c r="B4664" s="269">
        <v>43481</v>
      </c>
      <c r="C4664" s="210">
        <v>2774.67</v>
      </c>
      <c r="D4664">
        <f t="shared" si="148"/>
        <v>1.3530504248715207</v>
      </c>
      <c r="E4664">
        <v>-2.5595030537890677E-3</v>
      </c>
      <c r="F4664">
        <v>4656</v>
      </c>
      <c r="G4664">
        <f t="shared" ca="1" si="149"/>
        <v>-9.9778392672685637E-3</v>
      </c>
    </row>
    <row r="4665" spans="2:7" x14ac:dyDescent="0.35">
      <c r="B4665" s="269">
        <v>42516</v>
      </c>
      <c r="C4665" s="210">
        <v>1179.18</v>
      </c>
      <c r="D4665">
        <f t="shared" si="148"/>
        <v>-0.50488530964087619</v>
      </c>
      <c r="E4665">
        <v>-2.5629964219554668E-3</v>
      </c>
      <c r="F4665">
        <v>4657</v>
      </c>
      <c r="G4665">
        <f t="shared" ca="1" si="149"/>
        <v>-2.7666111419823166E-2</v>
      </c>
    </row>
    <row r="4666" spans="2:7" x14ac:dyDescent="0.35">
      <c r="B4666" s="269">
        <v>43643</v>
      </c>
      <c r="C4666" s="210">
        <v>2381.63</v>
      </c>
      <c r="D4666">
        <f t="shared" si="148"/>
        <v>54.65856508530031</v>
      </c>
      <c r="E4666">
        <v>-2.5630823997486716E-3</v>
      </c>
      <c r="F4666">
        <v>4658</v>
      </c>
      <c r="G4666">
        <f t="shared" ca="1" si="149"/>
        <v>6.4285459395616315E-3</v>
      </c>
    </row>
    <row r="4667" spans="2:7" x14ac:dyDescent="0.35">
      <c r="B4667" s="269">
        <v>37070</v>
      </c>
      <c r="C4667" s="210">
        <v>42.79</v>
      </c>
      <c r="D4667">
        <f t="shared" si="148"/>
        <v>-0.77995474647742469</v>
      </c>
      <c r="E4667">
        <v>-2.5641025641025511E-3</v>
      </c>
      <c r="F4667">
        <v>4659</v>
      </c>
      <c r="G4667">
        <f t="shared" ca="1" si="149"/>
        <v>1.5729325224573865E-2</v>
      </c>
    </row>
    <row r="4668" spans="2:7" x14ac:dyDescent="0.35">
      <c r="B4668" s="269">
        <v>41311</v>
      </c>
      <c r="C4668" s="210">
        <v>194.46</v>
      </c>
      <c r="D4668">
        <f t="shared" si="148"/>
        <v>-0.95822296125859607</v>
      </c>
      <c r="E4668">
        <v>-2.5646286417726713E-3</v>
      </c>
      <c r="F4668">
        <v>4660</v>
      </c>
      <c r="G4668">
        <f t="shared" ca="1" si="149"/>
        <v>1.2024689820075339E-2</v>
      </c>
    </row>
    <row r="4669" spans="2:7" x14ac:dyDescent="0.35">
      <c r="B4669" s="269">
        <v>45364</v>
      </c>
      <c r="C4669" s="210">
        <v>4654.71</v>
      </c>
      <c r="D4669">
        <f t="shared" si="148"/>
        <v>51.101074546675619</v>
      </c>
      <c r="E4669">
        <v>-2.5671300214926565E-3</v>
      </c>
      <c r="F4669">
        <v>4661</v>
      </c>
      <c r="G4669">
        <f t="shared" ca="1" si="149"/>
        <v>-2.7126799137709285E-2</v>
      </c>
    </row>
    <row r="4670" spans="2:7" x14ac:dyDescent="0.35">
      <c r="B4670" s="269">
        <v>39741</v>
      </c>
      <c r="C4670" s="210">
        <v>89.34</v>
      </c>
      <c r="D4670">
        <f t="shared" si="148"/>
        <v>-0.40986855142347572</v>
      </c>
      <c r="E4670">
        <v>-2.5678240482303201E-3</v>
      </c>
      <c r="F4670">
        <v>4662</v>
      </c>
      <c r="G4670">
        <f t="shared" ca="1" si="149"/>
        <v>1.0055825625690256E-2</v>
      </c>
    </row>
    <row r="4671" spans="2:7" x14ac:dyDescent="0.35">
      <c r="B4671" s="269">
        <v>40555</v>
      </c>
      <c r="C4671" s="210">
        <v>151.38999999999999</v>
      </c>
      <c r="D4671">
        <f t="shared" si="148"/>
        <v>2.2549989249623739</v>
      </c>
      <c r="E4671">
        <v>-2.5695084991435944E-3</v>
      </c>
      <c r="F4671">
        <v>4663</v>
      </c>
      <c r="G4671">
        <f t="shared" ca="1" si="149"/>
        <v>-1.5931597680445813E-2</v>
      </c>
    </row>
    <row r="4672" spans="2:7" x14ac:dyDescent="0.35">
      <c r="B4672" s="269">
        <v>36970</v>
      </c>
      <c r="C4672" s="210">
        <v>46.51</v>
      </c>
      <c r="D4672">
        <f t="shared" si="148"/>
        <v>-0.78147904529223833</v>
      </c>
      <c r="E4672">
        <v>-2.5734505683037644E-3</v>
      </c>
      <c r="F4672">
        <v>4664</v>
      </c>
      <c r="G4672">
        <f t="shared" ca="1" si="149"/>
        <v>-3.1946046892515338E-2</v>
      </c>
    </row>
    <row r="4673" spans="2:7" x14ac:dyDescent="0.35">
      <c r="B4673" s="269">
        <v>41072</v>
      </c>
      <c r="C4673" s="210">
        <v>212.84</v>
      </c>
      <c r="D4673">
        <f t="shared" si="148"/>
        <v>-3.4826773081806671E-2</v>
      </c>
      <c r="E4673">
        <v>-2.5774403674023289E-3</v>
      </c>
      <c r="F4673">
        <v>4665</v>
      </c>
      <c r="G4673">
        <f t="shared" ca="1" si="149"/>
        <v>-1.7640838968649462E-2</v>
      </c>
    </row>
    <row r="4674" spans="2:7" x14ac:dyDescent="0.35">
      <c r="B4674" s="269">
        <v>41093</v>
      </c>
      <c r="C4674" s="210">
        <v>220.52</v>
      </c>
      <c r="D4674">
        <f t="shared" si="148"/>
        <v>0.67772367620206952</v>
      </c>
      <c r="E4674">
        <v>-2.578135600886486E-3</v>
      </c>
      <c r="F4674">
        <v>4666</v>
      </c>
      <c r="G4674">
        <f t="shared" ca="1" si="149"/>
        <v>-1.1211390520903156E-2</v>
      </c>
    </row>
    <row r="4675" spans="2:7" x14ac:dyDescent="0.35">
      <c r="B4675" s="269">
        <v>40070</v>
      </c>
      <c r="C4675" s="210">
        <v>131.44</v>
      </c>
      <c r="D4675">
        <f t="shared" si="148"/>
        <v>2.4069466044582688</v>
      </c>
      <c r="E4675">
        <v>-2.5800576718773972E-3</v>
      </c>
      <c r="F4675">
        <v>4667</v>
      </c>
      <c r="G4675">
        <f t="shared" ca="1" si="149"/>
        <v>-1.7419978134514576E-2</v>
      </c>
    </row>
    <row r="4676" spans="2:7" x14ac:dyDescent="0.35">
      <c r="B4676" s="269">
        <v>37131</v>
      </c>
      <c r="C4676" s="210">
        <v>38.58</v>
      </c>
      <c r="D4676">
        <f t="shared" si="148"/>
        <v>-0.98437866947402519</v>
      </c>
      <c r="E4676">
        <v>-2.5853154084798714E-3</v>
      </c>
      <c r="F4676">
        <v>4668</v>
      </c>
      <c r="G4676">
        <f t="shared" ca="1" si="149"/>
        <v>1.5895764301165786E-2</v>
      </c>
    </row>
    <row r="4677" spans="2:7" x14ac:dyDescent="0.35">
      <c r="B4677" s="269">
        <v>43637</v>
      </c>
      <c r="C4677" s="210">
        <v>2469.6999999999998</v>
      </c>
      <c r="D4677">
        <f t="shared" si="148"/>
        <v>28.254915896706937</v>
      </c>
      <c r="E4677">
        <v>-2.5927661018044653E-3</v>
      </c>
      <c r="F4677">
        <v>4669</v>
      </c>
      <c r="G4677">
        <f t="shared" ca="1" si="149"/>
        <v>-1.7878057239101984E-2</v>
      </c>
    </row>
    <row r="4678" spans="2:7" x14ac:dyDescent="0.35">
      <c r="B4678" s="269">
        <v>39030</v>
      </c>
      <c r="C4678" s="210">
        <v>84.42</v>
      </c>
      <c r="D4678">
        <f t="shared" si="148"/>
        <v>-0.98125803393623467</v>
      </c>
      <c r="E4678">
        <v>-2.5992438563326899E-3</v>
      </c>
      <c r="F4678">
        <v>4670</v>
      </c>
      <c r="G4678">
        <f t="shared" ca="1" si="149"/>
        <v>-1.0130078756494526E-2</v>
      </c>
    </row>
    <row r="4679" spans="2:7" x14ac:dyDescent="0.35">
      <c r="B4679" s="269">
        <v>45251</v>
      </c>
      <c r="C4679" s="210">
        <v>4504.33</v>
      </c>
      <c r="D4679">
        <f t="shared" si="148"/>
        <v>-0.16528205802940196</v>
      </c>
      <c r="E4679">
        <v>-2.5996054091277998E-3</v>
      </c>
      <c r="F4679">
        <v>4671</v>
      </c>
      <c r="G4679">
        <f t="shared" ca="1" si="149"/>
        <v>-2.7671372584302335E-2</v>
      </c>
    </row>
    <row r="4680" spans="2:7" x14ac:dyDescent="0.35">
      <c r="B4680" s="269">
        <v>45827</v>
      </c>
      <c r="C4680" s="210">
        <v>5396.23</v>
      </c>
      <c r="D4680">
        <f t="shared" si="148"/>
        <v>18.318476354133104</v>
      </c>
      <c r="E4680">
        <v>-2.6024386772663371E-3</v>
      </c>
      <c r="F4680">
        <v>4672</v>
      </c>
      <c r="G4680">
        <f t="shared" ca="1" si="149"/>
        <v>-4.2212148722191767E-4</v>
      </c>
    </row>
    <row r="4681" spans="2:7" x14ac:dyDescent="0.35">
      <c r="B4681" s="269">
        <v>41463</v>
      </c>
      <c r="C4681" s="210">
        <v>279.33</v>
      </c>
      <c r="D4681">
        <f t="shared" ref="D4681:D4744" si="150">(C4681-C4682)/C4682</f>
        <v>-0.21379717976863979</v>
      </c>
      <c r="E4681">
        <v>-2.6065843033636297E-3</v>
      </c>
      <c r="F4681">
        <v>4673</v>
      </c>
      <c r="G4681">
        <f t="shared" ca="1" si="149"/>
        <v>1.545669228498313E-2</v>
      </c>
    </row>
    <row r="4682" spans="2:7" x14ac:dyDescent="0.35">
      <c r="B4682" s="269">
        <v>41730</v>
      </c>
      <c r="C4682" s="210">
        <v>355.29</v>
      </c>
      <c r="D4682">
        <f t="shared" si="150"/>
        <v>-0.71462879816226377</v>
      </c>
      <c r="E4682">
        <v>-2.6107461680983852E-3</v>
      </c>
      <c r="F4682">
        <v>4674</v>
      </c>
      <c r="G4682">
        <f t="shared" ref="G4682:G4745" ca="1" si="151">_xlfn.NORM.INV(RAND(),M$11,M$12)</f>
        <v>3.0247122348677656E-3</v>
      </c>
    </row>
    <row r="4683" spans="2:7" x14ac:dyDescent="0.35">
      <c r="B4683" s="269">
        <v>42383</v>
      </c>
      <c r="C4683" s="210">
        <v>1245.01</v>
      </c>
      <c r="D4683">
        <f t="shared" si="150"/>
        <v>-0.54429124131140583</v>
      </c>
      <c r="E4683">
        <v>-2.6116144744326073E-3</v>
      </c>
      <c r="F4683">
        <v>4675</v>
      </c>
      <c r="G4683">
        <f t="shared" ca="1" si="151"/>
        <v>3.6989178910748544E-2</v>
      </c>
    </row>
    <row r="4684" spans="2:7" x14ac:dyDescent="0.35">
      <c r="B4684" s="269">
        <v>43537</v>
      </c>
      <c r="C4684" s="210">
        <v>2732.03</v>
      </c>
      <c r="D4684">
        <f t="shared" si="150"/>
        <v>-0.36897623755058301</v>
      </c>
      <c r="E4684">
        <v>-2.613911411767659E-3</v>
      </c>
      <c r="F4684">
        <v>4676</v>
      </c>
      <c r="G4684">
        <f t="shared" ca="1" si="151"/>
        <v>1.8506269334457801E-3</v>
      </c>
    </row>
    <row r="4685" spans="2:7" x14ac:dyDescent="0.35">
      <c r="B4685" s="269">
        <v>44965</v>
      </c>
      <c r="C4685" s="210">
        <v>4329.5200000000004</v>
      </c>
      <c r="D4685">
        <f t="shared" si="150"/>
        <v>0.33068600934349662</v>
      </c>
      <c r="E4685">
        <v>-2.614683231702275E-3</v>
      </c>
      <c r="F4685">
        <v>4677</v>
      </c>
      <c r="G4685">
        <f t="shared" ca="1" si="151"/>
        <v>-1.7578982224846496E-2</v>
      </c>
    </row>
    <row r="4686" spans="2:7" x14ac:dyDescent="0.35">
      <c r="B4686" s="269">
        <v>44195</v>
      </c>
      <c r="C4686" s="210">
        <v>3253.6</v>
      </c>
      <c r="D4686">
        <f t="shared" si="150"/>
        <v>34.566243987756884</v>
      </c>
      <c r="E4686">
        <v>-2.614855937684948E-3</v>
      </c>
      <c r="F4686">
        <v>4678</v>
      </c>
      <c r="G4686">
        <f t="shared" ca="1" si="151"/>
        <v>-3.8701830686367046E-2</v>
      </c>
    </row>
    <row r="4687" spans="2:7" x14ac:dyDescent="0.35">
      <c r="B4687" s="269">
        <v>39139</v>
      </c>
      <c r="C4687" s="210">
        <v>91.48</v>
      </c>
      <c r="D4687">
        <f t="shared" si="150"/>
        <v>-0.96369135268365669</v>
      </c>
      <c r="E4687">
        <v>-2.6166593981682825E-3</v>
      </c>
      <c r="F4687">
        <v>4679</v>
      </c>
      <c r="G4687">
        <f t="shared" ca="1" si="151"/>
        <v>-1.813109340439603E-4</v>
      </c>
    </row>
    <row r="4688" spans="2:7" x14ac:dyDescent="0.35">
      <c r="B4688" s="269">
        <v>43250</v>
      </c>
      <c r="C4688" s="210">
        <v>2519.5100000000002</v>
      </c>
      <c r="D4688">
        <f t="shared" si="150"/>
        <v>16.922250675771803</v>
      </c>
      <c r="E4688">
        <v>-2.6245576254679687E-3</v>
      </c>
      <c r="F4688">
        <v>4680</v>
      </c>
      <c r="G4688">
        <f t="shared" ca="1" si="151"/>
        <v>-7.0460559306387152E-3</v>
      </c>
    </row>
    <row r="4689" spans="2:7" x14ac:dyDescent="0.35">
      <c r="B4689" s="269">
        <v>40107</v>
      </c>
      <c r="C4689" s="210">
        <v>140.58000000000001</v>
      </c>
      <c r="D4689">
        <f t="shared" si="150"/>
        <v>-0.88539985326485704</v>
      </c>
      <c r="E4689">
        <v>-2.6250443419650669E-3</v>
      </c>
      <c r="F4689">
        <v>4681</v>
      </c>
      <c r="G4689">
        <f t="shared" ca="1" si="151"/>
        <v>4.4851274807061218E-3</v>
      </c>
    </row>
    <row r="4690" spans="2:7" x14ac:dyDescent="0.35">
      <c r="B4690" s="269">
        <v>42408</v>
      </c>
      <c r="C4690" s="210">
        <v>1226.7</v>
      </c>
      <c r="D4690">
        <f t="shared" si="150"/>
        <v>-3.8153933007150809E-2</v>
      </c>
      <c r="E4690">
        <v>-2.6261657167481224E-3</v>
      </c>
      <c r="F4690">
        <v>4682</v>
      </c>
      <c r="G4690">
        <f t="shared" ca="1" si="151"/>
        <v>2.4992281482008001E-2</v>
      </c>
    </row>
    <row r="4691" spans="2:7" x14ac:dyDescent="0.35">
      <c r="B4691" s="269">
        <v>42214</v>
      </c>
      <c r="C4691" s="210">
        <v>1275.3599999999999</v>
      </c>
      <c r="D4691">
        <f t="shared" si="150"/>
        <v>-0.52855067481396878</v>
      </c>
      <c r="E4691">
        <v>-2.6276276276277271E-3</v>
      </c>
      <c r="F4691">
        <v>4683</v>
      </c>
      <c r="G4691">
        <f t="shared" ca="1" si="151"/>
        <v>2.8742082813600849E-2</v>
      </c>
    </row>
    <row r="4692" spans="2:7" x14ac:dyDescent="0.35">
      <c r="B4692" s="269">
        <v>43284</v>
      </c>
      <c r="C4692" s="210">
        <v>2705.19</v>
      </c>
      <c r="D4692">
        <f t="shared" si="150"/>
        <v>-9.3091552766295493E-2</v>
      </c>
      <c r="E4692">
        <v>-2.6287458706937637E-3</v>
      </c>
      <c r="F4692">
        <v>4684</v>
      </c>
      <c r="G4692">
        <f t="shared" ca="1" si="151"/>
        <v>-2.5529571396011797E-2</v>
      </c>
    </row>
    <row r="4693" spans="2:7" x14ac:dyDescent="0.35">
      <c r="B4693" s="269">
        <v>43997</v>
      </c>
      <c r="C4693" s="210">
        <v>2982.87</v>
      </c>
      <c r="D4693">
        <f t="shared" si="150"/>
        <v>-0.38401762740425321</v>
      </c>
      <c r="E4693">
        <v>-2.6314557601128455E-3</v>
      </c>
      <c r="F4693">
        <v>4685</v>
      </c>
      <c r="G4693">
        <f t="shared" ca="1" si="151"/>
        <v>-5.0742035680750881E-3</v>
      </c>
    </row>
    <row r="4694" spans="2:7" x14ac:dyDescent="0.35">
      <c r="B4694" s="269">
        <v>45127</v>
      </c>
      <c r="C4694" s="210">
        <v>4842.46</v>
      </c>
      <c r="D4694">
        <f t="shared" si="150"/>
        <v>2.806636218566005</v>
      </c>
      <c r="E4694">
        <v>-2.6363160778207924E-3</v>
      </c>
      <c r="F4694">
        <v>4686</v>
      </c>
      <c r="G4694">
        <f t="shared" ca="1" si="151"/>
        <v>-2.7160873664685604E-2</v>
      </c>
    </row>
    <row r="4695" spans="2:7" x14ac:dyDescent="0.35">
      <c r="B4695" s="269">
        <v>42748</v>
      </c>
      <c r="C4695" s="210">
        <v>1272.1099999999999</v>
      </c>
      <c r="D4695">
        <f t="shared" si="150"/>
        <v>18.851903870162296</v>
      </c>
      <c r="E4695">
        <v>-2.6421425659360542E-3</v>
      </c>
      <c r="F4695">
        <v>4687</v>
      </c>
      <c r="G4695">
        <f t="shared" ca="1" si="151"/>
        <v>2.4113262569741906E-2</v>
      </c>
    </row>
    <row r="4696" spans="2:7" x14ac:dyDescent="0.35">
      <c r="B4696" s="269">
        <v>38379</v>
      </c>
      <c r="C4696" s="210">
        <v>64.08</v>
      </c>
      <c r="D4696">
        <f t="shared" si="150"/>
        <v>-0.94892518112909785</v>
      </c>
      <c r="E4696">
        <v>-2.645914396887186E-3</v>
      </c>
      <c r="F4696">
        <v>4688</v>
      </c>
      <c r="G4696">
        <f t="shared" ca="1" si="151"/>
        <v>-2.6209859002062519E-2</v>
      </c>
    </row>
    <row r="4697" spans="2:7" x14ac:dyDescent="0.35">
      <c r="B4697" s="269">
        <v>42338</v>
      </c>
      <c r="C4697" s="210">
        <v>1254.6300000000001</v>
      </c>
      <c r="D4697">
        <f t="shared" si="150"/>
        <v>1.9854372397382514</v>
      </c>
      <c r="E4697">
        <v>-2.647142993417857E-3</v>
      </c>
      <c r="F4697">
        <v>4689</v>
      </c>
      <c r="G4697">
        <f t="shared" ca="1" si="151"/>
        <v>-2.9506343776450764E-3</v>
      </c>
    </row>
    <row r="4698" spans="2:7" x14ac:dyDescent="0.35">
      <c r="B4698" s="269">
        <v>41830</v>
      </c>
      <c r="C4698" s="210">
        <v>420.25</v>
      </c>
      <c r="D4698">
        <f t="shared" si="150"/>
        <v>0.45869489760499815</v>
      </c>
      <c r="E4698">
        <v>-2.6579965351116704E-3</v>
      </c>
      <c r="F4698">
        <v>4690</v>
      </c>
      <c r="G4698">
        <f t="shared" ca="1" si="151"/>
        <v>5.9608042315896148E-3</v>
      </c>
    </row>
    <row r="4699" spans="2:7" x14ac:dyDescent="0.35">
      <c r="B4699" s="269">
        <v>41432</v>
      </c>
      <c r="C4699" s="210">
        <v>288.10000000000002</v>
      </c>
      <c r="D4699">
        <f t="shared" si="150"/>
        <v>0.51257415866015654</v>
      </c>
      <c r="E4699">
        <v>-2.66555890192814E-3</v>
      </c>
      <c r="F4699">
        <v>4691</v>
      </c>
      <c r="G4699">
        <f t="shared" ca="1" si="151"/>
        <v>-3.8339067241256602E-3</v>
      </c>
    </row>
    <row r="4700" spans="2:7" x14ac:dyDescent="0.35">
      <c r="B4700" s="269">
        <v>40711</v>
      </c>
      <c r="C4700" s="210">
        <v>190.47</v>
      </c>
      <c r="D4700">
        <f t="shared" si="150"/>
        <v>-0.90751548934682535</v>
      </c>
      <c r="E4700">
        <v>-2.6704366949418311E-3</v>
      </c>
      <c r="F4700">
        <v>4692</v>
      </c>
      <c r="G4700">
        <f t="shared" ca="1" si="151"/>
        <v>3.1830499873432858E-4</v>
      </c>
    </row>
    <row r="4701" spans="2:7" x14ac:dyDescent="0.35">
      <c r="B4701" s="269">
        <v>43090</v>
      </c>
      <c r="C4701" s="210">
        <v>2059.48</v>
      </c>
      <c r="D4701">
        <f t="shared" si="150"/>
        <v>28.138087153367287</v>
      </c>
      <c r="E4701">
        <v>-2.6731234866827999E-3</v>
      </c>
      <c r="F4701">
        <v>4693</v>
      </c>
      <c r="G4701">
        <f t="shared" ca="1" si="151"/>
        <v>-2.2437078248405695E-2</v>
      </c>
    </row>
    <row r="4702" spans="2:7" x14ac:dyDescent="0.35">
      <c r="B4702" s="269">
        <v>36439</v>
      </c>
      <c r="C4702" s="210">
        <v>70.680000000000007</v>
      </c>
      <c r="D4702">
        <f t="shared" si="150"/>
        <v>0.90153349475383382</v>
      </c>
      <c r="E4702">
        <v>-2.6809651474530511E-3</v>
      </c>
      <c r="F4702">
        <v>4694</v>
      </c>
      <c r="G4702">
        <f t="shared" ca="1" si="151"/>
        <v>-1.6838841270932887E-2</v>
      </c>
    </row>
    <row r="4703" spans="2:7" x14ac:dyDescent="0.35">
      <c r="B4703" s="269">
        <v>37580</v>
      </c>
      <c r="C4703" s="210">
        <v>37.17</v>
      </c>
      <c r="D4703">
        <f t="shared" si="150"/>
        <v>2.6910656620035301E-4</v>
      </c>
      <c r="E4703">
        <v>-2.6831231553528685E-3</v>
      </c>
      <c r="F4703">
        <v>4695</v>
      </c>
      <c r="G4703">
        <f t="shared" ca="1" si="151"/>
        <v>6.9630747945601335E-3</v>
      </c>
    </row>
    <row r="4704" spans="2:7" x14ac:dyDescent="0.35">
      <c r="B4704" s="269">
        <v>37529</v>
      </c>
      <c r="C4704" s="210">
        <v>37.159999999999997</v>
      </c>
      <c r="D4704">
        <f t="shared" si="150"/>
        <v>-0.56507490636704127</v>
      </c>
      <c r="E4704">
        <v>-2.6838432635534469E-3</v>
      </c>
      <c r="F4704">
        <v>4696</v>
      </c>
      <c r="G4704">
        <f t="shared" ca="1" si="151"/>
        <v>-4.8866087525521663E-2</v>
      </c>
    </row>
    <row r="4705" spans="2:7" x14ac:dyDescent="0.35">
      <c r="B4705" s="269">
        <v>39100</v>
      </c>
      <c r="C4705" s="210">
        <v>85.44</v>
      </c>
      <c r="D4705">
        <f t="shared" si="150"/>
        <v>1.3017241379310345</v>
      </c>
      <c r="E4705">
        <v>-2.6847204388934748E-3</v>
      </c>
      <c r="F4705">
        <v>4697</v>
      </c>
      <c r="G4705">
        <f t="shared" ca="1" si="151"/>
        <v>3.8074441866223592E-3</v>
      </c>
    </row>
    <row r="4706" spans="2:7" x14ac:dyDescent="0.35">
      <c r="B4706" s="269">
        <v>37585</v>
      </c>
      <c r="C4706" s="210">
        <v>37.119999999999997</v>
      </c>
      <c r="D4706">
        <f t="shared" si="150"/>
        <v>1.6189962223420173E-3</v>
      </c>
      <c r="E4706">
        <v>-2.6867275658248638E-3</v>
      </c>
      <c r="F4706">
        <v>4698</v>
      </c>
      <c r="G4706">
        <f t="shared" ca="1" si="151"/>
        <v>1.1663835846030781E-2</v>
      </c>
    </row>
    <row r="4707" spans="2:7" x14ac:dyDescent="0.35">
      <c r="B4707" s="269">
        <v>37587</v>
      </c>
      <c r="C4707" s="210">
        <v>37.06</v>
      </c>
      <c r="D4707">
        <f t="shared" si="150"/>
        <v>-0.98833766029423331</v>
      </c>
      <c r="E4707">
        <v>-2.691065662002E-3</v>
      </c>
      <c r="F4707">
        <v>4699</v>
      </c>
      <c r="G4707">
        <f t="shared" ca="1" si="151"/>
        <v>-2.6518618419824714E-2</v>
      </c>
    </row>
    <row r="4708" spans="2:7" x14ac:dyDescent="0.35">
      <c r="B4708" s="269">
        <v>44153</v>
      </c>
      <c r="C4708" s="210">
        <v>3177.75</v>
      </c>
      <c r="D4708">
        <f t="shared" si="150"/>
        <v>26.779963283503804</v>
      </c>
      <c r="E4708">
        <v>-2.6927531046689853E-3</v>
      </c>
      <c r="F4708">
        <v>4700</v>
      </c>
      <c r="G4708">
        <f t="shared" ca="1" si="151"/>
        <v>-4.2157755278454893E-3</v>
      </c>
    </row>
    <row r="4709" spans="2:7" x14ac:dyDescent="0.35">
      <c r="B4709" s="269">
        <v>38763</v>
      </c>
      <c r="C4709" s="210">
        <v>114.39</v>
      </c>
      <c r="D4709">
        <f t="shared" si="150"/>
        <v>-0.48729326341266643</v>
      </c>
      <c r="E4709">
        <v>-2.7027027027027224E-3</v>
      </c>
      <c r="F4709">
        <v>4701</v>
      </c>
      <c r="G4709">
        <f t="shared" ca="1" si="151"/>
        <v>-2.9509353361484532E-2</v>
      </c>
    </row>
    <row r="4710" spans="2:7" x14ac:dyDescent="0.35">
      <c r="B4710" s="269">
        <v>41376</v>
      </c>
      <c r="C4710" s="210">
        <v>223.11</v>
      </c>
      <c r="D4710">
        <f t="shared" si="150"/>
        <v>-0.91678943187370154</v>
      </c>
      <c r="E4710">
        <v>-2.7266225639191186E-3</v>
      </c>
      <c r="F4710">
        <v>4702</v>
      </c>
      <c r="G4710">
        <f t="shared" ca="1" si="151"/>
        <v>3.614984868293575E-3</v>
      </c>
    </row>
    <row r="4711" spans="2:7" x14ac:dyDescent="0.35">
      <c r="B4711" s="269">
        <v>43529</v>
      </c>
      <c r="C4711" s="210">
        <v>2681.27</v>
      </c>
      <c r="D4711">
        <f t="shared" si="150"/>
        <v>19.976920669691754</v>
      </c>
      <c r="E4711">
        <v>-2.730035222661578E-3</v>
      </c>
      <c r="F4711">
        <v>4703</v>
      </c>
      <c r="G4711">
        <f t="shared" ca="1" si="151"/>
        <v>2.4578609762639985E-3</v>
      </c>
    </row>
    <row r="4712" spans="2:7" x14ac:dyDescent="0.35">
      <c r="B4712" s="269">
        <v>39972</v>
      </c>
      <c r="C4712" s="210">
        <v>127.82</v>
      </c>
      <c r="D4712">
        <f t="shared" si="150"/>
        <v>-0.20445633908010205</v>
      </c>
      <c r="E4712">
        <v>-2.7307482250136096E-3</v>
      </c>
      <c r="F4712">
        <v>4704</v>
      </c>
      <c r="G4712">
        <f t="shared" ca="1" si="151"/>
        <v>2.2821549763751607E-2</v>
      </c>
    </row>
    <row r="4713" spans="2:7" x14ac:dyDescent="0.35">
      <c r="B4713" s="269">
        <v>40536</v>
      </c>
      <c r="C4713" s="210">
        <v>160.66999999999999</v>
      </c>
      <c r="D4713">
        <f t="shared" si="150"/>
        <v>-0.86610833333333326</v>
      </c>
      <c r="E4713">
        <v>-2.731053317609249E-3</v>
      </c>
      <c r="F4713">
        <v>4705</v>
      </c>
      <c r="G4713">
        <f t="shared" ca="1" si="151"/>
        <v>1.7127216020929311E-2</v>
      </c>
    </row>
    <row r="4714" spans="2:7" x14ac:dyDescent="0.35">
      <c r="B4714" s="269">
        <v>42402</v>
      </c>
      <c r="C4714" s="210">
        <v>1200</v>
      </c>
      <c r="D4714">
        <f t="shared" si="150"/>
        <v>-2.3397761953204477E-2</v>
      </c>
      <c r="E4714">
        <v>-2.7341704825935256E-3</v>
      </c>
      <c r="F4714">
        <v>4706</v>
      </c>
      <c r="G4714">
        <f t="shared" ca="1" si="151"/>
        <v>-9.1704341402279593E-3</v>
      </c>
    </row>
    <row r="4715" spans="2:7" x14ac:dyDescent="0.35">
      <c r="B4715" s="269">
        <v>42565</v>
      </c>
      <c r="C4715" s="210">
        <v>1228.75</v>
      </c>
      <c r="D4715">
        <f t="shared" si="150"/>
        <v>29.672740888667001</v>
      </c>
      <c r="E4715">
        <v>-2.7351232022854032E-3</v>
      </c>
      <c r="F4715">
        <v>4707</v>
      </c>
      <c r="G4715">
        <f t="shared" ca="1" si="151"/>
        <v>2.4360500991802869E-2</v>
      </c>
    </row>
    <row r="4716" spans="2:7" x14ac:dyDescent="0.35">
      <c r="B4716" s="269">
        <v>37895</v>
      </c>
      <c r="C4716" s="210">
        <v>40.06</v>
      </c>
      <c r="D4716">
        <f t="shared" si="150"/>
        <v>-0.99133837837837824</v>
      </c>
      <c r="E4716">
        <v>-2.7383619616629181E-3</v>
      </c>
      <c r="F4716">
        <v>4708</v>
      </c>
      <c r="G4716">
        <f t="shared" ca="1" si="151"/>
        <v>-9.6015011163194143E-5</v>
      </c>
    </row>
    <row r="4717" spans="2:7" x14ac:dyDescent="0.35">
      <c r="B4717" s="269">
        <v>45356</v>
      </c>
      <c r="C4717" s="210">
        <v>4625</v>
      </c>
      <c r="D4717">
        <f t="shared" si="150"/>
        <v>-0.19216090408111572</v>
      </c>
      <c r="E4717">
        <v>-2.7384263751428117E-3</v>
      </c>
      <c r="F4717">
        <v>4709</v>
      </c>
      <c r="G4717">
        <f t="shared" ca="1" si="151"/>
        <v>4.6103575639330052E-3</v>
      </c>
    </row>
    <row r="4718" spans="2:7" x14ac:dyDescent="0.35">
      <c r="B4718" s="269">
        <v>45964</v>
      </c>
      <c r="C4718" s="210">
        <v>5725.15</v>
      </c>
      <c r="D4718">
        <f t="shared" si="150"/>
        <v>26.647044620436542</v>
      </c>
      <c r="E4718">
        <v>-2.7417351664986945E-3</v>
      </c>
      <c r="F4718">
        <v>4710</v>
      </c>
      <c r="G4718">
        <f t="shared" ca="1" si="151"/>
        <v>3.3687509622518874E-2</v>
      </c>
    </row>
    <row r="4719" spans="2:7" x14ac:dyDescent="0.35">
      <c r="B4719" s="269">
        <v>41162</v>
      </c>
      <c r="C4719" s="210">
        <v>207.08</v>
      </c>
      <c r="D4719">
        <f t="shared" si="150"/>
        <v>-0.89953522671039488</v>
      </c>
      <c r="E4719">
        <v>-2.7450036118468247E-3</v>
      </c>
      <c r="F4719">
        <v>4711</v>
      </c>
      <c r="G4719">
        <f t="shared" ca="1" si="151"/>
        <v>1.8396644857907523E-2</v>
      </c>
    </row>
    <row r="4720" spans="2:7" x14ac:dyDescent="0.35">
      <c r="B4720" s="269">
        <v>43055</v>
      </c>
      <c r="C4720" s="210">
        <v>2061.2199999999998</v>
      </c>
      <c r="D4720">
        <f t="shared" si="150"/>
        <v>-0.42680678414807449</v>
      </c>
      <c r="E4720">
        <v>-2.7480768300354591E-3</v>
      </c>
      <c r="F4720">
        <v>4712</v>
      </c>
      <c r="G4720">
        <f t="shared" ca="1" si="151"/>
        <v>2.1567677582352639E-2</v>
      </c>
    </row>
    <row r="4721" spans="2:7" x14ac:dyDescent="0.35">
      <c r="B4721" s="269">
        <v>44474</v>
      </c>
      <c r="C4721" s="210">
        <v>3596.03</v>
      </c>
      <c r="D4721">
        <f t="shared" si="150"/>
        <v>6.1536735772249732E-2</v>
      </c>
      <c r="E4721">
        <v>-2.7482431765364522E-3</v>
      </c>
      <c r="F4721">
        <v>4713</v>
      </c>
      <c r="G4721">
        <f t="shared" ca="1" si="151"/>
        <v>5.1393022199818263E-3</v>
      </c>
    </row>
    <row r="4722" spans="2:7" x14ac:dyDescent="0.35">
      <c r="B4722" s="269">
        <v>44376</v>
      </c>
      <c r="C4722" s="210">
        <v>3387.57</v>
      </c>
      <c r="D4722">
        <f t="shared" si="150"/>
        <v>25.787679898782226</v>
      </c>
      <c r="E4722">
        <v>-2.7554291669241561E-3</v>
      </c>
      <c r="F4722">
        <v>4714</v>
      </c>
      <c r="G4722">
        <f t="shared" ca="1" si="151"/>
        <v>-1.616378734723288E-2</v>
      </c>
    </row>
    <row r="4723" spans="2:7" x14ac:dyDescent="0.35">
      <c r="B4723" s="269">
        <v>40256</v>
      </c>
      <c r="C4723" s="210">
        <v>126.46</v>
      </c>
      <c r="D4723">
        <f t="shared" si="150"/>
        <v>-0.8901398662149248</v>
      </c>
      <c r="E4723">
        <v>-2.7600346975791223E-3</v>
      </c>
      <c r="F4723">
        <v>4715</v>
      </c>
      <c r="G4723">
        <f t="shared" ca="1" si="151"/>
        <v>-9.590043686641174E-3</v>
      </c>
    </row>
    <row r="4724" spans="2:7" x14ac:dyDescent="0.35">
      <c r="B4724" s="269">
        <v>42461</v>
      </c>
      <c r="C4724" s="210">
        <v>1151.0999999999999</v>
      </c>
      <c r="D4724">
        <f t="shared" si="150"/>
        <v>12.386440283753924</v>
      </c>
      <c r="E4724">
        <v>-2.7808820854017002E-3</v>
      </c>
      <c r="F4724">
        <v>4716</v>
      </c>
      <c r="G4724">
        <f t="shared" ca="1" si="151"/>
        <v>-3.4817724406778799E-2</v>
      </c>
    </row>
    <row r="4725" spans="2:7" x14ac:dyDescent="0.35">
      <c r="B4725" s="269">
        <v>39771</v>
      </c>
      <c r="C4725" s="210">
        <v>85.99</v>
      </c>
      <c r="D4725">
        <f t="shared" si="150"/>
        <v>1.4012845573862047</v>
      </c>
      <c r="E4725">
        <v>-2.7832540879045471E-3</v>
      </c>
      <c r="F4725">
        <v>4717</v>
      </c>
      <c r="G4725">
        <f t="shared" ca="1" si="151"/>
        <v>5.6614226025559931E-3</v>
      </c>
    </row>
    <row r="4726" spans="2:7" x14ac:dyDescent="0.35">
      <c r="B4726" s="269">
        <v>37188</v>
      </c>
      <c r="C4726" s="210">
        <v>35.81</v>
      </c>
      <c r="D4726">
        <f t="shared" si="150"/>
        <v>-0.90473783618419301</v>
      </c>
      <c r="E4726">
        <v>-2.784739626844732E-3</v>
      </c>
      <c r="F4726">
        <v>4718</v>
      </c>
      <c r="G4726">
        <f t="shared" ca="1" si="151"/>
        <v>-1.2777514694435183E-3</v>
      </c>
    </row>
    <row r="4727" spans="2:7" x14ac:dyDescent="0.35">
      <c r="B4727" s="269">
        <v>41754</v>
      </c>
      <c r="C4727" s="210">
        <v>375.91</v>
      </c>
      <c r="D4727">
        <f t="shared" si="150"/>
        <v>3.0385689729265155</v>
      </c>
      <c r="E4727">
        <v>-2.7854414261458899E-3</v>
      </c>
      <c r="F4727">
        <v>4719</v>
      </c>
      <c r="G4727">
        <f t="shared" ca="1" si="151"/>
        <v>5.150608322678947E-3</v>
      </c>
    </row>
    <row r="4728" spans="2:7" x14ac:dyDescent="0.35">
      <c r="B4728" s="269">
        <v>39799</v>
      </c>
      <c r="C4728" s="210">
        <v>93.08</v>
      </c>
      <c r="D4728">
        <f t="shared" si="150"/>
        <v>-0.96028942473421053</v>
      </c>
      <c r="E4728">
        <v>-2.7855153203343165E-3</v>
      </c>
      <c r="F4728">
        <v>4720</v>
      </c>
      <c r="G4728">
        <f t="shared" ca="1" si="151"/>
        <v>4.6189062650487762E-3</v>
      </c>
    </row>
    <row r="4729" spans="2:7" x14ac:dyDescent="0.35">
      <c r="B4729" s="269">
        <v>43230</v>
      </c>
      <c r="C4729" s="210">
        <v>2343.96</v>
      </c>
      <c r="D4729">
        <f t="shared" si="150"/>
        <v>2.0637196596389868</v>
      </c>
      <c r="E4729">
        <v>-2.7866292847085021E-3</v>
      </c>
      <c r="F4729">
        <v>4721</v>
      </c>
      <c r="G4729">
        <f t="shared" ca="1" si="151"/>
        <v>3.7580989813357996E-3</v>
      </c>
    </row>
    <row r="4730" spans="2:7" x14ac:dyDescent="0.35">
      <c r="B4730" s="269">
        <v>41981</v>
      </c>
      <c r="C4730" s="210">
        <v>765.07</v>
      </c>
      <c r="D4730">
        <f t="shared" si="150"/>
        <v>20.412538483067454</v>
      </c>
      <c r="E4730">
        <v>-2.7893275635093211E-3</v>
      </c>
      <c r="F4730">
        <v>4722</v>
      </c>
      <c r="G4730">
        <f t="shared" ca="1" si="151"/>
        <v>2.8255533229080129E-2</v>
      </c>
    </row>
    <row r="4731" spans="2:7" x14ac:dyDescent="0.35">
      <c r="B4731" s="269">
        <v>37699</v>
      </c>
      <c r="C4731" s="210">
        <v>35.729999999999997</v>
      </c>
      <c r="D4731">
        <f t="shared" si="150"/>
        <v>0.2514886164623466</v>
      </c>
      <c r="E4731">
        <v>-2.7909572983533752E-3</v>
      </c>
      <c r="F4731">
        <v>4723</v>
      </c>
      <c r="G4731">
        <f t="shared" ca="1" si="151"/>
        <v>2.9495170514799631E-4</v>
      </c>
    </row>
    <row r="4732" spans="2:7" x14ac:dyDescent="0.35">
      <c r="B4732" s="269">
        <v>35985</v>
      </c>
      <c r="C4732" s="210">
        <v>28.55</v>
      </c>
      <c r="D4732">
        <f t="shared" si="150"/>
        <v>-0.98606542174672751</v>
      </c>
      <c r="E4732">
        <v>-2.7942717429269401E-3</v>
      </c>
      <c r="F4732">
        <v>4724</v>
      </c>
      <c r="G4732">
        <f t="shared" ca="1" si="151"/>
        <v>5.4566118579378381E-3</v>
      </c>
    </row>
    <row r="4733" spans="2:7" x14ac:dyDescent="0.35">
      <c r="B4733" s="269">
        <v>43112</v>
      </c>
      <c r="C4733" s="210">
        <v>2048.86</v>
      </c>
      <c r="D4733">
        <f t="shared" si="150"/>
        <v>1.5126129772022128</v>
      </c>
      <c r="E4733">
        <v>-2.8034381053429654E-3</v>
      </c>
      <c r="F4733">
        <v>4725</v>
      </c>
      <c r="G4733">
        <f t="shared" ca="1" si="151"/>
        <v>-4.8532117979481386E-3</v>
      </c>
    </row>
    <row r="4734" spans="2:7" x14ac:dyDescent="0.35">
      <c r="B4734" s="269">
        <v>42033</v>
      </c>
      <c r="C4734" s="210">
        <v>815.43</v>
      </c>
      <c r="D4734">
        <f t="shared" si="150"/>
        <v>14.344937899887089</v>
      </c>
      <c r="E4734">
        <v>-2.8126643268561362E-3</v>
      </c>
      <c r="F4734">
        <v>4726</v>
      </c>
      <c r="G4734">
        <f t="shared" ca="1" si="151"/>
        <v>1.4857068050541763E-2</v>
      </c>
    </row>
    <row r="4735" spans="2:7" x14ac:dyDescent="0.35">
      <c r="B4735" s="269">
        <v>36920</v>
      </c>
      <c r="C4735" s="210">
        <v>53.14</v>
      </c>
      <c r="D4735">
        <f t="shared" si="150"/>
        <v>0.50028232636928283</v>
      </c>
      <c r="E4735">
        <v>-2.8147870144492135E-3</v>
      </c>
      <c r="F4735">
        <v>4727</v>
      </c>
      <c r="G4735">
        <f t="shared" ca="1" si="151"/>
        <v>-3.2329870015184975E-2</v>
      </c>
    </row>
    <row r="4736" spans="2:7" x14ac:dyDescent="0.35">
      <c r="B4736" s="269">
        <v>37712</v>
      </c>
      <c r="C4736" s="210">
        <v>35.42</v>
      </c>
      <c r="D4736">
        <f t="shared" si="150"/>
        <v>1.0022611644997172</v>
      </c>
      <c r="E4736">
        <v>-2.8153153153153551E-3</v>
      </c>
      <c r="F4736">
        <v>4728</v>
      </c>
      <c r="G4736">
        <f t="shared" ca="1" si="151"/>
        <v>2.0048850001809786E-3</v>
      </c>
    </row>
    <row r="4737" spans="2:7" x14ac:dyDescent="0.35">
      <c r="B4737" s="269">
        <v>35760</v>
      </c>
      <c r="C4737" s="210">
        <v>17.690000000000001</v>
      </c>
      <c r="D4737">
        <f t="shared" si="150"/>
        <v>-0.978534679415619</v>
      </c>
      <c r="E4737">
        <v>-2.8184892897405388E-3</v>
      </c>
      <c r="F4737">
        <v>4729</v>
      </c>
      <c r="G4737">
        <f t="shared" ca="1" si="151"/>
        <v>1.504388913559879E-2</v>
      </c>
    </row>
    <row r="4738" spans="2:7" x14ac:dyDescent="0.35">
      <c r="B4738" s="269">
        <v>42020</v>
      </c>
      <c r="C4738" s="210">
        <v>824.12</v>
      </c>
      <c r="D4738">
        <f t="shared" si="150"/>
        <v>-0.74034877676081856</v>
      </c>
      <c r="E4738">
        <v>-2.8192873132071401E-3</v>
      </c>
      <c r="F4738">
        <v>4730</v>
      </c>
      <c r="G4738">
        <f t="shared" ca="1" si="151"/>
        <v>-1.4995557789719971E-2</v>
      </c>
    </row>
    <row r="4739" spans="2:7" x14ac:dyDescent="0.35">
      <c r="B4739" s="269">
        <v>44319</v>
      </c>
      <c r="C4739" s="210">
        <v>3173.95</v>
      </c>
      <c r="D4739">
        <f t="shared" si="150"/>
        <v>-8.546501276040161E-3</v>
      </c>
      <c r="E4739">
        <v>-2.8275656230855027E-3</v>
      </c>
      <c r="F4739">
        <v>4731</v>
      </c>
      <c r="G4739">
        <f t="shared" ca="1" si="151"/>
        <v>2.7565124968402632E-2</v>
      </c>
    </row>
    <row r="4740" spans="2:7" x14ac:dyDescent="0.35">
      <c r="B4740" s="269">
        <v>44315</v>
      </c>
      <c r="C4740" s="210">
        <v>3201.31</v>
      </c>
      <c r="D4740">
        <f t="shared" si="150"/>
        <v>302.72960151802658</v>
      </c>
      <c r="E4740">
        <v>-2.8314228756541695E-3</v>
      </c>
      <c r="F4740">
        <v>4732</v>
      </c>
      <c r="G4740">
        <f t="shared" ca="1" si="151"/>
        <v>-9.4906085108360308E-3</v>
      </c>
    </row>
    <row r="4741" spans="2:7" x14ac:dyDescent="0.35">
      <c r="B4741" s="269">
        <v>35384</v>
      </c>
      <c r="C4741" s="210">
        <v>10.54</v>
      </c>
      <c r="D4741">
        <f t="shared" si="150"/>
        <v>-0.99676898222940225</v>
      </c>
      <c r="E4741">
        <v>-2.8382213812678464E-3</v>
      </c>
      <c r="F4741">
        <v>4733</v>
      </c>
      <c r="G4741">
        <f t="shared" ca="1" si="151"/>
        <v>-2.2205367318589606E-2</v>
      </c>
    </row>
    <row r="4742" spans="2:7" x14ac:dyDescent="0.35">
      <c r="B4742" s="269">
        <v>44194</v>
      </c>
      <c r="C4742" s="210">
        <v>3262.13</v>
      </c>
      <c r="D4742">
        <f t="shared" si="150"/>
        <v>309.38344433872504</v>
      </c>
      <c r="E4742">
        <v>-2.8458415865795935E-3</v>
      </c>
      <c r="F4742">
        <v>4734</v>
      </c>
      <c r="G4742">
        <f t="shared" ca="1" si="151"/>
        <v>8.3477545685060103E-3</v>
      </c>
    </row>
    <row r="4743" spans="2:7" x14ac:dyDescent="0.35">
      <c r="B4743" s="269">
        <v>35187</v>
      </c>
      <c r="C4743" s="210">
        <v>10.51</v>
      </c>
      <c r="D4743">
        <f t="shared" si="150"/>
        <v>-0.9188980631221545</v>
      </c>
      <c r="E4743">
        <v>-2.846299810246619E-3</v>
      </c>
      <c r="F4743">
        <v>4735</v>
      </c>
      <c r="G4743">
        <f t="shared" ca="1" si="151"/>
        <v>1.9676531336570696E-2</v>
      </c>
    </row>
    <row r="4744" spans="2:7" x14ac:dyDescent="0.35">
      <c r="B4744" s="269">
        <v>40149</v>
      </c>
      <c r="C4744" s="210">
        <v>129.59</v>
      </c>
      <c r="D4744">
        <f t="shared" si="150"/>
        <v>-0.97787044674067658</v>
      </c>
      <c r="E4744">
        <v>-2.8470298553401395E-3</v>
      </c>
      <c r="F4744">
        <v>4736</v>
      </c>
      <c r="G4744">
        <f t="shared" ca="1" si="151"/>
        <v>-2.9901527653564124E-2</v>
      </c>
    </row>
    <row r="4745" spans="2:7" x14ac:dyDescent="0.35">
      <c r="B4745" s="269">
        <v>45925</v>
      </c>
      <c r="C4745" s="210">
        <v>5855.97</v>
      </c>
      <c r="D4745">
        <f t="shared" ref="D4745:D4808" si="152">(C4745-C4746)/C4746</f>
        <v>0.65860490673131955</v>
      </c>
      <c r="E4745">
        <v>-2.8470768932123687E-3</v>
      </c>
      <c r="F4745">
        <v>4737</v>
      </c>
      <c r="G4745">
        <f t="shared" ca="1" si="151"/>
        <v>-4.7239560387539155E-3</v>
      </c>
    </row>
    <row r="4746" spans="2:7" x14ac:dyDescent="0.35">
      <c r="B4746" s="269">
        <v>44818</v>
      </c>
      <c r="C4746" s="210">
        <v>3530.66</v>
      </c>
      <c r="D4746">
        <f t="shared" si="152"/>
        <v>90.729280332553913</v>
      </c>
      <c r="E4746">
        <v>-2.8496787403799041E-3</v>
      </c>
      <c r="F4746">
        <v>4738</v>
      </c>
      <c r="G4746">
        <f t="shared" ref="G4746:G4809" ca="1" si="153">_xlfn.NORM.INV(RAND(),M$11,M$12)</f>
        <v>-1.4708829508297E-2</v>
      </c>
    </row>
    <row r="4747" spans="2:7" x14ac:dyDescent="0.35">
      <c r="B4747" s="269">
        <v>37811</v>
      </c>
      <c r="C4747" s="210">
        <v>38.49</v>
      </c>
      <c r="D4747">
        <f t="shared" si="152"/>
        <v>-8.0726056842607974E-2</v>
      </c>
      <c r="E4747">
        <v>-2.8497409326424723E-3</v>
      </c>
      <c r="F4747">
        <v>4739</v>
      </c>
      <c r="G4747">
        <f t="shared" ca="1" si="153"/>
        <v>-3.0263516229621038E-2</v>
      </c>
    </row>
    <row r="4748" spans="2:7" x14ac:dyDescent="0.35">
      <c r="B4748" s="269">
        <v>37239</v>
      </c>
      <c r="C4748" s="210">
        <v>41.87</v>
      </c>
      <c r="D4748">
        <f t="shared" si="152"/>
        <v>-0.96656632037881396</v>
      </c>
      <c r="E4748">
        <v>-2.8578232912599318E-3</v>
      </c>
      <c r="F4748">
        <v>4740</v>
      </c>
      <c r="G4748">
        <f t="shared" ca="1" si="153"/>
        <v>2.2589638871531786E-2</v>
      </c>
    </row>
    <row r="4749" spans="2:7" x14ac:dyDescent="0.35">
      <c r="B4749" s="269">
        <v>42695</v>
      </c>
      <c r="C4749" s="210">
        <v>1252.33</v>
      </c>
      <c r="D4749">
        <f t="shared" si="152"/>
        <v>70.849110728628801</v>
      </c>
      <c r="E4749">
        <v>-2.8584623224410357E-3</v>
      </c>
      <c r="F4749">
        <v>4741</v>
      </c>
      <c r="G4749">
        <f t="shared" ca="1" si="153"/>
        <v>5.6629793746987402E-3</v>
      </c>
    </row>
    <row r="4750" spans="2:7" x14ac:dyDescent="0.35">
      <c r="B4750" s="269">
        <v>35824</v>
      </c>
      <c r="C4750" s="210">
        <v>17.43</v>
      </c>
      <c r="D4750">
        <f t="shared" si="152"/>
        <v>-0.95178689975658326</v>
      </c>
      <c r="E4750">
        <v>-2.8604118993135418E-3</v>
      </c>
      <c r="F4750">
        <v>4742</v>
      </c>
      <c r="G4750">
        <f t="shared" ca="1" si="153"/>
        <v>5.8980817120366626E-3</v>
      </c>
    </row>
    <row r="4751" spans="2:7" x14ac:dyDescent="0.35">
      <c r="B4751" s="269">
        <v>41716</v>
      </c>
      <c r="C4751" s="210">
        <v>361.52</v>
      </c>
      <c r="D4751">
        <f t="shared" si="152"/>
        <v>8.4564478158514245</v>
      </c>
      <c r="E4751">
        <v>-2.868490732568459E-3</v>
      </c>
      <c r="F4751">
        <v>4743</v>
      </c>
      <c r="G4751">
        <f t="shared" ca="1" si="153"/>
        <v>-4.4230256224251641E-3</v>
      </c>
    </row>
    <row r="4752" spans="2:7" x14ac:dyDescent="0.35">
      <c r="B4752" s="269">
        <v>37349</v>
      </c>
      <c r="C4752" s="210">
        <v>38.229999999999997</v>
      </c>
      <c r="D4752">
        <f t="shared" si="152"/>
        <v>-0.98922907445546671</v>
      </c>
      <c r="E4752">
        <v>-2.8690662493481098E-3</v>
      </c>
      <c r="F4752">
        <v>4744</v>
      </c>
      <c r="G4752">
        <f t="shared" ca="1" si="153"/>
        <v>-3.1905571359096239E-3</v>
      </c>
    </row>
    <row r="4753" spans="2:7" x14ac:dyDescent="0.35">
      <c r="B4753" s="269">
        <v>44852</v>
      </c>
      <c r="C4753" s="210">
        <v>3549.37</v>
      </c>
      <c r="D4753">
        <f t="shared" si="152"/>
        <v>25.905473013947848</v>
      </c>
      <c r="E4753">
        <v>-2.8711171792257686E-3</v>
      </c>
      <c r="F4753">
        <v>4745</v>
      </c>
      <c r="G4753">
        <f t="shared" ca="1" si="153"/>
        <v>1.987759454080841E-3</v>
      </c>
    </row>
    <row r="4754" spans="2:7" x14ac:dyDescent="0.35">
      <c r="B4754" s="269">
        <v>40301</v>
      </c>
      <c r="C4754" s="210">
        <v>131.91999999999999</v>
      </c>
      <c r="D4754">
        <f t="shared" si="152"/>
        <v>-0.11451201503557527</v>
      </c>
      <c r="E4754">
        <v>-2.8722600151173381E-3</v>
      </c>
      <c r="F4754">
        <v>4746</v>
      </c>
      <c r="G4754">
        <f t="shared" ca="1" si="153"/>
        <v>-2.3034287090702148E-2</v>
      </c>
    </row>
    <row r="4755" spans="2:7" x14ac:dyDescent="0.35">
      <c r="B4755" s="269">
        <v>40673</v>
      </c>
      <c r="C4755" s="210">
        <v>148.97999999999999</v>
      </c>
      <c r="D4755">
        <f t="shared" si="152"/>
        <v>1.1500938086303936</v>
      </c>
      <c r="E4755">
        <v>-2.8779867478750205E-3</v>
      </c>
      <c r="F4755">
        <v>4747</v>
      </c>
      <c r="G4755">
        <f t="shared" ca="1" si="153"/>
        <v>1.1002310295638038E-2</v>
      </c>
    </row>
    <row r="4756" spans="2:7" x14ac:dyDescent="0.35">
      <c r="B4756" s="269">
        <v>36385</v>
      </c>
      <c r="C4756" s="210">
        <v>69.290000000000006</v>
      </c>
      <c r="D4756">
        <f t="shared" si="152"/>
        <v>-0.94924590356062444</v>
      </c>
      <c r="E4756">
        <v>-2.8781119585550245E-3</v>
      </c>
      <c r="F4756">
        <v>4748</v>
      </c>
      <c r="G4756">
        <f t="shared" ca="1" si="153"/>
        <v>-1.2726882705967613E-2</v>
      </c>
    </row>
    <row r="4757" spans="2:7" x14ac:dyDescent="0.35">
      <c r="B4757" s="269">
        <v>42311</v>
      </c>
      <c r="C4757" s="210">
        <v>1365.21</v>
      </c>
      <c r="D4757">
        <f t="shared" si="152"/>
        <v>-0.58309870337683911</v>
      </c>
      <c r="E4757">
        <v>-2.8849805720295987E-3</v>
      </c>
      <c r="F4757">
        <v>4749</v>
      </c>
      <c r="G4757">
        <f t="shared" ca="1" si="153"/>
        <v>-1.1837498656400231E-2</v>
      </c>
    </row>
    <row r="4758" spans="2:7" x14ac:dyDescent="0.35">
      <c r="B4758" s="269">
        <v>44531</v>
      </c>
      <c r="C4758" s="210">
        <v>3274.66</v>
      </c>
      <c r="D4758">
        <f t="shared" si="152"/>
        <v>0.26498242361030638</v>
      </c>
      <c r="E4758">
        <v>-2.8896365878538547E-3</v>
      </c>
      <c r="F4758">
        <v>4750</v>
      </c>
      <c r="G4758">
        <f t="shared" ca="1" si="153"/>
        <v>1.3823097023567502E-2</v>
      </c>
    </row>
    <row r="4759" spans="2:7" x14ac:dyDescent="0.35">
      <c r="B4759" s="269">
        <v>43564</v>
      </c>
      <c r="C4759" s="210">
        <v>2588.6999999999998</v>
      </c>
      <c r="D4759">
        <f t="shared" si="152"/>
        <v>-0.21254117983458104</v>
      </c>
      <c r="E4759">
        <v>-2.8926781731833011E-3</v>
      </c>
      <c r="F4759">
        <v>4751</v>
      </c>
      <c r="G4759">
        <f t="shared" ca="1" si="153"/>
        <v>-2.6447183080160041E-3</v>
      </c>
    </row>
    <row r="4760" spans="2:7" x14ac:dyDescent="0.35">
      <c r="B4760" s="269">
        <v>44209</v>
      </c>
      <c r="C4760" s="210">
        <v>3287.41</v>
      </c>
      <c r="D4760">
        <f t="shared" si="152"/>
        <v>29.778110663795523</v>
      </c>
      <c r="E4760">
        <v>-2.8935834635041369E-3</v>
      </c>
      <c r="F4760">
        <v>4752</v>
      </c>
      <c r="G4760">
        <f t="shared" ca="1" si="153"/>
        <v>1.531379337688204E-2</v>
      </c>
    </row>
    <row r="4761" spans="2:7" x14ac:dyDescent="0.35">
      <c r="B4761" s="269">
        <v>39666</v>
      </c>
      <c r="C4761" s="210">
        <v>106.81</v>
      </c>
      <c r="D4761">
        <f t="shared" si="152"/>
        <v>-0.96630535593733635</v>
      </c>
      <c r="E4761">
        <v>-2.8939507094847112E-3</v>
      </c>
      <c r="F4761">
        <v>4753</v>
      </c>
      <c r="G4761">
        <f t="shared" ca="1" si="153"/>
        <v>-2.0893728622981545E-2</v>
      </c>
    </row>
    <row r="4762" spans="2:7" x14ac:dyDescent="0.35">
      <c r="B4762" s="269">
        <v>44260</v>
      </c>
      <c r="C4762" s="210">
        <v>3169.94</v>
      </c>
      <c r="D4762">
        <f t="shared" si="152"/>
        <v>-0.22022724533295943</v>
      </c>
      <c r="E4762">
        <v>-2.8970007706462532E-3</v>
      </c>
      <c r="F4762">
        <v>4754</v>
      </c>
      <c r="G4762">
        <f t="shared" ca="1" si="153"/>
        <v>5.5027526241124948E-3</v>
      </c>
    </row>
    <row r="4763" spans="2:7" x14ac:dyDescent="0.35">
      <c r="B4763" s="269">
        <v>44937</v>
      </c>
      <c r="C4763" s="210">
        <v>4065.21</v>
      </c>
      <c r="D4763">
        <f t="shared" si="152"/>
        <v>34.90857698083208</v>
      </c>
      <c r="E4763">
        <v>-2.9016148970821792E-3</v>
      </c>
      <c r="F4763">
        <v>4755</v>
      </c>
      <c r="G4763">
        <f t="shared" ca="1" si="153"/>
        <v>1.5827804578165343E-2</v>
      </c>
    </row>
    <row r="4764" spans="2:7" x14ac:dyDescent="0.35">
      <c r="B4764" s="269">
        <v>38733</v>
      </c>
      <c r="C4764" s="210">
        <v>113.21</v>
      </c>
      <c r="D4764">
        <f t="shared" si="152"/>
        <v>0.13962150191262321</v>
      </c>
      <c r="E4764">
        <v>-2.9064646820504887E-3</v>
      </c>
      <c r="F4764">
        <v>4756</v>
      </c>
      <c r="G4764">
        <f t="shared" ca="1" si="153"/>
        <v>1.9355160690584454E-2</v>
      </c>
    </row>
    <row r="4765" spans="2:7" x14ac:dyDescent="0.35">
      <c r="B4765" s="269">
        <v>39549</v>
      </c>
      <c r="C4765" s="210">
        <v>99.34</v>
      </c>
      <c r="D4765">
        <f t="shared" si="152"/>
        <v>1.6378120021242701</v>
      </c>
      <c r="E4765">
        <v>-2.9107698484391454E-3</v>
      </c>
      <c r="F4765">
        <v>4757</v>
      </c>
      <c r="G4765">
        <f t="shared" ca="1" si="153"/>
        <v>-2.172158773453129E-2</v>
      </c>
    </row>
    <row r="4766" spans="2:7" x14ac:dyDescent="0.35">
      <c r="B4766" s="269">
        <v>37498</v>
      </c>
      <c r="C4766" s="210">
        <v>37.659999999999997</v>
      </c>
      <c r="D4766">
        <f t="shared" si="152"/>
        <v>-0.81030574724223037</v>
      </c>
      <c r="E4766">
        <v>-2.9123643102993519E-3</v>
      </c>
      <c r="F4766">
        <v>4758</v>
      </c>
      <c r="G4766">
        <f t="shared" ca="1" si="153"/>
        <v>2.0986786473194179E-2</v>
      </c>
    </row>
    <row r="4767" spans="2:7" x14ac:dyDescent="0.35">
      <c r="B4767" s="269">
        <v>41232</v>
      </c>
      <c r="C4767" s="210">
        <v>198.53</v>
      </c>
      <c r="D4767">
        <f t="shared" si="152"/>
        <v>0.65759372129915683</v>
      </c>
      <c r="E4767">
        <v>-2.9129626839436112E-3</v>
      </c>
      <c r="F4767">
        <v>4759</v>
      </c>
      <c r="G4767">
        <f t="shared" ca="1" si="153"/>
        <v>-3.7175056534810763E-2</v>
      </c>
    </row>
    <row r="4768" spans="2:7" x14ac:dyDescent="0.35">
      <c r="B4768" s="269">
        <v>39265</v>
      </c>
      <c r="C4768" s="210">
        <v>119.77</v>
      </c>
      <c r="D4768">
        <f t="shared" si="152"/>
        <v>-0.91802751351721301</v>
      </c>
      <c r="E4768">
        <v>-2.9137529137529847E-3</v>
      </c>
      <c r="F4768">
        <v>4760</v>
      </c>
      <c r="G4768">
        <f t="shared" ca="1" si="153"/>
        <v>-8.7073341917343148E-3</v>
      </c>
    </row>
    <row r="4769" spans="2:7" x14ac:dyDescent="0.35">
      <c r="B4769" s="269">
        <v>42653</v>
      </c>
      <c r="C4769" s="210">
        <v>1461.1</v>
      </c>
      <c r="D4769">
        <f t="shared" si="152"/>
        <v>27.498147064560168</v>
      </c>
      <c r="E4769">
        <v>-2.913939824071724E-3</v>
      </c>
      <c r="F4769">
        <v>4761</v>
      </c>
      <c r="G4769">
        <f t="shared" ca="1" si="153"/>
        <v>8.1867022009261027E-3</v>
      </c>
    </row>
    <row r="4770" spans="2:7" x14ac:dyDescent="0.35">
      <c r="B4770" s="269">
        <v>38303</v>
      </c>
      <c r="C4770" s="210">
        <v>51.27</v>
      </c>
      <c r="D4770">
        <f t="shared" si="152"/>
        <v>-0.98886207173720819</v>
      </c>
      <c r="E4770">
        <v>-2.9171528588097738E-3</v>
      </c>
      <c r="F4770">
        <v>4762</v>
      </c>
      <c r="G4770">
        <f t="shared" ca="1" si="153"/>
        <v>-1.411110360003269E-2</v>
      </c>
    </row>
    <row r="4771" spans="2:7" x14ac:dyDescent="0.35">
      <c r="B4771" s="269">
        <v>45371</v>
      </c>
      <c r="C4771" s="210">
        <v>4603.1899999999996</v>
      </c>
      <c r="D4771">
        <f t="shared" si="152"/>
        <v>111.3551379057847</v>
      </c>
      <c r="E4771">
        <v>-2.9176937439621404E-3</v>
      </c>
      <c r="F4771">
        <v>4763</v>
      </c>
      <c r="G4771">
        <f t="shared" ca="1" si="153"/>
        <v>1.6042618873641893E-3</v>
      </c>
    </row>
    <row r="4772" spans="2:7" x14ac:dyDescent="0.35">
      <c r="B4772" s="269">
        <v>37095</v>
      </c>
      <c r="C4772" s="210">
        <v>40.97</v>
      </c>
      <c r="D4772">
        <f t="shared" si="152"/>
        <v>-0.74992370139779041</v>
      </c>
      <c r="E4772">
        <v>-2.9204185933318213E-3</v>
      </c>
      <c r="F4772">
        <v>4764</v>
      </c>
      <c r="G4772">
        <f t="shared" ca="1" si="153"/>
        <v>1.0343824497176685E-2</v>
      </c>
    </row>
    <row r="4773" spans="2:7" x14ac:dyDescent="0.35">
      <c r="B4773" s="269">
        <v>40528</v>
      </c>
      <c r="C4773" s="210">
        <v>163.83000000000001</v>
      </c>
      <c r="D4773">
        <f t="shared" si="152"/>
        <v>-0.96688630621526028</v>
      </c>
      <c r="E4773">
        <v>-2.9213072850099797E-3</v>
      </c>
      <c r="F4773">
        <v>4765</v>
      </c>
      <c r="G4773">
        <f t="shared" ca="1" si="153"/>
        <v>1.1922725825990654E-3</v>
      </c>
    </row>
    <row r="4774" spans="2:7" x14ac:dyDescent="0.35">
      <c r="B4774" s="269">
        <v>46280</v>
      </c>
      <c r="C4774" s="209">
        <v>4947.5</v>
      </c>
      <c r="D4774">
        <f t="shared" si="152"/>
        <v>2.2901080631753947</v>
      </c>
      <c r="E4774">
        <v>-2.9222087867795243E-3</v>
      </c>
      <c r="F4774">
        <v>4766</v>
      </c>
      <c r="G4774">
        <f t="shared" ca="1" si="153"/>
        <v>-1.5723671403902809E-2</v>
      </c>
    </row>
    <row r="4775" spans="2:7" x14ac:dyDescent="0.35">
      <c r="B4775" s="269">
        <v>42647</v>
      </c>
      <c r="C4775" s="210">
        <v>1503.75</v>
      </c>
      <c r="D4775">
        <f t="shared" si="152"/>
        <v>30.53838087248322</v>
      </c>
      <c r="E4775">
        <v>-2.9240929344367186E-3</v>
      </c>
      <c r="F4775">
        <v>4767</v>
      </c>
      <c r="G4775">
        <f t="shared" ca="1" si="153"/>
        <v>1.055214159265013E-2</v>
      </c>
    </row>
    <row r="4776" spans="2:7" x14ac:dyDescent="0.35">
      <c r="B4776" s="269">
        <v>38020</v>
      </c>
      <c r="C4776" s="210">
        <v>47.68</v>
      </c>
      <c r="D4776">
        <f t="shared" si="152"/>
        <v>3.6882989183874137</v>
      </c>
      <c r="E4776">
        <v>-2.9276453366792257E-3</v>
      </c>
      <c r="F4776">
        <v>4768</v>
      </c>
      <c r="G4776">
        <f t="shared" ca="1" si="153"/>
        <v>8.8927175031855363E-3</v>
      </c>
    </row>
    <row r="4777" spans="2:7" x14ac:dyDescent="0.35">
      <c r="B4777" s="269">
        <v>35375</v>
      </c>
      <c r="C4777" s="210">
        <v>10.17</v>
      </c>
      <c r="D4777">
        <f t="shared" si="152"/>
        <v>-0.99706268863633074</v>
      </c>
      <c r="E4777">
        <v>-2.9411764705881728E-3</v>
      </c>
      <c r="F4777">
        <v>4769</v>
      </c>
      <c r="G4777">
        <f t="shared" ca="1" si="153"/>
        <v>7.43220405949384E-3</v>
      </c>
    </row>
    <row r="4778" spans="2:7" x14ac:dyDescent="0.35">
      <c r="B4778" s="269">
        <v>44068</v>
      </c>
      <c r="C4778" s="210">
        <v>3462.35</v>
      </c>
      <c r="D4778">
        <f t="shared" si="152"/>
        <v>18.670207930916941</v>
      </c>
      <c r="E4778">
        <v>-2.943065222587379E-3</v>
      </c>
      <c r="F4778">
        <v>4770</v>
      </c>
      <c r="G4778">
        <f t="shared" ca="1" si="153"/>
        <v>-1.3359068919151677E-2</v>
      </c>
    </row>
    <row r="4779" spans="2:7" x14ac:dyDescent="0.35">
      <c r="B4779" s="269">
        <v>40442</v>
      </c>
      <c r="C4779" s="210">
        <v>176.02</v>
      </c>
      <c r="D4779">
        <f t="shared" si="152"/>
        <v>3.7291778613648581</v>
      </c>
      <c r="E4779">
        <v>-2.9455081001471726E-3</v>
      </c>
      <c r="F4779">
        <v>4771</v>
      </c>
      <c r="G4779">
        <f t="shared" ca="1" si="153"/>
        <v>3.1353473260801502E-4</v>
      </c>
    </row>
    <row r="4780" spans="2:7" x14ac:dyDescent="0.35">
      <c r="B4780" s="269">
        <v>37557</v>
      </c>
      <c r="C4780" s="210">
        <v>37.22</v>
      </c>
      <c r="D4780">
        <f t="shared" si="152"/>
        <v>-0.71788069430758739</v>
      </c>
      <c r="E4780">
        <v>-2.9466916688989939E-3</v>
      </c>
      <c r="F4780">
        <v>4772</v>
      </c>
      <c r="G4780">
        <f t="shared" ca="1" si="153"/>
        <v>2.6642193873075641E-2</v>
      </c>
    </row>
    <row r="4781" spans="2:7" x14ac:dyDescent="0.35">
      <c r="B4781" s="269">
        <v>40063</v>
      </c>
      <c r="C4781" s="210">
        <v>131.93</v>
      </c>
      <c r="D4781">
        <f t="shared" si="152"/>
        <v>-0.96282709088808682</v>
      </c>
      <c r="E4781">
        <v>-2.9474002418378655E-3</v>
      </c>
      <c r="F4781">
        <v>4773</v>
      </c>
      <c r="G4781">
        <f t="shared" ca="1" si="153"/>
        <v>-1.3762483817442219E-2</v>
      </c>
    </row>
    <row r="4782" spans="2:7" x14ac:dyDescent="0.35">
      <c r="B4782" s="269">
        <v>44865</v>
      </c>
      <c r="C4782" s="210">
        <v>3549.09</v>
      </c>
      <c r="D4782">
        <f t="shared" si="152"/>
        <v>8.8881661906062268E-2</v>
      </c>
      <c r="E4782">
        <v>-2.9497779238620175E-3</v>
      </c>
      <c r="F4782">
        <v>4774</v>
      </c>
      <c r="G4782">
        <f t="shared" ca="1" si="153"/>
        <v>-4.0134324972173167E-2</v>
      </c>
    </row>
    <row r="4783" spans="2:7" x14ac:dyDescent="0.35">
      <c r="B4783" s="269">
        <v>44739</v>
      </c>
      <c r="C4783" s="210">
        <v>3259.39</v>
      </c>
      <c r="D4783">
        <f t="shared" si="152"/>
        <v>0.58472062856142648</v>
      </c>
      <c r="E4783">
        <v>-2.9519369600861695E-3</v>
      </c>
      <c r="F4783">
        <v>4775</v>
      </c>
      <c r="G4783">
        <f t="shared" ca="1" si="153"/>
        <v>2.899378639014261E-2</v>
      </c>
    </row>
    <row r="4784" spans="2:7" x14ac:dyDescent="0.35">
      <c r="B4784" s="269">
        <v>43133</v>
      </c>
      <c r="C4784" s="210">
        <v>2056.7600000000002</v>
      </c>
      <c r="D4784">
        <f t="shared" si="152"/>
        <v>-8.4533622945857728E-2</v>
      </c>
      <c r="E4784">
        <v>-2.9618928967892659E-3</v>
      </c>
      <c r="F4784">
        <v>4776</v>
      </c>
      <c r="G4784">
        <f t="shared" ca="1" si="153"/>
        <v>-3.1256597021964573E-2</v>
      </c>
    </row>
    <row r="4785" spans="2:7" x14ac:dyDescent="0.35">
      <c r="B4785" s="269">
        <v>43199</v>
      </c>
      <c r="C4785" s="210">
        <v>2246.6799999999998</v>
      </c>
      <c r="D4785">
        <f t="shared" si="152"/>
        <v>1.7455791956396876</v>
      </c>
      <c r="E4785">
        <v>-2.9644619590301997E-3</v>
      </c>
      <c r="F4785">
        <v>4777</v>
      </c>
      <c r="G4785">
        <f t="shared" ca="1" si="153"/>
        <v>1.0287228161360053E-2</v>
      </c>
    </row>
    <row r="4786" spans="2:7" x14ac:dyDescent="0.35">
      <c r="B4786" s="269">
        <v>42025</v>
      </c>
      <c r="C4786" s="210">
        <v>818.29</v>
      </c>
      <c r="D4786">
        <f t="shared" si="152"/>
        <v>11.200536752646491</v>
      </c>
      <c r="E4786">
        <v>-2.972963093831168E-3</v>
      </c>
      <c r="F4786">
        <v>4778</v>
      </c>
      <c r="G4786">
        <f t="shared" ca="1" si="153"/>
        <v>2.8136839886046518E-2</v>
      </c>
    </row>
    <row r="4787" spans="2:7" x14ac:dyDescent="0.35">
      <c r="B4787" s="269">
        <v>38344</v>
      </c>
      <c r="C4787" s="210">
        <v>67.069999999999993</v>
      </c>
      <c r="D4787">
        <f t="shared" si="152"/>
        <v>0.82008141112618704</v>
      </c>
      <c r="E4787">
        <v>-2.9730935037907366E-3</v>
      </c>
      <c r="F4787">
        <v>4779</v>
      </c>
      <c r="G4787">
        <f t="shared" ca="1" si="153"/>
        <v>1.8606993462651166E-2</v>
      </c>
    </row>
    <row r="4788" spans="2:7" x14ac:dyDescent="0.35">
      <c r="B4788" s="269">
        <v>37617</v>
      </c>
      <c r="C4788" s="210">
        <v>36.85</v>
      </c>
      <c r="D4788">
        <f t="shared" si="152"/>
        <v>2.1756867011149929E-3</v>
      </c>
      <c r="E4788">
        <v>-2.9761904761904608E-3</v>
      </c>
      <c r="F4788">
        <v>4780</v>
      </c>
      <c r="G4788">
        <f t="shared" ca="1" si="153"/>
        <v>-4.3203632516175851E-3</v>
      </c>
    </row>
    <row r="4789" spans="2:7" x14ac:dyDescent="0.35">
      <c r="B4789" s="269">
        <v>37741</v>
      </c>
      <c r="C4789" s="210">
        <v>36.770000000000003</v>
      </c>
      <c r="D4789">
        <f t="shared" si="152"/>
        <v>0</v>
      </c>
      <c r="E4789">
        <v>-2.9826464208242793E-3</v>
      </c>
      <c r="F4789">
        <v>4781</v>
      </c>
      <c r="G4789">
        <f t="shared" ca="1" si="153"/>
        <v>1.7119765048565942E-2</v>
      </c>
    </row>
    <row r="4790" spans="2:7" x14ac:dyDescent="0.35">
      <c r="B4790" s="269">
        <v>37624</v>
      </c>
      <c r="C4790" s="210">
        <v>36.770000000000003</v>
      </c>
      <c r="D4790">
        <f t="shared" si="152"/>
        <v>-0.95998476439220815</v>
      </c>
      <c r="E4790">
        <v>-2.9826464208242793E-3</v>
      </c>
      <c r="F4790">
        <v>4782</v>
      </c>
      <c r="G4790">
        <f t="shared" ca="1" si="153"/>
        <v>1.9353916309108838E-2</v>
      </c>
    </row>
    <row r="4791" spans="2:7" x14ac:dyDescent="0.35">
      <c r="B4791" s="269">
        <v>42079</v>
      </c>
      <c r="C4791" s="210">
        <v>918.9</v>
      </c>
      <c r="D4791">
        <f t="shared" si="152"/>
        <v>-0.60136565558409105</v>
      </c>
      <c r="E4791">
        <v>-2.9837790918461455E-3</v>
      </c>
      <c r="F4791">
        <v>4783</v>
      </c>
      <c r="G4791">
        <f t="shared" ca="1" si="153"/>
        <v>-2.3092000131539666E-2</v>
      </c>
    </row>
    <row r="4792" spans="2:7" x14ac:dyDescent="0.35">
      <c r="B4792" s="269">
        <v>43214</v>
      </c>
      <c r="C4792" s="210">
        <v>2305.12</v>
      </c>
      <c r="D4792">
        <f t="shared" si="152"/>
        <v>61.775599128540307</v>
      </c>
      <c r="E4792">
        <v>-2.984403249106881E-3</v>
      </c>
      <c r="F4792">
        <v>4784</v>
      </c>
      <c r="G4792">
        <f t="shared" ca="1" si="153"/>
        <v>5.1655153556519624E-2</v>
      </c>
    </row>
    <row r="4793" spans="2:7" x14ac:dyDescent="0.35">
      <c r="B4793" s="269">
        <v>37641</v>
      </c>
      <c r="C4793" s="210">
        <v>36.72</v>
      </c>
      <c r="D4793">
        <f t="shared" si="152"/>
        <v>-0.79233118425517479</v>
      </c>
      <c r="E4793">
        <v>-2.9866956285636557E-3</v>
      </c>
      <c r="F4793">
        <v>4785</v>
      </c>
      <c r="G4793">
        <f t="shared" ca="1" si="153"/>
        <v>1.7162984768744054E-2</v>
      </c>
    </row>
    <row r="4794" spans="2:7" x14ac:dyDescent="0.35">
      <c r="B4794" s="269">
        <v>40452</v>
      </c>
      <c r="C4794" s="210">
        <v>176.82</v>
      </c>
      <c r="D4794">
        <f t="shared" si="152"/>
        <v>-0.90434354527208693</v>
      </c>
      <c r="E4794">
        <v>-2.988440936002262E-3</v>
      </c>
      <c r="F4794">
        <v>4786</v>
      </c>
      <c r="G4794">
        <f t="shared" ca="1" si="153"/>
        <v>-8.8944809980228672E-3</v>
      </c>
    </row>
    <row r="4795" spans="2:7" x14ac:dyDescent="0.35">
      <c r="B4795" s="269">
        <v>42984</v>
      </c>
      <c r="C4795" s="210">
        <v>1848.49</v>
      </c>
      <c r="D4795">
        <f t="shared" si="152"/>
        <v>-0.66302619969519982</v>
      </c>
      <c r="E4795">
        <v>-2.9934629242087305E-3</v>
      </c>
      <c r="F4795">
        <v>4787</v>
      </c>
      <c r="G4795">
        <f t="shared" ca="1" si="153"/>
        <v>-1.7999935128840527E-2</v>
      </c>
    </row>
    <row r="4796" spans="2:7" x14ac:dyDescent="0.35">
      <c r="B4796" s="269">
        <v>45819</v>
      </c>
      <c r="C4796" s="210">
        <v>5485.56</v>
      </c>
      <c r="D4796">
        <f t="shared" si="152"/>
        <v>47.626540200336848</v>
      </c>
      <c r="E4796">
        <v>-2.9988767843316865E-3</v>
      </c>
      <c r="F4796">
        <v>4788</v>
      </c>
      <c r="G4796">
        <f t="shared" ca="1" si="153"/>
        <v>-7.7811521999639416E-3</v>
      </c>
    </row>
    <row r="4797" spans="2:7" x14ac:dyDescent="0.35">
      <c r="B4797" s="269">
        <v>39444</v>
      </c>
      <c r="C4797" s="210">
        <v>112.81</v>
      </c>
      <c r="D4797">
        <f t="shared" si="152"/>
        <v>-0.95651537053098201</v>
      </c>
      <c r="E4797">
        <v>-3.0048608042421866E-3</v>
      </c>
      <c r="F4797">
        <v>4789</v>
      </c>
      <c r="G4797">
        <f t="shared" ca="1" si="153"/>
        <v>1.3644548488449188E-2</v>
      </c>
    </row>
    <row r="4798" spans="2:7" x14ac:dyDescent="0.35">
      <c r="B4798" s="269">
        <v>43580</v>
      </c>
      <c r="C4798" s="210">
        <v>2594.25</v>
      </c>
      <c r="D4798">
        <f t="shared" si="152"/>
        <v>12.740003177797787</v>
      </c>
      <c r="E4798">
        <v>-3.0052996268356206E-3</v>
      </c>
      <c r="F4798">
        <v>4790</v>
      </c>
      <c r="G4798">
        <f t="shared" ca="1" si="153"/>
        <v>4.4250045991987633E-3</v>
      </c>
    </row>
    <row r="4799" spans="2:7" x14ac:dyDescent="0.35">
      <c r="B4799" s="269">
        <v>40820</v>
      </c>
      <c r="C4799" s="210">
        <v>188.81</v>
      </c>
      <c r="D4799">
        <f t="shared" si="152"/>
        <v>-0.94476833474232924</v>
      </c>
      <c r="E4799">
        <v>-3.009821522864047E-3</v>
      </c>
      <c r="F4799">
        <v>4791</v>
      </c>
      <c r="G4799">
        <f t="shared" ca="1" si="153"/>
        <v>2.5729275088614443E-3</v>
      </c>
    </row>
    <row r="4800" spans="2:7" x14ac:dyDescent="0.35">
      <c r="B4800" s="269">
        <v>44180</v>
      </c>
      <c r="C4800" s="210">
        <v>3418.51</v>
      </c>
      <c r="D4800">
        <f t="shared" si="152"/>
        <v>0.19261858993367978</v>
      </c>
      <c r="E4800">
        <v>-3.0155883167825048E-3</v>
      </c>
      <c r="F4800">
        <v>4792</v>
      </c>
      <c r="G4800">
        <f t="shared" ca="1" si="153"/>
        <v>-2.9869820154572839E-2</v>
      </c>
    </row>
    <row r="4801" spans="2:7" x14ac:dyDescent="0.35">
      <c r="B4801" s="269">
        <v>44645</v>
      </c>
      <c r="C4801" s="210">
        <v>2866.39</v>
      </c>
      <c r="D4801">
        <f t="shared" si="152"/>
        <v>4.8207903500934117</v>
      </c>
      <c r="E4801">
        <v>-3.0155892398767582E-3</v>
      </c>
      <c r="F4801">
        <v>4793</v>
      </c>
      <c r="G4801">
        <f t="shared" ca="1" si="153"/>
        <v>-2.0325978220296749E-3</v>
      </c>
    </row>
    <row r="4802" spans="2:7" x14ac:dyDescent="0.35">
      <c r="B4802" s="269">
        <v>41863</v>
      </c>
      <c r="C4802" s="210">
        <v>492.44</v>
      </c>
      <c r="D4802">
        <f t="shared" si="152"/>
        <v>-0.62241987425241529</v>
      </c>
      <c r="E4802">
        <v>-3.0166217885125605E-3</v>
      </c>
      <c r="F4802">
        <v>4794</v>
      </c>
      <c r="G4802">
        <f t="shared" ca="1" si="153"/>
        <v>-2.3923495220573708E-2</v>
      </c>
    </row>
    <row r="4803" spans="2:7" x14ac:dyDescent="0.35">
      <c r="B4803" s="269">
        <v>42318</v>
      </c>
      <c r="C4803" s="210">
        <v>1304.2</v>
      </c>
      <c r="D4803">
        <f t="shared" si="152"/>
        <v>34.928374655647389</v>
      </c>
      <c r="E4803">
        <v>-3.0195313993043957E-3</v>
      </c>
      <c r="F4803">
        <v>4795</v>
      </c>
      <c r="G4803">
        <f t="shared" ca="1" si="153"/>
        <v>-2.2387718645433211E-2</v>
      </c>
    </row>
    <row r="4804" spans="2:7" x14ac:dyDescent="0.35">
      <c r="B4804" s="269">
        <v>37686</v>
      </c>
      <c r="C4804" s="210">
        <v>36.299999999999997</v>
      </c>
      <c r="D4804">
        <f t="shared" si="152"/>
        <v>-0.99359440401487931</v>
      </c>
      <c r="E4804">
        <v>-3.0211480362537613E-3</v>
      </c>
      <c r="F4804">
        <v>4796</v>
      </c>
      <c r="G4804">
        <f t="shared" ca="1" si="153"/>
        <v>3.4235450424660661E-2</v>
      </c>
    </row>
    <row r="4805" spans="2:7" x14ac:dyDescent="0.35">
      <c r="B4805" s="269">
        <v>45511</v>
      </c>
      <c r="C4805" s="210">
        <v>5666.92</v>
      </c>
      <c r="D4805">
        <f t="shared" si="152"/>
        <v>122.06015200868622</v>
      </c>
      <c r="E4805">
        <v>-3.0224661775831337E-3</v>
      </c>
      <c r="F4805">
        <v>4797</v>
      </c>
      <c r="G4805">
        <f t="shared" ca="1" si="153"/>
        <v>-6.2315927091765574E-2</v>
      </c>
    </row>
    <row r="4806" spans="2:7" x14ac:dyDescent="0.35">
      <c r="B4806" s="269">
        <v>36774</v>
      </c>
      <c r="C4806" s="210">
        <v>46.05</v>
      </c>
      <c r="D4806">
        <f t="shared" si="152"/>
        <v>-0.5311545510079414</v>
      </c>
      <c r="E4806">
        <v>-3.0309590820524045E-3</v>
      </c>
      <c r="F4806">
        <v>4798</v>
      </c>
      <c r="G4806">
        <f t="shared" ca="1" si="153"/>
        <v>3.4936504917791072E-2</v>
      </c>
    </row>
    <row r="4807" spans="2:7" x14ac:dyDescent="0.35">
      <c r="B4807" s="269">
        <v>38712</v>
      </c>
      <c r="C4807" s="210">
        <v>98.22</v>
      </c>
      <c r="D4807">
        <f t="shared" si="152"/>
        <v>-0.96241461781306814</v>
      </c>
      <c r="E4807">
        <v>-3.0450669914737836E-3</v>
      </c>
      <c r="F4807">
        <v>4799</v>
      </c>
      <c r="G4807">
        <f t="shared" ca="1" si="153"/>
        <v>1.152040153556531E-2</v>
      </c>
    </row>
    <row r="4808" spans="2:7" x14ac:dyDescent="0.35">
      <c r="B4808" s="269">
        <v>43578</v>
      </c>
      <c r="C4808" s="210">
        <v>2613.25</v>
      </c>
      <c r="D4808">
        <f t="shared" si="152"/>
        <v>52.342518881404374</v>
      </c>
      <c r="E4808">
        <v>-3.0481756725823589E-3</v>
      </c>
      <c r="F4808">
        <v>4800</v>
      </c>
      <c r="G4808">
        <f t="shared" ca="1" si="153"/>
        <v>-3.0722913142002158E-4</v>
      </c>
    </row>
    <row r="4809" spans="2:7" x14ac:dyDescent="0.35">
      <c r="B4809" s="269">
        <v>38289</v>
      </c>
      <c r="C4809" s="210">
        <v>48.99</v>
      </c>
      <c r="D4809">
        <f t="shared" ref="D4809:D4872" si="154">(C4809-C4810)/C4810</f>
        <v>-0.11713822310326184</v>
      </c>
      <c r="E4809">
        <v>-3.0525030525030234E-3</v>
      </c>
      <c r="F4809">
        <v>4801</v>
      </c>
      <c r="G4809">
        <f t="shared" ca="1" si="153"/>
        <v>1.1024834624595485E-3</v>
      </c>
    </row>
    <row r="4810" spans="2:7" x14ac:dyDescent="0.35">
      <c r="B4810" s="269">
        <v>36923</v>
      </c>
      <c r="C4810" s="210">
        <v>55.49</v>
      </c>
      <c r="D4810">
        <f t="shared" si="154"/>
        <v>-0.98233331423077175</v>
      </c>
      <c r="E4810">
        <v>-3.0542579949693607E-3</v>
      </c>
      <c r="F4810">
        <v>4802</v>
      </c>
      <c r="G4810">
        <f t="shared" ref="G4810:G4873" ca="1" si="155">_xlfn.NORM.INV(RAND(),M$11,M$12)</f>
        <v>9.1990269637215946E-3</v>
      </c>
    </row>
    <row r="4811" spans="2:7" x14ac:dyDescent="0.35">
      <c r="B4811" s="269">
        <v>44014</v>
      </c>
      <c r="C4811" s="210">
        <v>3140.94</v>
      </c>
      <c r="D4811">
        <f t="shared" si="154"/>
        <v>26.564194822290478</v>
      </c>
      <c r="E4811">
        <v>-3.0597540770270467E-3</v>
      </c>
      <c r="F4811">
        <v>4803</v>
      </c>
      <c r="G4811">
        <f t="shared" ca="1" si="155"/>
        <v>1.2070772264252088E-2</v>
      </c>
    </row>
    <row r="4812" spans="2:7" x14ac:dyDescent="0.35">
      <c r="B4812" s="269">
        <v>39350</v>
      </c>
      <c r="C4812" s="210">
        <v>113.95</v>
      </c>
      <c r="D4812">
        <f t="shared" si="154"/>
        <v>-0.70540330920372285</v>
      </c>
      <c r="E4812">
        <v>-3.0621172353455322E-3</v>
      </c>
      <c r="F4812">
        <v>4804</v>
      </c>
      <c r="G4812">
        <f t="shared" ca="1" si="155"/>
        <v>-8.6588491170508444E-3</v>
      </c>
    </row>
    <row r="4813" spans="2:7" x14ac:dyDescent="0.35">
      <c r="B4813" s="269">
        <v>41810</v>
      </c>
      <c r="C4813" s="210">
        <v>386.8</v>
      </c>
      <c r="D4813">
        <f t="shared" si="154"/>
        <v>8.9716421758185092</v>
      </c>
      <c r="E4813">
        <v>-3.0670893579731375E-3</v>
      </c>
      <c r="F4813">
        <v>4805</v>
      </c>
      <c r="G4813">
        <f t="shared" ca="1" si="155"/>
        <v>-1.5126364635925453E-2</v>
      </c>
    </row>
    <row r="4814" spans="2:7" x14ac:dyDescent="0.35">
      <c r="B4814" s="269">
        <v>37319</v>
      </c>
      <c r="C4814" s="210">
        <v>38.79</v>
      </c>
      <c r="D4814">
        <f t="shared" si="154"/>
        <v>-0.19855371900826446</v>
      </c>
      <c r="E4814">
        <v>-3.0840400925211372E-3</v>
      </c>
      <c r="F4814">
        <v>4806</v>
      </c>
      <c r="G4814">
        <f t="shared" ca="1" si="155"/>
        <v>8.330966439669265E-3</v>
      </c>
    </row>
    <row r="4815" spans="2:7" x14ac:dyDescent="0.35">
      <c r="B4815" s="269">
        <v>38264</v>
      </c>
      <c r="C4815" s="210">
        <v>48.4</v>
      </c>
      <c r="D4815">
        <f t="shared" si="154"/>
        <v>-0.9614348775318321</v>
      </c>
      <c r="E4815">
        <v>-3.089598352214183E-3</v>
      </c>
      <c r="F4815">
        <v>4807</v>
      </c>
      <c r="G4815">
        <f t="shared" ca="1" si="155"/>
        <v>2.2172594742140956E-3</v>
      </c>
    </row>
    <row r="4816" spans="2:7" x14ac:dyDescent="0.35">
      <c r="B4816" s="269">
        <v>42248</v>
      </c>
      <c r="C4816" s="210">
        <v>1255.02</v>
      </c>
      <c r="D4816">
        <f t="shared" si="154"/>
        <v>47.663047692904229</v>
      </c>
      <c r="E4816">
        <v>-3.0899746606191862E-3</v>
      </c>
      <c r="F4816">
        <v>4808</v>
      </c>
      <c r="G4816">
        <f t="shared" ca="1" si="155"/>
        <v>1.4537907116987962E-2</v>
      </c>
    </row>
    <row r="4817" spans="2:7" x14ac:dyDescent="0.35">
      <c r="B4817" s="269">
        <v>35979</v>
      </c>
      <c r="C4817" s="210">
        <v>25.79</v>
      </c>
      <c r="D4817">
        <f t="shared" si="154"/>
        <v>-0.99209865196078428</v>
      </c>
      <c r="E4817">
        <v>-3.092385001932812E-3</v>
      </c>
      <c r="F4817">
        <v>4809</v>
      </c>
      <c r="G4817">
        <f t="shared" ca="1" si="155"/>
        <v>-6.9905794139875311E-3</v>
      </c>
    </row>
    <row r="4818" spans="2:7" x14ac:dyDescent="0.35">
      <c r="B4818" s="269">
        <v>44021</v>
      </c>
      <c r="C4818" s="210">
        <v>3264</v>
      </c>
      <c r="D4818">
        <f t="shared" si="154"/>
        <v>0.16046731563715491</v>
      </c>
      <c r="E4818">
        <v>-3.0939516757123599E-3</v>
      </c>
      <c r="F4818">
        <v>4810</v>
      </c>
      <c r="G4818">
        <f t="shared" ca="1" si="155"/>
        <v>2.4497838338467685E-2</v>
      </c>
    </row>
    <row r="4819" spans="2:7" x14ac:dyDescent="0.35">
      <c r="B4819" s="269">
        <v>43861</v>
      </c>
      <c r="C4819" s="210">
        <v>2812.66</v>
      </c>
      <c r="D4819">
        <f t="shared" si="154"/>
        <v>20.451037217815742</v>
      </c>
      <c r="E4819">
        <v>-3.1154193765616841E-3</v>
      </c>
      <c r="F4819">
        <v>4811</v>
      </c>
      <c r="G4819">
        <f t="shared" ca="1" si="155"/>
        <v>1.7555615117259657E-2</v>
      </c>
    </row>
    <row r="4820" spans="2:7" x14ac:dyDescent="0.35">
      <c r="B4820" s="269">
        <v>40123</v>
      </c>
      <c r="C4820" s="210">
        <v>131.12</v>
      </c>
      <c r="D4820">
        <f t="shared" si="154"/>
        <v>-0.68197142787843512</v>
      </c>
      <c r="E4820">
        <v>-3.1171595833649856E-3</v>
      </c>
      <c r="F4820">
        <v>4812</v>
      </c>
      <c r="G4820">
        <f t="shared" ca="1" si="155"/>
        <v>2.9992034332116911E-2</v>
      </c>
    </row>
    <row r="4821" spans="2:7" x14ac:dyDescent="0.35">
      <c r="B4821" s="269">
        <v>41817</v>
      </c>
      <c r="C4821" s="210">
        <v>412.29</v>
      </c>
      <c r="D4821">
        <f t="shared" si="154"/>
        <v>-0.73794905041568148</v>
      </c>
      <c r="E4821">
        <v>-3.1191063397648911E-3</v>
      </c>
      <c r="F4821">
        <v>4813</v>
      </c>
      <c r="G4821">
        <f t="shared" ca="1" si="155"/>
        <v>-1.7421188237463078E-2</v>
      </c>
    </row>
    <row r="4822" spans="2:7" x14ac:dyDescent="0.35">
      <c r="B4822" s="269">
        <v>42914</v>
      </c>
      <c r="C4822" s="210">
        <v>1573.32</v>
      </c>
      <c r="D4822">
        <f t="shared" si="154"/>
        <v>12.712044622625065</v>
      </c>
      <c r="E4822">
        <v>-3.1237129732298837E-3</v>
      </c>
      <c r="F4822">
        <v>4814</v>
      </c>
      <c r="G4822">
        <f t="shared" ca="1" si="155"/>
        <v>2.07158916499458E-3</v>
      </c>
    </row>
    <row r="4823" spans="2:7" x14ac:dyDescent="0.35">
      <c r="B4823" s="269">
        <v>39423</v>
      </c>
      <c r="C4823" s="210">
        <v>114.74</v>
      </c>
      <c r="D4823">
        <f t="shared" si="154"/>
        <v>-9.9159927769490536E-2</v>
      </c>
      <c r="E4823">
        <v>-3.1277150304083357E-3</v>
      </c>
      <c r="F4823">
        <v>4815</v>
      </c>
      <c r="G4823">
        <f t="shared" ca="1" si="155"/>
        <v>-9.8740200725376624E-3</v>
      </c>
    </row>
    <row r="4824" spans="2:7" x14ac:dyDescent="0.35">
      <c r="B4824" s="269">
        <v>40009</v>
      </c>
      <c r="C4824" s="210">
        <v>127.37</v>
      </c>
      <c r="D4824">
        <f t="shared" si="154"/>
        <v>-0.9764452417058106</v>
      </c>
      <c r="E4824">
        <v>-3.1306253424120802E-3</v>
      </c>
      <c r="F4824">
        <v>4816</v>
      </c>
      <c r="G4824">
        <f t="shared" ca="1" si="155"/>
        <v>-1.630424386511603E-2</v>
      </c>
    </row>
    <row r="4825" spans="2:7" x14ac:dyDescent="0.35">
      <c r="B4825" s="269">
        <v>45831</v>
      </c>
      <c r="C4825" s="210">
        <v>5407.4</v>
      </c>
      <c r="D4825">
        <f t="shared" si="154"/>
        <v>39.468492740607694</v>
      </c>
      <c r="E4825">
        <v>-3.1321494214097234E-3</v>
      </c>
      <c r="F4825">
        <v>4817</v>
      </c>
      <c r="G4825">
        <f t="shared" ca="1" si="155"/>
        <v>-1.2288867448464001E-2</v>
      </c>
    </row>
    <row r="4826" spans="2:7" x14ac:dyDescent="0.35">
      <c r="B4826" s="269">
        <v>40130</v>
      </c>
      <c r="C4826" s="210">
        <v>133.62</v>
      </c>
      <c r="D4826">
        <f t="shared" si="154"/>
        <v>2.5052465897166845</v>
      </c>
      <c r="E4826">
        <v>-3.1333930170097547E-3</v>
      </c>
      <c r="F4826">
        <v>4818</v>
      </c>
      <c r="G4826">
        <f t="shared" ca="1" si="155"/>
        <v>-3.2928592518334944E-2</v>
      </c>
    </row>
    <row r="4827" spans="2:7" x14ac:dyDescent="0.35">
      <c r="B4827" s="269">
        <v>37792</v>
      </c>
      <c r="C4827" s="210">
        <v>38.119999999999997</v>
      </c>
      <c r="D4827">
        <f t="shared" si="154"/>
        <v>1.0504201680672045E-3</v>
      </c>
      <c r="E4827">
        <v>-3.1380753138076502E-3</v>
      </c>
      <c r="F4827">
        <v>4819</v>
      </c>
      <c r="G4827">
        <f t="shared" ca="1" si="155"/>
        <v>-1.0007105202523665E-2</v>
      </c>
    </row>
    <row r="4828" spans="2:7" x14ac:dyDescent="0.35">
      <c r="B4828" s="269">
        <v>37372</v>
      </c>
      <c r="C4828" s="210">
        <v>38.08</v>
      </c>
      <c r="D4828">
        <f t="shared" si="154"/>
        <v>-0.78924064644675684</v>
      </c>
      <c r="E4828">
        <v>-3.1413612565446216E-3</v>
      </c>
      <c r="F4828">
        <v>4820</v>
      </c>
      <c r="G4828">
        <f t="shared" ca="1" si="155"/>
        <v>-1.7472223035202454E-2</v>
      </c>
    </row>
    <row r="4829" spans="2:7" x14ac:dyDescent="0.35">
      <c r="B4829" s="269">
        <v>40900</v>
      </c>
      <c r="C4829" s="210">
        <v>180.68</v>
      </c>
      <c r="D4829">
        <f t="shared" si="154"/>
        <v>-6.5432162623493537E-2</v>
      </c>
      <c r="E4829">
        <v>-3.1448275862068589E-3</v>
      </c>
      <c r="F4829">
        <v>4821</v>
      </c>
      <c r="G4829">
        <f t="shared" ca="1" si="155"/>
        <v>2.7630929842832642E-2</v>
      </c>
    </row>
    <row r="4830" spans="2:7" x14ac:dyDescent="0.35">
      <c r="B4830" s="269">
        <v>41122</v>
      </c>
      <c r="C4830" s="210">
        <v>193.33</v>
      </c>
      <c r="D4830">
        <f t="shared" si="154"/>
        <v>3.7073289505721942</v>
      </c>
      <c r="E4830">
        <v>-3.145302670929077E-3</v>
      </c>
      <c r="F4830">
        <v>4822</v>
      </c>
      <c r="G4830">
        <f t="shared" ca="1" si="155"/>
        <v>1.9804064246035605E-2</v>
      </c>
    </row>
    <row r="4831" spans="2:7" x14ac:dyDescent="0.35">
      <c r="B4831" s="269">
        <v>37280</v>
      </c>
      <c r="C4831" s="210">
        <v>41.07</v>
      </c>
      <c r="D4831">
        <f t="shared" si="154"/>
        <v>-0.9905712140795857</v>
      </c>
      <c r="E4831">
        <v>-3.1553398058253045E-3</v>
      </c>
      <c r="F4831">
        <v>4823</v>
      </c>
      <c r="G4831">
        <f t="shared" ca="1" si="155"/>
        <v>1.4228025835183997E-2</v>
      </c>
    </row>
    <row r="4832" spans="2:7" x14ac:dyDescent="0.35">
      <c r="B4832" s="269">
        <v>44967</v>
      </c>
      <c r="C4832" s="210">
        <v>4355.8100000000004</v>
      </c>
      <c r="D4832">
        <f t="shared" si="154"/>
        <v>-4.211491603845767E-2</v>
      </c>
      <c r="E4832">
        <v>-3.1581765878417691E-3</v>
      </c>
      <c r="F4832">
        <v>4824</v>
      </c>
      <c r="G4832">
        <f t="shared" ca="1" si="155"/>
        <v>1.2001109374186008E-2</v>
      </c>
    </row>
    <row r="4833" spans="2:7" x14ac:dyDescent="0.35">
      <c r="B4833" s="269">
        <v>45415</v>
      </c>
      <c r="C4833" s="210">
        <v>4547.32</v>
      </c>
      <c r="D4833">
        <f t="shared" si="154"/>
        <v>205.41488878801633</v>
      </c>
      <c r="E4833">
        <v>-3.1610745022732714E-3</v>
      </c>
      <c r="F4833">
        <v>4825</v>
      </c>
      <c r="G4833">
        <f t="shared" ca="1" si="155"/>
        <v>-1.573743030793286E-2</v>
      </c>
    </row>
    <row r="4834" spans="2:7" x14ac:dyDescent="0.35">
      <c r="B4834" s="269">
        <v>35877</v>
      </c>
      <c r="C4834" s="210">
        <v>22.03</v>
      </c>
      <c r="D4834">
        <f t="shared" si="154"/>
        <v>-0.99213680460869624</v>
      </c>
      <c r="E4834">
        <v>-3.1674208144796506E-3</v>
      </c>
      <c r="F4834">
        <v>4826</v>
      </c>
      <c r="G4834">
        <f t="shared" ca="1" si="155"/>
        <v>-2.5960503395241166E-2</v>
      </c>
    </row>
    <row r="4835" spans="2:7" x14ac:dyDescent="0.35">
      <c r="B4835" s="269">
        <v>43490</v>
      </c>
      <c r="C4835" s="210">
        <v>2801.66</v>
      </c>
      <c r="D4835">
        <f t="shared" si="154"/>
        <v>-0.39666207252993374</v>
      </c>
      <c r="E4835">
        <v>-3.1737221498765638E-3</v>
      </c>
      <c r="F4835">
        <v>4827</v>
      </c>
      <c r="G4835">
        <f t="shared" ca="1" si="155"/>
        <v>-2.7654520433226899E-5</v>
      </c>
    </row>
    <row r="4836" spans="2:7" x14ac:dyDescent="0.35">
      <c r="B4836" s="269">
        <v>45715</v>
      </c>
      <c r="C4836" s="210">
        <v>4643.6000000000004</v>
      </c>
      <c r="D4836">
        <f t="shared" si="154"/>
        <v>97.715986394557831</v>
      </c>
      <c r="E4836">
        <v>-3.1770565000857104E-3</v>
      </c>
      <c r="F4836">
        <v>4828</v>
      </c>
      <c r="G4836">
        <f t="shared" ca="1" si="155"/>
        <v>2.2315565580882428E-2</v>
      </c>
    </row>
    <row r="4837" spans="2:7" x14ac:dyDescent="0.35">
      <c r="B4837" s="269">
        <v>36766</v>
      </c>
      <c r="C4837" s="210">
        <v>47.04</v>
      </c>
      <c r="D4837">
        <f t="shared" si="154"/>
        <v>-0.76039119804400979</v>
      </c>
      <c r="E4837">
        <v>-3.1786395422758761E-3</v>
      </c>
      <c r="F4837">
        <v>4829</v>
      </c>
      <c r="G4837">
        <f t="shared" ca="1" si="155"/>
        <v>-1.7250511874361771E-3</v>
      </c>
    </row>
    <row r="4838" spans="2:7" x14ac:dyDescent="0.35">
      <c r="B4838" s="269">
        <v>40759</v>
      </c>
      <c r="C4838" s="210">
        <v>196.32</v>
      </c>
      <c r="D4838">
        <f t="shared" si="154"/>
        <v>3.5006877579092159</v>
      </c>
      <c r="E4838">
        <v>-3.1987814166031759E-3</v>
      </c>
      <c r="F4838">
        <v>4830</v>
      </c>
      <c r="G4838">
        <f t="shared" ca="1" si="155"/>
        <v>3.4558190865815401E-2</v>
      </c>
    </row>
    <row r="4839" spans="2:7" x14ac:dyDescent="0.35">
      <c r="B4839" s="269">
        <v>37061</v>
      </c>
      <c r="C4839" s="210">
        <v>43.62</v>
      </c>
      <c r="D4839">
        <f t="shared" si="154"/>
        <v>7.7303037787107814E-2</v>
      </c>
      <c r="E4839">
        <v>-3.1992687385740534E-3</v>
      </c>
      <c r="F4839">
        <v>4831</v>
      </c>
      <c r="G4839">
        <f t="shared" ca="1" si="155"/>
        <v>-1.4931339832055359E-2</v>
      </c>
    </row>
    <row r="4840" spans="2:7" x14ac:dyDescent="0.35">
      <c r="B4840" s="269">
        <v>37214</v>
      </c>
      <c r="C4840" s="210">
        <v>40.49</v>
      </c>
      <c r="D4840">
        <f t="shared" si="154"/>
        <v>1.7318159327065878E-3</v>
      </c>
      <c r="E4840">
        <v>-3.2003938946330739E-3</v>
      </c>
      <c r="F4840">
        <v>4832</v>
      </c>
      <c r="G4840">
        <f t="shared" ca="1" si="155"/>
        <v>2.4159217021952908E-2</v>
      </c>
    </row>
    <row r="4841" spans="2:7" x14ac:dyDescent="0.35">
      <c r="B4841" s="269">
        <v>37909</v>
      </c>
      <c r="C4841" s="210">
        <v>40.42</v>
      </c>
      <c r="D4841">
        <f t="shared" si="154"/>
        <v>1.6027044430135222</v>
      </c>
      <c r="E4841">
        <v>-3.2059186189887907E-3</v>
      </c>
      <c r="F4841">
        <v>4833</v>
      </c>
      <c r="G4841">
        <f t="shared" ca="1" si="155"/>
        <v>2.6113609488892806E-3</v>
      </c>
    </row>
    <row r="4842" spans="2:7" x14ac:dyDescent="0.35">
      <c r="B4842" s="269">
        <v>35650</v>
      </c>
      <c r="C4842" s="210">
        <v>15.53</v>
      </c>
      <c r="D4842">
        <f t="shared" si="154"/>
        <v>-0.99516721799176588</v>
      </c>
      <c r="E4842">
        <v>-3.2092426187420226E-3</v>
      </c>
      <c r="F4842">
        <v>4834</v>
      </c>
      <c r="G4842">
        <f t="shared" ca="1" si="155"/>
        <v>-4.5393124638015446E-2</v>
      </c>
    </row>
    <row r="4843" spans="2:7" x14ac:dyDescent="0.35">
      <c r="B4843" s="269">
        <v>44202</v>
      </c>
      <c r="C4843" s="210">
        <v>3213.47</v>
      </c>
      <c r="D4843">
        <f t="shared" si="154"/>
        <v>-2.8608480370967207E-2</v>
      </c>
      <c r="E4843">
        <v>-3.2104770117439446E-3</v>
      </c>
      <c r="F4843">
        <v>4835</v>
      </c>
      <c r="G4843">
        <f t="shared" ca="1" si="155"/>
        <v>-6.3480882533909367E-3</v>
      </c>
    </row>
    <row r="4844" spans="2:7" x14ac:dyDescent="0.35">
      <c r="B4844" s="269">
        <v>44027</v>
      </c>
      <c r="C4844" s="210">
        <v>3308.11</v>
      </c>
      <c r="D4844">
        <f t="shared" si="154"/>
        <v>-1.4930395295168576E-2</v>
      </c>
      <c r="E4844">
        <v>-3.212033373810133E-3</v>
      </c>
      <c r="F4844">
        <v>4836</v>
      </c>
      <c r="G4844">
        <f t="shared" ca="1" si="155"/>
        <v>1.3293201083275509E-2</v>
      </c>
    </row>
    <row r="4845" spans="2:7" x14ac:dyDescent="0.35">
      <c r="B4845" s="269">
        <v>44419</v>
      </c>
      <c r="C4845" s="210">
        <v>3358.25</v>
      </c>
      <c r="D4845">
        <f t="shared" si="154"/>
        <v>-0.37999630757869474</v>
      </c>
      <c r="E4845">
        <v>-3.2174860273842922E-3</v>
      </c>
      <c r="F4845">
        <v>4837</v>
      </c>
      <c r="G4845">
        <f t="shared" ca="1" si="155"/>
        <v>-1.1951910348453706E-2</v>
      </c>
    </row>
    <row r="4846" spans="2:7" x14ac:dyDescent="0.35">
      <c r="B4846" s="269">
        <v>46234</v>
      </c>
      <c r="C4846" s="210">
        <v>5416.5</v>
      </c>
      <c r="D4846">
        <f t="shared" si="154"/>
        <v>3.1800432165457631</v>
      </c>
      <c r="E4846">
        <v>-3.2204637467795364E-3</v>
      </c>
      <c r="F4846">
        <v>4838</v>
      </c>
      <c r="G4846">
        <f t="shared" ca="1" si="155"/>
        <v>7.3006659433059035E-3</v>
      </c>
    </row>
    <row r="4847" spans="2:7" x14ac:dyDescent="0.35">
      <c r="B4847" s="269">
        <v>42711</v>
      </c>
      <c r="C4847" s="210">
        <v>1295.8</v>
      </c>
      <c r="D4847">
        <f t="shared" si="154"/>
        <v>31.26593625498008</v>
      </c>
      <c r="E4847">
        <v>-3.2231017161670895E-3</v>
      </c>
      <c r="F4847">
        <v>4839</v>
      </c>
      <c r="G4847">
        <f t="shared" ca="1" si="155"/>
        <v>1.1624185511040643E-2</v>
      </c>
    </row>
    <row r="4848" spans="2:7" x14ac:dyDescent="0.35">
      <c r="B4848" s="269">
        <v>36160</v>
      </c>
      <c r="C4848" s="210">
        <v>40.159999999999997</v>
      </c>
      <c r="D4848">
        <f t="shared" si="154"/>
        <v>-0.98012333824970543</v>
      </c>
      <c r="E4848">
        <v>-3.2266070985356803E-3</v>
      </c>
      <c r="F4848">
        <v>4840</v>
      </c>
      <c r="G4848">
        <f t="shared" ca="1" si="155"/>
        <v>2.9114891390544049E-3</v>
      </c>
    </row>
    <row r="4849" spans="2:7" x14ac:dyDescent="0.35">
      <c r="B4849" s="269">
        <v>43045</v>
      </c>
      <c r="C4849" s="210">
        <v>2020.46</v>
      </c>
      <c r="D4849">
        <f t="shared" si="154"/>
        <v>130.02853437094683</v>
      </c>
      <c r="E4849">
        <v>-3.2313604767613157E-3</v>
      </c>
      <c r="F4849">
        <v>4841</v>
      </c>
      <c r="G4849">
        <f t="shared" ca="1" si="155"/>
        <v>4.6766112893384809E-3</v>
      </c>
    </row>
    <row r="4850" spans="2:7" x14ac:dyDescent="0.35">
      <c r="B4850" s="269">
        <v>35656</v>
      </c>
      <c r="C4850" s="210">
        <v>15.42</v>
      </c>
      <c r="D4850">
        <f t="shared" si="154"/>
        <v>-0.9350545423914417</v>
      </c>
      <c r="E4850">
        <v>-3.2320620555915131E-3</v>
      </c>
      <c r="F4850">
        <v>4842</v>
      </c>
      <c r="G4850">
        <f t="shared" ca="1" si="155"/>
        <v>-3.3851563677828017E-2</v>
      </c>
    </row>
    <row r="4851" spans="2:7" x14ac:dyDescent="0.35">
      <c r="B4851" s="269">
        <v>41414</v>
      </c>
      <c r="C4851" s="210">
        <v>237.43</v>
      </c>
      <c r="D4851">
        <f t="shared" si="154"/>
        <v>1.852012012012012</v>
      </c>
      <c r="E4851">
        <v>-3.2325776658269599E-3</v>
      </c>
      <c r="F4851">
        <v>4843</v>
      </c>
      <c r="G4851">
        <f t="shared" ca="1" si="155"/>
        <v>9.1837729163492358E-3</v>
      </c>
    </row>
    <row r="4852" spans="2:7" x14ac:dyDescent="0.35">
      <c r="B4852" s="269">
        <v>38581</v>
      </c>
      <c r="C4852" s="210">
        <v>83.25</v>
      </c>
      <c r="D4852">
        <f t="shared" si="154"/>
        <v>-0.98265643066218056</v>
      </c>
      <c r="E4852">
        <v>-3.2327586206896079E-3</v>
      </c>
      <c r="F4852">
        <v>4844</v>
      </c>
      <c r="G4852">
        <f t="shared" ca="1" si="155"/>
        <v>2.7849728627805714E-2</v>
      </c>
    </row>
    <row r="4853" spans="2:7" x14ac:dyDescent="0.35">
      <c r="B4853" s="269">
        <v>45110</v>
      </c>
      <c r="C4853" s="210">
        <v>4800.05</v>
      </c>
      <c r="D4853">
        <f t="shared" si="154"/>
        <v>128.87148268398269</v>
      </c>
      <c r="E4853">
        <v>-3.2352983929413029E-3</v>
      </c>
      <c r="F4853">
        <v>4845</v>
      </c>
      <c r="G4853">
        <f t="shared" ca="1" si="155"/>
        <v>-1.5280339033305597E-2</v>
      </c>
    </row>
    <row r="4854" spans="2:7" x14ac:dyDescent="0.35">
      <c r="B4854" s="269">
        <v>37616</v>
      </c>
      <c r="C4854" s="210">
        <v>36.96</v>
      </c>
      <c r="D4854">
        <f t="shared" si="154"/>
        <v>-0.98782147387844543</v>
      </c>
      <c r="E4854">
        <v>-3.2362459546924878E-3</v>
      </c>
      <c r="F4854">
        <v>4846</v>
      </c>
      <c r="G4854">
        <f t="shared" ca="1" si="155"/>
        <v>-1.1037526062615375E-2</v>
      </c>
    </row>
    <row r="4855" spans="2:7" x14ac:dyDescent="0.35">
      <c r="B4855" s="269">
        <v>43991</v>
      </c>
      <c r="C4855" s="210">
        <v>3034.85</v>
      </c>
      <c r="D4855">
        <f t="shared" si="154"/>
        <v>57.049923488905883</v>
      </c>
      <c r="E4855">
        <v>-3.2384036574912315E-3</v>
      </c>
      <c r="F4855">
        <v>4847</v>
      </c>
      <c r="G4855">
        <f t="shared" ca="1" si="155"/>
        <v>5.9837111561589348E-3</v>
      </c>
    </row>
    <row r="4856" spans="2:7" x14ac:dyDescent="0.35">
      <c r="B4856" s="269">
        <v>36529</v>
      </c>
      <c r="C4856" s="210">
        <v>52.28</v>
      </c>
      <c r="D4856">
        <f t="shared" si="154"/>
        <v>-0.98336774526053905</v>
      </c>
      <c r="E4856">
        <v>-3.2411820781697177E-3</v>
      </c>
      <c r="F4856">
        <v>4848</v>
      </c>
      <c r="G4856">
        <f t="shared" ca="1" si="155"/>
        <v>1.0818873021131449E-2</v>
      </c>
    </row>
    <row r="4857" spans="2:7" x14ac:dyDescent="0.35">
      <c r="B4857" s="269">
        <v>44236</v>
      </c>
      <c r="C4857" s="210">
        <v>3143.29</v>
      </c>
      <c r="D4857">
        <f t="shared" si="154"/>
        <v>72.287246444392636</v>
      </c>
      <c r="E4857">
        <v>-3.2534762410617295E-3</v>
      </c>
      <c r="F4857">
        <v>4849</v>
      </c>
      <c r="G4857">
        <f t="shared" ca="1" si="155"/>
        <v>-6.0703304462805686E-3</v>
      </c>
    </row>
    <row r="4858" spans="2:7" x14ac:dyDescent="0.35">
      <c r="B4858" s="269">
        <v>37081</v>
      </c>
      <c r="C4858" s="210">
        <v>42.89</v>
      </c>
      <c r="D4858">
        <f t="shared" si="154"/>
        <v>-0.9886318155433218</v>
      </c>
      <c r="E4858">
        <v>-3.2535440390425415E-3</v>
      </c>
      <c r="F4858">
        <v>4850</v>
      </c>
      <c r="G4858">
        <f t="shared" ca="1" si="155"/>
        <v>1.0975336830500008E-2</v>
      </c>
    </row>
    <row r="4859" spans="2:7" x14ac:dyDescent="0.35">
      <c r="B4859" s="269">
        <v>44455</v>
      </c>
      <c r="C4859" s="210">
        <v>3772.81</v>
      </c>
      <c r="D4859">
        <f t="shared" si="154"/>
        <v>7.8001726068296326</v>
      </c>
      <c r="E4859">
        <v>-3.254841973723535E-3</v>
      </c>
      <c r="F4859">
        <v>4851</v>
      </c>
      <c r="G4859">
        <f t="shared" ca="1" si="155"/>
        <v>1.29435338547941E-2</v>
      </c>
    </row>
    <row r="4860" spans="2:7" x14ac:dyDescent="0.35">
      <c r="B4860" s="269">
        <v>41824</v>
      </c>
      <c r="C4860" s="210">
        <v>428.72</v>
      </c>
      <c r="D4860">
        <f t="shared" si="154"/>
        <v>-0.91001047414942138</v>
      </c>
      <c r="E4860">
        <v>-3.2549056077373229E-3</v>
      </c>
      <c r="F4860">
        <v>4852</v>
      </c>
      <c r="G4860">
        <f t="shared" ca="1" si="155"/>
        <v>-4.7613420707675429E-3</v>
      </c>
    </row>
    <row r="4861" spans="2:7" x14ac:dyDescent="0.35">
      <c r="B4861" s="269">
        <v>45100</v>
      </c>
      <c r="C4861" s="210">
        <v>4764.1099999999997</v>
      </c>
      <c r="D4861">
        <f t="shared" si="154"/>
        <v>1.5442295477506857E-2</v>
      </c>
      <c r="E4861">
        <v>-3.2596256242559516E-3</v>
      </c>
      <c r="F4861">
        <v>4853</v>
      </c>
      <c r="G4861">
        <f t="shared" ca="1" si="155"/>
        <v>2.919560854689629E-2</v>
      </c>
    </row>
    <row r="4862" spans="2:7" x14ac:dyDescent="0.35">
      <c r="B4862" s="269">
        <v>45383</v>
      </c>
      <c r="C4862" s="210">
        <v>4691.66</v>
      </c>
      <c r="D4862">
        <f t="shared" si="154"/>
        <v>37.4530776165888</v>
      </c>
      <c r="E4862">
        <v>-3.267446208232798E-3</v>
      </c>
      <c r="F4862">
        <v>4854</v>
      </c>
      <c r="G4862">
        <f t="shared" ca="1" si="155"/>
        <v>3.3760426164878246E-2</v>
      </c>
    </row>
    <row r="4863" spans="2:7" x14ac:dyDescent="0.35">
      <c r="B4863" s="269">
        <v>39331</v>
      </c>
      <c r="C4863" s="210">
        <v>122.01</v>
      </c>
      <c r="D4863">
        <f t="shared" si="154"/>
        <v>-0.42823000140587653</v>
      </c>
      <c r="E4863">
        <v>-3.2677068866921941E-3</v>
      </c>
      <c r="F4863">
        <v>4855</v>
      </c>
      <c r="G4863">
        <f t="shared" ca="1" si="155"/>
        <v>-2.2954017507201482E-2</v>
      </c>
    </row>
    <row r="4864" spans="2:7" x14ac:dyDescent="0.35">
      <c r="B4864" s="269">
        <v>41071</v>
      </c>
      <c r="C4864" s="210">
        <v>213.39</v>
      </c>
      <c r="D4864">
        <f t="shared" si="154"/>
        <v>-0.96433603249016009</v>
      </c>
      <c r="E4864">
        <v>-3.2696529496941333E-3</v>
      </c>
      <c r="F4864">
        <v>4856</v>
      </c>
      <c r="G4864">
        <f t="shared" ca="1" si="155"/>
        <v>8.6491500637092093E-3</v>
      </c>
    </row>
    <row r="4865" spans="2:7" x14ac:dyDescent="0.35">
      <c r="B4865" s="269">
        <v>46013</v>
      </c>
      <c r="C4865" s="210">
        <v>5983.35</v>
      </c>
      <c r="D4865">
        <f t="shared" si="154"/>
        <v>0.71943744378317342</v>
      </c>
      <c r="E4865">
        <v>-3.2766840690186057E-3</v>
      </c>
      <c r="F4865">
        <v>4857</v>
      </c>
      <c r="G4865">
        <f t="shared" ca="1" si="155"/>
        <v>-2.8678035326007899E-2</v>
      </c>
    </row>
    <row r="4866" spans="2:7" x14ac:dyDescent="0.35">
      <c r="B4866" s="269">
        <v>44791</v>
      </c>
      <c r="C4866" s="210">
        <v>3479.83</v>
      </c>
      <c r="D4866">
        <f t="shared" si="154"/>
        <v>-0.19511354542048123</v>
      </c>
      <c r="E4866">
        <v>-3.2795994592242019E-3</v>
      </c>
      <c r="F4866">
        <v>4858</v>
      </c>
      <c r="G4866">
        <f t="shared" ca="1" si="155"/>
        <v>1.5737653878994767E-2</v>
      </c>
    </row>
    <row r="4867" spans="2:7" x14ac:dyDescent="0.35">
      <c r="B4867" s="269">
        <v>45166</v>
      </c>
      <c r="C4867" s="210">
        <v>4323.38</v>
      </c>
      <c r="D4867">
        <f t="shared" si="154"/>
        <v>236.54835164835168</v>
      </c>
      <c r="E4867">
        <v>-3.2829062942350373E-3</v>
      </c>
      <c r="F4867">
        <v>4859</v>
      </c>
      <c r="G4867">
        <f t="shared" ca="1" si="155"/>
        <v>2.0309237615785888E-2</v>
      </c>
    </row>
    <row r="4868" spans="2:7" x14ac:dyDescent="0.35">
      <c r="B4868" s="269">
        <v>35816</v>
      </c>
      <c r="C4868" s="210">
        <v>18.2</v>
      </c>
      <c r="D4868">
        <f t="shared" si="154"/>
        <v>-0.98572022627949119</v>
      </c>
      <c r="E4868">
        <v>-3.2858707557503982E-3</v>
      </c>
      <c r="F4868">
        <v>4860</v>
      </c>
      <c r="G4868">
        <f t="shared" ca="1" si="155"/>
        <v>-7.9354855021281732E-3</v>
      </c>
    </row>
    <row r="4869" spans="2:7" x14ac:dyDescent="0.35">
      <c r="B4869" s="269">
        <v>42369</v>
      </c>
      <c r="C4869" s="210">
        <v>1274.53</v>
      </c>
      <c r="D4869">
        <f t="shared" si="154"/>
        <v>-0.49471134404808159</v>
      </c>
      <c r="E4869">
        <v>-3.292303361121132E-3</v>
      </c>
      <c r="F4869">
        <v>4861</v>
      </c>
      <c r="G4869">
        <f t="shared" ca="1" si="155"/>
        <v>-1.9960617530415649E-2</v>
      </c>
    </row>
    <row r="4870" spans="2:7" x14ac:dyDescent="0.35">
      <c r="B4870" s="269">
        <v>43613</v>
      </c>
      <c r="C4870" s="210">
        <v>2522.38</v>
      </c>
      <c r="D4870">
        <f t="shared" si="154"/>
        <v>0.42808290918149555</v>
      </c>
      <c r="E4870">
        <v>-3.2994432436490298E-3</v>
      </c>
      <c r="F4870">
        <v>4862</v>
      </c>
      <c r="G4870">
        <f t="shared" ca="1" si="155"/>
        <v>3.2513029862633595E-2</v>
      </c>
    </row>
    <row r="4871" spans="2:7" x14ac:dyDescent="0.35">
      <c r="B4871" s="269">
        <v>42956</v>
      </c>
      <c r="C4871" s="210">
        <v>1766.27</v>
      </c>
      <c r="D4871">
        <f t="shared" si="154"/>
        <v>0.48873923231233446</v>
      </c>
      <c r="E4871">
        <v>-3.3011308489266583E-3</v>
      </c>
      <c r="F4871">
        <v>4863</v>
      </c>
      <c r="G4871">
        <f t="shared" ca="1" si="155"/>
        <v>-2.6936569767661518E-2</v>
      </c>
    </row>
    <row r="4872" spans="2:7" x14ac:dyDescent="0.35">
      <c r="B4872" s="269">
        <v>42530</v>
      </c>
      <c r="C4872" s="210">
        <v>1186.42</v>
      </c>
      <c r="D4872">
        <f t="shared" si="154"/>
        <v>-0.65758402239635194</v>
      </c>
      <c r="E4872">
        <v>-3.3015499642960783E-3</v>
      </c>
      <c r="F4872">
        <v>4864</v>
      </c>
      <c r="G4872">
        <f t="shared" ca="1" si="155"/>
        <v>-1.2816922311035121E-2</v>
      </c>
    </row>
    <row r="4873" spans="2:7" x14ac:dyDescent="0.35">
      <c r="B4873" s="269">
        <v>44070</v>
      </c>
      <c r="C4873" s="210">
        <v>3464.85</v>
      </c>
      <c r="D4873">
        <f t="shared" ref="D4873:D4936" si="156">(C4873-C4874)/C4874</f>
        <v>0.20070069896627837</v>
      </c>
      <c r="E4873">
        <v>-3.3023332077219418E-3</v>
      </c>
      <c r="F4873">
        <v>4865</v>
      </c>
      <c r="G4873">
        <f t="shared" ca="1" si="155"/>
        <v>-4.9183680612710917E-3</v>
      </c>
    </row>
    <row r="4874" spans="2:7" x14ac:dyDescent="0.35">
      <c r="B4874" s="269">
        <v>43762</v>
      </c>
      <c r="C4874" s="210">
        <v>2885.69</v>
      </c>
      <c r="D4874">
        <f t="shared" si="156"/>
        <v>78.78131047829693</v>
      </c>
      <c r="E4874">
        <v>-3.3054026235986279E-3</v>
      </c>
      <c r="F4874">
        <v>4866</v>
      </c>
      <c r="G4874">
        <f t="shared" ref="G4874:G4937" ca="1" si="157">_xlfn.NORM.INV(RAND(),M$11,M$12)</f>
        <v>-3.263588291530165E-3</v>
      </c>
    </row>
    <row r="4875" spans="2:7" x14ac:dyDescent="0.35">
      <c r="B4875" s="269">
        <v>37442</v>
      </c>
      <c r="C4875" s="210">
        <v>36.17</v>
      </c>
      <c r="D4875">
        <f t="shared" si="156"/>
        <v>-0.61257497857754928</v>
      </c>
      <c r="E4875">
        <v>-3.3066960595204585E-3</v>
      </c>
      <c r="F4875">
        <v>4867</v>
      </c>
      <c r="G4875">
        <f t="shared" ca="1" si="157"/>
        <v>-4.452841991043676E-2</v>
      </c>
    </row>
    <row r="4876" spans="2:7" x14ac:dyDescent="0.35">
      <c r="B4876" s="269">
        <v>38895</v>
      </c>
      <c r="C4876" s="210">
        <v>93.36</v>
      </c>
      <c r="D4876">
        <f t="shared" si="156"/>
        <v>-0.54907264296754243</v>
      </c>
      <c r="E4876">
        <v>-3.3094907654532108E-3</v>
      </c>
      <c r="F4876">
        <v>4868</v>
      </c>
      <c r="G4876">
        <f t="shared" ca="1" si="157"/>
        <v>-6.9050006311690499E-3</v>
      </c>
    </row>
    <row r="4877" spans="2:7" x14ac:dyDescent="0.35">
      <c r="B4877" s="269">
        <v>41113</v>
      </c>
      <c r="C4877" s="210">
        <v>207.04</v>
      </c>
      <c r="D4877">
        <f t="shared" si="156"/>
        <v>0.76972390802632706</v>
      </c>
      <c r="E4877">
        <v>-3.3216194098108012E-3</v>
      </c>
      <c r="F4877">
        <v>4869</v>
      </c>
      <c r="G4877">
        <f t="shared" ca="1" si="157"/>
        <v>1.1884586755505511E-2</v>
      </c>
    </row>
    <row r="4878" spans="2:7" x14ac:dyDescent="0.35">
      <c r="B4878" s="269">
        <v>39406</v>
      </c>
      <c r="C4878" s="210">
        <v>116.99</v>
      </c>
      <c r="D4878">
        <f t="shared" si="156"/>
        <v>12.086129753914989</v>
      </c>
      <c r="E4878">
        <v>-3.3225421707275566E-3</v>
      </c>
      <c r="F4878">
        <v>4870</v>
      </c>
      <c r="G4878">
        <f t="shared" ca="1" si="157"/>
        <v>1.3835653249708389E-2</v>
      </c>
    </row>
    <row r="4879" spans="2:7" x14ac:dyDescent="0.35">
      <c r="B4879" s="269">
        <v>35110</v>
      </c>
      <c r="C4879" s="210">
        <v>8.94</v>
      </c>
      <c r="D4879">
        <f t="shared" si="156"/>
        <v>-0.99727421572722641</v>
      </c>
      <c r="E4879">
        <v>-3.3444816053512971E-3</v>
      </c>
      <c r="F4879">
        <v>4871</v>
      </c>
      <c r="G4879">
        <f t="shared" ca="1" si="157"/>
        <v>1.0509449761647091E-2</v>
      </c>
    </row>
    <row r="4880" spans="2:7" x14ac:dyDescent="0.35">
      <c r="B4880" s="269">
        <v>44098</v>
      </c>
      <c r="C4880" s="210">
        <v>3279.79</v>
      </c>
      <c r="D4880">
        <f t="shared" si="156"/>
        <v>83.946645946645944</v>
      </c>
      <c r="E4880">
        <v>-3.3517481964981978E-3</v>
      </c>
      <c r="F4880">
        <v>4872</v>
      </c>
      <c r="G4880">
        <f t="shared" ca="1" si="157"/>
        <v>-5.6981480547900129E-3</v>
      </c>
    </row>
    <row r="4881" spans="2:7" x14ac:dyDescent="0.35">
      <c r="B4881" s="269">
        <v>37819</v>
      </c>
      <c r="C4881" s="210">
        <v>38.61</v>
      </c>
      <c r="D4881">
        <f t="shared" si="156"/>
        <v>-0.69727144425278342</v>
      </c>
      <c r="E4881">
        <v>-3.355704697986643E-3</v>
      </c>
      <c r="F4881">
        <v>4873</v>
      </c>
      <c r="G4881">
        <f t="shared" ca="1" si="157"/>
        <v>1.8924081766687202E-2</v>
      </c>
    </row>
    <row r="4882" spans="2:7" x14ac:dyDescent="0.35">
      <c r="B4882" s="269">
        <v>40254</v>
      </c>
      <c r="C4882" s="210">
        <v>127.54</v>
      </c>
      <c r="D4882">
        <f t="shared" si="156"/>
        <v>-0.97277439076455419</v>
      </c>
      <c r="E4882">
        <v>-3.3601625380948082E-3</v>
      </c>
      <c r="F4882">
        <v>4874</v>
      </c>
      <c r="G4882">
        <f t="shared" ca="1" si="157"/>
        <v>3.3967356480125964E-3</v>
      </c>
    </row>
    <row r="4883" spans="2:7" x14ac:dyDescent="0.35">
      <c r="B4883" s="269">
        <v>45350</v>
      </c>
      <c r="C4883" s="210">
        <v>4684.5600000000004</v>
      </c>
      <c r="D4883">
        <f t="shared" si="156"/>
        <v>98.291225095379403</v>
      </c>
      <c r="E4883">
        <v>-3.3762868503519655E-3</v>
      </c>
      <c r="F4883">
        <v>4875</v>
      </c>
      <c r="G4883">
        <f t="shared" ca="1" si="157"/>
        <v>3.0788811364803489E-2</v>
      </c>
    </row>
    <row r="4884" spans="2:7" x14ac:dyDescent="0.35">
      <c r="B4884" s="269">
        <v>36725</v>
      </c>
      <c r="C4884" s="210">
        <v>47.18</v>
      </c>
      <c r="D4884">
        <f t="shared" si="156"/>
        <v>0.14292635658914724</v>
      </c>
      <c r="E4884">
        <v>-3.3798056611745605E-3</v>
      </c>
      <c r="F4884">
        <v>4876</v>
      </c>
      <c r="G4884">
        <f t="shared" ca="1" si="157"/>
        <v>-2.0159193809114505E-3</v>
      </c>
    </row>
    <row r="4885" spans="2:7" x14ac:dyDescent="0.35">
      <c r="B4885" s="269">
        <v>37928</v>
      </c>
      <c r="C4885" s="210">
        <v>41.28</v>
      </c>
      <c r="D4885">
        <f t="shared" si="156"/>
        <v>-0.29950789071780076</v>
      </c>
      <c r="E4885">
        <v>-3.3800096571704628E-3</v>
      </c>
      <c r="F4885">
        <v>4877</v>
      </c>
      <c r="G4885">
        <f t="shared" ca="1" si="157"/>
        <v>6.0177130885304001E-3</v>
      </c>
    </row>
    <row r="4886" spans="2:7" x14ac:dyDescent="0.35">
      <c r="B4886" s="269">
        <v>36479</v>
      </c>
      <c r="C4886" s="210">
        <v>58.93</v>
      </c>
      <c r="D4886">
        <f t="shared" si="156"/>
        <v>0.33628117913832195</v>
      </c>
      <c r="E4886">
        <v>-3.3823778116016038E-3</v>
      </c>
      <c r="F4886">
        <v>4878</v>
      </c>
      <c r="G4886">
        <f t="shared" ca="1" si="157"/>
        <v>2.8927044291051113E-2</v>
      </c>
    </row>
    <row r="4887" spans="2:7" x14ac:dyDescent="0.35">
      <c r="B4887" s="269">
        <v>38113</v>
      </c>
      <c r="C4887" s="210">
        <v>44.1</v>
      </c>
      <c r="D4887">
        <f t="shared" si="156"/>
        <v>-0.78872227279260287</v>
      </c>
      <c r="E4887">
        <v>-3.3898305084745441E-3</v>
      </c>
      <c r="F4887">
        <v>4879</v>
      </c>
      <c r="G4887">
        <f t="shared" ca="1" si="157"/>
        <v>-1.0502762380629296E-2</v>
      </c>
    </row>
    <row r="4888" spans="2:7" x14ac:dyDescent="0.35">
      <c r="B4888" s="269">
        <v>41282</v>
      </c>
      <c r="C4888" s="210">
        <v>208.73</v>
      </c>
      <c r="D4888">
        <f t="shared" si="156"/>
        <v>2.5540609569215054</v>
      </c>
      <c r="E4888">
        <v>-3.389992360580634E-3</v>
      </c>
      <c r="F4888">
        <v>4880</v>
      </c>
      <c r="G4888">
        <f t="shared" ca="1" si="157"/>
        <v>-2.7561281048252711E-2</v>
      </c>
    </row>
    <row r="4889" spans="2:7" x14ac:dyDescent="0.35">
      <c r="B4889" s="269">
        <v>36480</v>
      </c>
      <c r="C4889" s="210">
        <v>58.73</v>
      </c>
      <c r="D4889">
        <f t="shared" si="156"/>
        <v>1.5023434171282488</v>
      </c>
      <c r="E4889">
        <v>-3.3938571186153546E-3</v>
      </c>
      <c r="F4889">
        <v>4881</v>
      </c>
      <c r="G4889">
        <f t="shared" ca="1" si="157"/>
        <v>-9.9886975650131139E-3</v>
      </c>
    </row>
    <row r="4890" spans="2:7" x14ac:dyDescent="0.35">
      <c r="B4890" s="269">
        <v>35898</v>
      </c>
      <c r="C4890" s="210">
        <v>23.47</v>
      </c>
      <c r="D4890">
        <f t="shared" si="156"/>
        <v>-0.78929885986174697</v>
      </c>
      <c r="E4890">
        <v>-3.3970276008493351E-3</v>
      </c>
      <c r="F4890">
        <v>4882</v>
      </c>
      <c r="G4890">
        <f t="shared" ca="1" si="157"/>
        <v>-1.0249657781892584E-2</v>
      </c>
    </row>
    <row r="4891" spans="2:7" x14ac:dyDescent="0.35">
      <c r="B4891" s="269">
        <v>39598</v>
      </c>
      <c r="C4891" s="210">
        <v>111.39</v>
      </c>
      <c r="D4891">
        <f t="shared" si="156"/>
        <v>5.389382915656362E-4</v>
      </c>
      <c r="E4891">
        <v>-3.3998389549968278E-3</v>
      </c>
      <c r="F4891">
        <v>4883</v>
      </c>
      <c r="G4891">
        <f t="shared" ca="1" si="157"/>
        <v>-8.2070238357313165E-3</v>
      </c>
    </row>
    <row r="4892" spans="2:7" x14ac:dyDescent="0.35">
      <c r="B4892" s="269">
        <v>39619</v>
      </c>
      <c r="C4892" s="210">
        <v>111.33</v>
      </c>
      <c r="D4892">
        <f t="shared" si="156"/>
        <v>-0.43271337579617836</v>
      </c>
      <c r="E4892">
        <v>-3.4016650255124471E-3</v>
      </c>
      <c r="F4892">
        <v>4884</v>
      </c>
      <c r="G4892">
        <f t="shared" ca="1" si="157"/>
        <v>-2.1748026994141325E-3</v>
      </c>
    </row>
    <row r="4893" spans="2:7" x14ac:dyDescent="0.35">
      <c r="B4893" s="269">
        <v>41309</v>
      </c>
      <c r="C4893" s="210">
        <v>196.25</v>
      </c>
      <c r="D4893">
        <f t="shared" si="156"/>
        <v>-0.9514843921890489</v>
      </c>
      <c r="E4893">
        <v>-3.4023969124516939E-3</v>
      </c>
      <c r="F4893">
        <v>4885</v>
      </c>
      <c r="G4893">
        <f t="shared" ca="1" si="157"/>
        <v>-1.184236819137586E-2</v>
      </c>
    </row>
    <row r="4894" spans="2:7" x14ac:dyDescent="0.35">
      <c r="B4894" s="269">
        <v>44999</v>
      </c>
      <c r="C4894" s="210">
        <v>4045.09</v>
      </c>
      <c r="D4894">
        <f t="shared" si="156"/>
        <v>9.8838454501426032</v>
      </c>
      <c r="E4894">
        <v>-3.4023996649338354E-3</v>
      </c>
      <c r="F4894">
        <v>4886</v>
      </c>
      <c r="G4894">
        <f t="shared" ca="1" si="157"/>
        <v>4.69748819836102E-3</v>
      </c>
    </row>
    <row r="4895" spans="2:7" x14ac:dyDescent="0.35">
      <c r="B4895" s="269">
        <v>41745</v>
      </c>
      <c r="C4895" s="210">
        <v>371.66</v>
      </c>
      <c r="D4895">
        <f t="shared" si="156"/>
        <v>11.701982228298018</v>
      </c>
      <c r="E4895">
        <v>-3.4054648325422513E-3</v>
      </c>
      <c r="F4895">
        <v>4887</v>
      </c>
      <c r="G4895">
        <f t="shared" ca="1" si="157"/>
        <v>1.6872890049430329E-2</v>
      </c>
    </row>
    <row r="4896" spans="2:7" x14ac:dyDescent="0.35">
      <c r="B4896" s="269">
        <v>35998</v>
      </c>
      <c r="C4896" s="210">
        <v>29.26</v>
      </c>
      <c r="D4896">
        <f t="shared" si="156"/>
        <v>-0.85286130946394456</v>
      </c>
      <c r="E4896">
        <v>-3.4059945504086469E-3</v>
      </c>
      <c r="F4896">
        <v>4888</v>
      </c>
      <c r="G4896">
        <f t="shared" ca="1" si="157"/>
        <v>9.8926098151520016E-3</v>
      </c>
    </row>
    <row r="4897" spans="2:7" x14ac:dyDescent="0.35">
      <c r="B4897" s="269">
        <v>40864</v>
      </c>
      <c r="C4897" s="210">
        <v>198.86</v>
      </c>
      <c r="D4897">
        <f t="shared" si="156"/>
        <v>-0.96705690577440129</v>
      </c>
      <c r="E4897">
        <v>-3.4078380274630573E-3</v>
      </c>
      <c r="F4897">
        <v>4889</v>
      </c>
      <c r="G4897">
        <f t="shared" ca="1" si="157"/>
        <v>1.3165391324780147E-2</v>
      </c>
    </row>
    <row r="4898" spans="2:7" x14ac:dyDescent="0.35">
      <c r="B4898" s="269">
        <v>46079</v>
      </c>
      <c r="C4898" s="210">
        <v>6036.47</v>
      </c>
      <c r="D4898">
        <f t="shared" si="156"/>
        <v>0.32328234401785294</v>
      </c>
      <c r="E4898">
        <v>-3.4092109781545745E-3</v>
      </c>
      <c r="F4898">
        <v>4890</v>
      </c>
      <c r="G4898">
        <f t="shared" ca="1" si="157"/>
        <v>1.2246460047600239E-2</v>
      </c>
    </row>
    <row r="4899" spans="2:7" x14ac:dyDescent="0.35">
      <c r="B4899" s="269">
        <v>45414</v>
      </c>
      <c r="C4899" s="210">
        <v>4561.74</v>
      </c>
      <c r="D4899">
        <f t="shared" si="156"/>
        <v>312.09128345916264</v>
      </c>
      <c r="E4899">
        <v>-3.4146245551485042E-3</v>
      </c>
      <c r="F4899">
        <v>4891</v>
      </c>
      <c r="G4899">
        <f t="shared" ca="1" si="157"/>
        <v>-3.7343624545712545E-3</v>
      </c>
    </row>
    <row r="4900" spans="2:7" x14ac:dyDescent="0.35">
      <c r="B4900" s="269">
        <v>35627</v>
      </c>
      <c r="C4900" s="210">
        <v>14.57</v>
      </c>
      <c r="D4900">
        <f t="shared" si="156"/>
        <v>0.25171821305841918</v>
      </c>
      <c r="E4900">
        <v>-3.4199726402188053E-3</v>
      </c>
      <c r="F4900">
        <v>4892</v>
      </c>
      <c r="G4900">
        <f t="shared" ca="1" si="157"/>
        <v>-2.4211136971065521E-3</v>
      </c>
    </row>
    <row r="4901" spans="2:7" x14ac:dyDescent="0.35">
      <c r="B4901" s="269">
        <v>35510</v>
      </c>
      <c r="C4901" s="210">
        <v>11.64</v>
      </c>
      <c r="D4901">
        <f t="shared" si="156"/>
        <v>0</v>
      </c>
      <c r="E4901">
        <v>-3.4246575342465023E-3</v>
      </c>
      <c r="F4901">
        <v>4893</v>
      </c>
      <c r="G4901">
        <f t="shared" ca="1" si="157"/>
        <v>-7.0031072810019012E-3</v>
      </c>
    </row>
    <row r="4902" spans="2:7" x14ac:dyDescent="0.35">
      <c r="B4902" s="269">
        <v>35471</v>
      </c>
      <c r="C4902" s="210">
        <v>11.64</v>
      </c>
      <c r="D4902">
        <f t="shared" si="156"/>
        <v>-0.99661239908499855</v>
      </c>
      <c r="E4902">
        <v>-3.4246575342465023E-3</v>
      </c>
      <c r="F4902">
        <v>4894</v>
      </c>
      <c r="G4902">
        <f t="shared" ca="1" si="157"/>
        <v>-1.2593758682023098E-3</v>
      </c>
    </row>
    <row r="4903" spans="2:7" x14ac:dyDescent="0.35">
      <c r="B4903" s="269">
        <v>44798</v>
      </c>
      <c r="C4903" s="210">
        <v>3436.06</v>
      </c>
      <c r="D4903">
        <f t="shared" si="156"/>
        <v>6.0069333985888491</v>
      </c>
      <c r="E4903">
        <v>-3.4310839382926742E-3</v>
      </c>
      <c r="F4903">
        <v>4895</v>
      </c>
      <c r="G4903">
        <f t="shared" ca="1" si="157"/>
        <v>9.3963651341835153E-3</v>
      </c>
    </row>
    <row r="4904" spans="2:7" x14ac:dyDescent="0.35">
      <c r="B4904" s="269">
        <v>41858</v>
      </c>
      <c r="C4904" s="210">
        <v>490.38</v>
      </c>
      <c r="D4904">
        <f t="shared" si="156"/>
        <v>8.9448387750963292</v>
      </c>
      <c r="E4904">
        <v>-3.4344707053874401E-3</v>
      </c>
      <c r="F4904">
        <v>4896</v>
      </c>
      <c r="G4904">
        <f t="shared" ca="1" si="157"/>
        <v>-5.795997000724337E-3</v>
      </c>
    </row>
    <row r="4905" spans="2:7" x14ac:dyDescent="0.35">
      <c r="B4905" s="269">
        <v>36521</v>
      </c>
      <c r="C4905" s="210">
        <v>49.31</v>
      </c>
      <c r="D4905">
        <f t="shared" si="156"/>
        <v>-0.98552579437880683</v>
      </c>
      <c r="E4905">
        <v>-3.4357316087306913E-3</v>
      </c>
      <c r="F4905">
        <v>4897</v>
      </c>
      <c r="G4905">
        <f t="shared" ca="1" si="157"/>
        <v>9.502655810166862E-5</v>
      </c>
    </row>
    <row r="4906" spans="2:7" x14ac:dyDescent="0.35">
      <c r="B4906" s="269">
        <v>44181</v>
      </c>
      <c r="C4906" s="210">
        <v>3406.75</v>
      </c>
      <c r="D4906">
        <f t="shared" si="156"/>
        <v>68.228815281446856</v>
      </c>
      <c r="E4906">
        <v>-3.4400952461745666E-3</v>
      </c>
      <c r="F4906">
        <v>4898</v>
      </c>
      <c r="G4906">
        <f t="shared" ca="1" si="157"/>
        <v>8.5413451283929895E-3</v>
      </c>
    </row>
    <row r="4907" spans="2:7" x14ac:dyDescent="0.35">
      <c r="B4907" s="269">
        <v>37995</v>
      </c>
      <c r="C4907" s="210">
        <v>49.21</v>
      </c>
      <c r="D4907">
        <f t="shared" si="156"/>
        <v>0.54602576185988072</v>
      </c>
      <c r="E4907">
        <v>-3.4426893479141698E-3</v>
      </c>
      <c r="F4907">
        <v>4899</v>
      </c>
      <c r="G4907">
        <f t="shared" ca="1" si="157"/>
        <v>1.0462027242241357E-3</v>
      </c>
    </row>
    <row r="4908" spans="2:7" x14ac:dyDescent="0.35">
      <c r="B4908" s="269">
        <v>36059</v>
      </c>
      <c r="C4908" s="210">
        <v>31.83</v>
      </c>
      <c r="D4908">
        <f t="shared" si="156"/>
        <v>-0.99075295307043798</v>
      </c>
      <c r="E4908">
        <v>-3.4439574201628985E-3</v>
      </c>
      <c r="F4908">
        <v>4900</v>
      </c>
      <c r="G4908">
        <f t="shared" ca="1" si="157"/>
        <v>1.8623657371789962E-2</v>
      </c>
    </row>
    <row r="4909" spans="2:7" x14ac:dyDescent="0.35">
      <c r="B4909" s="269">
        <v>44306</v>
      </c>
      <c r="C4909" s="210">
        <v>3442.18</v>
      </c>
      <c r="D4909">
        <f t="shared" si="156"/>
        <v>90.693660095897712</v>
      </c>
      <c r="E4909">
        <v>-3.4452010376135153E-3</v>
      </c>
      <c r="F4909">
        <v>4901</v>
      </c>
      <c r="G4909">
        <f t="shared" ca="1" si="157"/>
        <v>-4.2535903008783229E-3</v>
      </c>
    </row>
    <row r="4910" spans="2:7" x14ac:dyDescent="0.35">
      <c r="B4910" s="269">
        <v>37547</v>
      </c>
      <c r="C4910" s="210">
        <v>37.54</v>
      </c>
      <c r="D4910">
        <f t="shared" si="156"/>
        <v>-0.90069833880012695</v>
      </c>
      <c r="E4910">
        <v>-3.4510220334484352E-3</v>
      </c>
      <c r="F4910">
        <v>4902</v>
      </c>
      <c r="G4910">
        <f t="shared" ca="1" si="157"/>
        <v>-1.4479823315665745E-2</v>
      </c>
    </row>
    <row r="4911" spans="2:7" x14ac:dyDescent="0.35">
      <c r="B4911" s="269">
        <v>41596</v>
      </c>
      <c r="C4911" s="210">
        <v>378.04</v>
      </c>
      <c r="D4911">
        <f t="shared" si="156"/>
        <v>-0.86468802794719812</v>
      </c>
      <c r="E4911">
        <v>-3.4532753393963418E-3</v>
      </c>
      <c r="F4911">
        <v>4903</v>
      </c>
      <c r="G4911">
        <f t="shared" ca="1" si="157"/>
        <v>1.209113700442742E-2</v>
      </c>
    </row>
    <row r="4912" spans="2:7" x14ac:dyDescent="0.35">
      <c r="B4912" s="269">
        <v>43496</v>
      </c>
      <c r="C4912" s="210">
        <v>2793.84</v>
      </c>
      <c r="D4912">
        <f t="shared" si="156"/>
        <v>0.78686826048582081</v>
      </c>
      <c r="E4912">
        <v>-3.4599113977328015E-3</v>
      </c>
      <c r="F4912">
        <v>4904</v>
      </c>
      <c r="G4912">
        <f t="shared" ca="1" si="157"/>
        <v>-2.1006702330466618E-2</v>
      </c>
    </row>
    <row r="4913" spans="2:7" x14ac:dyDescent="0.35">
      <c r="B4913" s="269">
        <v>42900</v>
      </c>
      <c r="C4913" s="210">
        <v>1563.54</v>
      </c>
      <c r="D4913">
        <f t="shared" si="156"/>
        <v>-0.70532271378869715</v>
      </c>
      <c r="E4913">
        <v>-3.4608692326813539E-3</v>
      </c>
      <c r="F4913">
        <v>4905</v>
      </c>
      <c r="G4913">
        <f t="shared" ca="1" si="157"/>
        <v>-2.6048043205128948E-2</v>
      </c>
    </row>
    <row r="4914" spans="2:7" x14ac:dyDescent="0.35">
      <c r="B4914" s="269">
        <v>45792</v>
      </c>
      <c r="C4914" s="210">
        <v>5305.94</v>
      </c>
      <c r="D4914">
        <f t="shared" si="156"/>
        <v>2.9736534659397278</v>
      </c>
      <c r="E4914">
        <v>-3.4651856832427236E-3</v>
      </c>
      <c r="F4914">
        <v>4906</v>
      </c>
      <c r="G4914">
        <f t="shared" ca="1" si="157"/>
        <v>-2.344442634063458E-2</v>
      </c>
    </row>
    <row r="4915" spans="2:7" x14ac:dyDescent="0.35">
      <c r="B4915" s="269">
        <v>42800</v>
      </c>
      <c r="C4915" s="210">
        <v>1335.28</v>
      </c>
      <c r="D4915">
        <f t="shared" si="156"/>
        <v>24.837461300309595</v>
      </c>
      <c r="E4915">
        <v>-3.4703305396551242E-3</v>
      </c>
      <c r="F4915">
        <v>4907</v>
      </c>
      <c r="G4915">
        <f t="shared" ca="1" si="157"/>
        <v>-9.2551603198127285E-3</v>
      </c>
    </row>
    <row r="4916" spans="2:7" x14ac:dyDescent="0.35">
      <c r="B4916" s="269">
        <v>38310</v>
      </c>
      <c r="C4916" s="210">
        <v>51.68</v>
      </c>
      <c r="D4916">
        <f t="shared" si="156"/>
        <v>-0.9815702385027959</v>
      </c>
      <c r="E4916">
        <v>-3.470883146934048E-3</v>
      </c>
      <c r="F4916">
        <v>4908</v>
      </c>
      <c r="G4916">
        <f t="shared" ca="1" si="157"/>
        <v>1.2000782829406939E-2</v>
      </c>
    </row>
    <row r="4917" spans="2:7" x14ac:dyDescent="0.35">
      <c r="B4917" s="269">
        <v>43306</v>
      </c>
      <c r="C4917" s="210">
        <v>2804.16</v>
      </c>
      <c r="D4917">
        <f t="shared" si="156"/>
        <v>53.407450523864959</v>
      </c>
      <c r="E4917">
        <v>-3.4720124523353398E-3</v>
      </c>
      <c r="F4917">
        <v>4909</v>
      </c>
      <c r="G4917">
        <f t="shared" ca="1" si="157"/>
        <v>2.6508908541582169E-2</v>
      </c>
    </row>
    <row r="4918" spans="2:7" x14ac:dyDescent="0.35">
      <c r="B4918" s="269">
        <v>36194</v>
      </c>
      <c r="C4918" s="210">
        <v>51.54</v>
      </c>
      <c r="D4918">
        <f t="shared" si="156"/>
        <v>3.5013100436681226</v>
      </c>
      <c r="E4918">
        <v>-3.4802784222737766E-3</v>
      </c>
      <c r="F4918">
        <v>4910</v>
      </c>
      <c r="G4918">
        <f t="shared" ca="1" si="157"/>
        <v>1.2514030451810676E-2</v>
      </c>
    </row>
    <row r="4919" spans="2:7" x14ac:dyDescent="0.35">
      <c r="B4919" s="269">
        <v>35454</v>
      </c>
      <c r="C4919" s="210">
        <v>11.45</v>
      </c>
      <c r="D4919">
        <f t="shared" si="156"/>
        <v>-0.83311470631103335</v>
      </c>
      <c r="E4919">
        <v>-3.4812880765884178E-3</v>
      </c>
      <c r="F4919">
        <v>4911</v>
      </c>
      <c r="G4919">
        <f t="shared" ca="1" si="157"/>
        <v>-2.9048149405088231E-3</v>
      </c>
    </row>
    <row r="4920" spans="2:7" x14ac:dyDescent="0.35">
      <c r="B4920" s="269">
        <v>38401</v>
      </c>
      <c r="C4920" s="210">
        <v>68.61</v>
      </c>
      <c r="D4920">
        <f t="shared" si="156"/>
        <v>-0.98306356654974159</v>
      </c>
      <c r="E4920">
        <v>-3.4858387799563532E-3</v>
      </c>
      <c r="F4920">
        <v>4912</v>
      </c>
      <c r="G4920">
        <f t="shared" ca="1" si="157"/>
        <v>-1.5554458760882963E-2</v>
      </c>
    </row>
    <row r="4921" spans="2:7" x14ac:dyDescent="0.35">
      <c r="B4921" s="269">
        <v>44938</v>
      </c>
      <c r="C4921" s="210">
        <v>4051.03</v>
      </c>
      <c r="D4921">
        <f t="shared" si="156"/>
        <v>12.65500387636094</v>
      </c>
      <c r="E4921">
        <v>-3.4881346843090113E-3</v>
      </c>
      <c r="F4921">
        <v>4913</v>
      </c>
      <c r="G4921">
        <f t="shared" ca="1" si="157"/>
        <v>2.480248565771604E-3</v>
      </c>
    </row>
    <row r="4922" spans="2:7" x14ac:dyDescent="0.35">
      <c r="B4922" s="269">
        <v>41516</v>
      </c>
      <c r="C4922" s="210">
        <v>296.67</v>
      </c>
      <c r="D4922">
        <f t="shared" si="156"/>
        <v>-0.94181343898325032</v>
      </c>
      <c r="E4922">
        <v>-3.4933324376069455E-3</v>
      </c>
      <c r="F4922">
        <v>4914</v>
      </c>
      <c r="G4922">
        <f t="shared" ca="1" si="157"/>
        <v>7.4209335643011009E-3</v>
      </c>
    </row>
    <row r="4923" spans="2:7" x14ac:dyDescent="0.35">
      <c r="B4923" s="269">
        <v>45292</v>
      </c>
      <c r="C4923" s="210">
        <v>5098.6000000000004</v>
      </c>
      <c r="D4923">
        <f t="shared" si="156"/>
        <v>2.3404255319149008E-2</v>
      </c>
      <c r="E4923">
        <v>-3.494590030645913E-3</v>
      </c>
      <c r="F4923">
        <v>4915</v>
      </c>
      <c r="G4923">
        <f t="shared" ca="1" si="157"/>
        <v>-7.7595067384431246E-3</v>
      </c>
    </row>
    <row r="4924" spans="2:7" x14ac:dyDescent="0.35">
      <c r="B4924" s="269">
        <v>46282</v>
      </c>
      <c r="C4924" s="209">
        <v>4982</v>
      </c>
      <c r="D4924">
        <f t="shared" si="156"/>
        <v>19.842572062084258</v>
      </c>
      <c r="E4924">
        <v>-3.5003500350035003E-3</v>
      </c>
      <c r="F4924">
        <v>4916</v>
      </c>
      <c r="G4924">
        <f t="shared" ca="1" si="157"/>
        <v>-1.0742117110516891E-2</v>
      </c>
    </row>
    <row r="4925" spans="2:7" x14ac:dyDescent="0.35">
      <c r="B4925" s="269">
        <v>41397</v>
      </c>
      <c r="C4925" s="210">
        <v>239.03</v>
      </c>
      <c r="D4925">
        <f t="shared" si="156"/>
        <v>-0.93960091067363061</v>
      </c>
      <c r="E4925">
        <v>-3.5018968607996139E-3</v>
      </c>
      <c r="F4925">
        <v>4917</v>
      </c>
      <c r="G4925">
        <f t="shared" ca="1" si="157"/>
        <v>2.1342336117924052E-2</v>
      </c>
    </row>
    <row r="4926" spans="2:7" x14ac:dyDescent="0.35">
      <c r="B4926" s="269">
        <v>45013</v>
      </c>
      <c r="C4926" s="210">
        <v>3957.51</v>
      </c>
      <c r="D4926">
        <f t="shared" si="156"/>
        <v>28.695430329406467</v>
      </c>
      <c r="E4926">
        <v>-3.5100530033110324E-3</v>
      </c>
      <c r="F4926">
        <v>4918</v>
      </c>
      <c r="G4926">
        <f t="shared" ca="1" si="157"/>
        <v>3.1378038164599859E-2</v>
      </c>
    </row>
    <row r="4927" spans="2:7" x14ac:dyDescent="0.35">
      <c r="B4927" s="269">
        <v>40142</v>
      </c>
      <c r="C4927" s="210">
        <v>133.27000000000001</v>
      </c>
      <c r="D4927">
        <f t="shared" si="156"/>
        <v>-0.96925330780145103</v>
      </c>
      <c r="E4927">
        <v>-3.5142814416031019E-3</v>
      </c>
      <c r="F4927">
        <v>4919</v>
      </c>
      <c r="G4927">
        <f t="shared" ca="1" si="157"/>
        <v>5.7018176765830389E-2</v>
      </c>
    </row>
    <row r="4928" spans="2:7" x14ac:dyDescent="0.35">
      <c r="B4928" s="269">
        <v>45208</v>
      </c>
      <c r="C4928" s="210">
        <v>4334.45</v>
      </c>
      <c r="D4928">
        <f t="shared" si="156"/>
        <v>0.45825693474859958</v>
      </c>
      <c r="E4928">
        <v>-3.5151526298123482E-3</v>
      </c>
      <c r="F4928">
        <v>4920</v>
      </c>
      <c r="G4928">
        <f t="shared" ca="1" si="157"/>
        <v>1.5110383033745931E-2</v>
      </c>
    </row>
    <row r="4929" spans="2:7" x14ac:dyDescent="0.35">
      <c r="B4929" s="269">
        <v>43998</v>
      </c>
      <c r="C4929" s="210">
        <v>2972.35</v>
      </c>
      <c r="D4929">
        <f t="shared" si="156"/>
        <v>74.230321437610726</v>
      </c>
      <c r="E4929">
        <v>-3.5268047216271518E-3</v>
      </c>
      <c r="F4929">
        <v>4921</v>
      </c>
      <c r="G4929">
        <f t="shared" ca="1" si="157"/>
        <v>1.2872203281131431E-2</v>
      </c>
    </row>
    <row r="4930" spans="2:7" x14ac:dyDescent="0.35">
      <c r="B4930" s="269">
        <v>36143</v>
      </c>
      <c r="C4930" s="210">
        <v>39.51</v>
      </c>
      <c r="D4930">
        <f t="shared" si="156"/>
        <v>-0.99154665599746672</v>
      </c>
      <c r="E4930">
        <v>-3.530895334174037E-3</v>
      </c>
      <c r="F4930">
        <v>4922</v>
      </c>
      <c r="G4930">
        <f t="shared" ca="1" si="157"/>
        <v>1.0436089870978462E-2</v>
      </c>
    </row>
    <row r="4931" spans="2:7" x14ac:dyDescent="0.35">
      <c r="B4931" s="269">
        <v>45737</v>
      </c>
      <c r="C4931" s="210">
        <v>4673.8900000000003</v>
      </c>
      <c r="D4931">
        <f t="shared" si="156"/>
        <v>117.59654909921342</v>
      </c>
      <c r="E4931">
        <v>-3.5390758748018768E-3</v>
      </c>
      <c r="F4931">
        <v>4923</v>
      </c>
      <c r="G4931">
        <f t="shared" ca="1" si="157"/>
        <v>1.7616718747260177E-2</v>
      </c>
    </row>
    <row r="4932" spans="2:7" x14ac:dyDescent="0.35">
      <c r="B4932" s="269">
        <v>37117</v>
      </c>
      <c r="C4932" s="210">
        <v>39.409999999999997</v>
      </c>
      <c r="D4932">
        <f t="shared" si="156"/>
        <v>-0.75384134915677703</v>
      </c>
      <c r="E4932">
        <v>-3.5398230088495722E-3</v>
      </c>
      <c r="F4932">
        <v>4924</v>
      </c>
      <c r="G4932">
        <f t="shared" ca="1" si="157"/>
        <v>2.3835928091467642E-2</v>
      </c>
    </row>
    <row r="4933" spans="2:7" x14ac:dyDescent="0.35">
      <c r="B4933" s="269">
        <v>40539</v>
      </c>
      <c r="C4933" s="210">
        <v>160.1</v>
      </c>
      <c r="D4933">
        <f t="shared" si="156"/>
        <v>-0.96041381288417893</v>
      </c>
      <c r="E4933">
        <v>-3.5476442397460212E-3</v>
      </c>
      <c r="F4933">
        <v>4925</v>
      </c>
      <c r="G4933">
        <f t="shared" ca="1" si="157"/>
        <v>7.6609336602380595E-3</v>
      </c>
    </row>
    <row r="4934" spans="2:7" x14ac:dyDescent="0.35">
      <c r="B4934" s="269">
        <v>44928</v>
      </c>
      <c r="C4934" s="210">
        <v>4044.34</v>
      </c>
      <c r="D4934">
        <f t="shared" si="156"/>
        <v>64.708204711616574</v>
      </c>
      <c r="E4934">
        <v>-3.5528092323764086E-3</v>
      </c>
      <c r="F4934">
        <v>4926</v>
      </c>
      <c r="G4934">
        <f t="shared" ca="1" si="157"/>
        <v>-3.4484000093858887E-3</v>
      </c>
    </row>
    <row r="4935" spans="2:7" x14ac:dyDescent="0.35">
      <c r="B4935" s="269">
        <v>36370</v>
      </c>
      <c r="C4935" s="210">
        <v>61.55</v>
      </c>
      <c r="D4935">
        <f t="shared" si="156"/>
        <v>-0.98678401800207849</v>
      </c>
      <c r="E4935">
        <v>-3.5615994819492625E-3</v>
      </c>
      <c r="F4935">
        <v>4927</v>
      </c>
      <c r="G4935">
        <f t="shared" ca="1" si="157"/>
        <v>-5.0573173715206254E-3</v>
      </c>
    </row>
    <row r="4936" spans="2:7" x14ac:dyDescent="0.35">
      <c r="B4936" s="269">
        <v>45740</v>
      </c>
      <c r="C4936" s="210">
        <v>4657.24</v>
      </c>
      <c r="D4936">
        <f t="shared" si="156"/>
        <v>-0.21211424008553467</v>
      </c>
      <c r="E4936">
        <v>-3.5623431445756201E-3</v>
      </c>
      <c r="F4936">
        <v>4928</v>
      </c>
      <c r="G4936">
        <f t="shared" ca="1" si="157"/>
        <v>6.5142694662971515E-3</v>
      </c>
    </row>
    <row r="4937" spans="2:7" x14ac:dyDescent="0.35">
      <c r="B4937" s="269">
        <v>46023</v>
      </c>
      <c r="C4937" s="210">
        <v>5911.06</v>
      </c>
      <c r="D4937">
        <f t="shared" ref="D4937:D5000" si="158">(C4937-C4938)/C4938</f>
        <v>34.835465292512886</v>
      </c>
      <c r="E4937">
        <v>-3.5636020363439226E-3</v>
      </c>
      <c r="F4937">
        <v>4929</v>
      </c>
      <c r="G4937">
        <f t="shared" ca="1" si="157"/>
        <v>3.157041397930585E-2</v>
      </c>
    </row>
    <row r="4938" spans="2:7" x14ac:dyDescent="0.35">
      <c r="B4938" s="269">
        <v>40413</v>
      </c>
      <c r="C4938" s="210">
        <v>164.95</v>
      </c>
      <c r="D4938">
        <f t="shared" si="158"/>
        <v>1.9523894755682834</v>
      </c>
      <c r="E4938">
        <v>-3.5640932705086593E-3</v>
      </c>
      <c r="F4938">
        <v>4930</v>
      </c>
      <c r="G4938">
        <f t="shared" ref="G4938:G5001" ca="1" si="159">_xlfn.NORM.INV(RAND(),M$11,M$12)</f>
        <v>-3.8868709912213688E-2</v>
      </c>
    </row>
    <row r="4939" spans="2:7" x14ac:dyDescent="0.35">
      <c r="B4939" s="269">
        <v>36836</v>
      </c>
      <c r="C4939" s="210">
        <v>55.87</v>
      </c>
      <c r="D4939">
        <f t="shared" si="158"/>
        <v>-0.57432380952380946</v>
      </c>
      <c r="E4939">
        <v>-3.566969859104741E-3</v>
      </c>
      <c r="F4939">
        <v>4931</v>
      </c>
      <c r="G4939">
        <f t="shared" ca="1" si="159"/>
        <v>2.2939524329466245E-2</v>
      </c>
    </row>
    <row r="4940" spans="2:7" x14ac:dyDescent="0.35">
      <c r="B4940" s="269">
        <v>40200</v>
      </c>
      <c r="C4940" s="210">
        <v>131.25</v>
      </c>
      <c r="D4940">
        <f t="shared" si="158"/>
        <v>2.1369502868068833</v>
      </c>
      <c r="E4940">
        <v>-3.5681749164895148E-3</v>
      </c>
      <c r="F4940">
        <v>4932</v>
      </c>
      <c r="G4940">
        <f t="shared" ca="1" si="159"/>
        <v>-1.6043174267951835E-2</v>
      </c>
    </row>
    <row r="4941" spans="2:7" x14ac:dyDescent="0.35">
      <c r="B4941" s="269">
        <v>37277</v>
      </c>
      <c r="C4941" s="210">
        <v>41.84</v>
      </c>
      <c r="D4941">
        <f t="shared" si="158"/>
        <v>-0.71148807061095021</v>
      </c>
      <c r="E4941">
        <v>-3.5722791140747456E-3</v>
      </c>
      <c r="F4941">
        <v>4933</v>
      </c>
      <c r="G4941">
        <f t="shared" ca="1" si="159"/>
        <v>4.1713744553682963E-3</v>
      </c>
    </row>
    <row r="4942" spans="2:7" x14ac:dyDescent="0.35">
      <c r="B4942" s="269">
        <v>40597</v>
      </c>
      <c r="C4942" s="210">
        <v>145.02000000000001</v>
      </c>
      <c r="D4942">
        <f t="shared" si="158"/>
        <v>-0.97335151305779533</v>
      </c>
      <c r="E4942">
        <v>-3.5729009207089587E-3</v>
      </c>
      <c r="F4942">
        <v>4934</v>
      </c>
      <c r="G4942">
        <f t="shared" ca="1" si="159"/>
        <v>-1.6486538214373701E-2</v>
      </c>
    </row>
    <row r="4943" spans="2:7" x14ac:dyDescent="0.35">
      <c r="B4943" s="269">
        <v>45601</v>
      </c>
      <c r="C4943" s="210">
        <v>5441.96</v>
      </c>
      <c r="D4943">
        <f t="shared" si="158"/>
        <v>49.08245904656728</v>
      </c>
      <c r="E4943">
        <v>-3.5741227652576826E-3</v>
      </c>
      <c r="F4943">
        <v>4935</v>
      </c>
      <c r="G4943">
        <f t="shared" ca="1" si="159"/>
        <v>-3.5988860149788589E-2</v>
      </c>
    </row>
    <row r="4944" spans="2:7" x14ac:dyDescent="0.35">
      <c r="B4944" s="269">
        <v>39701</v>
      </c>
      <c r="C4944" s="210">
        <v>108.66</v>
      </c>
      <c r="D4944">
        <f t="shared" si="158"/>
        <v>-0.97477733441967673</v>
      </c>
      <c r="E4944">
        <v>-3.5763411279229763E-3</v>
      </c>
      <c r="F4944">
        <v>4936</v>
      </c>
      <c r="G4944">
        <f t="shared" ca="1" si="159"/>
        <v>-2.3746979666273055E-2</v>
      </c>
    </row>
    <row r="4945" spans="2:7" x14ac:dyDescent="0.35">
      <c r="B4945" s="269">
        <v>44973</v>
      </c>
      <c r="C4945" s="210">
        <v>4308.03</v>
      </c>
      <c r="D4945">
        <f t="shared" si="158"/>
        <v>33.544382968486886</v>
      </c>
      <c r="E4945">
        <v>-3.5850335258457789E-3</v>
      </c>
      <c r="F4945">
        <v>4937</v>
      </c>
      <c r="G4945">
        <f t="shared" ca="1" si="159"/>
        <v>-1.1074521110052374E-2</v>
      </c>
    </row>
    <row r="4946" spans="2:7" x14ac:dyDescent="0.35">
      <c r="B4946" s="269">
        <v>39987</v>
      </c>
      <c r="C4946" s="210">
        <v>124.71</v>
      </c>
      <c r="D4946">
        <f t="shared" si="158"/>
        <v>0.18444296704340379</v>
      </c>
      <c r="E4946">
        <v>-3.5953978906999268E-3</v>
      </c>
      <c r="F4946">
        <v>4938</v>
      </c>
      <c r="G4946">
        <f t="shared" ca="1" si="159"/>
        <v>-1.3881713812479576E-3</v>
      </c>
    </row>
    <row r="4947" spans="2:7" x14ac:dyDescent="0.35">
      <c r="B4947" s="269">
        <v>39639</v>
      </c>
      <c r="C4947" s="210">
        <v>105.29</v>
      </c>
      <c r="D4947">
        <f t="shared" si="158"/>
        <v>-0.15551812640359319</v>
      </c>
      <c r="E4947">
        <v>-3.5961010693668538E-3</v>
      </c>
      <c r="F4947">
        <v>4939</v>
      </c>
      <c r="G4947">
        <f t="shared" ca="1" si="159"/>
        <v>-3.8598982906221952E-3</v>
      </c>
    </row>
    <row r="4948" spans="2:7" x14ac:dyDescent="0.35">
      <c r="B4948" s="269">
        <v>40087</v>
      </c>
      <c r="C4948" s="210">
        <v>124.68</v>
      </c>
      <c r="D4948">
        <f t="shared" si="158"/>
        <v>-0.92667521377574424</v>
      </c>
      <c r="E4948">
        <v>-3.5962598897146059E-3</v>
      </c>
      <c r="F4948">
        <v>4940</v>
      </c>
      <c r="G4948">
        <f t="shared" ca="1" si="159"/>
        <v>9.7683807264604215E-3</v>
      </c>
    </row>
    <row r="4949" spans="2:7" x14ac:dyDescent="0.35">
      <c r="B4949" s="269">
        <v>42948</v>
      </c>
      <c r="C4949" s="210">
        <v>1700.38</v>
      </c>
      <c r="D4949">
        <f t="shared" si="158"/>
        <v>46.2853170189099</v>
      </c>
      <c r="E4949">
        <v>-3.5979654501557983E-3</v>
      </c>
      <c r="F4949">
        <v>4941</v>
      </c>
      <c r="G4949">
        <f t="shared" ca="1" si="159"/>
        <v>-1.0965273451551906E-3</v>
      </c>
    </row>
    <row r="4950" spans="2:7" x14ac:dyDescent="0.35">
      <c r="B4950" s="269">
        <v>37434</v>
      </c>
      <c r="C4950" s="210">
        <v>35.96</v>
      </c>
      <c r="D4950">
        <f t="shared" si="158"/>
        <v>-0.72909447039324993</v>
      </c>
      <c r="E4950">
        <v>-3.6021058464949444E-3</v>
      </c>
      <c r="F4950">
        <v>4942</v>
      </c>
      <c r="G4950">
        <f t="shared" ca="1" si="159"/>
        <v>-2.7830751893493464E-2</v>
      </c>
    </row>
    <row r="4951" spans="2:7" x14ac:dyDescent="0.35">
      <c r="B4951" s="269">
        <v>40191</v>
      </c>
      <c r="C4951" s="210">
        <v>132.74</v>
      </c>
      <c r="D4951">
        <f t="shared" si="158"/>
        <v>-0.9732617304740534</v>
      </c>
      <c r="E4951">
        <v>-3.6030626032126541E-3</v>
      </c>
      <c r="F4951">
        <v>4943</v>
      </c>
      <c r="G4951">
        <f t="shared" ca="1" si="159"/>
        <v>2.1496624841734315E-3</v>
      </c>
    </row>
    <row r="4952" spans="2:7" x14ac:dyDescent="0.35">
      <c r="B4952" s="269">
        <v>45443</v>
      </c>
      <c r="C4952" s="210">
        <v>4964.42</v>
      </c>
      <c r="D4952">
        <f t="shared" si="158"/>
        <v>2.5554361916220842</v>
      </c>
      <c r="E4952">
        <v>-3.6067028072873167E-3</v>
      </c>
      <c r="F4952">
        <v>4944</v>
      </c>
      <c r="G4952">
        <f t="shared" ca="1" si="159"/>
        <v>2.0528765818828721E-3</v>
      </c>
    </row>
    <row r="4953" spans="2:7" x14ac:dyDescent="0.35">
      <c r="B4953" s="269">
        <v>42789</v>
      </c>
      <c r="C4953" s="210">
        <v>1396.29</v>
      </c>
      <c r="D4953">
        <f t="shared" si="158"/>
        <v>-0.76579035209696544</v>
      </c>
      <c r="E4953">
        <v>-3.6108038676989657E-3</v>
      </c>
      <c r="F4953">
        <v>4945</v>
      </c>
      <c r="G4953">
        <f t="shared" ca="1" si="159"/>
        <v>-9.10640441138553E-3</v>
      </c>
    </row>
    <row r="4954" spans="2:7" x14ac:dyDescent="0.35">
      <c r="B4954" s="269">
        <v>46014</v>
      </c>
      <c r="C4954" s="210">
        <v>5961.71</v>
      </c>
      <c r="D4954">
        <f t="shared" si="158"/>
        <v>85.829449461112731</v>
      </c>
      <c r="E4954">
        <v>-3.6167030175403955E-3</v>
      </c>
      <c r="F4954">
        <v>4946</v>
      </c>
      <c r="G4954">
        <f t="shared" ca="1" si="159"/>
        <v>2.188520969291962E-2</v>
      </c>
    </row>
    <row r="4955" spans="2:7" x14ac:dyDescent="0.35">
      <c r="B4955" s="269">
        <v>38421</v>
      </c>
      <c r="C4955" s="210">
        <v>68.66</v>
      </c>
      <c r="D4955">
        <f t="shared" si="158"/>
        <v>-0.97973190380181785</v>
      </c>
      <c r="E4955">
        <v>-3.6279204759831667E-3</v>
      </c>
      <c r="F4955">
        <v>4947</v>
      </c>
      <c r="G4955">
        <f t="shared" ca="1" si="159"/>
        <v>-4.4825604236203047E-3</v>
      </c>
    </row>
    <row r="4956" spans="2:7" x14ac:dyDescent="0.35">
      <c r="B4956" s="269">
        <v>44116</v>
      </c>
      <c r="C4956" s="210">
        <v>3387.59</v>
      </c>
      <c r="D4956">
        <f t="shared" si="158"/>
        <v>94.023562412342216</v>
      </c>
      <c r="E4956">
        <v>-3.6324170426536673E-3</v>
      </c>
      <c r="F4956">
        <v>4948</v>
      </c>
      <c r="G4956">
        <f t="shared" ca="1" si="159"/>
        <v>2.2309812365566735E-2</v>
      </c>
    </row>
    <row r="4957" spans="2:7" x14ac:dyDescent="0.35">
      <c r="B4957" s="269">
        <v>37182</v>
      </c>
      <c r="C4957" s="210">
        <v>35.65</v>
      </c>
      <c r="D4957">
        <f t="shared" si="158"/>
        <v>-0.98264041059202767</v>
      </c>
      <c r="E4957">
        <v>-3.6333147009503229E-3</v>
      </c>
      <c r="F4957">
        <v>4949</v>
      </c>
      <c r="G4957">
        <f t="shared" ca="1" si="159"/>
        <v>8.4310312158742823E-3</v>
      </c>
    </row>
    <row r="4958" spans="2:7" x14ac:dyDescent="0.35">
      <c r="B4958" s="269">
        <v>43124</v>
      </c>
      <c r="C4958" s="210">
        <v>2053.62</v>
      </c>
      <c r="D4958">
        <f t="shared" si="158"/>
        <v>186.37408759124085</v>
      </c>
      <c r="E4958">
        <v>-3.6339642231614207E-3</v>
      </c>
      <c r="F4958">
        <v>4950</v>
      </c>
      <c r="G4958">
        <f t="shared" ca="1" si="159"/>
        <v>2.8419192099580017E-2</v>
      </c>
    </row>
    <row r="4959" spans="2:7" x14ac:dyDescent="0.35">
      <c r="B4959" s="269">
        <v>35535</v>
      </c>
      <c r="C4959" s="210">
        <v>10.96</v>
      </c>
      <c r="D4959">
        <f t="shared" si="158"/>
        <v>-0.99254584036128191</v>
      </c>
      <c r="E4959">
        <v>-3.6363636363635587E-3</v>
      </c>
      <c r="F4959">
        <v>4951</v>
      </c>
      <c r="G4959">
        <f t="shared" ca="1" si="159"/>
        <v>-1.2975652303503657E-2</v>
      </c>
    </row>
    <row r="4960" spans="2:7" x14ac:dyDescent="0.35">
      <c r="B4960" s="269">
        <v>42634</v>
      </c>
      <c r="C4960" s="210">
        <v>1470.32</v>
      </c>
      <c r="D4960">
        <f t="shared" si="158"/>
        <v>-0.45292657788890506</v>
      </c>
      <c r="E4960">
        <v>-3.6389756656209082E-3</v>
      </c>
      <c r="F4960">
        <v>4952</v>
      </c>
      <c r="G4960">
        <f t="shared" ca="1" si="159"/>
        <v>-9.2589517014957951E-3</v>
      </c>
    </row>
    <row r="4961" spans="2:7" x14ac:dyDescent="0.35">
      <c r="B4961" s="269">
        <v>43808</v>
      </c>
      <c r="C4961" s="210">
        <v>2687.61</v>
      </c>
      <c r="D4961">
        <f t="shared" si="158"/>
        <v>0.14449175999659325</v>
      </c>
      <c r="E4961">
        <v>-3.6515833413655473E-3</v>
      </c>
      <c r="F4961">
        <v>4953</v>
      </c>
      <c r="G4961">
        <f t="shared" ca="1" si="159"/>
        <v>-1.3177115105472769E-2</v>
      </c>
    </row>
    <row r="4962" spans="2:7" x14ac:dyDescent="0.35">
      <c r="B4962" s="269">
        <v>43600</v>
      </c>
      <c r="C4962" s="210">
        <v>2348.3000000000002</v>
      </c>
      <c r="D4962">
        <f t="shared" si="158"/>
        <v>9.6325273929185915</v>
      </c>
      <c r="E4962">
        <v>-3.6530881535568492E-3</v>
      </c>
      <c r="F4962">
        <v>4954</v>
      </c>
      <c r="G4962">
        <f t="shared" ca="1" si="159"/>
        <v>7.2922598538150297E-3</v>
      </c>
    </row>
    <row r="4963" spans="2:7" x14ac:dyDescent="0.35">
      <c r="B4963" s="269">
        <v>41353</v>
      </c>
      <c r="C4963" s="210">
        <v>220.86</v>
      </c>
      <c r="D4963">
        <f t="shared" si="158"/>
        <v>-0.95582693984655642</v>
      </c>
      <c r="E4963">
        <v>-3.6540803897684572E-3</v>
      </c>
      <c r="F4963">
        <v>4955</v>
      </c>
      <c r="G4963">
        <f t="shared" ca="1" si="159"/>
        <v>1.1839716812968781E-2</v>
      </c>
    </row>
    <row r="4964" spans="2:7" x14ac:dyDescent="0.35">
      <c r="B4964" s="269">
        <v>45287</v>
      </c>
      <c r="C4964" s="210">
        <v>4999.88</v>
      </c>
      <c r="D4964">
        <f t="shared" si="158"/>
        <v>23.492407171548937</v>
      </c>
      <c r="E4964">
        <v>-3.6586532330059292E-3</v>
      </c>
      <c r="F4964">
        <v>4956</v>
      </c>
      <c r="G4964">
        <f t="shared" ca="1" si="159"/>
        <v>2.3868996156643136E-2</v>
      </c>
    </row>
    <row r="4965" spans="2:7" x14ac:dyDescent="0.35">
      <c r="B4965" s="269">
        <v>41211</v>
      </c>
      <c r="C4965" s="210">
        <v>204.14</v>
      </c>
      <c r="D4965">
        <f t="shared" si="158"/>
        <v>3.4176585154728407</v>
      </c>
      <c r="E4965">
        <v>-3.6605007565034898E-3</v>
      </c>
      <c r="F4965">
        <v>4957</v>
      </c>
      <c r="G4965">
        <f t="shared" ca="1" si="159"/>
        <v>9.4473670701012494E-3</v>
      </c>
    </row>
    <row r="4966" spans="2:7" x14ac:dyDescent="0.35">
      <c r="B4966" s="269">
        <v>38211</v>
      </c>
      <c r="C4966" s="210">
        <v>46.21</v>
      </c>
      <c r="D4966">
        <f t="shared" si="158"/>
        <v>0.21541294055760118</v>
      </c>
      <c r="E4966">
        <v>-3.6653730056059011E-3</v>
      </c>
      <c r="F4966">
        <v>4958</v>
      </c>
      <c r="G4966">
        <f t="shared" ca="1" si="159"/>
        <v>-2.1137354552250791E-2</v>
      </c>
    </row>
    <row r="4967" spans="2:7" x14ac:dyDescent="0.35">
      <c r="B4967" s="269">
        <v>37382</v>
      </c>
      <c r="C4967" s="210">
        <v>38.020000000000003</v>
      </c>
      <c r="D4967">
        <f t="shared" si="158"/>
        <v>-0.66569946364195909</v>
      </c>
      <c r="E4967">
        <v>-3.6687631027251958E-3</v>
      </c>
      <c r="F4967">
        <v>4959</v>
      </c>
      <c r="G4967">
        <f t="shared" ca="1" si="159"/>
        <v>-1.0997922502494881E-2</v>
      </c>
    </row>
    <row r="4968" spans="2:7" x14ac:dyDescent="0.35">
      <c r="B4968" s="269">
        <v>39610</v>
      </c>
      <c r="C4968" s="210">
        <v>113.73</v>
      </c>
      <c r="D4968">
        <f t="shared" si="158"/>
        <v>-0.38210366184939693</v>
      </c>
      <c r="E4968">
        <v>-3.6793692509855601E-3</v>
      </c>
      <c r="F4968">
        <v>4960</v>
      </c>
      <c r="G4968">
        <f t="shared" ca="1" si="159"/>
        <v>2.3843456642482923E-2</v>
      </c>
    </row>
    <row r="4969" spans="2:7" x14ac:dyDescent="0.35">
      <c r="B4969" s="269">
        <v>40829</v>
      </c>
      <c r="C4969" s="210">
        <v>184.06</v>
      </c>
      <c r="D4969">
        <f t="shared" si="158"/>
        <v>8.7180570221752909</v>
      </c>
      <c r="E4969">
        <v>-3.6808487604200867E-3</v>
      </c>
      <c r="F4969">
        <v>4961</v>
      </c>
      <c r="G4969">
        <f t="shared" ca="1" si="159"/>
        <v>1.0057962291097965E-2</v>
      </c>
    </row>
    <row r="4970" spans="2:7" x14ac:dyDescent="0.35">
      <c r="B4970" s="269">
        <v>35783</v>
      </c>
      <c r="C4970" s="210">
        <v>18.940000000000001</v>
      </c>
      <c r="D4970">
        <f t="shared" si="158"/>
        <v>-0.99684355428453353</v>
      </c>
      <c r="E4970">
        <v>-3.6822724881641388E-3</v>
      </c>
      <c r="F4970">
        <v>4962</v>
      </c>
      <c r="G4970">
        <f t="shared" ca="1" si="159"/>
        <v>-4.4688821574690243E-3</v>
      </c>
    </row>
    <row r="4971" spans="2:7" x14ac:dyDescent="0.35">
      <c r="B4971" s="269">
        <v>45560</v>
      </c>
      <c r="C4971" s="210">
        <v>6000.42</v>
      </c>
      <c r="D4971">
        <f t="shared" si="158"/>
        <v>147.08538993089829</v>
      </c>
      <c r="E4971">
        <v>-3.6844491009711076E-3</v>
      </c>
      <c r="F4971">
        <v>4963</v>
      </c>
      <c r="G4971">
        <f t="shared" ca="1" si="159"/>
        <v>2.2186749727442508E-2</v>
      </c>
    </row>
    <row r="4972" spans="2:7" x14ac:dyDescent="0.35">
      <c r="B4972" s="269">
        <v>37860</v>
      </c>
      <c r="C4972" s="210">
        <v>40.520000000000003</v>
      </c>
      <c r="D4972">
        <f t="shared" si="158"/>
        <v>7.1674160275059531E-2</v>
      </c>
      <c r="E4972">
        <v>-3.688222276862517E-3</v>
      </c>
      <c r="F4972">
        <v>4964</v>
      </c>
      <c r="G4972">
        <f t="shared" ca="1" si="159"/>
        <v>7.7626122477439247E-3</v>
      </c>
    </row>
    <row r="4973" spans="2:7" x14ac:dyDescent="0.35">
      <c r="B4973" s="269">
        <v>37386</v>
      </c>
      <c r="C4973" s="210">
        <v>37.81</v>
      </c>
      <c r="D4973">
        <f t="shared" si="158"/>
        <v>-0.896257476815014</v>
      </c>
      <c r="E4973">
        <v>-3.6890645586297906E-3</v>
      </c>
      <c r="F4973">
        <v>4965</v>
      </c>
      <c r="G4973">
        <f t="shared" ca="1" si="159"/>
        <v>2.2480799699324729E-3</v>
      </c>
    </row>
    <row r="4974" spans="2:7" x14ac:dyDescent="0.35">
      <c r="B4974" s="269">
        <v>41711</v>
      </c>
      <c r="C4974" s="210">
        <v>364.46</v>
      </c>
      <c r="D4974">
        <f t="shared" si="158"/>
        <v>-0.90371268622213763</v>
      </c>
      <c r="E4974">
        <v>-3.6904403925535735E-3</v>
      </c>
      <c r="F4974">
        <v>4966</v>
      </c>
      <c r="G4974">
        <f t="shared" ca="1" si="159"/>
        <v>-1.8129041094575513E-2</v>
      </c>
    </row>
    <row r="4975" spans="2:7" x14ac:dyDescent="0.35">
      <c r="B4975" s="269">
        <v>44454</v>
      </c>
      <c r="C4975" s="210">
        <v>3785.13</v>
      </c>
      <c r="D4975">
        <f t="shared" si="158"/>
        <v>22.032311062431543</v>
      </c>
      <c r="E4975">
        <v>-3.6955440267216165E-3</v>
      </c>
      <c r="F4975">
        <v>4967</v>
      </c>
      <c r="G4975">
        <f t="shared" ca="1" si="159"/>
        <v>-2.5548035273486303E-2</v>
      </c>
    </row>
    <row r="4976" spans="2:7" x14ac:dyDescent="0.35">
      <c r="B4976" s="269">
        <v>40414</v>
      </c>
      <c r="C4976" s="210">
        <v>164.34</v>
      </c>
      <c r="D4976">
        <f t="shared" si="158"/>
        <v>-0.96482704597696223</v>
      </c>
      <c r="E4976">
        <v>-3.6980903304030632E-3</v>
      </c>
      <c r="F4976">
        <v>4968</v>
      </c>
      <c r="G4976">
        <f t="shared" ca="1" si="159"/>
        <v>-9.7164126023041781E-4</v>
      </c>
    </row>
    <row r="4977" spans="2:7" x14ac:dyDescent="0.35">
      <c r="B4977" s="269">
        <v>45085</v>
      </c>
      <c r="C4977" s="210">
        <v>4672.34</v>
      </c>
      <c r="D4977">
        <f t="shared" si="158"/>
        <v>53.241235198514048</v>
      </c>
      <c r="E4977">
        <v>-3.6996048779342466E-3</v>
      </c>
      <c r="F4977">
        <v>4969</v>
      </c>
      <c r="G4977">
        <f t="shared" ca="1" si="159"/>
        <v>1.9950034102903025E-2</v>
      </c>
    </row>
    <row r="4978" spans="2:7" x14ac:dyDescent="0.35">
      <c r="B4978" s="269">
        <v>39070</v>
      </c>
      <c r="C4978" s="210">
        <v>86.14</v>
      </c>
      <c r="D4978">
        <f t="shared" si="158"/>
        <v>-0.17561489137716524</v>
      </c>
      <c r="E4978">
        <v>-3.70113347212576E-3</v>
      </c>
      <c r="F4978">
        <v>4970</v>
      </c>
      <c r="G4978">
        <f t="shared" ca="1" si="159"/>
        <v>4.9006245243260376E-3</v>
      </c>
    </row>
    <row r="4979" spans="2:7" x14ac:dyDescent="0.35">
      <c r="B4979" s="269">
        <v>39491</v>
      </c>
      <c r="C4979" s="210">
        <v>104.49</v>
      </c>
      <c r="D4979">
        <f t="shared" si="158"/>
        <v>-0.49954499736577423</v>
      </c>
      <c r="E4979">
        <v>-3.7185354691075569E-3</v>
      </c>
      <c r="F4979">
        <v>4971</v>
      </c>
      <c r="G4979">
        <f t="shared" ca="1" si="159"/>
        <v>2.9758122506291087E-2</v>
      </c>
    </row>
    <row r="4980" spans="2:7" x14ac:dyDescent="0.35">
      <c r="B4980" s="269">
        <v>41337</v>
      </c>
      <c r="C4980" s="210">
        <v>208.79</v>
      </c>
      <c r="D4980">
        <f t="shared" si="158"/>
        <v>0.47586060648900824</v>
      </c>
      <c r="E4980">
        <v>-3.7219067614639553E-3</v>
      </c>
      <c r="F4980">
        <v>4972</v>
      </c>
      <c r="G4980">
        <f t="shared" ca="1" si="159"/>
        <v>6.0081083415307955E-2</v>
      </c>
    </row>
    <row r="4981" spans="2:7" x14ac:dyDescent="0.35">
      <c r="B4981" s="269">
        <v>40625</v>
      </c>
      <c r="C4981" s="210">
        <v>141.47</v>
      </c>
      <c r="D4981">
        <f t="shared" si="158"/>
        <v>2.5367500000000001</v>
      </c>
      <c r="E4981">
        <v>-3.732394366197191E-3</v>
      </c>
      <c r="F4981">
        <v>4973</v>
      </c>
      <c r="G4981">
        <f t="shared" ca="1" si="159"/>
        <v>1.1805610959798329E-2</v>
      </c>
    </row>
    <row r="4982" spans="2:7" x14ac:dyDescent="0.35">
      <c r="B4982" s="269">
        <v>37830</v>
      </c>
      <c r="C4982" s="210">
        <v>40</v>
      </c>
      <c r="D4982">
        <f t="shared" si="158"/>
        <v>-0.98853992974976934</v>
      </c>
      <c r="E4982">
        <v>-3.735990037359865E-3</v>
      </c>
      <c r="F4982">
        <v>4974</v>
      </c>
      <c r="G4982">
        <f t="shared" ca="1" si="159"/>
        <v>6.9694213010978762E-4</v>
      </c>
    </row>
    <row r="4983" spans="2:7" x14ac:dyDescent="0.35">
      <c r="B4983" s="269">
        <v>44806</v>
      </c>
      <c r="C4983" s="210">
        <v>3490.38</v>
      </c>
      <c r="D4983">
        <f t="shared" si="158"/>
        <v>0.29329376062960621</v>
      </c>
      <c r="E4983">
        <v>-3.7391393699978048E-3</v>
      </c>
      <c r="F4983">
        <v>4975</v>
      </c>
      <c r="G4983">
        <f t="shared" ca="1" si="159"/>
        <v>-1.9435275264854102E-2</v>
      </c>
    </row>
    <row r="4984" spans="2:7" x14ac:dyDescent="0.35">
      <c r="B4984" s="269">
        <v>43460</v>
      </c>
      <c r="C4984" s="210">
        <v>2698.83</v>
      </c>
      <c r="D4984">
        <f t="shared" si="158"/>
        <v>-0.37780856783212913</v>
      </c>
      <c r="E4984">
        <v>-3.7394424428563392E-3</v>
      </c>
      <c r="F4984">
        <v>4976</v>
      </c>
      <c r="G4984">
        <f t="shared" ca="1" si="159"/>
        <v>1.4796090846927066E-2</v>
      </c>
    </row>
    <row r="4985" spans="2:7" x14ac:dyDescent="0.35">
      <c r="B4985" s="269">
        <v>45163</v>
      </c>
      <c r="C4985" s="210">
        <v>4337.62</v>
      </c>
      <c r="D4985">
        <f t="shared" si="158"/>
        <v>0.32234030229311078</v>
      </c>
      <c r="E4985">
        <v>-3.741464568629109E-3</v>
      </c>
      <c r="F4985">
        <v>4977</v>
      </c>
      <c r="G4985">
        <f t="shared" ca="1" si="159"/>
        <v>-7.5305276629671529E-3</v>
      </c>
    </row>
    <row r="4986" spans="2:7" x14ac:dyDescent="0.35">
      <c r="B4986" s="269">
        <v>44554</v>
      </c>
      <c r="C4986" s="210">
        <v>3280.26</v>
      </c>
      <c r="D4986">
        <f t="shared" si="158"/>
        <v>35.274024107044127</v>
      </c>
      <c r="E4986">
        <v>-3.7417465938564013E-3</v>
      </c>
      <c r="F4986">
        <v>4978</v>
      </c>
      <c r="G4986">
        <f t="shared" ca="1" si="159"/>
        <v>1.1253999605992522E-2</v>
      </c>
    </row>
    <row r="4987" spans="2:7" x14ac:dyDescent="0.35">
      <c r="B4987" s="269">
        <v>38903</v>
      </c>
      <c r="C4987" s="210">
        <v>90.43</v>
      </c>
      <c r="D4987">
        <f t="shared" si="158"/>
        <v>-0.95019661405267275</v>
      </c>
      <c r="E4987">
        <v>-3.7457309683815053E-3</v>
      </c>
      <c r="F4987">
        <v>4979</v>
      </c>
      <c r="G4987">
        <f t="shared" ca="1" si="159"/>
        <v>1.1819463991828563E-2</v>
      </c>
    </row>
    <row r="4988" spans="2:7" x14ac:dyDescent="0.35">
      <c r="B4988" s="269">
        <v>42976</v>
      </c>
      <c r="C4988" s="210">
        <v>1815.74</v>
      </c>
      <c r="D4988">
        <f t="shared" si="158"/>
        <v>-0.13346791320075779</v>
      </c>
      <c r="E4988">
        <v>-3.7529216824501084E-3</v>
      </c>
      <c r="F4988">
        <v>4980</v>
      </c>
      <c r="G4988">
        <f t="shared" ca="1" si="159"/>
        <v>-9.1949126171795154E-3</v>
      </c>
    </row>
    <row r="4989" spans="2:7" x14ac:dyDescent="0.35">
      <c r="B4989" s="269">
        <v>43698</v>
      </c>
      <c r="C4989" s="210">
        <v>2095.41</v>
      </c>
      <c r="D4989">
        <f t="shared" si="158"/>
        <v>14.867105860972284</v>
      </c>
      <c r="E4989">
        <v>-3.7607211456175517E-3</v>
      </c>
      <c r="F4989">
        <v>4981</v>
      </c>
      <c r="G4989">
        <f t="shared" ca="1" si="159"/>
        <v>-2.9490906217845845E-4</v>
      </c>
    </row>
    <row r="4990" spans="2:7" x14ac:dyDescent="0.35">
      <c r="B4990" s="269">
        <v>40157</v>
      </c>
      <c r="C4990" s="210">
        <v>132.06</v>
      </c>
      <c r="D4990">
        <f t="shared" si="158"/>
        <v>2.1316101493953048</v>
      </c>
      <c r="E4990">
        <v>-3.7718768859384428E-3</v>
      </c>
      <c r="F4990">
        <v>4982</v>
      </c>
      <c r="G4990">
        <f t="shared" ca="1" si="159"/>
        <v>3.1344942088848658E-2</v>
      </c>
    </row>
    <row r="4991" spans="2:7" x14ac:dyDescent="0.35">
      <c r="B4991" s="269">
        <v>37085</v>
      </c>
      <c r="C4991" s="210">
        <v>42.17</v>
      </c>
      <c r="D4991">
        <f t="shared" si="158"/>
        <v>-0.9839492404721214</v>
      </c>
      <c r="E4991">
        <v>-3.7798251830852021E-3</v>
      </c>
      <c r="F4991">
        <v>4983</v>
      </c>
      <c r="G4991">
        <f t="shared" ca="1" si="159"/>
        <v>-2.2475792424688397E-2</v>
      </c>
    </row>
    <row r="4992" spans="2:7" x14ac:dyDescent="0.35">
      <c r="B4992" s="269">
        <v>43840</v>
      </c>
      <c r="C4992" s="210">
        <v>2627.29</v>
      </c>
      <c r="D4992">
        <f t="shared" si="158"/>
        <v>18.944507705154482</v>
      </c>
      <c r="E4992">
        <v>-3.7804387887429582E-3</v>
      </c>
      <c r="F4992">
        <v>4984</v>
      </c>
      <c r="G4992">
        <f t="shared" ca="1" si="159"/>
        <v>-7.1317267262147625E-3</v>
      </c>
    </row>
    <row r="4993" spans="2:7" x14ac:dyDescent="0.35">
      <c r="B4993" s="269">
        <v>38792</v>
      </c>
      <c r="C4993" s="210">
        <v>131.72999999999999</v>
      </c>
      <c r="D4993">
        <f t="shared" si="158"/>
        <v>2.5747625508819536</v>
      </c>
      <c r="E4993">
        <v>-3.7812901762081224E-3</v>
      </c>
      <c r="F4993">
        <v>4985</v>
      </c>
      <c r="G4993">
        <f t="shared" ca="1" si="159"/>
        <v>-1.1926008605592823E-2</v>
      </c>
    </row>
    <row r="4994" spans="2:7" x14ac:dyDescent="0.35">
      <c r="B4994" s="269">
        <v>37636</v>
      </c>
      <c r="C4994" s="210">
        <v>36.85</v>
      </c>
      <c r="D4994">
        <f t="shared" si="158"/>
        <v>-0.26196675345483672</v>
      </c>
      <c r="E4994">
        <v>-3.784806704514749E-3</v>
      </c>
      <c r="F4994">
        <v>4986</v>
      </c>
      <c r="G4994">
        <f t="shared" ca="1" si="159"/>
        <v>-1.5184124491231186E-2</v>
      </c>
    </row>
    <row r="4995" spans="2:7" x14ac:dyDescent="0.35">
      <c r="B4995" s="269">
        <v>38246</v>
      </c>
      <c r="C4995" s="210">
        <v>49.93</v>
      </c>
      <c r="D4995">
        <f t="shared" si="158"/>
        <v>-0.96498253685495061</v>
      </c>
      <c r="E4995">
        <v>-3.7909018355945278E-3</v>
      </c>
      <c r="F4995">
        <v>4987</v>
      </c>
      <c r="G4995">
        <f t="shared" ca="1" si="159"/>
        <v>3.5993802262088002E-2</v>
      </c>
    </row>
    <row r="4996" spans="2:7" x14ac:dyDescent="0.35">
      <c r="B4996" s="269">
        <v>42668</v>
      </c>
      <c r="C4996" s="210">
        <v>1425.86</v>
      </c>
      <c r="D4996">
        <f t="shared" si="158"/>
        <v>-0.69983790497442278</v>
      </c>
      <c r="E4996">
        <v>-3.793780435830659E-3</v>
      </c>
      <c r="F4996">
        <v>4988</v>
      </c>
      <c r="G4996">
        <f t="shared" ca="1" si="159"/>
        <v>-2.1237112855108799E-2</v>
      </c>
    </row>
    <row r="4997" spans="2:7" x14ac:dyDescent="0.35">
      <c r="B4997" s="269">
        <v>45615</v>
      </c>
      <c r="C4997" s="210">
        <v>4750.3</v>
      </c>
      <c r="D4997">
        <f t="shared" si="158"/>
        <v>25.304335788249627</v>
      </c>
      <c r="E4997">
        <v>-3.7958224981124605E-3</v>
      </c>
      <c r="F4997">
        <v>4989</v>
      </c>
      <c r="G4997">
        <f t="shared" ca="1" si="159"/>
        <v>-4.2113083460962215E-3</v>
      </c>
    </row>
    <row r="4998" spans="2:7" x14ac:dyDescent="0.35">
      <c r="B4998" s="269">
        <v>40701</v>
      </c>
      <c r="C4998" s="210">
        <v>180.59</v>
      </c>
      <c r="D4998">
        <f t="shared" si="158"/>
        <v>-0.85801333459131368</v>
      </c>
      <c r="E4998">
        <v>-3.8062665489849829E-3</v>
      </c>
      <c r="F4998">
        <v>4990</v>
      </c>
      <c r="G4998">
        <f t="shared" ca="1" si="159"/>
        <v>-6.2994555878913695E-4</v>
      </c>
    </row>
    <row r="4999" spans="2:7" x14ac:dyDescent="0.35">
      <c r="B4999" s="269">
        <v>42340</v>
      </c>
      <c r="C4999" s="210">
        <v>1271.8800000000001</v>
      </c>
      <c r="D4999">
        <f t="shared" si="158"/>
        <v>-0.69389906380111188</v>
      </c>
      <c r="E4999">
        <v>-3.8065698576060119E-3</v>
      </c>
      <c r="F4999">
        <v>4991</v>
      </c>
      <c r="G4999">
        <f t="shared" ca="1" si="159"/>
        <v>-1.0201681157719413E-2</v>
      </c>
    </row>
    <row r="5000" spans="2:7" x14ac:dyDescent="0.35">
      <c r="B5000" s="269">
        <v>44909</v>
      </c>
      <c r="C5000" s="210">
        <v>4155.1000000000004</v>
      </c>
      <c r="D5000">
        <f t="shared" si="158"/>
        <v>87.746262281076483</v>
      </c>
      <c r="E5000">
        <v>-3.8072587257668945E-3</v>
      </c>
      <c r="F5000">
        <v>4992</v>
      </c>
      <c r="G5000">
        <f t="shared" ca="1" si="159"/>
        <v>8.4813939473548459E-3</v>
      </c>
    </row>
    <row r="5001" spans="2:7" x14ac:dyDescent="0.35">
      <c r="B5001" s="269">
        <v>36997</v>
      </c>
      <c r="C5001" s="210">
        <v>46.82</v>
      </c>
      <c r="D5001">
        <f t="shared" ref="D5001:D5064" si="160">(C5001-C5002)/C5002</f>
        <v>4.7210300429184303E-3</v>
      </c>
      <c r="E5001">
        <v>-3.8297872340425474E-3</v>
      </c>
      <c r="F5001">
        <v>4993</v>
      </c>
      <c r="G5001">
        <f t="shared" ca="1" si="159"/>
        <v>-4.1517107790181397E-2</v>
      </c>
    </row>
    <row r="5002" spans="2:7" x14ac:dyDescent="0.35">
      <c r="B5002" s="269">
        <v>36796</v>
      </c>
      <c r="C5002" s="210">
        <v>46.6</v>
      </c>
      <c r="D5002">
        <f t="shared" si="160"/>
        <v>-0.69991628565908948</v>
      </c>
      <c r="E5002">
        <v>-3.847798204360832E-3</v>
      </c>
      <c r="F5002">
        <v>4994</v>
      </c>
      <c r="G5002">
        <f t="shared" ref="G5002:G5065" ca="1" si="161">_xlfn.NORM.INV(RAND(),M$11,M$12)</f>
        <v>1.1309103841093215E-2</v>
      </c>
    </row>
    <row r="5003" spans="2:7" x14ac:dyDescent="0.35">
      <c r="B5003" s="269">
        <v>40374</v>
      </c>
      <c r="C5003" s="210">
        <v>155.29</v>
      </c>
      <c r="D5003">
        <f t="shared" si="160"/>
        <v>-0.96345016852134291</v>
      </c>
      <c r="E5003">
        <v>-3.8488677913913294E-3</v>
      </c>
      <c r="F5003">
        <v>4995</v>
      </c>
      <c r="G5003">
        <f t="shared" ca="1" si="161"/>
        <v>-1.4375109250089642E-2</v>
      </c>
    </row>
    <row r="5004" spans="2:7" x14ac:dyDescent="0.35">
      <c r="B5004" s="269">
        <v>44915</v>
      </c>
      <c r="C5004" s="210">
        <v>4248.72</v>
      </c>
      <c r="D5004">
        <f t="shared" si="160"/>
        <v>108.84281282316442</v>
      </c>
      <c r="E5004">
        <v>-3.8544861154094102E-3</v>
      </c>
      <c r="F5004">
        <v>4996</v>
      </c>
      <c r="G5004">
        <f t="shared" ca="1" si="161"/>
        <v>1.0986366985096427E-2</v>
      </c>
    </row>
    <row r="5005" spans="2:7" x14ac:dyDescent="0.35">
      <c r="B5005" s="269">
        <v>37130</v>
      </c>
      <c r="C5005" s="210">
        <v>38.68</v>
      </c>
      <c r="D5005">
        <f t="shared" si="160"/>
        <v>1.1453133666112034</v>
      </c>
      <c r="E5005">
        <v>-3.8629925315477359E-3</v>
      </c>
      <c r="F5005">
        <v>4997</v>
      </c>
      <c r="G5005">
        <f t="shared" ca="1" si="161"/>
        <v>6.5214515821808141E-3</v>
      </c>
    </row>
    <row r="5006" spans="2:7" x14ac:dyDescent="0.35">
      <c r="B5006" s="269">
        <v>35818</v>
      </c>
      <c r="C5006" s="210">
        <v>18.03</v>
      </c>
      <c r="D5006">
        <f t="shared" si="160"/>
        <v>-0.89849687552778246</v>
      </c>
      <c r="E5006">
        <v>-3.8674033149171424E-3</v>
      </c>
      <c r="F5006">
        <v>4998</v>
      </c>
      <c r="G5006">
        <f t="shared" ca="1" si="161"/>
        <v>-1.1333682490635773E-3</v>
      </c>
    </row>
    <row r="5007" spans="2:7" x14ac:dyDescent="0.35">
      <c r="B5007" s="269">
        <v>40492</v>
      </c>
      <c r="C5007" s="210">
        <v>177.63</v>
      </c>
      <c r="D5007">
        <f t="shared" si="160"/>
        <v>-0.95700853149391907</v>
      </c>
      <c r="E5007">
        <v>-3.86944818304171E-3</v>
      </c>
      <c r="F5007">
        <v>4999</v>
      </c>
      <c r="G5007">
        <f t="shared" ca="1" si="161"/>
        <v>2.4029075033955807E-2</v>
      </c>
    </row>
    <row r="5008" spans="2:7" x14ac:dyDescent="0.35">
      <c r="B5008" s="269">
        <v>45040</v>
      </c>
      <c r="C5008" s="210">
        <v>4131.75</v>
      </c>
      <c r="D5008">
        <f t="shared" si="160"/>
        <v>13.828273040482344</v>
      </c>
      <c r="E5008">
        <v>-3.8815289848958766E-3</v>
      </c>
      <c r="F5008">
        <v>5000</v>
      </c>
      <c r="G5008">
        <f t="shared" ca="1" si="161"/>
        <v>-1.7022692199121635E-3</v>
      </c>
    </row>
    <row r="5009" spans="2:7" x14ac:dyDescent="0.35">
      <c r="B5009" s="269">
        <v>41444</v>
      </c>
      <c r="C5009" s="210">
        <v>278.64</v>
      </c>
      <c r="D5009">
        <f t="shared" si="160"/>
        <v>0.28245961246375467</v>
      </c>
      <c r="E5009">
        <v>-3.8966145926430194E-3</v>
      </c>
      <c r="F5009">
        <v>5001</v>
      </c>
      <c r="G5009">
        <f t="shared" ca="1" si="161"/>
        <v>-6.3580495438578894E-3</v>
      </c>
    </row>
    <row r="5010" spans="2:7" x14ac:dyDescent="0.35">
      <c r="B5010" s="269">
        <v>41358</v>
      </c>
      <c r="C5010" s="210">
        <v>217.27</v>
      </c>
      <c r="D5010">
        <f t="shared" si="160"/>
        <v>-0.86550246994589641</v>
      </c>
      <c r="E5010">
        <v>-3.8969374656152313E-3</v>
      </c>
      <c r="F5010">
        <v>5002</v>
      </c>
      <c r="G5010">
        <f t="shared" ca="1" si="161"/>
        <v>-7.5689771816086068E-3</v>
      </c>
    </row>
    <row r="5011" spans="2:7" x14ac:dyDescent="0.35">
      <c r="B5011" s="269">
        <v>42921</v>
      </c>
      <c r="C5011" s="210">
        <v>1615.42</v>
      </c>
      <c r="D5011">
        <f t="shared" si="160"/>
        <v>-0.73223692280151564</v>
      </c>
      <c r="E5011">
        <v>-3.8970488487673339E-3</v>
      </c>
      <c r="F5011">
        <v>5003</v>
      </c>
      <c r="G5011">
        <f t="shared" ca="1" si="161"/>
        <v>-2.7527866899939597E-2</v>
      </c>
    </row>
    <row r="5012" spans="2:7" x14ac:dyDescent="0.35">
      <c r="B5012" s="269">
        <v>45971</v>
      </c>
      <c r="C5012" s="210">
        <v>6033.02</v>
      </c>
      <c r="D5012">
        <f t="shared" si="160"/>
        <v>3.9918664206458883</v>
      </c>
      <c r="E5012">
        <v>-3.8982074189771658E-3</v>
      </c>
      <c r="F5012">
        <v>5004</v>
      </c>
      <c r="G5012">
        <f t="shared" ca="1" si="161"/>
        <v>-3.3137521407810469E-2</v>
      </c>
    </row>
    <row r="5013" spans="2:7" x14ac:dyDescent="0.35">
      <c r="B5013" s="269">
        <v>42578</v>
      </c>
      <c r="C5013" s="210">
        <v>1208.57</v>
      </c>
      <c r="D5013">
        <f t="shared" si="160"/>
        <v>12.139486844966296</v>
      </c>
      <c r="E5013">
        <v>-3.8984587488667421E-3</v>
      </c>
      <c r="F5013">
        <v>5005</v>
      </c>
      <c r="G5013">
        <f t="shared" ca="1" si="161"/>
        <v>9.1216255465330111E-3</v>
      </c>
    </row>
    <row r="5014" spans="2:7" x14ac:dyDescent="0.35">
      <c r="B5014" s="269">
        <v>38679</v>
      </c>
      <c r="C5014" s="210">
        <v>91.98</v>
      </c>
      <c r="D5014">
        <f t="shared" si="160"/>
        <v>0.5682864450127878</v>
      </c>
      <c r="E5014">
        <v>-3.8986354775828397E-3</v>
      </c>
      <c r="F5014">
        <v>5006</v>
      </c>
      <c r="G5014">
        <f t="shared" ca="1" si="161"/>
        <v>2.8858889525677896E-2</v>
      </c>
    </row>
    <row r="5015" spans="2:7" x14ac:dyDescent="0.35">
      <c r="B5015" s="269">
        <v>36459</v>
      </c>
      <c r="C5015" s="210">
        <v>58.65</v>
      </c>
      <c r="D5015">
        <f t="shared" si="160"/>
        <v>-0.60983235763704091</v>
      </c>
      <c r="E5015">
        <v>-3.9062500000000677E-3</v>
      </c>
      <c r="F5015">
        <v>5007</v>
      </c>
      <c r="G5015">
        <f t="shared" ca="1" si="161"/>
        <v>2.5161641812809464E-2</v>
      </c>
    </row>
    <row r="5016" spans="2:7" x14ac:dyDescent="0.35">
      <c r="B5016" s="269">
        <v>40676</v>
      </c>
      <c r="C5016" s="210">
        <v>150.32</v>
      </c>
      <c r="D5016">
        <f t="shared" si="160"/>
        <v>1.4618408123157547</v>
      </c>
      <c r="E5016">
        <v>-3.9096150023192862E-3</v>
      </c>
      <c r="F5016">
        <v>5008</v>
      </c>
      <c r="G5016">
        <f t="shared" ca="1" si="161"/>
        <v>5.2254755121224584E-3</v>
      </c>
    </row>
    <row r="5017" spans="2:7" x14ac:dyDescent="0.35">
      <c r="B5017" s="269">
        <v>36550</v>
      </c>
      <c r="C5017" s="210">
        <v>61.06</v>
      </c>
      <c r="D5017">
        <f t="shared" si="160"/>
        <v>-0.97264998611447051</v>
      </c>
      <c r="E5017">
        <v>-3.9151712887437991E-3</v>
      </c>
      <c r="F5017">
        <v>5009</v>
      </c>
      <c r="G5017">
        <f t="shared" ca="1" si="161"/>
        <v>-2.7920154790687064E-2</v>
      </c>
    </row>
    <row r="5018" spans="2:7" x14ac:dyDescent="0.35">
      <c r="B5018" s="269">
        <v>43684</v>
      </c>
      <c r="C5018" s="210">
        <v>2232.54</v>
      </c>
      <c r="D5018">
        <f t="shared" si="160"/>
        <v>66.652727272727276</v>
      </c>
      <c r="E5018">
        <v>-3.9217785868212018E-3</v>
      </c>
      <c r="F5018">
        <v>5010</v>
      </c>
      <c r="G5018">
        <f t="shared" ca="1" si="161"/>
        <v>-1.9797431819923564E-2</v>
      </c>
    </row>
    <row r="5019" spans="2:7" x14ac:dyDescent="0.35">
      <c r="B5019" s="269">
        <v>36038</v>
      </c>
      <c r="C5019" s="210">
        <v>33</v>
      </c>
      <c r="D5019">
        <f t="shared" si="160"/>
        <v>-0.74996211547204117</v>
      </c>
      <c r="E5019">
        <v>-3.9239360096589961E-3</v>
      </c>
      <c r="F5019">
        <v>5011</v>
      </c>
      <c r="G5019">
        <f t="shared" ca="1" si="161"/>
        <v>1.9334211173747579E-2</v>
      </c>
    </row>
    <row r="5020" spans="2:7" x14ac:dyDescent="0.35">
      <c r="B5020" s="269">
        <v>40280</v>
      </c>
      <c r="C5020" s="210">
        <v>131.97999999999999</v>
      </c>
      <c r="D5020">
        <f t="shared" si="160"/>
        <v>-0.97701053321000764</v>
      </c>
      <c r="E5020">
        <v>-3.9245283018868697E-3</v>
      </c>
      <c r="F5020">
        <v>5012</v>
      </c>
      <c r="G5020">
        <f t="shared" ca="1" si="161"/>
        <v>1.4912429621430133E-2</v>
      </c>
    </row>
    <row r="5021" spans="2:7" x14ac:dyDescent="0.35">
      <c r="B5021" s="269">
        <v>45961</v>
      </c>
      <c r="C5021" s="210">
        <v>5740.89</v>
      </c>
      <c r="D5021">
        <f t="shared" si="160"/>
        <v>565.72161895360318</v>
      </c>
      <c r="E5021">
        <v>-3.9246917243138104E-3</v>
      </c>
      <c r="F5021">
        <v>5013</v>
      </c>
      <c r="G5021">
        <f t="shared" ca="1" si="161"/>
        <v>-1.1608517460598065E-4</v>
      </c>
    </row>
    <row r="5022" spans="2:7" x14ac:dyDescent="0.35">
      <c r="B5022" s="269">
        <v>35376</v>
      </c>
      <c r="C5022" s="210">
        <v>10.130000000000001</v>
      </c>
      <c r="D5022">
        <f t="shared" si="160"/>
        <v>0</v>
      </c>
      <c r="E5022">
        <v>-3.9331366764994245E-3</v>
      </c>
      <c r="F5022">
        <v>5014</v>
      </c>
      <c r="G5022">
        <f t="shared" ca="1" si="161"/>
        <v>-1.1346925389938117E-2</v>
      </c>
    </row>
    <row r="5023" spans="2:7" x14ac:dyDescent="0.35">
      <c r="B5023" s="269">
        <v>35361</v>
      </c>
      <c r="C5023" s="210">
        <v>10.130000000000001</v>
      </c>
      <c r="D5023">
        <f t="shared" si="160"/>
        <v>-0.73314014752370915</v>
      </c>
      <c r="E5023">
        <v>-3.9331366764994245E-3</v>
      </c>
      <c r="F5023">
        <v>5015</v>
      </c>
      <c r="G5023">
        <f t="shared" ca="1" si="161"/>
        <v>2.6659737565787954E-2</v>
      </c>
    </row>
    <row r="5024" spans="2:7" x14ac:dyDescent="0.35">
      <c r="B5024" s="269">
        <v>37369</v>
      </c>
      <c r="C5024" s="210">
        <v>37.96</v>
      </c>
      <c r="D5024">
        <f t="shared" si="160"/>
        <v>-0.99346023509386694</v>
      </c>
      <c r="E5024">
        <v>-3.9359748097611801E-3</v>
      </c>
      <c r="F5024">
        <v>5016</v>
      </c>
      <c r="G5024">
        <f t="shared" ca="1" si="161"/>
        <v>-5.4331535200011572E-3</v>
      </c>
    </row>
    <row r="5025" spans="2:7" x14ac:dyDescent="0.35">
      <c r="B5025" s="269">
        <v>45576</v>
      </c>
      <c r="C5025" s="210">
        <v>5804.49</v>
      </c>
      <c r="D5025">
        <f t="shared" si="160"/>
        <v>142.60440376051457</v>
      </c>
      <c r="E5025">
        <v>-3.9416829973951354E-3</v>
      </c>
      <c r="F5025">
        <v>5017</v>
      </c>
      <c r="G5025">
        <f t="shared" ca="1" si="161"/>
        <v>2.4266383893921592E-2</v>
      </c>
    </row>
    <row r="5026" spans="2:7" x14ac:dyDescent="0.35">
      <c r="B5026" s="269">
        <v>37846</v>
      </c>
      <c r="C5026" s="210">
        <v>40.42</v>
      </c>
      <c r="D5026">
        <f t="shared" si="160"/>
        <v>-0.63569175304191072</v>
      </c>
      <c r="E5026">
        <v>-3.9428289797929176E-3</v>
      </c>
      <c r="F5026">
        <v>5018</v>
      </c>
      <c r="G5026">
        <f t="shared" ca="1" si="161"/>
        <v>-2.6893741644183407E-2</v>
      </c>
    </row>
    <row r="5027" spans="2:7" x14ac:dyDescent="0.35">
      <c r="B5027" s="269">
        <v>39601</v>
      </c>
      <c r="C5027" s="210">
        <v>110.95</v>
      </c>
      <c r="D5027">
        <f t="shared" si="160"/>
        <v>1.9344088865379527</v>
      </c>
      <c r="E5027">
        <v>-3.9500852859322899E-3</v>
      </c>
      <c r="F5027">
        <v>5019</v>
      </c>
      <c r="G5027">
        <f t="shared" ca="1" si="161"/>
        <v>2.5107237129704051E-2</v>
      </c>
    </row>
    <row r="5028" spans="2:7" x14ac:dyDescent="0.35">
      <c r="B5028" s="269">
        <v>37370</v>
      </c>
      <c r="C5028" s="210">
        <v>37.81</v>
      </c>
      <c r="D5028">
        <f t="shared" si="160"/>
        <v>-0.9924566170690734</v>
      </c>
      <c r="E5028">
        <v>-3.951527924130626E-3</v>
      </c>
      <c r="F5028">
        <v>5020</v>
      </c>
      <c r="G5028">
        <f t="shared" ca="1" si="161"/>
        <v>9.4367493602882328E-3</v>
      </c>
    </row>
    <row r="5029" spans="2:7" x14ac:dyDescent="0.35">
      <c r="B5029" s="269">
        <v>45441</v>
      </c>
      <c r="C5029" s="210">
        <v>5012.34</v>
      </c>
      <c r="D5029">
        <f t="shared" si="160"/>
        <v>3.097358805208819</v>
      </c>
      <c r="E5029">
        <v>-3.9525220429112778E-3</v>
      </c>
      <c r="F5029">
        <v>5021</v>
      </c>
      <c r="G5029">
        <f t="shared" ca="1" si="161"/>
        <v>1.4451081507948623E-2</v>
      </c>
    </row>
    <row r="5030" spans="2:7" x14ac:dyDescent="0.35">
      <c r="B5030" s="269">
        <v>42493</v>
      </c>
      <c r="C5030" s="210">
        <v>1223.31</v>
      </c>
      <c r="D5030">
        <f t="shared" si="160"/>
        <v>-0.72563342880275961</v>
      </c>
      <c r="E5030">
        <v>-3.9571069151665703E-3</v>
      </c>
      <c r="F5030">
        <v>5022</v>
      </c>
      <c r="G5030">
        <f t="shared" ca="1" si="161"/>
        <v>-1.3294891581105193E-2</v>
      </c>
    </row>
    <row r="5031" spans="2:7" x14ac:dyDescent="0.35">
      <c r="B5031" s="269">
        <v>45239</v>
      </c>
      <c r="C5031" s="210">
        <v>4458.67</v>
      </c>
      <c r="D5031">
        <f t="shared" si="160"/>
        <v>1.8690647019079181</v>
      </c>
      <c r="E5031">
        <v>-3.9607720489678233E-3</v>
      </c>
      <c r="F5031">
        <v>5023</v>
      </c>
      <c r="G5031">
        <f t="shared" ca="1" si="161"/>
        <v>-2.3691852142725865E-2</v>
      </c>
    </row>
    <row r="5032" spans="2:7" x14ac:dyDescent="0.35">
      <c r="B5032" s="269">
        <v>42888</v>
      </c>
      <c r="C5032" s="210">
        <v>1554.05</v>
      </c>
      <c r="D5032">
        <f t="shared" si="160"/>
        <v>6.9259958178201666</v>
      </c>
      <c r="E5032">
        <v>-3.960954474660828E-3</v>
      </c>
      <c r="F5032">
        <v>5024</v>
      </c>
      <c r="G5032">
        <f t="shared" ca="1" si="161"/>
        <v>-1.5224063500961863E-2</v>
      </c>
    </row>
    <row r="5033" spans="2:7" x14ac:dyDescent="0.35">
      <c r="B5033" s="269">
        <v>40792</v>
      </c>
      <c r="C5033" s="210">
        <v>196.07</v>
      </c>
      <c r="D5033">
        <f t="shared" si="160"/>
        <v>3.334954676099934</v>
      </c>
      <c r="E5033">
        <v>-3.9624079248158552E-3</v>
      </c>
      <c r="F5033">
        <v>5025</v>
      </c>
      <c r="G5033">
        <f t="shared" ca="1" si="161"/>
        <v>3.0583790320416878E-3</v>
      </c>
    </row>
    <row r="5034" spans="2:7" x14ac:dyDescent="0.35">
      <c r="B5034" s="269">
        <v>38170</v>
      </c>
      <c r="C5034" s="210">
        <v>45.23</v>
      </c>
      <c r="D5034">
        <f t="shared" si="160"/>
        <v>-0.98331704258340558</v>
      </c>
      <c r="E5034">
        <v>-3.9638846069147702E-3</v>
      </c>
      <c r="F5034">
        <v>5026</v>
      </c>
      <c r="G5034">
        <f t="shared" ca="1" si="161"/>
        <v>1.1255675824045094E-2</v>
      </c>
    </row>
    <row r="5035" spans="2:7" x14ac:dyDescent="0.35">
      <c r="B5035" s="269">
        <v>43466</v>
      </c>
      <c r="C5035" s="210">
        <v>2711.15</v>
      </c>
      <c r="D5035">
        <f t="shared" si="160"/>
        <v>0.65276736346068287</v>
      </c>
      <c r="E5035">
        <v>-3.9640844397745593E-3</v>
      </c>
      <c r="F5035">
        <v>5027</v>
      </c>
      <c r="G5035">
        <f t="shared" ca="1" si="161"/>
        <v>1.2140670616293259E-2</v>
      </c>
    </row>
    <row r="5036" spans="2:7" x14ac:dyDescent="0.35">
      <c r="B5036" s="269">
        <v>42936</v>
      </c>
      <c r="C5036" s="210">
        <v>1640.37</v>
      </c>
      <c r="D5036">
        <f t="shared" si="160"/>
        <v>162.38346613545818</v>
      </c>
      <c r="E5036">
        <v>-3.9650251988585829E-3</v>
      </c>
      <c r="F5036">
        <v>5028</v>
      </c>
      <c r="G5036">
        <f t="shared" ca="1" si="161"/>
        <v>1.4114907692068928E-2</v>
      </c>
    </row>
    <row r="5037" spans="2:7" x14ac:dyDescent="0.35">
      <c r="B5037" s="269">
        <v>35283</v>
      </c>
      <c r="C5037" s="210">
        <v>10.039999999999999</v>
      </c>
      <c r="D5037">
        <f t="shared" si="160"/>
        <v>-0.99820826908800186</v>
      </c>
      <c r="E5037">
        <v>-3.96825396825406E-3</v>
      </c>
      <c r="F5037">
        <v>5029</v>
      </c>
      <c r="G5037">
        <f t="shared" ca="1" si="161"/>
        <v>4.5593752394589406E-3</v>
      </c>
    </row>
    <row r="5038" spans="2:7" x14ac:dyDescent="0.35">
      <c r="B5038" s="269">
        <v>45842</v>
      </c>
      <c r="C5038" s="210">
        <v>5603.52</v>
      </c>
      <c r="D5038">
        <f t="shared" si="160"/>
        <v>2.9579030640353734</v>
      </c>
      <c r="E5038">
        <v>-3.9691779908813648E-3</v>
      </c>
      <c r="F5038">
        <v>5030</v>
      </c>
      <c r="G5038">
        <f t="shared" ca="1" si="161"/>
        <v>1.5418337587995344E-2</v>
      </c>
    </row>
    <row r="5039" spans="2:7" x14ac:dyDescent="0.35">
      <c r="B5039" s="269">
        <v>42598</v>
      </c>
      <c r="C5039" s="210">
        <v>1415.78</v>
      </c>
      <c r="D5039">
        <f t="shared" si="160"/>
        <v>-0.39613740861746866</v>
      </c>
      <c r="E5039">
        <v>-3.9748703770147607E-3</v>
      </c>
      <c r="F5039">
        <v>5031</v>
      </c>
      <c r="G5039">
        <f t="shared" ca="1" si="161"/>
        <v>3.3313495145254179E-3</v>
      </c>
    </row>
    <row r="5040" spans="2:7" x14ac:dyDescent="0.35">
      <c r="B5040" s="269">
        <v>43714</v>
      </c>
      <c r="C5040" s="210">
        <v>2344.54</v>
      </c>
      <c r="D5040">
        <f t="shared" si="160"/>
        <v>61.404578120841094</v>
      </c>
      <c r="E5040">
        <v>-3.9763796253027431E-3</v>
      </c>
      <c r="F5040">
        <v>5032</v>
      </c>
      <c r="G5040">
        <f t="shared" ca="1" si="161"/>
        <v>1.4600188092006054E-2</v>
      </c>
    </row>
    <row r="5041" spans="2:7" x14ac:dyDescent="0.35">
      <c r="B5041" s="269">
        <v>37336</v>
      </c>
      <c r="C5041" s="210">
        <v>37.57</v>
      </c>
      <c r="D5041">
        <f t="shared" si="160"/>
        <v>-0.74134251290877806</v>
      </c>
      <c r="E5041">
        <v>-3.9766702014845858E-3</v>
      </c>
      <c r="F5041">
        <v>5033</v>
      </c>
      <c r="G5041">
        <f t="shared" ca="1" si="161"/>
        <v>-2.8059684817129754E-2</v>
      </c>
    </row>
    <row r="5042" spans="2:7" x14ac:dyDescent="0.35">
      <c r="B5042" s="269">
        <v>40024</v>
      </c>
      <c r="C5042" s="210">
        <v>145.25</v>
      </c>
      <c r="D5042">
        <f t="shared" si="160"/>
        <v>-0.92317050593742567</v>
      </c>
      <c r="E5042">
        <v>-3.9772337653432932E-3</v>
      </c>
      <c r="F5042">
        <v>5034</v>
      </c>
      <c r="G5042">
        <f t="shared" ca="1" si="161"/>
        <v>3.3719642707035792E-2</v>
      </c>
    </row>
    <row r="5043" spans="2:7" x14ac:dyDescent="0.35">
      <c r="B5043" s="269">
        <v>43017</v>
      </c>
      <c r="C5043" s="210">
        <v>1890.55</v>
      </c>
      <c r="D5043">
        <f t="shared" si="160"/>
        <v>-0.4950966515150706</v>
      </c>
      <c r="E5043">
        <v>-3.977661872398691E-3</v>
      </c>
      <c r="F5043">
        <v>5035</v>
      </c>
      <c r="G5043">
        <f t="shared" ca="1" si="161"/>
        <v>-2.5120032311218864E-2</v>
      </c>
    </row>
    <row r="5044" spans="2:7" x14ac:dyDescent="0.35">
      <c r="B5044" s="269">
        <v>44462</v>
      </c>
      <c r="C5044" s="210">
        <v>3744.38</v>
      </c>
      <c r="D5044">
        <f t="shared" si="160"/>
        <v>98.743740010655301</v>
      </c>
      <c r="E5044">
        <v>-3.9794219198050814E-3</v>
      </c>
      <c r="F5044">
        <v>5036</v>
      </c>
      <c r="G5044">
        <f t="shared" ca="1" si="161"/>
        <v>-3.1573699005205368E-3</v>
      </c>
    </row>
    <row r="5045" spans="2:7" x14ac:dyDescent="0.35">
      <c r="B5045" s="269">
        <v>37796</v>
      </c>
      <c r="C5045" s="210">
        <v>37.54</v>
      </c>
      <c r="D5045">
        <f t="shared" si="160"/>
        <v>2.754</v>
      </c>
      <c r="E5045">
        <v>-3.9798355001326238E-3</v>
      </c>
      <c r="F5045">
        <v>5037</v>
      </c>
      <c r="G5045">
        <f t="shared" ca="1" si="161"/>
        <v>9.666461649931065E-3</v>
      </c>
    </row>
    <row r="5046" spans="2:7" x14ac:dyDescent="0.35">
      <c r="B5046" s="269">
        <v>35338</v>
      </c>
      <c r="C5046" s="210">
        <v>10</v>
      </c>
      <c r="D5046">
        <f t="shared" si="160"/>
        <v>-0.95329067214722785</v>
      </c>
      <c r="E5046">
        <v>-3.9840637450198361E-3</v>
      </c>
      <c r="F5046">
        <v>5038</v>
      </c>
      <c r="G5046">
        <f t="shared" ca="1" si="161"/>
        <v>-1.8464681890628453E-2</v>
      </c>
    </row>
    <row r="5047" spans="2:7" x14ac:dyDescent="0.35">
      <c r="B5047" s="269">
        <v>41068</v>
      </c>
      <c r="C5047" s="210">
        <v>214.09</v>
      </c>
      <c r="D5047">
        <f t="shared" si="160"/>
        <v>1.5390180265654652</v>
      </c>
      <c r="E5047">
        <v>-4.000930448941546E-3</v>
      </c>
      <c r="F5047">
        <v>5039</v>
      </c>
      <c r="G5047">
        <f t="shared" ca="1" si="161"/>
        <v>-2.3193088040656489E-2</v>
      </c>
    </row>
    <row r="5048" spans="2:7" x14ac:dyDescent="0.35">
      <c r="B5048" s="269">
        <v>39078</v>
      </c>
      <c r="C5048" s="210">
        <v>84.32</v>
      </c>
      <c r="D5048">
        <f t="shared" si="160"/>
        <v>-0.98094269473731799</v>
      </c>
      <c r="E5048">
        <v>-4.0160642570281528E-3</v>
      </c>
      <c r="F5048">
        <v>5040</v>
      </c>
      <c r="G5048">
        <f t="shared" ca="1" si="161"/>
        <v>-2.788871095954816E-2</v>
      </c>
    </row>
    <row r="5049" spans="2:7" x14ac:dyDescent="0.35">
      <c r="B5049" s="269">
        <v>45058</v>
      </c>
      <c r="C5049" s="210">
        <v>4424.55</v>
      </c>
      <c r="D5049">
        <f t="shared" si="160"/>
        <v>41.547841138571023</v>
      </c>
      <c r="E5049">
        <v>-4.022582286231354E-3</v>
      </c>
      <c r="F5049">
        <v>5041</v>
      </c>
      <c r="G5049">
        <f t="shared" ca="1" si="161"/>
        <v>3.7037934591601741E-2</v>
      </c>
    </row>
    <row r="5050" spans="2:7" x14ac:dyDescent="0.35">
      <c r="B5050" s="269">
        <v>39653</v>
      </c>
      <c r="C5050" s="210">
        <v>103.99</v>
      </c>
      <c r="D5050">
        <f t="shared" si="160"/>
        <v>1.802209646995419</v>
      </c>
      <c r="E5050">
        <v>-4.0226031989273221E-3</v>
      </c>
      <c r="F5050">
        <v>5042</v>
      </c>
      <c r="G5050">
        <f t="shared" ca="1" si="161"/>
        <v>7.5711172627273117E-3</v>
      </c>
    </row>
    <row r="5051" spans="2:7" x14ac:dyDescent="0.35">
      <c r="B5051" s="269">
        <v>37424</v>
      </c>
      <c r="C5051" s="210">
        <v>37.11</v>
      </c>
      <c r="D5051">
        <f t="shared" si="160"/>
        <v>-0.3974671212859231</v>
      </c>
      <c r="E5051">
        <v>-4.0257648953300751E-3</v>
      </c>
      <c r="F5051">
        <v>5043</v>
      </c>
      <c r="G5051">
        <f t="shared" ca="1" si="161"/>
        <v>-3.3215877587951061E-2</v>
      </c>
    </row>
    <row r="5052" spans="2:7" x14ac:dyDescent="0.35">
      <c r="B5052" s="269">
        <v>38464</v>
      </c>
      <c r="C5052" s="210">
        <v>61.59</v>
      </c>
      <c r="D5052">
        <f t="shared" si="160"/>
        <v>-0.70227679218833083</v>
      </c>
      <c r="E5052">
        <v>-4.0426908150064684E-3</v>
      </c>
      <c r="F5052">
        <v>5044</v>
      </c>
      <c r="G5052">
        <f t="shared" ca="1" si="161"/>
        <v>1.027146647285818E-2</v>
      </c>
    </row>
    <row r="5053" spans="2:7" x14ac:dyDescent="0.35">
      <c r="B5053" s="269">
        <v>41263</v>
      </c>
      <c r="C5053" s="210">
        <v>206.87</v>
      </c>
      <c r="D5053">
        <f t="shared" si="160"/>
        <v>4.6107946840249525</v>
      </c>
      <c r="E5053">
        <v>-4.0440999470415647E-3</v>
      </c>
      <c r="F5053">
        <v>5045</v>
      </c>
      <c r="G5053">
        <f t="shared" ca="1" si="161"/>
        <v>-3.4367943025162918E-2</v>
      </c>
    </row>
    <row r="5054" spans="2:7" x14ac:dyDescent="0.35">
      <c r="B5054" s="269">
        <v>37487</v>
      </c>
      <c r="C5054" s="210">
        <v>36.869999999999997</v>
      </c>
      <c r="D5054">
        <f t="shared" si="160"/>
        <v>-0.98639583794553909</v>
      </c>
      <c r="E5054">
        <v>-4.0518638573745457E-3</v>
      </c>
      <c r="F5054">
        <v>5046</v>
      </c>
      <c r="G5054">
        <f t="shared" ca="1" si="161"/>
        <v>-1.1636084918260797E-2</v>
      </c>
    </row>
    <row r="5055" spans="2:7" x14ac:dyDescent="0.35">
      <c r="B5055" s="269">
        <v>43878</v>
      </c>
      <c r="C5055" s="210">
        <v>2710.2</v>
      </c>
      <c r="D5055">
        <f t="shared" si="160"/>
        <v>51.564003103180752</v>
      </c>
      <c r="E5055">
        <v>-4.0533141263326506E-3</v>
      </c>
      <c r="F5055">
        <v>5047</v>
      </c>
      <c r="G5055">
        <f t="shared" ca="1" si="161"/>
        <v>-3.1368908296961692E-2</v>
      </c>
    </row>
    <row r="5056" spans="2:7" x14ac:dyDescent="0.35">
      <c r="B5056" s="269">
        <v>36200</v>
      </c>
      <c r="C5056" s="210">
        <v>51.56</v>
      </c>
      <c r="D5056">
        <f t="shared" si="160"/>
        <v>-0.98423935636906079</v>
      </c>
      <c r="E5056">
        <v>-4.0564033223874996E-3</v>
      </c>
      <c r="F5056">
        <v>5048</v>
      </c>
      <c r="G5056">
        <f t="shared" ca="1" si="161"/>
        <v>6.7520767648084077E-3</v>
      </c>
    </row>
    <row r="5057" spans="2:7" x14ac:dyDescent="0.35">
      <c r="B5057" s="269">
        <v>44193</v>
      </c>
      <c r="C5057" s="210">
        <v>3271.44</v>
      </c>
      <c r="D5057">
        <f t="shared" si="160"/>
        <v>52.367699836867864</v>
      </c>
      <c r="E5057">
        <v>-4.0611547805332916E-3</v>
      </c>
      <c r="F5057">
        <v>5049</v>
      </c>
      <c r="G5057">
        <f t="shared" ca="1" si="161"/>
        <v>8.4837571425415621E-4</v>
      </c>
    </row>
    <row r="5058" spans="2:7" x14ac:dyDescent="0.35">
      <c r="B5058" s="269">
        <v>36549</v>
      </c>
      <c r="C5058" s="210">
        <v>61.3</v>
      </c>
      <c r="D5058">
        <f t="shared" si="160"/>
        <v>-0.95659162848665535</v>
      </c>
      <c r="E5058">
        <v>-4.0617384240454919E-3</v>
      </c>
      <c r="F5058">
        <v>5050</v>
      </c>
      <c r="G5058">
        <f t="shared" ca="1" si="161"/>
        <v>2.4129274241609048E-2</v>
      </c>
    </row>
    <row r="5059" spans="2:7" x14ac:dyDescent="0.35">
      <c r="B5059" s="269">
        <v>42298</v>
      </c>
      <c r="C5059" s="210">
        <v>1412.17</v>
      </c>
      <c r="D5059">
        <f t="shared" si="160"/>
        <v>-0.67468042120588723</v>
      </c>
      <c r="E5059">
        <v>-4.0622597730494391E-3</v>
      </c>
      <c r="F5059">
        <v>5051</v>
      </c>
      <c r="G5059">
        <f t="shared" ca="1" si="161"/>
        <v>1.4650439395166652E-2</v>
      </c>
    </row>
    <row r="5060" spans="2:7" x14ac:dyDescent="0.35">
      <c r="B5060" s="269">
        <v>44964</v>
      </c>
      <c r="C5060" s="210">
        <v>4340.87</v>
      </c>
      <c r="D5060">
        <f t="shared" si="160"/>
        <v>10.663048442999543</v>
      </c>
      <c r="E5060">
        <v>-4.0632499575549916E-3</v>
      </c>
      <c r="F5060">
        <v>5052</v>
      </c>
      <c r="G5060">
        <f t="shared" ca="1" si="161"/>
        <v>-9.3324322245297228E-3</v>
      </c>
    </row>
    <row r="5061" spans="2:7" x14ac:dyDescent="0.35">
      <c r="B5061" s="269">
        <v>41799</v>
      </c>
      <c r="C5061" s="210">
        <v>372.19</v>
      </c>
      <c r="D5061">
        <f t="shared" si="160"/>
        <v>1.4193317732709307</v>
      </c>
      <c r="E5061">
        <v>-4.0673249310962563E-3</v>
      </c>
      <c r="F5061">
        <v>5053</v>
      </c>
      <c r="G5061">
        <f t="shared" ca="1" si="161"/>
        <v>-8.7162460608855574E-3</v>
      </c>
    </row>
    <row r="5062" spans="2:7" x14ac:dyDescent="0.35">
      <c r="B5062" s="269">
        <v>40658</v>
      </c>
      <c r="C5062" s="210">
        <v>153.84</v>
      </c>
      <c r="D5062">
        <f t="shared" si="160"/>
        <v>0.16686893203883496</v>
      </c>
      <c r="E5062">
        <v>-4.0784618372499224E-3</v>
      </c>
      <c r="F5062">
        <v>5054</v>
      </c>
      <c r="G5062">
        <f t="shared" ca="1" si="161"/>
        <v>-1.0018589243639242E-2</v>
      </c>
    </row>
    <row r="5063" spans="2:7" x14ac:dyDescent="0.35">
      <c r="B5063" s="269">
        <v>40185</v>
      </c>
      <c r="C5063" s="210">
        <v>131.84</v>
      </c>
      <c r="D5063">
        <f t="shared" si="160"/>
        <v>2.0018214936247722</v>
      </c>
      <c r="E5063">
        <v>-4.0791660371656754E-3</v>
      </c>
      <c r="F5063">
        <v>5055</v>
      </c>
      <c r="G5063">
        <f t="shared" ca="1" si="161"/>
        <v>1.7794305025587164E-2</v>
      </c>
    </row>
    <row r="5064" spans="2:7" x14ac:dyDescent="0.35">
      <c r="B5064" s="269">
        <v>38114</v>
      </c>
      <c r="C5064" s="210">
        <v>43.92</v>
      </c>
      <c r="D5064">
        <f t="shared" si="160"/>
        <v>-0.9925163066814795</v>
      </c>
      <c r="E5064">
        <v>-4.0816326530612179E-3</v>
      </c>
      <c r="F5064">
        <v>5056</v>
      </c>
      <c r="G5064">
        <f t="shared" ca="1" si="161"/>
        <v>-3.0154660192618941E-2</v>
      </c>
    </row>
    <row r="5065" spans="2:7" x14ac:dyDescent="0.35">
      <c r="B5065" s="269">
        <v>45931</v>
      </c>
      <c r="C5065" s="210">
        <v>5868.76</v>
      </c>
      <c r="D5065">
        <f t="shared" ref="D5065:D5128" si="162">(C5065-C5066)/C5066</f>
        <v>52.679319491447913</v>
      </c>
      <c r="E5065">
        <v>-4.0896949868144596E-3</v>
      </c>
      <c r="F5065">
        <v>5057</v>
      </c>
      <c r="G5065">
        <f t="shared" ca="1" si="161"/>
        <v>2.3548278300114384E-3</v>
      </c>
    </row>
    <row r="5066" spans="2:7" x14ac:dyDescent="0.35">
      <c r="B5066" s="269">
        <v>39588</v>
      </c>
      <c r="C5066" s="210">
        <v>109.33</v>
      </c>
      <c r="D5066">
        <f t="shared" si="162"/>
        <v>1.647215496368039</v>
      </c>
      <c r="E5066">
        <v>-4.0991073055201572E-3</v>
      </c>
      <c r="F5066">
        <v>5058</v>
      </c>
      <c r="G5066">
        <f t="shared" ref="G5066:G5129" ca="1" si="163">_xlfn.NORM.INV(RAND(),M$11,M$12)</f>
        <v>-2.0583967113795711E-2</v>
      </c>
    </row>
    <row r="5067" spans="2:7" x14ac:dyDescent="0.35">
      <c r="B5067" s="269">
        <v>37266</v>
      </c>
      <c r="C5067" s="210">
        <v>41.3</v>
      </c>
      <c r="D5067">
        <f t="shared" si="162"/>
        <v>-0.97194960437396005</v>
      </c>
      <c r="E5067">
        <v>-4.0993489269351754E-3</v>
      </c>
      <c r="F5067">
        <v>5059</v>
      </c>
      <c r="G5067">
        <f t="shared" ca="1" si="163"/>
        <v>-1.2784033042385635E-2</v>
      </c>
    </row>
    <row r="5068" spans="2:7" x14ac:dyDescent="0.35">
      <c r="B5068" s="269">
        <v>42836</v>
      </c>
      <c r="C5068" s="210">
        <v>1472.35</v>
      </c>
      <c r="D5068">
        <f t="shared" si="162"/>
        <v>34.823600973236012</v>
      </c>
      <c r="E5068">
        <v>-4.112470661445016E-3</v>
      </c>
      <c r="F5068">
        <v>5060</v>
      </c>
      <c r="G5068">
        <f t="shared" ca="1" si="163"/>
        <v>-2.7850845374786586E-2</v>
      </c>
    </row>
    <row r="5069" spans="2:7" x14ac:dyDescent="0.35">
      <c r="B5069" s="269">
        <v>37109</v>
      </c>
      <c r="C5069" s="210">
        <v>41.1</v>
      </c>
      <c r="D5069">
        <f t="shared" si="162"/>
        <v>-0.98423844056434828</v>
      </c>
      <c r="E5069">
        <v>-4.1192149260964794E-3</v>
      </c>
      <c r="F5069">
        <v>5061</v>
      </c>
      <c r="G5069">
        <f t="shared" ca="1" si="163"/>
        <v>-1.7004287485505955E-2</v>
      </c>
    </row>
    <row r="5070" spans="2:7" x14ac:dyDescent="0.35">
      <c r="B5070" s="269">
        <v>43629</v>
      </c>
      <c r="C5070" s="210">
        <v>2607.61</v>
      </c>
      <c r="D5070">
        <f t="shared" si="162"/>
        <v>62.538255360623786</v>
      </c>
      <c r="E5070">
        <v>-4.1208371524595029E-3</v>
      </c>
      <c r="F5070">
        <v>5062</v>
      </c>
      <c r="G5070">
        <f t="shared" ca="1" si="163"/>
        <v>2.5890271489174822E-2</v>
      </c>
    </row>
    <row r="5071" spans="2:7" x14ac:dyDescent="0.35">
      <c r="B5071" s="269">
        <v>37284</v>
      </c>
      <c r="C5071" s="210">
        <v>41.04</v>
      </c>
      <c r="D5071">
        <f t="shared" si="162"/>
        <v>-0.83149942519297093</v>
      </c>
      <c r="E5071">
        <v>-4.1252123271051126E-3</v>
      </c>
      <c r="F5071">
        <v>5063</v>
      </c>
      <c r="G5071">
        <f t="shared" ca="1" si="163"/>
        <v>-4.9885768577437192E-2</v>
      </c>
    </row>
    <row r="5072" spans="2:7" x14ac:dyDescent="0.35">
      <c r="B5072" s="269">
        <v>41003</v>
      </c>
      <c r="C5072" s="210">
        <v>243.56</v>
      </c>
      <c r="D5072">
        <f t="shared" si="162"/>
        <v>2.6115065243179125</v>
      </c>
      <c r="E5072">
        <v>-4.1296970192582529E-3</v>
      </c>
      <c r="F5072">
        <v>5064</v>
      </c>
      <c r="G5072">
        <f t="shared" ca="1" si="163"/>
        <v>1.0343416663921015E-2</v>
      </c>
    </row>
    <row r="5073" spans="2:7" x14ac:dyDescent="0.35">
      <c r="B5073" s="269">
        <v>36405</v>
      </c>
      <c r="C5073" s="210">
        <v>67.44</v>
      </c>
      <c r="D5073">
        <f t="shared" si="162"/>
        <v>0.33782979567546129</v>
      </c>
      <c r="E5073">
        <v>-4.1346721795629225E-3</v>
      </c>
      <c r="F5073">
        <v>5065</v>
      </c>
      <c r="G5073">
        <f t="shared" ca="1" si="163"/>
        <v>1.9616601357954895E-3</v>
      </c>
    </row>
    <row r="5074" spans="2:7" x14ac:dyDescent="0.35">
      <c r="B5074" s="269">
        <v>38295</v>
      </c>
      <c r="C5074" s="210">
        <v>50.41</v>
      </c>
      <c r="D5074">
        <f t="shared" si="162"/>
        <v>0.16689814814814799</v>
      </c>
      <c r="E5074">
        <v>-4.1485578822599931E-3</v>
      </c>
      <c r="F5074">
        <v>5066</v>
      </c>
      <c r="G5074">
        <f t="shared" ca="1" si="163"/>
        <v>-8.0137422486915126E-3</v>
      </c>
    </row>
    <row r="5075" spans="2:7" x14ac:dyDescent="0.35">
      <c r="B5075" s="269">
        <v>37235</v>
      </c>
      <c r="C5075" s="210">
        <v>43.2</v>
      </c>
      <c r="D5075">
        <f t="shared" si="162"/>
        <v>-0.99053810166284106</v>
      </c>
      <c r="E5075">
        <v>-4.1493775933609889E-3</v>
      </c>
      <c r="F5075">
        <v>5067</v>
      </c>
      <c r="G5075">
        <f t="shared" ca="1" si="163"/>
        <v>3.7579054664979392E-2</v>
      </c>
    </row>
    <row r="5076" spans="2:7" x14ac:dyDescent="0.35">
      <c r="B5076" s="269">
        <v>45722</v>
      </c>
      <c r="C5076" s="210">
        <v>4565.68</v>
      </c>
      <c r="D5076">
        <f t="shared" si="162"/>
        <v>85.503978779840864</v>
      </c>
      <c r="E5076">
        <v>-4.1507532646557245E-3</v>
      </c>
      <c r="F5076">
        <v>5068</v>
      </c>
      <c r="G5076">
        <f t="shared" ca="1" si="163"/>
        <v>-6.7550112079812026E-3</v>
      </c>
    </row>
    <row r="5077" spans="2:7" x14ac:dyDescent="0.35">
      <c r="B5077" s="269">
        <v>36830</v>
      </c>
      <c r="C5077" s="210">
        <v>52.78</v>
      </c>
      <c r="D5077">
        <f t="shared" si="162"/>
        <v>1.8950161076365378E-4</v>
      </c>
      <c r="E5077">
        <v>-4.1509433962263935E-3</v>
      </c>
      <c r="F5077">
        <v>5069</v>
      </c>
      <c r="G5077">
        <f t="shared" ca="1" si="163"/>
        <v>3.5265949616355135E-3</v>
      </c>
    </row>
    <row r="5078" spans="2:7" x14ac:dyDescent="0.35">
      <c r="B5078" s="269">
        <v>36882</v>
      </c>
      <c r="C5078" s="210">
        <v>52.77</v>
      </c>
      <c r="D5078">
        <f t="shared" si="162"/>
        <v>0.2946516192345438</v>
      </c>
      <c r="E5078">
        <v>-4.1517267408944869E-3</v>
      </c>
      <c r="F5078">
        <v>5070</v>
      </c>
      <c r="G5078">
        <f t="shared" ca="1" si="163"/>
        <v>1.7936271650090797E-2</v>
      </c>
    </row>
    <row r="5079" spans="2:7" x14ac:dyDescent="0.35">
      <c r="B5079" s="269">
        <v>37852</v>
      </c>
      <c r="C5079" s="210">
        <v>40.76</v>
      </c>
      <c r="D5079">
        <f t="shared" si="162"/>
        <v>-0.99138466741349784</v>
      </c>
      <c r="E5079">
        <v>-4.1534326899585073E-3</v>
      </c>
      <c r="F5079">
        <v>5071</v>
      </c>
      <c r="G5079">
        <f t="shared" ca="1" si="163"/>
        <v>-1.2494565548168959E-2</v>
      </c>
    </row>
    <row r="5080" spans="2:7" x14ac:dyDescent="0.35">
      <c r="B5080" s="269">
        <v>45345</v>
      </c>
      <c r="C5080" s="210">
        <v>4731.1000000000004</v>
      </c>
      <c r="D5080">
        <f t="shared" si="162"/>
        <v>84.8638838475499</v>
      </c>
      <c r="E5080">
        <v>-4.155054685066174E-3</v>
      </c>
      <c r="F5080">
        <v>5072</v>
      </c>
      <c r="G5080">
        <f t="shared" ca="1" si="163"/>
        <v>1.2402388308587874E-2</v>
      </c>
    </row>
    <row r="5081" spans="2:7" x14ac:dyDescent="0.35">
      <c r="B5081" s="269">
        <v>36871</v>
      </c>
      <c r="C5081" s="210">
        <v>55.1</v>
      </c>
      <c r="D5081">
        <f t="shared" si="162"/>
        <v>-0.97102638124234253</v>
      </c>
      <c r="E5081">
        <v>-4.1568769202963473E-3</v>
      </c>
      <c r="F5081">
        <v>5073</v>
      </c>
      <c r="G5081">
        <f t="shared" ca="1" si="163"/>
        <v>-1.9445729865560871E-2</v>
      </c>
    </row>
    <row r="5082" spans="2:7" x14ac:dyDescent="0.35">
      <c r="B5082" s="269">
        <v>42997</v>
      </c>
      <c r="C5082" s="210">
        <v>1901.73</v>
      </c>
      <c r="D5082">
        <f t="shared" si="162"/>
        <v>8.1280119036190843</v>
      </c>
      <c r="E5082">
        <v>-4.1577864238324181E-3</v>
      </c>
      <c r="F5082">
        <v>5074</v>
      </c>
      <c r="G5082">
        <f t="shared" ca="1" si="163"/>
        <v>-3.2113128416810847E-2</v>
      </c>
    </row>
    <row r="5083" spans="2:7" x14ac:dyDescent="0.35">
      <c r="B5083" s="269">
        <v>41330</v>
      </c>
      <c r="C5083" s="210">
        <v>208.34</v>
      </c>
      <c r="D5083">
        <f t="shared" si="162"/>
        <v>-0.96460691145442246</v>
      </c>
      <c r="E5083">
        <v>-4.1585010276755626E-3</v>
      </c>
      <c r="F5083">
        <v>5075</v>
      </c>
      <c r="G5083">
        <f t="shared" ca="1" si="163"/>
        <v>9.5966989704060306E-3</v>
      </c>
    </row>
    <row r="5084" spans="2:7" x14ac:dyDescent="0.35">
      <c r="B5084" s="269">
        <v>46024</v>
      </c>
      <c r="C5084" s="210">
        <v>5886.46</v>
      </c>
      <c r="D5084">
        <f t="shared" si="162"/>
        <v>143.77274963108707</v>
      </c>
      <c r="E5084">
        <v>-4.161690119877038E-3</v>
      </c>
      <c r="F5084">
        <v>5076</v>
      </c>
      <c r="G5084">
        <f t="shared" ca="1" si="163"/>
        <v>1.6488668664298215E-2</v>
      </c>
    </row>
    <row r="5085" spans="2:7" x14ac:dyDescent="0.35">
      <c r="B5085" s="269">
        <v>37911</v>
      </c>
      <c r="C5085" s="210">
        <v>40.659999999999997</v>
      </c>
      <c r="D5085">
        <f t="shared" si="162"/>
        <v>-0.51334530221424302</v>
      </c>
      <c r="E5085">
        <v>-4.1636051922606344E-3</v>
      </c>
      <c r="F5085">
        <v>5077</v>
      </c>
      <c r="G5085">
        <f t="shared" ca="1" si="163"/>
        <v>-4.0749893622954491E-3</v>
      </c>
    </row>
    <row r="5086" spans="2:7" x14ac:dyDescent="0.35">
      <c r="B5086" s="269">
        <v>39085</v>
      </c>
      <c r="C5086" s="210">
        <v>83.55</v>
      </c>
      <c r="D5086">
        <f t="shared" si="162"/>
        <v>7.7578616352201255</v>
      </c>
      <c r="E5086">
        <v>-4.1716328963052269E-3</v>
      </c>
      <c r="F5086">
        <v>5078</v>
      </c>
      <c r="G5086">
        <f t="shared" ca="1" si="163"/>
        <v>3.1104951292149064E-2</v>
      </c>
    </row>
    <row r="5087" spans="2:7" x14ac:dyDescent="0.35">
      <c r="B5087" s="269">
        <v>35300</v>
      </c>
      <c r="C5087" s="210">
        <v>9.5399999999999991</v>
      </c>
      <c r="D5087">
        <f t="shared" si="162"/>
        <v>0</v>
      </c>
      <c r="E5087">
        <v>-4.1753653444677376E-3</v>
      </c>
      <c r="F5087">
        <v>5079</v>
      </c>
      <c r="G5087">
        <f t="shared" ca="1" si="163"/>
        <v>1.1482255275702295E-2</v>
      </c>
    </row>
    <row r="5088" spans="2:7" x14ac:dyDescent="0.35">
      <c r="B5088" s="269">
        <v>35235</v>
      </c>
      <c r="C5088" s="210">
        <v>9.5399999999999991</v>
      </c>
      <c r="D5088">
        <f t="shared" si="162"/>
        <v>0</v>
      </c>
      <c r="E5088">
        <v>-4.1753653444677376E-3</v>
      </c>
      <c r="F5088">
        <v>5080</v>
      </c>
      <c r="G5088">
        <f t="shared" ca="1" si="163"/>
        <v>-6.6375180605719244E-3</v>
      </c>
    </row>
    <row r="5089" spans="2:7" x14ac:dyDescent="0.35">
      <c r="B5089" s="269">
        <v>35170</v>
      </c>
      <c r="C5089" s="210">
        <v>9.5399999999999991</v>
      </c>
      <c r="D5089">
        <f t="shared" si="162"/>
        <v>-0.99704227317118543</v>
      </c>
      <c r="E5089">
        <v>-4.1753653444677376E-3</v>
      </c>
      <c r="F5089">
        <v>5081</v>
      </c>
      <c r="G5089">
        <f t="shared" ca="1" si="163"/>
        <v>1.06600996025115E-2</v>
      </c>
    </row>
    <row r="5090" spans="2:7" x14ac:dyDescent="0.35">
      <c r="B5090" s="269">
        <v>44200</v>
      </c>
      <c r="C5090" s="210">
        <v>3225.45</v>
      </c>
      <c r="D5090">
        <f t="shared" si="162"/>
        <v>-0.14201694978373872</v>
      </c>
      <c r="E5090">
        <v>-4.1772409832725732E-3</v>
      </c>
      <c r="F5090">
        <v>5082</v>
      </c>
      <c r="G5090">
        <f t="shared" ca="1" si="163"/>
        <v>-9.6642865054438949E-4</v>
      </c>
    </row>
    <row r="5091" spans="2:7" x14ac:dyDescent="0.35">
      <c r="B5091" s="269">
        <v>44461</v>
      </c>
      <c r="C5091" s="210">
        <v>3759.34</v>
      </c>
      <c r="D5091">
        <f t="shared" si="162"/>
        <v>62.182184873949581</v>
      </c>
      <c r="E5091">
        <v>-4.1826374191087359E-3</v>
      </c>
      <c r="F5091">
        <v>5083</v>
      </c>
      <c r="G5091">
        <f t="shared" ca="1" si="163"/>
        <v>2.0657283026106591E-2</v>
      </c>
    </row>
    <row r="5092" spans="2:7" x14ac:dyDescent="0.35">
      <c r="B5092" s="269">
        <v>38331</v>
      </c>
      <c r="C5092" s="210">
        <v>59.5</v>
      </c>
      <c r="D5092">
        <f t="shared" si="162"/>
        <v>6.7272115708037587E-4</v>
      </c>
      <c r="E5092">
        <v>-4.1841004184100415E-3</v>
      </c>
      <c r="F5092">
        <v>5084</v>
      </c>
      <c r="G5092">
        <f t="shared" ca="1" si="163"/>
        <v>-8.1789668986090702E-3</v>
      </c>
    </row>
    <row r="5093" spans="2:7" x14ac:dyDescent="0.35">
      <c r="B5093" s="269">
        <v>36348</v>
      </c>
      <c r="C5093" s="210">
        <v>59.46</v>
      </c>
      <c r="D5093">
        <f t="shared" si="162"/>
        <v>-0.47910643889618926</v>
      </c>
      <c r="E5093">
        <v>-4.1869033662703063E-3</v>
      </c>
      <c r="F5093">
        <v>5085</v>
      </c>
      <c r="G5093">
        <f t="shared" ca="1" si="163"/>
        <v>-8.1577593170301527E-3</v>
      </c>
    </row>
    <row r="5094" spans="2:7" x14ac:dyDescent="0.35">
      <c r="B5094" s="269">
        <v>39609</v>
      </c>
      <c r="C5094" s="210">
        <v>114.15</v>
      </c>
      <c r="D5094">
        <f t="shared" si="162"/>
        <v>-0.97298595695738821</v>
      </c>
      <c r="E5094">
        <v>-4.1873855011776134E-3</v>
      </c>
      <c r="F5094">
        <v>5086</v>
      </c>
      <c r="G5094">
        <f t="shared" ca="1" si="163"/>
        <v>2.8975953160140209E-2</v>
      </c>
    </row>
    <row r="5095" spans="2:7" x14ac:dyDescent="0.35">
      <c r="B5095" s="269">
        <v>44979</v>
      </c>
      <c r="C5095" s="210">
        <v>4225.58</v>
      </c>
      <c r="D5095">
        <f t="shared" si="162"/>
        <v>1.3672717086834734</v>
      </c>
      <c r="E5095">
        <v>-4.1877290348428563E-3</v>
      </c>
      <c r="F5095">
        <v>5087</v>
      </c>
      <c r="G5095">
        <f t="shared" ca="1" si="163"/>
        <v>1.3362918251388389E-2</v>
      </c>
    </row>
    <row r="5096" spans="2:7" x14ac:dyDescent="0.35">
      <c r="B5096" s="269">
        <v>42958</v>
      </c>
      <c r="C5096" s="210">
        <v>1785</v>
      </c>
      <c r="D5096">
        <f t="shared" si="162"/>
        <v>186.89473684210526</v>
      </c>
      <c r="E5096">
        <v>-4.1896558457135474E-3</v>
      </c>
      <c r="F5096">
        <v>5088</v>
      </c>
      <c r="G5096">
        <f t="shared" ca="1" si="163"/>
        <v>-4.8298630093704803E-3</v>
      </c>
    </row>
    <row r="5097" spans="2:7" x14ac:dyDescent="0.35">
      <c r="B5097" s="269">
        <v>35303</v>
      </c>
      <c r="C5097" s="210">
        <v>9.5</v>
      </c>
      <c r="D5097">
        <f t="shared" si="162"/>
        <v>-0.99817329823502154</v>
      </c>
      <c r="E5097">
        <v>-4.1928721174003302E-3</v>
      </c>
      <c r="F5097">
        <v>5089</v>
      </c>
      <c r="G5097">
        <f t="shared" ca="1" si="163"/>
        <v>-1.796068075851294E-2</v>
      </c>
    </row>
    <row r="5098" spans="2:7" x14ac:dyDescent="0.35">
      <c r="B5098" s="269">
        <v>45477</v>
      </c>
      <c r="C5098" s="210">
        <v>5200.63</v>
      </c>
      <c r="D5098">
        <f t="shared" si="162"/>
        <v>242.47518726591764</v>
      </c>
      <c r="E5098">
        <v>-4.1933698801155071E-3</v>
      </c>
      <c r="F5098">
        <v>5090</v>
      </c>
      <c r="G5098">
        <f t="shared" ca="1" si="163"/>
        <v>2.0614876914308879E-2</v>
      </c>
    </row>
    <row r="5099" spans="2:7" x14ac:dyDescent="0.35">
      <c r="B5099" s="269">
        <v>35881</v>
      </c>
      <c r="C5099" s="210">
        <v>21.36</v>
      </c>
      <c r="D5099">
        <f t="shared" si="162"/>
        <v>-0.80824131430110424</v>
      </c>
      <c r="E5099">
        <v>-4.1958041958041897E-3</v>
      </c>
      <c r="F5099">
        <v>5091</v>
      </c>
      <c r="G5099">
        <f t="shared" ca="1" si="163"/>
        <v>-2.1122120765854336E-2</v>
      </c>
    </row>
    <row r="5100" spans="2:7" x14ac:dyDescent="0.35">
      <c r="B5100" s="269">
        <v>38742</v>
      </c>
      <c r="C5100" s="210">
        <v>111.39</v>
      </c>
      <c r="D5100">
        <f t="shared" si="162"/>
        <v>1.3504958852078497</v>
      </c>
      <c r="E5100">
        <v>-4.2016806722688978E-3</v>
      </c>
      <c r="F5100">
        <v>5092</v>
      </c>
      <c r="G5100">
        <f t="shared" ca="1" si="163"/>
        <v>2.4342013957448727E-2</v>
      </c>
    </row>
    <row r="5101" spans="2:7" x14ac:dyDescent="0.35">
      <c r="B5101" s="269">
        <v>36761</v>
      </c>
      <c r="C5101" s="210">
        <v>47.39</v>
      </c>
      <c r="D5101">
        <f t="shared" si="162"/>
        <v>-0.91901083501384284</v>
      </c>
      <c r="E5101">
        <v>-4.2025635637739618E-3</v>
      </c>
      <c r="F5101">
        <v>5093</v>
      </c>
      <c r="G5101">
        <f t="shared" ca="1" si="163"/>
        <v>-2.908650075925838E-2</v>
      </c>
    </row>
    <row r="5102" spans="2:7" x14ac:dyDescent="0.35">
      <c r="B5102" s="269">
        <v>41904</v>
      </c>
      <c r="C5102" s="210">
        <v>585.14</v>
      </c>
      <c r="D5102">
        <f t="shared" si="162"/>
        <v>-0.78553102275392916</v>
      </c>
      <c r="E5102">
        <v>-4.2034682867889027E-3</v>
      </c>
      <c r="F5102">
        <v>5094</v>
      </c>
      <c r="G5102">
        <f t="shared" ca="1" si="163"/>
        <v>-1.8680207667190073E-3</v>
      </c>
    </row>
    <row r="5103" spans="2:7" x14ac:dyDescent="0.35">
      <c r="B5103" s="269">
        <v>43469</v>
      </c>
      <c r="C5103" s="210">
        <v>2728.32</v>
      </c>
      <c r="D5103">
        <f t="shared" si="162"/>
        <v>287.71111111111117</v>
      </c>
      <c r="E5103">
        <v>-4.2082595762540816E-3</v>
      </c>
      <c r="F5103">
        <v>5095</v>
      </c>
      <c r="G5103">
        <f t="shared" ca="1" si="163"/>
        <v>2.3775088814336192E-2</v>
      </c>
    </row>
    <row r="5104" spans="2:7" x14ac:dyDescent="0.35">
      <c r="B5104" s="269">
        <v>35221</v>
      </c>
      <c r="C5104" s="210">
        <v>9.4499999999999993</v>
      </c>
      <c r="D5104">
        <f t="shared" si="162"/>
        <v>-0.83942225998300768</v>
      </c>
      <c r="E5104">
        <v>-4.214963119072805E-3</v>
      </c>
      <c r="F5104">
        <v>5096</v>
      </c>
      <c r="G5104">
        <f t="shared" ca="1" si="163"/>
        <v>8.0270456005051057E-3</v>
      </c>
    </row>
    <row r="5105" spans="2:7" x14ac:dyDescent="0.35">
      <c r="B5105" s="269">
        <v>36243</v>
      </c>
      <c r="C5105" s="210">
        <v>58.85</v>
      </c>
      <c r="D5105">
        <f t="shared" si="162"/>
        <v>-0.98101925167149928</v>
      </c>
      <c r="E5105">
        <v>-4.2301184433164128E-3</v>
      </c>
      <c r="F5105">
        <v>5097</v>
      </c>
      <c r="G5105">
        <f t="shared" ca="1" si="163"/>
        <v>1.8957846788464305E-2</v>
      </c>
    </row>
    <row r="5106" spans="2:7" x14ac:dyDescent="0.35">
      <c r="B5106" s="269">
        <v>44721</v>
      </c>
      <c r="C5106" s="210">
        <v>3100.51</v>
      </c>
      <c r="D5106">
        <f t="shared" si="162"/>
        <v>29.075759045494227</v>
      </c>
      <c r="E5106">
        <v>-4.2393158001226248E-3</v>
      </c>
      <c r="F5106">
        <v>5098</v>
      </c>
      <c r="G5106">
        <f t="shared" ca="1" si="163"/>
        <v>1.4676832081381227E-2</v>
      </c>
    </row>
    <row r="5107" spans="2:7" x14ac:dyDescent="0.35">
      <c r="B5107" s="269">
        <v>39835</v>
      </c>
      <c r="C5107" s="210">
        <v>103.09</v>
      </c>
      <c r="D5107">
        <f t="shared" si="162"/>
        <v>0.12901106122001973</v>
      </c>
      <c r="E5107">
        <v>-4.2499758524099079E-3</v>
      </c>
      <c r="F5107">
        <v>5099</v>
      </c>
      <c r="G5107">
        <f t="shared" ca="1" si="163"/>
        <v>-2.4521618829043211E-2</v>
      </c>
    </row>
    <row r="5108" spans="2:7" x14ac:dyDescent="0.35">
      <c r="B5108" s="269">
        <v>38623</v>
      </c>
      <c r="C5108" s="210">
        <v>91.31</v>
      </c>
      <c r="D5108">
        <f t="shared" si="162"/>
        <v>1.4381842456608811</v>
      </c>
      <c r="E5108">
        <v>-4.2529989094874654E-3</v>
      </c>
      <c r="F5108">
        <v>5100</v>
      </c>
      <c r="G5108">
        <f t="shared" ca="1" si="163"/>
        <v>1.3096545994553416E-3</v>
      </c>
    </row>
    <row r="5109" spans="2:7" x14ac:dyDescent="0.35">
      <c r="B5109" s="269">
        <v>37461</v>
      </c>
      <c r="C5109" s="210">
        <v>37.450000000000003</v>
      </c>
      <c r="D5109">
        <f t="shared" si="162"/>
        <v>-0.64441701481200142</v>
      </c>
      <c r="E5109">
        <v>-4.2541877160328792E-3</v>
      </c>
      <c r="F5109">
        <v>5101</v>
      </c>
      <c r="G5109">
        <f t="shared" ca="1" si="163"/>
        <v>1.9622158421621935E-3</v>
      </c>
    </row>
    <row r="5110" spans="2:7" x14ac:dyDescent="0.35">
      <c r="B5110" s="269">
        <v>39514</v>
      </c>
      <c r="C5110" s="210">
        <v>105.32</v>
      </c>
      <c r="D5110">
        <f t="shared" si="162"/>
        <v>10.252136752136751</v>
      </c>
      <c r="E5110">
        <v>-4.2545145126217532E-3</v>
      </c>
      <c r="F5110">
        <v>5102</v>
      </c>
      <c r="G5110">
        <f t="shared" ca="1" si="163"/>
        <v>3.187573285234567E-2</v>
      </c>
    </row>
    <row r="5111" spans="2:7" x14ac:dyDescent="0.35">
      <c r="B5111" s="269">
        <v>35213</v>
      </c>
      <c r="C5111" s="210">
        <v>9.36</v>
      </c>
      <c r="D5111">
        <f t="shared" si="162"/>
        <v>-0.97739512642789861</v>
      </c>
      <c r="E5111">
        <v>-4.2553191489362683E-3</v>
      </c>
      <c r="F5111">
        <v>5103</v>
      </c>
      <c r="G5111">
        <f t="shared" ca="1" si="163"/>
        <v>1.0230401976528697E-2</v>
      </c>
    </row>
    <row r="5112" spans="2:7" x14ac:dyDescent="0.35">
      <c r="B5112" s="269">
        <v>41834</v>
      </c>
      <c r="C5112" s="210">
        <v>414.07</v>
      </c>
      <c r="D5112">
        <f t="shared" si="162"/>
        <v>6.0805403556771545</v>
      </c>
      <c r="E5112">
        <v>-4.2564447864562862E-3</v>
      </c>
      <c r="F5112">
        <v>5104</v>
      </c>
      <c r="G5112">
        <f t="shared" ca="1" si="163"/>
        <v>1.0208546196041338E-2</v>
      </c>
    </row>
    <row r="5113" spans="2:7" x14ac:dyDescent="0.35">
      <c r="B5113" s="269">
        <v>36481</v>
      </c>
      <c r="C5113" s="210">
        <v>58.48</v>
      </c>
      <c r="D5113">
        <f t="shared" si="162"/>
        <v>-0.30455464383398745</v>
      </c>
      <c r="E5113">
        <v>-4.2567682615358426E-3</v>
      </c>
      <c r="F5113">
        <v>5105</v>
      </c>
      <c r="G5113">
        <f t="shared" ca="1" si="163"/>
        <v>-1.6618536024974341E-3</v>
      </c>
    </row>
    <row r="5114" spans="2:7" x14ac:dyDescent="0.35">
      <c r="B5114" s="269">
        <v>39087</v>
      </c>
      <c r="C5114" s="210">
        <v>84.09</v>
      </c>
      <c r="D5114">
        <f t="shared" si="162"/>
        <v>1.2538193513803269</v>
      </c>
      <c r="E5114">
        <v>-4.2628774422735277E-3</v>
      </c>
      <c r="F5114">
        <v>5106</v>
      </c>
      <c r="G5114">
        <f t="shared" ca="1" si="163"/>
        <v>-1.6655096977658403E-2</v>
      </c>
    </row>
    <row r="5115" spans="2:7" x14ac:dyDescent="0.35">
      <c r="B5115" s="269">
        <v>37747</v>
      </c>
      <c r="C5115" s="210">
        <v>37.31</v>
      </c>
      <c r="D5115">
        <f t="shared" si="162"/>
        <v>-0.97249417593111387</v>
      </c>
      <c r="E5115">
        <v>-4.270082732852858E-3</v>
      </c>
      <c r="F5115">
        <v>5107</v>
      </c>
      <c r="G5115">
        <f t="shared" ca="1" si="163"/>
        <v>1.290826347450957E-2</v>
      </c>
    </row>
    <row r="5116" spans="2:7" x14ac:dyDescent="0.35">
      <c r="B5116" s="269">
        <v>42760</v>
      </c>
      <c r="C5116" s="210">
        <v>1356.44</v>
      </c>
      <c r="D5116">
        <f t="shared" si="162"/>
        <v>-0.74472825953994481</v>
      </c>
      <c r="E5116">
        <v>-4.2723121871008005E-3</v>
      </c>
      <c r="F5116">
        <v>5108</v>
      </c>
      <c r="G5116">
        <f t="shared" ca="1" si="163"/>
        <v>-3.746345685068056E-2</v>
      </c>
    </row>
    <row r="5117" spans="2:7" x14ac:dyDescent="0.35">
      <c r="B5117" s="269">
        <v>45805</v>
      </c>
      <c r="C5117" s="210">
        <v>5313.71</v>
      </c>
      <c r="D5117">
        <f t="shared" si="162"/>
        <v>161.94725544311564</v>
      </c>
      <c r="E5117">
        <v>-4.2743210931469192E-3</v>
      </c>
      <c r="F5117">
        <v>5109</v>
      </c>
      <c r="G5117">
        <f t="shared" ca="1" si="163"/>
        <v>2.9810506085272557E-2</v>
      </c>
    </row>
    <row r="5118" spans="2:7" x14ac:dyDescent="0.35">
      <c r="B5118" s="269">
        <v>36098</v>
      </c>
      <c r="C5118" s="210">
        <v>32.61</v>
      </c>
      <c r="D5118">
        <f t="shared" si="162"/>
        <v>-0.97822108834450894</v>
      </c>
      <c r="E5118">
        <v>-4.2748091603053611E-3</v>
      </c>
      <c r="F5118">
        <v>5110</v>
      </c>
      <c r="G5118">
        <f t="shared" ca="1" si="163"/>
        <v>1.1342546648315728E-2</v>
      </c>
    </row>
    <row r="5119" spans="2:7" x14ac:dyDescent="0.35">
      <c r="B5119" s="269">
        <v>42648</v>
      </c>
      <c r="C5119" s="210">
        <v>1497.32</v>
      </c>
      <c r="D5119">
        <f t="shared" si="162"/>
        <v>-0.42456582643818197</v>
      </c>
      <c r="E5119">
        <v>-4.275976724854573E-3</v>
      </c>
      <c r="F5119">
        <v>5111</v>
      </c>
      <c r="G5119">
        <f t="shared" ca="1" si="163"/>
        <v>1.5256013968940156E-2</v>
      </c>
    </row>
    <row r="5120" spans="2:7" x14ac:dyDescent="0.35">
      <c r="B5120" s="269">
        <v>43579</v>
      </c>
      <c r="C5120" s="210">
        <v>2602.0700000000002</v>
      </c>
      <c r="D5120">
        <f t="shared" si="162"/>
        <v>25.0050969418349</v>
      </c>
      <c r="E5120">
        <v>-4.2781976466085662E-3</v>
      </c>
      <c r="F5120">
        <v>5112</v>
      </c>
      <c r="G5120">
        <f t="shared" ca="1" si="163"/>
        <v>6.8256985118895219E-3</v>
      </c>
    </row>
    <row r="5121" spans="2:7" x14ac:dyDescent="0.35">
      <c r="B5121" s="269">
        <v>39555</v>
      </c>
      <c r="C5121" s="210">
        <v>100.06</v>
      </c>
      <c r="D5121">
        <f t="shared" si="162"/>
        <v>-0.96234141127499506</v>
      </c>
      <c r="E5121">
        <v>-4.2790327395760041E-3</v>
      </c>
      <c r="F5121">
        <v>5113</v>
      </c>
      <c r="G5121">
        <f t="shared" ca="1" si="163"/>
        <v>-3.2084722025554013E-2</v>
      </c>
    </row>
    <row r="5122" spans="2:7" x14ac:dyDescent="0.35">
      <c r="B5122" s="269">
        <v>43838</v>
      </c>
      <c r="C5122" s="210">
        <v>2657.03</v>
      </c>
      <c r="D5122">
        <f t="shared" si="162"/>
        <v>-0.54354798532910731</v>
      </c>
      <c r="E5122">
        <v>-4.2833694340555359E-3</v>
      </c>
      <c r="F5122">
        <v>5114</v>
      </c>
      <c r="G5122">
        <f t="shared" ca="1" si="163"/>
        <v>-1.808286079485957E-2</v>
      </c>
    </row>
    <row r="5123" spans="2:7" x14ac:dyDescent="0.35">
      <c r="B5123" s="269">
        <v>46035</v>
      </c>
      <c r="C5123" s="210">
        <v>5821.05</v>
      </c>
      <c r="D5123">
        <f t="shared" si="162"/>
        <v>25.990541104465159</v>
      </c>
      <c r="E5123">
        <v>-4.2917206909174506E-3</v>
      </c>
      <c r="F5123">
        <v>5115</v>
      </c>
      <c r="G5123">
        <f t="shared" ca="1" si="163"/>
        <v>3.6432693030495851E-2</v>
      </c>
    </row>
    <row r="5124" spans="2:7" x14ac:dyDescent="0.35">
      <c r="B5124" s="269">
        <v>41075</v>
      </c>
      <c r="C5124" s="210">
        <v>215.67</v>
      </c>
      <c r="D5124">
        <f t="shared" si="162"/>
        <v>0.66181229773462769</v>
      </c>
      <c r="E5124">
        <v>-4.2936288088642974E-3</v>
      </c>
      <c r="F5124">
        <v>5116</v>
      </c>
      <c r="G5124">
        <f t="shared" ca="1" si="163"/>
        <v>2.0902770371639519E-2</v>
      </c>
    </row>
    <row r="5125" spans="2:7" x14ac:dyDescent="0.35">
      <c r="B5125" s="269">
        <v>39289</v>
      </c>
      <c r="C5125" s="210">
        <v>129.78</v>
      </c>
      <c r="D5125">
        <f t="shared" si="162"/>
        <v>13.000000000000002</v>
      </c>
      <c r="E5125">
        <v>-4.2964554242749904E-3</v>
      </c>
      <c r="F5125">
        <v>5117</v>
      </c>
      <c r="G5125">
        <f t="shared" ca="1" si="163"/>
        <v>-2.3909800803796021E-2</v>
      </c>
    </row>
    <row r="5126" spans="2:7" x14ac:dyDescent="0.35">
      <c r="B5126" s="269">
        <v>35157</v>
      </c>
      <c r="C5126" s="210">
        <v>9.27</v>
      </c>
      <c r="D5126">
        <f t="shared" si="162"/>
        <v>-0.91829719725013226</v>
      </c>
      <c r="E5126">
        <v>-4.2964554242750719E-3</v>
      </c>
      <c r="F5126">
        <v>5118</v>
      </c>
      <c r="G5126">
        <f t="shared" ca="1" si="163"/>
        <v>-1.3842848109331346E-2</v>
      </c>
    </row>
    <row r="5127" spans="2:7" x14ac:dyDescent="0.35">
      <c r="B5127" s="269">
        <v>39351</v>
      </c>
      <c r="C5127" s="210">
        <v>113.46</v>
      </c>
      <c r="D5127">
        <f t="shared" si="162"/>
        <v>-0.4157569515962925</v>
      </c>
      <c r="E5127">
        <v>-4.3001316366828354E-3</v>
      </c>
      <c r="F5127">
        <v>5119</v>
      </c>
      <c r="G5127">
        <f t="shared" ca="1" si="163"/>
        <v>8.0714598370615065E-3</v>
      </c>
    </row>
    <row r="5128" spans="2:7" x14ac:dyDescent="0.35">
      <c r="B5128" s="269">
        <v>40780</v>
      </c>
      <c r="C5128" s="210">
        <v>194.2</v>
      </c>
      <c r="D5128">
        <f t="shared" si="162"/>
        <v>-0.92455263832663814</v>
      </c>
      <c r="E5128">
        <v>-4.3068088597211004E-3</v>
      </c>
      <c r="F5128">
        <v>5120</v>
      </c>
      <c r="G5128">
        <f t="shared" ca="1" si="163"/>
        <v>2.3079399192702998E-3</v>
      </c>
    </row>
    <row r="5129" spans="2:7" x14ac:dyDescent="0.35">
      <c r="B5129" s="269">
        <v>43566</v>
      </c>
      <c r="C5129" s="210">
        <v>2573.98</v>
      </c>
      <c r="D5129">
        <f t="shared" ref="D5129:D5192" si="164">(C5129-C5130)/C5130</f>
        <v>-4.5776397055007308E-2</v>
      </c>
      <c r="E5129">
        <v>-4.3092777124465681E-3</v>
      </c>
      <c r="F5129">
        <v>5121</v>
      </c>
      <c r="G5129">
        <f t="shared" ca="1" si="163"/>
        <v>2.8328517116317001E-3</v>
      </c>
    </row>
    <row r="5130" spans="2:7" x14ac:dyDescent="0.35">
      <c r="B5130" s="269">
        <v>43805</v>
      </c>
      <c r="C5130" s="210">
        <v>2697.46</v>
      </c>
      <c r="D5130">
        <f t="shared" si="164"/>
        <v>-0.20907198358012022</v>
      </c>
      <c r="E5130">
        <v>-4.3113312711782472E-3</v>
      </c>
      <c r="F5130">
        <v>5122</v>
      </c>
      <c r="G5130">
        <f t="shared" ref="G5130:G5193" ca="1" si="165">_xlfn.NORM.INV(RAND(),M$11,M$12)</f>
        <v>-3.5658492586010254E-3</v>
      </c>
    </row>
    <row r="5131" spans="2:7" x14ac:dyDescent="0.35">
      <c r="B5131" s="269">
        <v>44497</v>
      </c>
      <c r="C5131" s="210">
        <v>3410.5</v>
      </c>
      <c r="D5131">
        <f t="shared" si="164"/>
        <v>25.392973223959142</v>
      </c>
      <c r="E5131">
        <v>-4.3120688296105075E-3</v>
      </c>
      <c r="F5131">
        <v>5123</v>
      </c>
      <c r="G5131">
        <f t="shared" ca="1" si="165"/>
        <v>3.7300060358324881E-3</v>
      </c>
    </row>
    <row r="5132" spans="2:7" x14ac:dyDescent="0.35">
      <c r="B5132" s="269">
        <v>39290</v>
      </c>
      <c r="C5132" s="210">
        <v>129.22</v>
      </c>
      <c r="D5132">
        <f t="shared" si="164"/>
        <v>-0.75944300686933364</v>
      </c>
      <c r="E5132">
        <v>-4.31499460625676E-3</v>
      </c>
      <c r="F5132">
        <v>5124</v>
      </c>
      <c r="G5132">
        <f t="shared" ca="1" si="165"/>
        <v>3.1260068749259413E-3</v>
      </c>
    </row>
    <row r="5133" spans="2:7" x14ac:dyDescent="0.35">
      <c r="B5133" s="269">
        <v>41884</v>
      </c>
      <c r="C5133" s="210">
        <v>537.16999999999996</v>
      </c>
      <c r="D5133">
        <f t="shared" si="164"/>
        <v>7.0378572497381411</v>
      </c>
      <c r="E5133">
        <v>-4.3188137164041534E-3</v>
      </c>
      <c r="F5133">
        <v>5125</v>
      </c>
      <c r="G5133">
        <f t="shared" ca="1" si="165"/>
        <v>-1.58657743946579E-3</v>
      </c>
    </row>
    <row r="5134" spans="2:7" x14ac:dyDescent="0.35">
      <c r="B5134" s="269">
        <v>38519</v>
      </c>
      <c r="C5134" s="210">
        <v>66.83</v>
      </c>
      <c r="D5134">
        <f t="shared" si="164"/>
        <v>0.26118135497263628</v>
      </c>
      <c r="E5134">
        <v>-4.3206197854589725E-3</v>
      </c>
      <c r="F5134">
        <v>5126</v>
      </c>
      <c r="G5134">
        <f t="shared" ca="1" si="165"/>
        <v>1.2545169310609594E-2</v>
      </c>
    </row>
    <row r="5135" spans="2:7" x14ac:dyDescent="0.35">
      <c r="B5135" s="269">
        <v>36234</v>
      </c>
      <c r="C5135" s="210">
        <v>52.99</v>
      </c>
      <c r="D5135">
        <f t="shared" si="164"/>
        <v>0.21120000000000005</v>
      </c>
      <c r="E5135">
        <v>-4.3216835776023468E-3</v>
      </c>
      <c r="F5135">
        <v>5127</v>
      </c>
      <c r="G5135">
        <f t="shared" ca="1" si="165"/>
        <v>-1.522779629573435E-2</v>
      </c>
    </row>
    <row r="5136" spans="2:7" x14ac:dyDescent="0.35">
      <c r="B5136" s="269">
        <v>38162</v>
      </c>
      <c r="C5136" s="210">
        <v>43.75</v>
      </c>
      <c r="D5136">
        <f t="shared" si="164"/>
        <v>-0.34476561329938593</v>
      </c>
      <c r="E5136">
        <v>-4.3240782885752786E-3</v>
      </c>
      <c r="F5136">
        <v>5128</v>
      </c>
      <c r="G5136">
        <f t="shared" ca="1" si="165"/>
        <v>-3.8762501451130383E-3</v>
      </c>
    </row>
    <row r="5137" spans="2:7" x14ac:dyDescent="0.35">
      <c r="B5137" s="269">
        <v>38358</v>
      </c>
      <c r="C5137" s="210">
        <v>66.77</v>
      </c>
      <c r="D5137">
        <f t="shared" si="164"/>
        <v>0.52966781214203895</v>
      </c>
      <c r="E5137">
        <v>-4.3244855353415787E-3</v>
      </c>
      <c r="F5137">
        <v>5129</v>
      </c>
      <c r="G5137">
        <f t="shared" ca="1" si="165"/>
        <v>2.8912969194190778E-2</v>
      </c>
    </row>
    <row r="5138" spans="2:7" x14ac:dyDescent="0.35">
      <c r="B5138" s="269">
        <v>37063</v>
      </c>
      <c r="C5138" s="210">
        <v>43.65</v>
      </c>
      <c r="D5138">
        <f t="shared" si="164"/>
        <v>-0.61993905093600343</v>
      </c>
      <c r="E5138">
        <v>-4.3339416058395261E-3</v>
      </c>
      <c r="F5138">
        <v>5130</v>
      </c>
      <c r="G5138">
        <f t="shared" ca="1" si="165"/>
        <v>-7.8025775978576494E-3</v>
      </c>
    </row>
    <row r="5139" spans="2:7" x14ac:dyDescent="0.35">
      <c r="B5139" s="269">
        <v>39911</v>
      </c>
      <c r="C5139" s="210">
        <v>114.85</v>
      </c>
      <c r="D5139">
        <f t="shared" si="164"/>
        <v>11.510893246187363</v>
      </c>
      <c r="E5139">
        <v>-4.3346337234503683E-3</v>
      </c>
      <c r="F5139">
        <v>5131</v>
      </c>
      <c r="G5139">
        <f t="shared" ca="1" si="165"/>
        <v>-2.6444168005115313E-3</v>
      </c>
    </row>
    <row r="5140" spans="2:7" x14ac:dyDescent="0.35">
      <c r="B5140" s="269">
        <v>35227</v>
      </c>
      <c r="C5140" s="210">
        <v>9.18</v>
      </c>
      <c r="D5140">
        <f t="shared" si="164"/>
        <v>-0.74965912189800932</v>
      </c>
      <c r="E5140">
        <v>-4.3383947939263472E-3</v>
      </c>
      <c r="F5140">
        <v>5132</v>
      </c>
      <c r="G5140">
        <f t="shared" ca="1" si="165"/>
        <v>-4.1657794654611328E-2</v>
      </c>
    </row>
    <row r="5141" spans="2:7" x14ac:dyDescent="0.35">
      <c r="B5141" s="269">
        <v>37481</v>
      </c>
      <c r="C5141" s="210">
        <v>36.67</v>
      </c>
      <c r="D5141">
        <f t="shared" si="164"/>
        <v>-0.9920515015877488</v>
      </c>
      <c r="E5141">
        <v>-4.3442845506379748E-3</v>
      </c>
      <c r="F5141">
        <v>5133</v>
      </c>
      <c r="G5141">
        <f t="shared" ca="1" si="165"/>
        <v>1.3210824012859765E-2</v>
      </c>
    </row>
    <row r="5142" spans="2:7" x14ac:dyDescent="0.35">
      <c r="B5142" s="269">
        <v>45386</v>
      </c>
      <c r="C5142" s="210">
        <v>4613.45</v>
      </c>
      <c r="D5142">
        <f t="shared" si="164"/>
        <v>110.86833171677982</v>
      </c>
      <c r="E5142">
        <v>-4.3443730333781027E-3</v>
      </c>
      <c r="F5142">
        <v>5134</v>
      </c>
      <c r="G5142">
        <f t="shared" ca="1" si="165"/>
        <v>1.3022125481528818E-2</v>
      </c>
    </row>
    <row r="5143" spans="2:7" x14ac:dyDescent="0.35">
      <c r="B5143" s="269">
        <v>37902</v>
      </c>
      <c r="C5143" s="210">
        <v>41.24</v>
      </c>
      <c r="D5143">
        <f t="shared" si="164"/>
        <v>-4.9988481916608957E-2</v>
      </c>
      <c r="E5143">
        <v>-4.3457267020762845E-3</v>
      </c>
      <c r="F5143">
        <v>5135</v>
      </c>
      <c r="G5143">
        <f t="shared" ca="1" si="165"/>
        <v>3.5850544960725264E-4</v>
      </c>
    </row>
    <row r="5144" spans="2:7" x14ac:dyDescent="0.35">
      <c r="B5144" s="269">
        <v>38133</v>
      </c>
      <c r="C5144" s="210">
        <v>43.41</v>
      </c>
      <c r="D5144">
        <f t="shared" si="164"/>
        <v>5.59474580394064E-2</v>
      </c>
      <c r="E5144">
        <v>-4.3577981651377251E-3</v>
      </c>
      <c r="F5144">
        <v>5136</v>
      </c>
      <c r="G5144">
        <f t="shared" ca="1" si="165"/>
        <v>-8.3415513883125774E-3</v>
      </c>
    </row>
    <row r="5145" spans="2:7" x14ac:dyDescent="0.35">
      <c r="B5145" s="269">
        <v>36686</v>
      </c>
      <c r="C5145" s="210">
        <v>41.11</v>
      </c>
      <c r="D5145">
        <f t="shared" si="164"/>
        <v>3.5027382256297912</v>
      </c>
      <c r="E5145">
        <v>-4.3594090578832579E-3</v>
      </c>
      <c r="F5145">
        <v>5137</v>
      </c>
      <c r="G5145">
        <f t="shared" ca="1" si="165"/>
        <v>-7.3372244077906006E-3</v>
      </c>
    </row>
    <row r="5146" spans="2:7" x14ac:dyDescent="0.35">
      <c r="B5146" s="269">
        <v>35247</v>
      </c>
      <c r="C5146" s="210">
        <v>9.1300000000000008</v>
      </c>
      <c r="D5146">
        <f t="shared" si="164"/>
        <v>0</v>
      </c>
      <c r="E5146">
        <v>-4.3620501635767885E-3</v>
      </c>
      <c r="F5146">
        <v>5138</v>
      </c>
      <c r="G5146">
        <f t="shared" ca="1" si="165"/>
        <v>-4.6357842949479372E-3</v>
      </c>
    </row>
    <row r="5147" spans="2:7" x14ac:dyDescent="0.35">
      <c r="B5147" s="269">
        <v>35149</v>
      </c>
      <c r="C5147" s="210">
        <v>9.1300000000000008</v>
      </c>
      <c r="D5147">
        <f t="shared" si="164"/>
        <v>-0.92965559750365978</v>
      </c>
      <c r="E5147">
        <v>-4.3620501635767885E-3</v>
      </c>
      <c r="F5147">
        <v>5139</v>
      </c>
      <c r="G5147">
        <f t="shared" ca="1" si="165"/>
        <v>-1.2014207778510962E-3</v>
      </c>
    </row>
    <row r="5148" spans="2:7" x14ac:dyDescent="0.35">
      <c r="B5148" s="269">
        <v>38835</v>
      </c>
      <c r="C5148" s="210">
        <v>129.79</v>
      </c>
      <c r="D5148">
        <f t="shared" si="164"/>
        <v>-0.8875303292894281</v>
      </c>
      <c r="E5148">
        <v>-4.372506903958435E-3</v>
      </c>
      <c r="F5148">
        <v>5140</v>
      </c>
      <c r="G5148">
        <f t="shared" ca="1" si="165"/>
        <v>-1.9294780038211123E-2</v>
      </c>
    </row>
    <row r="5149" spans="2:7" x14ac:dyDescent="0.35">
      <c r="B5149" s="269">
        <v>42447</v>
      </c>
      <c r="C5149" s="210">
        <v>1154</v>
      </c>
      <c r="D5149">
        <f t="shared" si="164"/>
        <v>-0.39051441850639063</v>
      </c>
      <c r="E5149">
        <v>-4.3741965541338633E-3</v>
      </c>
      <c r="F5149">
        <v>5141</v>
      </c>
      <c r="G5149">
        <f t="shared" ca="1" si="165"/>
        <v>1.2267193661859674E-2</v>
      </c>
    </row>
    <row r="5150" spans="2:7" x14ac:dyDescent="0.35">
      <c r="B5150" s="269">
        <v>42998</v>
      </c>
      <c r="C5150" s="210">
        <v>1893.4</v>
      </c>
      <c r="D5150">
        <f t="shared" si="164"/>
        <v>0.2063637695841378</v>
      </c>
      <c r="E5150">
        <v>-4.3802222187166043E-3</v>
      </c>
      <c r="F5150">
        <v>5142</v>
      </c>
      <c r="G5150">
        <f t="shared" ca="1" si="165"/>
        <v>-3.0046364669422156E-2</v>
      </c>
    </row>
    <row r="5151" spans="2:7" x14ac:dyDescent="0.35">
      <c r="B5151" s="269">
        <v>42892</v>
      </c>
      <c r="C5151" s="210">
        <v>1569.51</v>
      </c>
      <c r="D5151">
        <f t="shared" si="164"/>
        <v>-0.41588543314266146</v>
      </c>
      <c r="E5151">
        <v>-4.3833496149503822E-3</v>
      </c>
      <c r="F5151">
        <v>5143</v>
      </c>
      <c r="G5151">
        <f t="shared" ca="1" si="165"/>
        <v>-1.9513093565446532E-2</v>
      </c>
    </row>
    <row r="5152" spans="2:7" x14ac:dyDescent="0.35">
      <c r="B5152" s="269">
        <v>43461</v>
      </c>
      <c r="C5152" s="210">
        <v>2686.99</v>
      </c>
      <c r="D5152">
        <f t="shared" si="164"/>
        <v>0.76530605540992436</v>
      </c>
      <c r="E5152">
        <v>-4.3870862558961273E-3</v>
      </c>
      <c r="F5152">
        <v>5144</v>
      </c>
      <c r="G5152">
        <f t="shared" ca="1" si="165"/>
        <v>3.8866928126871064E-2</v>
      </c>
    </row>
    <row r="5153" spans="2:7" x14ac:dyDescent="0.35">
      <c r="B5153" s="269">
        <v>42880</v>
      </c>
      <c r="C5153" s="210">
        <v>1522.11</v>
      </c>
      <c r="D5153">
        <f t="shared" si="164"/>
        <v>0.3639711812463034</v>
      </c>
      <c r="E5153">
        <v>-4.3890058999751678E-3</v>
      </c>
      <c r="F5153">
        <v>5145</v>
      </c>
      <c r="G5153">
        <f t="shared" ca="1" si="165"/>
        <v>1.0470821990280576E-2</v>
      </c>
    </row>
    <row r="5154" spans="2:7" x14ac:dyDescent="0.35">
      <c r="B5154" s="269">
        <v>42171</v>
      </c>
      <c r="C5154" s="210">
        <v>1115.94</v>
      </c>
      <c r="D5154">
        <f t="shared" si="164"/>
        <v>-0.62184472434861282</v>
      </c>
      <c r="E5154">
        <v>-4.3894866441837928E-3</v>
      </c>
      <c r="F5154">
        <v>5146</v>
      </c>
      <c r="G5154">
        <f t="shared" ca="1" si="165"/>
        <v>-3.4222602658654046E-2</v>
      </c>
    </row>
    <row r="5155" spans="2:7" x14ac:dyDescent="0.35">
      <c r="B5155" s="269">
        <v>44634</v>
      </c>
      <c r="C5155" s="210">
        <v>2951.01</v>
      </c>
      <c r="D5155">
        <f t="shared" si="164"/>
        <v>6.8069047619047627</v>
      </c>
      <c r="E5155">
        <v>-4.3926680904039367E-3</v>
      </c>
      <c r="F5155">
        <v>5147</v>
      </c>
      <c r="G5155">
        <f t="shared" ca="1" si="165"/>
        <v>1.7471671478059683E-2</v>
      </c>
    </row>
    <row r="5156" spans="2:7" x14ac:dyDescent="0.35">
      <c r="B5156" s="269">
        <v>41795</v>
      </c>
      <c r="C5156" s="210">
        <v>378</v>
      </c>
      <c r="D5156">
        <f t="shared" si="164"/>
        <v>-0.71123877039662653</v>
      </c>
      <c r="E5156">
        <v>-4.3985566412937972E-3</v>
      </c>
      <c r="F5156">
        <v>5148</v>
      </c>
      <c r="G5156">
        <f t="shared" ca="1" si="165"/>
        <v>6.7211227020093859E-3</v>
      </c>
    </row>
    <row r="5157" spans="2:7" x14ac:dyDescent="0.35">
      <c r="B5157" s="269">
        <v>42713</v>
      </c>
      <c r="C5157" s="210">
        <v>1309.04</v>
      </c>
      <c r="D5157">
        <f t="shared" si="164"/>
        <v>5.3016415539402111</v>
      </c>
      <c r="E5157">
        <v>-4.4036111132237351E-3</v>
      </c>
      <c r="F5157">
        <v>5149</v>
      </c>
      <c r="G5157">
        <f t="shared" ca="1" si="165"/>
        <v>-6.175424626062887E-3</v>
      </c>
    </row>
    <row r="5158" spans="2:7" x14ac:dyDescent="0.35">
      <c r="B5158" s="269">
        <v>41110</v>
      </c>
      <c r="C5158" s="210">
        <v>207.73</v>
      </c>
      <c r="D5158">
        <f t="shared" si="164"/>
        <v>-0.33801784576163169</v>
      </c>
      <c r="E5158">
        <v>-4.409297867241869E-3</v>
      </c>
      <c r="F5158">
        <v>5150</v>
      </c>
      <c r="G5158">
        <f t="shared" ca="1" si="165"/>
        <v>2.5221635903005069E-2</v>
      </c>
    </row>
    <row r="5159" spans="2:7" x14ac:dyDescent="0.35">
      <c r="B5159" s="269">
        <v>41530</v>
      </c>
      <c r="C5159" s="210">
        <v>313.8</v>
      </c>
      <c r="D5159">
        <f t="shared" si="164"/>
        <v>-0.12500348548643445</v>
      </c>
      <c r="E5159">
        <v>-4.410038389542772E-3</v>
      </c>
      <c r="F5159">
        <v>5151</v>
      </c>
      <c r="G5159">
        <f t="shared" ca="1" si="165"/>
        <v>-1.0691392321967417E-2</v>
      </c>
    </row>
    <row r="5160" spans="2:7" x14ac:dyDescent="0.35">
      <c r="B5160" s="269">
        <v>41771</v>
      </c>
      <c r="C5160" s="210">
        <v>358.63</v>
      </c>
      <c r="D5160">
        <f t="shared" si="164"/>
        <v>13.455058444175735</v>
      </c>
      <c r="E5160">
        <v>-4.413969241019465E-3</v>
      </c>
      <c r="F5160">
        <v>5152</v>
      </c>
      <c r="G5160">
        <f t="shared" ca="1" si="165"/>
        <v>4.94929141538244E-3</v>
      </c>
    </row>
    <row r="5161" spans="2:7" x14ac:dyDescent="0.35">
      <c r="B5161" s="269">
        <v>35957</v>
      </c>
      <c r="C5161" s="210">
        <v>24.81</v>
      </c>
      <c r="D5161">
        <f t="shared" si="164"/>
        <v>-0.35289514866979665</v>
      </c>
      <c r="E5161">
        <v>-4.4141252006421744E-3</v>
      </c>
      <c r="F5161">
        <v>5153</v>
      </c>
      <c r="G5161">
        <f t="shared" ca="1" si="165"/>
        <v>-8.9899691654055144E-3</v>
      </c>
    </row>
    <row r="5162" spans="2:7" x14ac:dyDescent="0.35">
      <c r="B5162" s="269">
        <v>37348</v>
      </c>
      <c r="C5162" s="210">
        <v>38.340000000000003</v>
      </c>
      <c r="D5162">
        <f t="shared" si="164"/>
        <v>-0.80656879067655518</v>
      </c>
      <c r="E5162">
        <v>-4.4144378083613243E-3</v>
      </c>
      <c r="F5162">
        <v>5154</v>
      </c>
      <c r="G5162">
        <f t="shared" ca="1" si="165"/>
        <v>1.1540913036797447E-2</v>
      </c>
    </row>
    <row r="5163" spans="2:7" x14ac:dyDescent="0.35">
      <c r="B5163" s="269">
        <v>41215</v>
      </c>
      <c r="C5163" s="210">
        <v>198.21</v>
      </c>
      <c r="D5163">
        <f t="shared" si="164"/>
        <v>-0.93843893742643014</v>
      </c>
      <c r="E5163">
        <v>-4.4201115073584582E-3</v>
      </c>
      <c r="F5163">
        <v>5155</v>
      </c>
      <c r="G5163">
        <f t="shared" ca="1" si="165"/>
        <v>-2.0623956901903101E-3</v>
      </c>
    </row>
    <row r="5164" spans="2:7" x14ac:dyDescent="0.35">
      <c r="B5164" s="269">
        <v>44386</v>
      </c>
      <c r="C5164" s="210">
        <v>3219.73</v>
      </c>
      <c r="D5164">
        <f t="shared" si="164"/>
        <v>-0.1048970684310755</v>
      </c>
      <c r="E5164">
        <v>-4.4248061248469235E-3</v>
      </c>
      <c r="F5164">
        <v>5156</v>
      </c>
      <c r="G5164">
        <f t="shared" ca="1" si="165"/>
        <v>1.0103125992643626E-2</v>
      </c>
    </row>
    <row r="5165" spans="2:7" x14ac:dyDescent="0.35">
      <c r="B5165" s="269">
        <v>44477</v>
      </c>
      <c r="C5165" s="210">
        <v>3597.05</v>
      </c>
      <c r="D5165">
        <f t="shared" si="164"/>
        <v>-0.36100723897499665</v>
      </c>
      <c r="E5165">
        <v>-4.4339024707520146E-3</v>
      </c>
      <c r="F5165">
        <v>5157</v>
      </c>
      <c r="G5165">
        <f t="shared" ca="1" si="165"/>
        <v>-1.4743558379647569E-2</v>
      </c>
    </row>
    <row r="5166" spans="2:7" x14ac:dyDescent="0.35">
      <c r="B5166" s="269">
        <v>46051</v>
      </c>
      <c r="C5166" s="210">
        <v>5629.25</v>
      </c>
      <c r="D5166">
        <f t="shared" si="164"/>
        <v>42.252016903572802</v>
      </c>
      <c r="E5166">
        <v>-4.4355387817831514E-3</v>
      </c>
      <c r="F5166">
        <v>5158</v>
      </c>
      <c r="G5166">
        <f t="shared" ca="1" si="165"/>
        <v>8.3296648440415594E-3</v>
      </c>
    </row>
    <row r="5167" spans="2:7" x14ac:dyDescent="0.35">
      <c r="B5167" s="269">
        <v>39286</v>
      </c>
      <c r="C5167" s="210">
        <v>130.15</v>
      </c>
      <c r="D5167">
        <f t="shared" si="164"/>
        <v>2.6324309238068659</v>
      </c>
      <c r="E5167">
        <v>-4.4366251051784914E-3</v>
      </c>
      <c r="F5167">
        <v>5159</v>
      </c>
      <c r="G5167">
        <f t="shared" ca="1" si="165"/>
        <v>2.0365393399219955E-2</v>
      </c>
    </row>
    <row r="5168" spans="2:7" x14ac:dyDescent="0.35">
      <c r="B5168" s="269">
        <v>37697</v>
      </c>
      <c r="C5168" s="210">
        <v>35.83</v>
      </c>
      <c r="D5168">
        <f t="shared" si="164"/>
        <v>-0.98870019080057403</v>
      </c>
      <c r="E5168">
        <v>-4.4456793553765955E-3</v>
      </c>
      <c r="F5168">
        <v>5160</v>
      </c>
      <c r="G5168">
        <f t="shared" ca="1" si="165"/>
        <v>3.1082140341093072E-3</v>
      </c>
    </row>
    <row r="5169" spans="2:7" x14ac:dyDescent="0.35">
      <c r="B5169" s="269">
        <v>44146</v>
      </c>
      <c r="C5169" s="210">
        <v>3170.85</v>
      </c>
      <c r="D5169">
        <f t="shared" si="164"/>
        <v>36.2778039031272</v>
      </c>
      <c r="E5169">
        <v>-4.4458259157743015E-3</v>
      </c>
      <c r="F5169">
        <v>5161</v>
      </c>
      <c r="G5169">
        <f t="shared" ca="1" si="165"/>
        <v>-5.7796047283262637E-3</v>
      </c>
    </row>
    <row r="5170" spans="2:7" x14ac:dyDescent="0.35">
      <c r="B5170" s="269">
        <v>39101</v>
      </c>
      <c r="C5170" s="210">
        <v>85.06</v>
      </c>
      <c r="D5170">
        <f t="shared" si="164"/>
        <v>0.72851046535257058</v>
      </c>
      <c r="E5170">
        <v>-4.4475655430711077E-3</v>
      </c>
      <c r="F5170">
        <v>5162</v>
      </c>
      <c r="G5170">
        <f t="shared" ca="1" si="165"/>
        <v>2.9613096880796497E-2</v>
      </c>
    </row>
    <row r="5171" spans="2:7" x14ac:dyDescent="0.35">
      <c r="B5171" s="269">
        <v>38037</v>
      </c>
      <c r="C5171" s="210">
        <v>49.21</v>
      </c>
      <c r="D5171">
        <f t="shared" si="164"/>
        <v>0.37534935718278367</v>
      </c>
      <c r="E5171">
        <v>-4.4507384179647757E-3</v>
      </c>
      <c r="F5171">
        <v>5163</v>
      </c>
      <c r="G5171">
        <f t="shared" ca="1" si="165"/>
        <v>-4.5000637367238076E-2</v>
      </c>
    </row>
    <row r="5172" spans="2:7" x14ac:dyDescent="0.35">
      <c r="B5172" s="269">
        <v>37181</v>
      </c>
      <c r="C5172" s="210">
        <v>35.78</v>
      </c>
      <c r="D5172">
        <f t="shared" si="164"/>
        <v>-0.99212515241285515</v>
      </c>
      <c r="E5172">
        <v>-4.4518642181412523E-3</v>
      </c>
      <c r="F5172">
        <v>5164</v>
      </c>
      <c r="G5172">
        <f t="shared" ca="1" si="165"/>
        <v>5.0837255487068949E-3</v>
      </c>
    </row>
    <row r="5173" spans="2:7" x14ac:dyDescent="0.35">
      <c r="B5173" s="269">
        <v>45398</v>
      </c>
      <c r="C5173" s="210">
        <v>4543.58</v>
      </c>
      <c r="D5173">
        <f t="shared" si="164"/>
        <v>0.94293802463962073</v>
      </c>
      <c r="E5173">
        <v>-4.4523324349787924E-3</v>
      </c>
      <c r="F5173">
        <v>5165</v>
      </c>
      <c r="G5173">
        <f t="shared" ca="1" si="165"/>
        <v>1.7971546216992988E-2</v>
      </c>
    </row>
    <row r="5174" spans="2:7" x14ac:dyDescent="0.35">
      <c r="B5174" s="269">
        <v>43598</v>
      </c>
      <c r="C5174" s="210">
        <v>2338.5100000000002</v>
      </c>
      <c r="D5174">
        <f t="shared" si="164"/>
        <v>64.614758698092047</v>
      </c>
      <c r="E5174">
        <v>-4.4657300979139133E-3</v>
      </c>
      <c r="F5174">
        <v>5166</v>
      </c>
      <c r="G5174">
        <f t="shared" ca="1" si="165"/>
        <v>2.2694071138900079E-5</v>
      </c>
    </row>
    <row r="5175" spans="2:7" x14ac:dyDescent="0.35">
      <c r="B5175" s="269">
        <v>37176</v>
      </c>
      <c r="C5175" s="210">
        <v>35.64</v>
      </c>
      <c r="D5175">
        <f t="shared" si="164"/>
        <v>-0.99260984151800979</v>
      </c>
      <c r="E5175">
        <v>-4.4692737430166649E-3</v>
      </c>
      <c r="F5175">
        <v>5167</v>
      </c>
      <c r="G5175">
        <f t="shared" ca="1" si="165"/>
        <v>2.0213955179596323E-3</v>
      </c>
    </row>
    <row r="5176" spans="2:7" x14ac:dyDescent="0.35">
      <c r="B5176" s="269">
        <v>45117</v>
      </c>
      <c r="C5176" s="210">
        <v>4822.63</v>
      </c>
      <c r="D5176">
        <f t="shared" si="164"/>
        <v>34.588738838462106</v>
      </c>
      <c r="E5176">
        <v>-4.4794636203561314E-3</v>
      </c>
      <c r="F5176">
        <v>5168</v>
      </c>
      <c r="G5176">
        <f t="shared" ca="1" si="165"/>
        <v>-1.413838412620555E-2</v>
      </c>
    </row>
    <row r="5177" spans="2:7" x14ac:dyDescent="0.35">
      <c r="B5177" s="269">
        <v>40337</v>
      </c>
      <c r="C5177" s="210">
        <v>135.51</v>
      </c>
      <c r="D5177">
        <f t="shared" si="164"/>
        <v>-0.95042347302760355</v>
      </c>
      <c r="E5177">
        <v>-4.4813399941229333E-3</v>
      </c>
      <c r="F5177">
        <v>5169</v>
      </c>
      <c r="G5177">
        <f t="shared" ca="1" si="165"/>
        <v>-1.4801767905738427E-2</v>
      </c>
    </row>
    <row r="5178" spans="2:7" x14ac:dyDescent="0.35">
      <c r="B5178" s="269">
        <v>43850</v>
      </c>
      <c r="C5178" s="210">
        <v>2733.35</v>
      </c>
      <c r="D5178">
        <f t="shared" si="164"/>
        <v>1.3057877732130954</v>
      </c>
      <c r="E5178">
        <v>-4.4834393187794357E-3</v>
      </c>
      <c r="F5178">
        <v>5170</v>
      </c>
      <c r="G5178">
        <f t="shared" ca="1" si="165"/>
        <v>-8.3605200648985464E-3</v>
      </c>
    </row>
    <row r="5179" spans="2:7" x14ac:dyDescent="0.35">
      <c r="B5179" s="269">
        <v>42551</v>
      </c>
      <c r="C5179" s="210">
        <v>1185.43</v>
      </c>
      <c r="D5179">
        <f t="shared" si="164"/>
        <v>65.973446327683618</v>
      </c>
      <c r="E5179">
        <v>-4.4928534238061688E-3</v>
      </c>
      <c r="F5179">
        <v>5171</v>
      </c>
      <c r="G5179">
        <f t="shared" ca="1" si="165"/>
        <v>7.7727045366469604E-3</v>
      </c>
    </row>
    <row r="5180" spans="2:7" x14ac:dyDescent="0.35">
      <c r="B5180" s="269">
        <v>35835</v>
      </c>
      <c r="C5180" s="210">
        <v>17.7</v>
      </c>
      <c r="D5180">
        <f t="shared" si="164"/>
        <v>-0.98625883083611521</v>
      </c>
      <c r="E5180">
        <v>-4.4994375703038157E-3</v>
      </c>
      <c r="F5180">
        <v>5172</v>
      </c>
      <c r="G5180">
        <f t="shared" ca="1" si="165"/>
        <v>-9.4820369383711352E-3</v>
      </c>
    </row>
    <row r="5181" spans="2:7" x14ac:dyDescent="0.35">
      <c r="B5181" s="269">
        <v>42265</v>
      </c>
      <c r="C5181" s="210">
        <v>1288.0999999999999</v>
      </c>
      <c r="D5181">
        <f t="shared" si="164"/>
        <v>33.340175953079175</v>
      </c>
      <c r="E5181">
        <v>-4.5056533197314801E-3</v>
      </c>
      <c r="F5181">
        <v>5173</v>
      </c>
      <c r="G5181">
        <f t="shared" ca="1" si="165"/>
        <v>9.4104569558418911E-3</v>
      </c>
    </row>
    <row r="5182" spans="2:7" x14ac:dyDescent="0.35">
      <c r="B5182" s="269">
        <v>37553</v>
      </c>
      <c r="C5182" s="210">
        <v>37.51</v>
      </c>
      <c r="D5182">
        <f t="shared" si="164"/>
        <v>-5.3972257250945795E-2</v>
      </c>
      <c r="E5182">
        <v>-4.5116772823779643E-3</v>
      </c>
      <c r="F5182">
        <v>5174</v>
      </c>
      <c r="G5182">
        <f t="shared" ca="1" si="165"/>
        <v>1.0726842294331568E-2</v>
      </c>
    </row>
    <row r="5183" spans="2:7" x14ac:dyDescent="0.35">
      <c r="B5183" s="269">
        <v>37838</v>
      </c>
      <c r="C5183" s="210">
        <v>39.65</v>
      </c>
      <c r="D5183">
        <f t="shared" si="164"/>
        <v>-0.99291711325473386</v>
      </c>
      <c r="E5183">
        <v>-4.5192066281697146E-3</v>
      </c>
      <c r="F5183">
        <v>5175</v>
      </c>
      <c r="G5183">
        <f t="shared" ca="1" si="165"/>
        <v>-4.1396997642796224E-3</v>
      </c>
    </row>
    <row r="5184" spans="2:7" x14ac:dyDescent="0.35">
      <c r="B5184" s="269">
        <v>46245</v>
      </c>
      <c r="C5184" s="209">
        <v>5598</v>
      </c>
      <c r="D5184">
        <f t="shared" si="164"/>
        <v>56.980321077162095</v>
      </c>
      <c r="E5184">
        <v>-4.5345425446785808E-3</v>
      </c>
      <c r="F5184">
        <v>5176</v>
      </c>
      <c r="G5184">
        <f t="shared" ca="1" si="165"/>
        <v>-1.5334859511207761E-2</v>
      </c>
    </row>
    <row r="5185" spans="2:7" x14ac:dyDescent="0.35">
      <c r="B5185" s="269">
        <v>39885</v>
      </c>
      <c r="C5185" s="210">
        <v>96.55</v>
      </c>
      <c r="D5185">
        <f t="shared" si="164"/>
        <v>-6.2439308603612416E-2</v>
      </c>
      <c r="E5185">
        <v>-4.5365501598102669E-3</v>
      </c>
      <c r="F5185">
        <v>5177</v>
      </c>
      <c r="G5185">
        <f t="shared" ca="1" si="165"/>
        <v>3.1678229300880753E-2</v>
      </c>
    </row>
    <row r="5186" spans="2:7" x14ac:dyDescent="0.35">
      <c r="B5186" s="269">
        <v>39717</v>
      </c>
      <c r="C5186" s="210">
        <v>102.98</v>
      </c>
      <c r="D5186">
        <f t="shared" si="164"/>
        <v>-0.94947874506340912</v>
      </c>
      <c r="E5186">
        <v>-4.543257612373116E-3</v>
      </c>
      <c r="F5186">
        <v>5178</v>
      </c>
      <c r="G5186">
        <f t="shared" ca="1" si="165"/>
        <v>-2.3286229037717442E-2</v>
      </c>
    </row>
    <row r="5187" spans="2:7" x14ac:dyDescent="0.35">
      <c r="B5187" s="269">
        <v>43131</v>
      </c>
      <c r="C5187" s="210">
        <v>2038.35</v>
      </c>
      <c r="D5187">
        <f t="shared" si="164"/>
        <v>-0.53515499394528177</v>
      </c>
      <c r="E5187">
        <v>-4.5563759962494897E-3</v>
      </c>
      <c r="F5187">
        <v>5179</v>
      </c>
      <c r="G5187">
        <f t="shared" ca="1" si="165"/>
        <v>-8.0757139928063523E-4</v>
      </c>
    </row>
    <row r="5188" spans="2:7" x14ac:dyDescent="0.35">
      <c r="B5188" s="269">
        <v>45075</v>
      </c>
      <c r="C5188" s="210">
        <v>4385.01</v>
      </c>
      <c r="D5188">
        <f t="shared" si="164"/>
        <v>0.36740561492573626</v>
      </c>
      <c r="E5188">
        <v>-4.5583631662463034E-3</v>
      </c>
      <c r="F5188">
        <v>5180</v>
      </c>
      <c r="G5188">
        <f t="shared" ca="1" si="165"/>
        <v>-1.2993573500495502E-2</v>
      </c>
    </row>
    <row r="5189" spans="2:7" x14ac:dyDescent="0.35">
      <c r="B5189" s="269">
        <v>44608</v>
      </c>
      <c r="C5189" s="210">
        <v>3206.81</v>
      </c>
      <c r="D5189">
        <f t="shared" si="164"/>
        <v>17.185380514914367</v>
      </c>
      <c r="E5189">
        <v>-4.569257464620927E-3</v>
      </c>
      <c r="F5189">
        <v>5181</v>
      </c>
      <c r="G5189">
        <f t="shared" ca="1" si="165"/>
        <v>-2.5278749293740417E-2</v>
      </c>
    </row>
    <row r="5190" spans="2:7" x14ac:dyDescent="0.35">
      <c r="B5190" s="269">
        <v>40465</v>
      </c>
      <c r="C5190" s="210">
        <v>176.34</v>
      </c>
      <c r="D5190">
        <f t="shared" si="164"/>
        <v>1.7968279143536878</v>
      </c>
      <c r="E5190">
        <v>-4.5723962743437893E-3</v>
      </c>
      <c r="F5190">
        <v>5182</v>
      </c>
      <c r="G5190">
        <f t="shared" ca="1" si="165"/>
        <v>-6.9226816516224582E-3</v>
      </c>
    </row>
    <row r="5191" spans="2:7" x14ac:dyDescent="0.35">
      <c r="B5191" s="269">
        <v>38470</v>
      </c>
      <c r="C5191" s="210">
        <v>63.05</v>
      </c>
      <c r="D5191">
        <f t="shared" si="164"/>
        <v>-0.5605659325341511</v>
      </c>
      <c r="E5191">
        <v>-4.5784654246922366E-3</v>
      </c>
      <c r="F5191">
        <v>5183</v>
      </c>
      <c r="G5191">
        <f t="shared" ca="1" si="165"/>
        <v>1.104122636608384E-2</v>
      </c>
    </row>
    <row r="5192" spans="2:7" x14ac:dyDescent="0.35">
      <c r="B5192" s="269">
        <v>40562</v>
      </c>
      <c r="C5192" s="210">
        <v>143.47999999999999</v>
      </c>
      <c r="D5192">
        <f t="shared" si="164"/>
        <v>2.8915107133170599</v>
      </c>
      <c r="E5192">
        <v>-4.5788816428472085E-3</v>
      </c>
      <c r="F5192">
        <v>5184</v>
      </c>
      <c r="G5192">
        <f t="shared" ca="1" si="165"/>
        <v>-9.1802107422769008E-3</v>
      </c>
    </row>
    <row r="5193" spans="2:7" x14ac:dyDescent="0.35">
      <c r="B5193" s="269">
        <v>37565</v>
      </c>
      <c r="C5193" s="210">
        <v>36.869999999999997</v>
      </c>
      <c r="D5193">
        <f t="shared" ref="D5193:D5256" si="166">(C5193-C5194)/C5194</f>
        <v>-0.70682251908396954</v>
      </c>
      <c r="E5193">
        <v>-4.5896328293736962E-3</v>
      </c>
      <c r="F5193">
        <v>5185</v>
      </c>
      <c r="G5193">
        <f t="shared" ca="1" si="165"/>
        <v>3.9682508019837238E-3</v>
      </c>
    </row>
    <row r="5194" spans="2:7" x14ac:dyDescent="0.35">
      <c r="B5194" s="269">
        <v>40260</v>
      </c>
      <c r="C5194" s="210">
        <v>125.76</v>
      </c>
      <c r="D5194">
        <f t="shared" si="166"/>
        <v>-0.15828927113312358</v>
      </c>
      <c r="E5194">
        <v>-4.5907867658698609E-3</v>
      </c>
      <c r="F5194">
        <v>5186</v>
      </c>
      <c r="G5194">
        <f t="shared" ref="G5194:G5257" ca="1" si="167">_xlfn.NORM.INV(RAND(),M$11,M$12)</f>
        <v>6.6243537158976601E-3</v>
      </c>
    </row>
    <row r="5195" spans="2:7" x14ac:dyDescent="0.35">
      <c r="B5195" s="269">
        <v>40672</v>
      </c>
      <c r="C5195" s="210">
        <v>149.41</v>
      </c>
      <c r="D5195">
        <f t="shared" si="166"/>
        <v>-0.93435413005272416</v>
      </c>
      <c r="E5195">
        <v>-4.5969353764157075E-3</v>
      </c>
      <c r="F5195">
        <v>5187</v>
      </c>
      <c r="G5195">
        <f t="shared" ca="1" si="167"/>
        <v>-1.5471184420706189E-2</v>
      </c>
    </row>
    <row r="5196" spans="2:7" x14ac:dyDescent="0.35">
      <c r="B5196" s="269">
        <v>43677</v>
      </c>
      <c r="C5196" s="210">
        <v>2276</v>
      </c>
      <c r="D5196">
        <f t="shared" si="166"/>
        <v>33.005677573584343</v>
      </c>
      <c r="E5196">
        <v>-4.6052315080056675E-3</v>
      </c>
      <c r="F5196">
        <v>5188</v>
      </c>
      <c r="G5196">
        <f t="shared" ca="1" si="167"/>
        <v>-1.6042084145722921E-2</v>
      </c>
    </row>
    <row r="5197" spans="2:7" x14ac:dyDescent="0.35">
      <c r="B5197" s="269">
        <v>38531</v>
      </c>
      <c r="C5197" s="210">
        <v>66.930000000000007</v>
      </c>
      <c r="D5197">
        <f t="shared" si="166"/>
        <v>-0.47411015950341784</v>
      </c>
      <c r="E5197">
        <v>-4.6103509815584188E-3</v>
      </c>
      <c r="F5197">
        <v>5189</v>
      </c>
      <c r="G5197">
        <f t="shared" ca="1" si="167"/>
        <v>-1.6768908699394562E-2</v>
      </c>
    </row>
    <row r="5198" spans="2:7" x14ac:dyDescent="0.35">
      <c r="B5198" s="269">
        <v>39968</v>
      </c>
      <c r="C5198" s="210">
        <v>127.27</v>
      </c>
      <c r="D5198">
        <f t="shared" si="166"/>
        <v>-0.90035467378624057</v>
      </c>
      <c r="E5198">
        <v>-4.6144220240888741E-3</v>
      </c>
      <c r="F5198">
        <v>5190</v>
      </c>
      <c r="G5198">
        <f t="shared" ca="1" si="167"/>
        <v>1.8116106202605446E-2</v>
      </c>
    </row>
    <row r="5199" spans="2:7" x14ac:dyDescent="0.35">
      <c r="B5199" s="269">
        <v>42373</v>
      </c>
      <c r="C5199" s="210">
        <v>1277.23</v>
      </c>
      <c r="D5199">
        <f t="shared" si="166"/>
        <v>27.25730088495575</v>
      </c>
      <c r="E5199">
        <v>-4.621403410330795E-3</v>
      </c>
      <c r="F5199">
        <v>5191</v>
      </c>
      <c r="G5199">
        <f t="shared" ca="1" si="167"/>
        <v>2.7341727553417622E-3</v>
      </c>
    </row>
    <row r="5200" spans="2:7" x14ac:dyDescent="0.35">
      <c r="B5200" s="269">
        <v>37028</v>
      </c>
      <c r="C5200" s="210">
        <v>45.2</v>
      </c>
      <c r="D5200">
        <f t="shared" si="166"/>
        <v>-0.46145597521744314</v>
      </c>
      <c r="E5200">
        <v>-4.6245320414004349E-3</v>
      </c>
      <c r="F5200">
        <v>5192</v>
      </c>
      <c r="G5200">
        <f t="shared" ca="1" si="167"/>
        <v>-1.3293523218335322E-2</v>
      </c>
    </row>
    <row r="5201" spans="2:7" x14ac:dyDescent="0.35">
      <c r="B5201" s="269">
        <v>39079</v>
      </c>
      <c r="C5201" s="210">
        <v>83.93</v>
      </c>
      <c r="D5201">
        <f t="shared" si="166"/>
        <v>-0.89012240623159</v>
      </c>
      <c r="E5201">
        <v>-4.6252371916506926E-3</v>
      </c>
      <c r="F5201">
        <v>5193</v>
      </c>
      <c r="G5201">
        <f t="shared" ca="1" si="167"/>
        <v>2.804178095181235E-2</v>
      </c>
    </row>
    <row r="5202" spans="2:7" x14ac:dyDescent="0.35">
      <c r="B5202" s="269">
        <v>41988</v>
      </c>
      <c r="C5202" s="210">
        <v>763.85</v>
      </c>
      <c r="D5202">
        <f t="shared" si="166"/>
        <v>17.698898408812727</v>
      </c>
      <c r="E5202">
        <v>-4.6260099035704385E-3</v>
      </c>
      <c r="F5202">
        <v>5194</v>
      </c>
      <c r="G5202">
        <f t="shared" ca="1" si="167"/>
        <v>-4.4084636639633114E-2</v>
      </c>
    </row>
    <row r="5203" spans="2:7" x14ac:dyDescent="0.35">
      <c r="B5203" s="269">
        <v>37285</v>
      </c>
      <c r="C5203" s="210">
        <v>40.85</v>
      </c>
      <c r="D5203">
        <f t="shared" si="166"/>
        <v>-0.72413560237709351</v>
      </c>
      <c r="E5203">
        <v>-4.6296296296295747E-3</v>
      </c>
      <c r="F5203">
        <v>5195</v>
      </c>
      <c r="G5203">
        <f t="shared" ca="1" si="167"/>
        <v>2.2628476727626648E-2</v>
      </c>
    </row>
    <row r="5204" spans="2:7" x14ac:dyDescent="0.35">
      <c r="B5204" s="269">
        <v>40351</v>
      </c>
      <c r="C5204" s="210">
        <v>148.08000000000001</v>
      </c>
      <c r="D5204">
        <f t="shared" si="166"/>
        <v>0.38031319910514549</v>
      </c>
      <c r="E5204">
        <v>-4.6380318612623357E-3</v>
      </c>
      <c r="F5204">
        <v>5196</v>
      </c>
      <c r="G5204">
        <f t="shared" ca="1" si="167"/>
        <v>-1.38288270141739E-2</v>
      </c>
    </row>
    <row r="5205" spans="2:7" x14ac:dyDescent="0.35">
      <c r="B5205" s="269">
        <v>39500</v>
      </c>
      <c r="C5205" s="210">
        <v>107.28</v>
      </c>
      <c r="D5205">
        <f t="shared" si="166"/>
        <v>9.0074626865671643</v>
      </c>
      <c r="E5205">
        <v>-4.6390796066060492E-3</v>
      </c>
      <c r="F5205">
        <v>5197</v>
      </c>
      <c r="G5205">
        <f t="shared" ca="1" si="167"/>
        <v>-5.7803635878356787E-3</v>
      </c>
    </row>
    <row r="5206" spans="2:7" x14ac:dyDescent="0.35">
      <c r="B5206" s="269">
        <v>35432</v>
      </c>
      <c r="C5206" s="210">
        <v>10.72</v>
      </c>
      <c r="D5206">
        <f t="shared" si="166"/>
        <v>-0.80767850735557956</v>
      </c>
      <c r="E5206">
        <v>-4.642525533890338E-3</v>
      </c>
      <c r="F5206">
        <v>5198</v>
      </c>
      <c r="G5206">
        <f t="shared" ca="1" si="167"/>
        <v>4.7931987104967936E-3</v>
      </c>
    </row>
    <row r="5207" spans="2:7" x14ac:dyDescent="0.35">
      <c r="B5207" s="269">
        <v>36892</v>
      </c>
      <c r="C5207" s="210">
        <v>55.74</v>
      </c>
      <c r="D5207">
        <f t="shared" si="166"/>
        <v>-0.98559310205790684</v>
      </c>
      <c r="E5207">
        <v>-4.6428571428571075E-3</v>
      </c>
      <c r="F5207">
        <v>5199</v>
      </c>
      <c r="G5207">
        <f t="shared" ca="1" si="167"/>
        <v>-2.9416994415641809E-3</v>
      </c>
    </row>
    <row r="5208" spans="2:7" x14ac:dyDescent="0.35">
      <c r="B5208" s="269">
        <v>44883</v>
      </c>
      <c r="C5208" s="210">
        <v>3868.98</v>
      </c>
      <c r="D5208">
        <f t="shared" si="166"/>
        <v>55.423800495843665</v>
      </c>
      <c r="E5208">
        <v>-4.6436482352850842E-3</v>
      </c>
      <c r="F5208">
        <v>5200</v>
      </c>
      <c r="G5208">
        <f t="shared" ca="1" si="167"/>
        <v>8.3125825524564684E-3</v>
      </c>
    </row>
    <row r="5209" spans="2:7" x14ac:dyDescent="0.35">
      <c r="B5209" s="269">
        <v>36423</v>
      </c>
      <c r="C5209" s="210">
        <v>68.569999999999993</v>
      </c>
      <c r="D5209">
        <f t="shared" si="166"/>
        <v>-0.98362734236213256</v>
      </c>
      <c r="E5209">
        <v>-4.6450863695747914E-3</v>
      </c>
      <c r="F5209">
        <v>5201</v>
      </c>
      <c r="G5209">
        <f t="shared" ca="1" si="167"/>
        <v>-1.2112675211135066E-2</v>
      </c>
    </row>
    <row r="5210" spans="2:7" x14ac:dyDescent="0.35">
      <c r="B5210" s="269">
        <v>44911</v>
      </c>
      <c r="C5210" s="210">
        <v>4188.08</v>
      </c>
      <c r="D5210">
        <f t="shared" si="166"/>
        <v>50.450614250614251</v>
      </c>
      <c r="E5210">
        <v>-4.6463210881185326E-3</v>
      </c>
      <c r="F5210">
        <v>5202</v>
      </c>
      <c r="G5210">
        <f t="shared" ca="1" si="167"/>
        <v>1.6670666603949651E-2</v>
      </c>
    </row>
    <row r="5211" spans="2:7" x14ac:dyDescent="0.35">
      <c r="B5211" s="269">
        <v>38965</v>
      </c>
      <c r="C5211" s="210">
        <v>81.400000000000006</v>
      </c>
      <c r="D5211">
        <f t="shared" si="166"/>
        <v>-0.98167508622164601</v>
      </c>
      <c r="E5211">
        <v>-4.6466128637808199E-3</v>
      </c>
      <c r="F5211">
        <v>5203</v>
      </c>
      <c r="G5211">
        <f t="shared" ca="1" si="167"/>
        <v>-2.0814826841492395E-2</v>
      </c>
    </row>
    <row r="5212" spans="2:7" x14ac:dyDescent="0.35">
      <c r="B5212" s="269">
        <v>45720</v>
      </c>
      <c r="C5212" s="210">
        <v>4442.04</v>
      </c>
      <c r="D5212">
        <f t="shared" si="166"/>
        <v>-0.13410526315789476</v>
      </c>
      <c r="E5212">
        <v>-4.6562487395861241E-3</v>
      </c>
      <c r="F5212">
        <v>5204</v>
      </c>
      <c r="G5212">
        <f t="shared" ca="1" si="167"/>
        <v>5.981659457424137E-3</v>
      </c>
    </row>
    <row r="5213" spans="2:7" x14ac:dyDescent="0.35">
      <c r="B5213" s="269">
        <v>46268</v>
      </c>
      <c r="C5213" s="209">
        <v>5130</v>
      </c>
      <c r="D5213">
        <f t="shared" si="166"/>
        <v>2.5119907442271225</v>
      </c>
      <c r="E5213">
        <v>-4.6565774155995342E-3</v>
      </c>
      <c r="F5213">
        <v>5205</v>
      </c>
      <c r="G5213">
        <f t="shared" ca="1" si="167"/>
        <v>-3.3887580152164441E-2</v>
      </c>
    </row>
    <row r="5214" spans="2:7" x14ac:dyDescent="0.35">
      <c r="B5214" s="269">
        <v>42830</v>
      </c>
      <c r="C5214" s="210">
        <v>1460.71</v>
      </c>
      <c r="D5214">
        <f t="shared" si="166"/>
        <v>10.033386207417481</v>
      </c>
      <c r="E5214">
        <v>-4.6608292732785378E-3</v>
      </c>
      <c r="F5214">
        <v>5206</v>
      </c>
      <c r="G5214">
        <f t="shared" ca="1" si="167"/>
        <v>8.3502747499550264E-3</v>
      </c>
    </row>
    <row r="5215" spans="2:7" x14ac:dyDescent="0.35">
      <c r="B5215" s="269">
        <v>40120</v>
      </c>
      <c r="C5215" s="210">
        <v>132.38999999999999</v>
      </c>
      <c r="D5215">
        <f t="shared" si="166"/>
        <v>5.2009367681498819</v>
      </c>
      <c r="E5215">
        <v>-4.6613036613788782E-3</v>
      </c>
      <c r="F5215">
        <v>5207</v>
      </c>
      <c r="G5215">
        <f t="shared" ca="1" si="167"/>
        <v>-1.9602373999384765E-2</v>
      </c>
    </row>
    <row r="5216" spans="2:7" x14ac:dyDescent="0.35">
      <c r="B5216" s="269">
        <v>35885</v>
      </c>
      <c r="C5216" s="210">
        <v>21.35</v>
      </c>
      <c r="D5216">
        <f t="shared" si="166"/>
        <v>-0.54535775127768316</v>
      </c>
      <c r="E5216">
        <v>-4.6620046620045631E-3</v>
      </c>
      <c r="F5216">
        <v>5208</v>
      </c>
      <c r="G5216">
        <f t="shared" ca="1" si="167"/>
        <v>-1.3257715937458914E-2</v>
      </c>
    </row>
    <row r="5217" spans="2:7" x14ac:dyDescent="0.35">
      <c r="B5217" s="269">
        <v>36726</v>
      </c>
      <c r="C5217" s="210">
        <v>46.96</v>
      </c>
      <c r="D5217">
        <f t="shared" si="166"/>
        <v>-0.93999412208180522</v>
      </c>
      <c r="E5217">
        <v>-4.662992793556568E-3</v>
      </c>
      <c r="F5217">
        <v>5209</v>
      </c>
      <c r="G5217">
        <f t="shared" ca="1" si="167"/>
        <v>8.4345971676385492E-3</v>
      </c>
    </row>
    <row r="5218" spans="2:7" x14ac:dyDescent="0.35">
      <c r="B5218" s="269">
        <v>42005</v>
      </c>
      <c r="C5218" s="210">
        <v>782.59</v>
      </c>
      <c r="D5218">
        <f t="shared" si="166"/>
        <v>-0.69945466415760971</v>
      </c>
      <c r="E5218">
        <v>-4.6676671838831417E-3</v>
      </c>
      <c r="F5218">
        <v>5210</v>
      </c>
      <c r="G5218">
        <f t="shared" ca="1" si="167"/>
        <v>-9.1539847896276207E-3</v>
      </c>
    </row>
    <row r="5219" spans="2:7" x14ac:dyDescent="0.35">
      <c r="B5219" s="269">
        <v>43627</v>
      </c>
      <c r="C5219" s="210">
        <v>2603.9</v>
      </c>
      <c r="D5219">
        <f t="shared" si="166"/>
        <v>-0.41386870514932972</v>
      </c>
      <c r="E5219">
        <v>-4.67484414000834E-3</v>
      </c>
      <c r="F5219">
        <v>5211</v>
      </c>
      <c r="G5219">
        <f t="shared" ca="1" si="167"/>
        <v>-1.8116712634776787E-2</v>
      </c>
    </row>
    <row r="5220" spans="2:7" x14ac:dyDescent="0.35">
      <c r="B5220" s="269">
        <v>45078</v>
      </c>
      <c r="C5220" s="210">
        <v>4442.5200000000004</v>
      </c>
      <c r="D5220">
        <f t="shared" si="166"/>
        <v>-9.159279820875367E-2</v>
      </c>
      <c r="E5220">
        <v>-4.6802780833486999E-3</v>
      </c>
      <c r="F5220">
        <v>5212</v>
      </c>
      <c r="G5220">
        <f t="shared" ca="1" si="167"/>
        <v>1.3762672441802754E-3</v>
      </c>
    </row>
    <row r="5221" spans="2:7" x14ac:dyDescent="0.35">
      <c r="B5221" s="269">
        <v>45686</v>
      </c>
      <c r="C5221" s="210">
        <v>4890.45</v>
      </c>
      <c r="D5221">
        <f t="shared" si="166"/>
        <v>1.6245971236027775E-2</v>
      </c>
      <c r="E5221">
        <v>-4.6830543038918031E-3</v>
      </c>
      <c r="F5221">
        <v>5213</v>
      </c>
      <c r="G5221">
        <f t="shared" ca="1" si="167"/>
        <v>-7.7380966199337839E-3</v>
      </c>
    </row>
    <row r="5222" spans="2:7" x14ac:dyDescent="0.35">
      <c r="B5222" s="269">
        <v>45096</v>
      </c>
      <c r="C5222" s="210">
        <v>4812.2700000000004</v>
      </c>
      <c r="D5222">
        <f t="shared" si="166"/>
        <v>118.32234068931318</v>
      </c>
      <c r="E5222">
        <v>-4.6887862103767919E-3</v>
      </c>
      <c r="F5222">
        <v>5214</v>
      </c>
      <c r="G5222">
        <f t="shared" ca="1" si="167"/>
        <v>-1.700276375812395E-2</v>
      </c>
    </row>
    <row r="5223" spans="2:7" x14ac:dyDescent="0.35">
      <c r="B5223" s="269">
        <v>37922</v>
      </c>
      <c r="C5223" s="210">
        <v>40.33</v>
      </c>
      <c r="D5223">
        <f t="shared" si="166"/>
        <v>-0.56685640640103108</v>
      </c>
      <c r="E5223">
        <v>-4.68904244817386E-3</v>
      </c>
      <c r="F5223">
        <v>5215</v>
      </c>
      <c r="G5223">
        <f t="shared" ca="1" si="167"/>
        <v>4.0251930446507283E-3</v>
      </c>
    </row>
    <row r="5224" spans="2:7" x14ac:dyDescent="0.35">
      <c r="B5224" s="269">
        <v>38666</v>
      </c>
      <c r="C5224" s="210">
        <v>93.11</v>
      </c>
      <c r="D5224">
        <f t="shared" si="166"/>
        <v>1.4464004203888596</v>
      </c>
      <c r="E5224">
        <v>-4.7033671833244016E-3</v>
      </c>
      <c r="F5224">
        <v>5216</v>
      </c>
      <c r="G5224">
        <f t="shared" ca="1" si="167"/>
        <v>-2.6686979691939849E-2</v>
      </c>
    </row>
    <row r="5225" spans="2:7" x14ac:dyDescent="0.35">
      <c r="B5225" s="269">
        <v>37760</v>
      </c>
      <c r="C5225" s="210">
        <v>38.06</v>
      </c>
      <c r="D5225">
        <f t="shared" si="166"/>
        <v>-0.99307370336669687</v>
      </c>
      <c r="E5225">
        <v>-4.7071129707112894E-3</v>
      </c>
      <c r="F5225">
        <v>5217</v>
      </c>
      <c r="G5225">
        <f t="shared" ca="1" si="167"/>
        <v>-3.3754992855697134E-3</v>
      </c>
    </row>
    <row r="5226" spans="2:7" x14ac:dyDescent="0.35">
      <c r="B5226" s="269">
        <v>46252</v>
      </c>
      <c r="C5226" s="209">
        <v>5495</v>
      </c>
      <c r="D5226">
        <f t="shared" si="166"/>
        <v>117.27378390012915</v>
      </c>
      <c r="E5226">
        <v>-4.70929179496468E-3</v>
      </c>
      <c r="F5226">
        <v>5218</v>
      </c>
      <c r="G5226">
        <f t="shared" ca="1" si="167"/>
        <v>1.6105226983789966E-2</v>
      </c>
    </row>
    <row r="5227" spans="2:7" x14ac:dyDescent="0.35">
      <c r="B5227" s="269">
        <v>38056</v>
      </c>
      <c r="C5227" s="210">
        <v>46.46</v>
      </c>
      <c r="D5227">
        <f t="shared" si="166"/>
        <v>-0.82809782809782806</v>
      </c>
      <c r="E5227">
        <v>-4.7129391602399075E-3</v>
      </c>
      <c r="F5227">
        <v>5219</v>
      </c>
      <c r="G5227">
        <f t="shared" ca="1" si="167"/>
        <v>-1.4298602018925834E-2</v>
      </c>
    </row>
    <row r="5228" spans="2:7" x14ac:dyDescent="0.35">
      <c r="B5228" s="269">
        <v>41450</v>
      </c>
      <c r="C5228" s="210">
        <v>270.27</v>
      </c>
      <c r="D5228">
        <f t="shared" si="166"/>
        <v>-0.94893204543908583</v>
      </c>
      <c r="E5228">
        <v>-4.7136807217824693E-3</v>
      </c>
      <c r="F5228">
        <v>5220</v>
      </c>
      <c r="G5228">
        <f t="shared" ca="1" si="167"/>
        <v>-1.8968954051078249E-2</v>
      </c>
    </row>
    <row r="5229" spans="2:7" x14ac:dyDescent="0.35">
      <c r="B5229" s="269">
        <v>46160</v>
      </c>
      <c r="C5229" s="210">
        <v>5292.36</v>
      </c>
      <c r="D5229">
        <f t="shared" si="166"/>
        <v>28.506913470115965</v>
      </c>
      <c r="E5229">
        <v>-4.7165553348979825E-3</v>
      </c>
      <c r="F5229">
        <v>5221</v>
      </c>
      <c r="G5229">
        <f t="shared" ca="1" si="167"/>
        <v>1.911450783520853E-2</v>
      </c>
    </row>
    <row r="5230" spans="2:7" x14ac:dyDescent="0.35">
      <c r="B5230" s="269">
        <v>40703</v>
      </c>
      <c r="C5230" s="210">
        <v>179.36</v>
      </c>
      <c r="D5230">
        <f t="shared" si="166"/>
        <v>-0.96967452870065096</v>
      </c>
      <c r="E5230">
        <v>-4.7167193829420915E-3</v>
      </c>
      <c r="F5230">
        <v>5222</v>
      </c>
      <c r="G5230">
        <f t="shared" ca="1" si="167"/>
        <v>-6.1631218852597341E-3</v>
      </c>
    </row>
    <row r="5231" spans="2:7" x14ac:dyDescent="0.35">
      <c r="B5231" s="269">
        <v>46021</v>
      </c>
      <c r="C5231" s="210">
        <v>5914.5</v>
      </c>
      <c r="D5231">
        <f t="shared" si="166"/>
        <v>0.20423421332323441</v>
      </c>
      <c r="E5231">
        <v>-4.7168461917734949E-3</v>
      </c>
      <c r="F5231">
        <v>5223</v>
      </c>
      <c r="G5231">
        <f t="shared" ca="1" si="167"/>
        <v>-8.9279664387934138E-3</v>
      </c>
    </row>
    <row r="5232" spans="2:7" x14ac:dyDescent="0.35">
      <c r="B5232" s="269">
        <v>45327</v>
      </c>
      <c r="C5232" s="210">
        <v>4911.42</v>
      </c>
      <c r="D5232">
        <f t="shared" si="166"/>
        <v>4.0582092319100287</v>
      </c>
      <c r="E5232">
        <v>-4.7297132991270382E-3</v>
      </c>
      <c r="F5232">
        <v>5224</v>
      </c>
      <c r="G5232">
        <f t="shared" ca="1" si="167"/>
        <v>2.8193189078683543E-2</v>
      </c>
    </row>
    <row r="5233" spans="2:7" x14ac:dyDescent="0.35">
      <c r="B5233" s="269">
        <v>42136</v>
      </c>
      <c r="C5233" s="210">
        <v>970.98</v>
      </c>
      <c r="D5233">
        <f t="shared" si="166"/>
        <v>21.012695533892543</v>
      </c>
      <c r="E5233">
        <v>-4.7355473554735591E-3</v>
      </c>
      <c r="F5233">
        <v>5225</v>
      </c>
      <c r="G5233">
        <f t="shared" ca="1" si="167"/>
        <v>-9.7371660653366512E-3</v>
      </c>
    </row>
    <row r="5234" spans="2:7" x14ac:dyDescent="0.35">
      <c r="B5234" s="269">
        <v>38096</v>
      </c>
      <c r="C5234" s="210">
        <v>44.11</v>
      </c>
      <c r="D5234">
        <f t="shared" si="166"/>
        <v>-0.98897081804975251</v>
      </c>
      <c r="E5234">
        <v>-4.7382671480144601E-3</v>
      </c>
      <c r="F5234">
        <v>5226</v>
      </c>
      <c r="G5234">
        <f t="shared" ca="1" si="167"/>
        <v>3.0609024108084148E-2</v>
      </c>
    </row>
    <row r="5235" spans="2:7" x14ac:dyDescent="0.35">
      <c r="B5235" s="269">
        <v>45007</v>
      </c>
      <c r="C5235" s="210">
        <v>3999.39</v>
      </c>
      <c r="D5235">
        <f t="shared" si="166"/>
        <v>99.487185929648234</v>
      </c>
      <c r="E5235">
        <v>-4.7480757601773629E-3</v>
      </c>
      <c r="F5235">
        <v>5227</v>
      </c>
      <c r="G5235">
        <f t="shared" ca="1" si="167"/>
        <v>1.235292308088432E-2</v>
      </c>
    </row>
    <row r="5236" spans="2:7" x14ac:dyDescent="0.35">
      <c r="B5236" s="269">
        <v>37942</v>
      </c>
      <c r="C5236" s="210">
        <v>39.799999999999997</v>
      </c>
      <c r="D5236">
        <f t="shared" si="166"/>
        <v>-0.98845543595232499</v>
      </c>
      <c r="E5236">
        <v>-4.7511877969493577E-3</v>
      </c>
      <c r="F5236">
        <v>5228</v>
      </c>
      <c r="G5236">
        <f t="shared" ca="1" si="167"/>
        <v>1.8190114164718437E-5</v>
      </c>
    </row>
    <row r="5237" spans="2:7" x14ac:dyDescent="0.35">
      <c r="B5237" s="269">
        <v>44092</v>
      </c>
      <c r="C5237" s="210">
        <v>3447.51</v>
      </c>
      <c r="D5237">
        <f t="shared" si="166"/>
        <v>90.615997874036665</v>
      </c>
      <c r="E5237">
        <v>-4.7575195078506478E-3</v>
      </c>
      <c r="F5237">
        <v>5229</v>
      </c>
      <c r="G5237">
        <f t="shared" ca="1" si="167"/>
        <v>2.1727743276216582E-2</v>
      </c>
    </row>
    <row r="5238" spans="2:7" x14ac:dyDescent="0.35">
      <c r="B5238" s="269">
        <v>37533</v>
      </c>
      <c r="C5238" s="210">
        <v>37.630000000000003</v>
      </c>
      <c r="D5238">
        <f t="shared" si="166"/>
        <v>-0.98829414271626903</v>
      </c>
      <c r="E5238">
        <v>-4.7606453319227636E-3</v>
      </c>
      <c r="F5238">
        <v>5230</v>
      </c>
      <c r="G5238">
        <f t="shared" ca="1" si="167"/>
        <v>1.9612130567279232E-2</v>
      </c>
    </row>
    <row r="5239" spans="2:7" x14ac:dyDescent="0.35">
      <c r="B5239" s="269">
        <v>44705</v>
      </c>
      <c r="C5239" s="210">
        <v>3214.63</v>
      </c>
      <c r="D5239">
        <f t="shared" si="166"/>
        <v>169.99095744680849</v>
      </c>
      <c r="E5239">
        <v>-4.7615951653400788E-3</v>
      </c>
      <c r="F5239">
        <v>5231</v>
      </c>
      <c r="G5239">
        <f t="shared" ca="1" si="167"/>
        <v>-1.4913476089131667E-2</v>
      </c>
    </row>
    <row r="5240" spans="2:7" x14ac:dyDescent="0.35">
      <c r="B5240" s="269">
        <v>35775</v>
      </c>
      <c r="C5240" s="210">
        <v>18.8</v>
      </c>
      <c r="D5240">
        <f t="shared" si="166"/>
        <v>-0.6657777777777778</v>
      </c>
      <c r="E5240">
        <v>-4.7644256220222263E-3</v>
      </c>
      <c r="F5240">
        <v>5232</v>
      </c>
      <c r="G5240">
        <f t="shared" ca="1" si="167"/>
        <v>1.7231516292562338E-2</v>
      </c>
    </row>
    <row r="5241" spans="2:7" x14ac:dyDescent="0.35">
      <c r="B5241" s="269">
        <v>36335</v>
      </c>
      <c r="C5241" s="210">
        <v>56.25</v>
      </c>
      <c r="D5241">
        <f t="shared" si="166"/>
        <v>-0.97893566108321262</v>
      </c>
      <c r="E5241">
        <v>-4.7770700636943228E-3</v>
      </c>
      <c r="F5241">
        <v>5233</v>
      </c>
      <c r="G5241">
        <f t="shared" ca="1" si="167"/>
        <v>-2.7289822096386477E-2</v>
      </c>
    </row>
    <row r="5242" spans="2:7" x14ac:dyDescent="0.35">
      <c r="B5242" s="269">
        <v>43833</v>
      </c>
      <c r="C5242" s="210">
        <v>2670.39</v>
      </c>
      <c r="D5242">
        <f t="shared" si="166"/>
        <v>18.751405325443788</v>
      </c>
      <c r="E5242">
        <v>-4.7815684140696361E-3</v>
      </c>
      <c r="F5242">
        <v>5234</v>
      </c>
      <c r="G5242">
        <f t="shared" ca="1" si="167"/>
        <v>-1.1791199185933037E-2</v>
      </c>
    </row>
    <row r="5243" spans="2:7" x14ac:dyDescent="0.35">
      <c r="B5243" s="269">
        <v>38828</v>
      </c>
      <c r="C5243" s="210">
        <v>135.19999999999999</v>
      </c>
      <c r="D5243">
        <f t="shared" si="166"/>
        <v>-0.96194058001204841</v>
      </c>
      <c r="E5243">
        <v>-4.7846889952153533E-3</v>
      </c>
      <c r="F5243">
        <v>5235</v>
      </c>
      <c r="G5243">
        <f t="shared" ca="1" si="167"/>
        <v>-1.8259105189090734E-2</v>
      </c>
    </row>
    <row r="5244" spans="2:7" x14ac:dyDescent="0.35">
      <c r="B5244" s="269">
        <v>44776</v>
      </c>
      <c r="C5244" s="210">
        <v>3552.34</v>
      </c>
      <c r="D5244">
        <f t="shared" si="166"/>
        <v>94.160460755424609</v>
      </c>
      <c r="E5244">
        <v>-4.7906674436325892E-3</v>
      </c>
      <c r="F5244">
        <v>5236</v>
      </c>
      <c r="G5244">
        <f t="shared" ca="1" si="167"/>
        <v>1.4909504198741836E-2</v>
      </c>
    </row>
    <row r="5245" spans="2:7" x14ac:dyDescent="0.35">
      <c r="B5245" s="269">
        <v>37554</v>
      </c>
      <c r="C5245" s="210">
        <v>37.33</v>
      </c>
      <c r="D5245">
        <f t="shared" si="166"/>
        <v>2.6032818532818531</v>
      </c>
      <c r="E5245">
        <v>-4.798720341242328E-3</v>
      </c>
      <c r="F5245">
        <v>5237</v>
      </c>
      <c r="G5245">
        <f t="shared" ca="1" si="167"/>
        <v>1.6687996652141802E-2</v>
      </c>
    </row>
    <row r="5246" spans="2:7" x14ac:dyDescent="0.35">
      <c r="B5246" s="269">
        <v>35418</v>
      </c>
      <c r="C5246" s="210">
        <v>10.36</v>
      </c>
      <c r="D5246">
        <f t="shared" si="166"/>
        <v>-0.93816771113100561</v>
      </c>
      <c r="E5246">
        <v>-4.8030739673391651E-3</v>
      </c>
      <c r="F5246">
        <v>5238</v>
      </c>
      <c r="G5246">
        <f t="shared" ca="1" si="167"/>
        <v>-1.8481913406973943E-2</v>
      </c>
    </row>
    <row r="5247" spans="2:7" x14ac:dyDescent="0.35">
      <c r="B5247" s="269">
        <v>40486</v>
      </c>
      <c r="C5247" s="210">
        <v>167.55</v>
      </c>
      <c r="D5247">
        <f t="shared" si="166"/>
        <v>-0.94731877564495581</v>
      </c>
      <c r="E5247">
        <v>-4.8111190306486234E-3</v>
      </c>
      <c r="F5247">
        <v>5239</v>
      </c>
      <c r="G5247">
        <f t="shared" ca="1" si="167"/>
        <v>2.6422108496863581E-2</v>
      </c>
    </row>
    <row r="5248" spans="2:7" x14ac:dyDescent="0.35">
      <c r="B5248" s="269">
        <v>44397</v>
      </c>
      <c r="C5248" s="210">
        <v>3180.45</v>
      </c>
      <c r="D5248">
        <f t="shared" si="166"/>
        <v>84.726415094339615</v>
      </c>
      <c r="E5248">
        <v>-4.8125213168410423E-3</v>
      </c>
      <c r="F5248">
        <v>5240</v>
      </c>
      <c r="G5248">
        <f t="shared" ca="1" si="167"/>
        <v>1.2164327606387387E-2</v>
      </c>
    </row>
    <row r="5249" spans="2:7" x14ac:dyDescent="0.35">
      <c r="B5249" s="269">
        <v>37613</v>
      </c>
      <c r="C5249" s="210">
        <v>37.1</v>
      </c>
      <c r="D5249">
        <f t="shared" si="166"/>
        <v>-0.97530519056937848</v>
      </c>
      <c r="E5249">
        <v>-4.8283261802575033E-3</v>
      </c>
      <c r="F5249">
        <v>5241</v>
      </c>
      <c r="G5249">
        <f t="shared" ca="1" si="167"/>
        <v>2.064090829904144E-2</v>
      </c>
    </row>
    <row r="5250" spans="2:7" x14ac:dyDescent="0.35">
      <c r="B5250" s="269">
        <v>42621</v>
      </c>
      <c r="C5250" s="210">
        <v>1502.34</v>
      </c>
      <c r="D5250">
        <f t="shared" si="166"/>
        <v>9.1550628633229678</v>
      </c>
      <c r="E5250">
        <v>-4.8289978339064472E-3</v>
      </c>
      <c r="F5250">
        <v>5242</v>
      </c>
      <c r="G5250">
        <f t="shared" ca="1" si="167"/>
        <v>-1.0214653789971944E-2</v>
      </c>
    </row>
    <row r="5251" spans="2:7" x14ac:dyDescent="0.35">
      <c r="B5251" s="269">
        <v>40357</v>
      </c>
      <c r="C5251" s="210">
        <v>147.94</v>
      </c>
      <c r="D5251">
        <f t="shared" si="166"/>
        <v>-0.97128053408810755</v>
      </c>
      <c r="E5251">
        <v>-4.843266514193454E-3</v>
      </c>
      <c r="F5251">
        <v>5243</v>
      </c>
      <c r="G5251">
        <f t="shared" ca="1" si="167"/>
        <v>1.3438241256451619E-2</v>
      </c>
    </row>
    <row r="5252" spans="2:7" x14ac:dyDescent="0.35">
      <c r="B5252" s="269">
        <v>46198</v>
      </c>
      <c r="C5252" s="210">
        <v>5151.21</v>
      </c>
      <c r="D5252">
        <f t="shared" si="166"/>
        <v>0.25030582821192437</v>
      </c>
      <c r="E5252">
        <v>-4.8451690303286579E-3</v>
      </c>
      <c r="F5252">
        <v>5244</v>
      </c>
      <c r="G5252">
        <f t="shared" ca="1" si="167"/>
        <v>2.1341528953874849E-3</v>
      </c>
    </row>
    <row r="5253" spans="2:7" x14ac:dyDescent="0.35">
      <c r="B5253" s="269">
        <v>44945</v>
      </c>
      <c r="C5253" s="210">
        <v>4119.96</v>
      </c>
      <c r="D5253">
        <f t="shared" si="166"/>
        <v>-0.28418733624757631</v>
      </c>
      <c r="E5253">
        <v>-4.8477909580364664E-3</v>
      </c>
      <c r="F5253">
        <v>5245</v>
      </c>
      <c r="G5253">
        <f t="shared" ca="1" si="167"/>
        <v>-1.6180942748581263E-2</v>
      </c>
    </row>
    <row r="5254" spans="2:7" x14ac:dyDescent="0.35">
      <c r="B5254" s="269">
        <v>45974</v>
      </c>
      <c r="C5254" s="210">
        <v>5755.64</v>
      </c>
      <c r="D5254">
        <f t="shared" si="166"/>
        <v>1.1538070059237142</v>
      </c>
      <c r="E5254">
        <v>-4.8481243775589178E-3</v>
      </c>
      <c r="F5254">
        <v>5246</v>
      </c>
      <c r="G5254">
        <f t="shared" ca="1" si="167"/>
        <v>2.5766771630726659E-3</v>
      </c>
    </row>
    <row r="5255" spans="2:7" x14ac:dyDescent="0.35">
      <c r="B5255" s="269">
        <v>43523</v>
      </c>
      <c r="C5255" s="210">
        <v>2672.31</v>
      </c>
      <c r="D5255">
        <f t="shared" si="166"/>
        <v>0.97289794833556043</v>
      </c>
      <c r="E5255">
        <v>-4.8485660980214654E-3</v>
      </c>
      <c r="F5255">
        <v>5247</v>
      </c>
      <c r="G5255">
        <f t="shared" ca="1" si="167"/>
        <v>-1.8788255197999443E-2</v>
      </c>
    </row>
    <row r="5256" spans="2:7" x14ac:dyDescent="0.35">
      <c r="B5256" s="269">
        <v>42766</v>
      </c>
      <c r="C5256" s="210">
        <v>1354.51</v>
      </c>
      <c r="D5256">
        <f t="shared" si="166"/>
        <v>30.478270973739253</v>
      </c>
      <c r="E5256">
        <v>-4.848983550190587E-3</v>
      </c>
      <c r="F5256">
        <v>5248</v>
      </c>
      <c r="G5256">
        <f t="shared" ca="1" si="167"/>
        <v>1.7950778844835178E-2</v>
      </c>
    </row>
    <row r="5257" spans="2:7" x14ac:dyDescent="0.35">
      <c r="B5257" s="269">
        <v>37078</v>
      </c>
      <c r="C5257" s="210">
        <v>43.03</v>
      </c>
      <c r="D5257">
        <f t="shared" ref="D5257:D5320" si="168">(C5257-C5258)/C5258</f>
        <v>5.1821070642874716E-2</v>
      </c>
      <c r="E5257">
        <v>-4.856614246068475E-3</v>
      </c>
      <c r="F5257">
        <v>5249</v>
      </c>
      <c r="G5257">
        <f t="shared" ca="1" si="167"/>
        <v>-9.2628613342350223E-3</v>
      </c>
    </row>
    <row r="5258" spans="2:7" x14ac:dyDescent="0.35">
      <c r="B5258" s="269">
        <v>36689</v>
      </c>
      <c r="C5258" s="210">
        <v>40.909999999999997</v>
      </c>
      <c r="D5258">
        <f t="shared" si="168"/>
        <v>-0.9867603464122513</v>
      </c>
      <c r="E5258">
        <v>-4.8649963512528054E-3</v>
      </c>
      <c r="F5258">
        <v>5250</v>
      </c>
      <c r="G5258">
        <f t="shared" ref="G5258:G5321" ca="1" si="169">_xlfn.NORM.INV(RAND(),M$11,M$12)</f>
        <v>1.1192506847630472E-2</v>
      </c>
    </row>
    <row r="5259" spans="2:7" x14ac:dyDescent="0.35">
      <c r="B5259" s="269">
        <v>44138</v>
      </c>
      <c r="C5259" s="210">
        <v>3089.96</v>
      </c>
      <c r="D5259">
        <f t="shared" si="168"/>
        <v>62.047541318098347</v>
      </c>
      <c r="E5259">
        <v>-4.866234899696344E-3</v>
      </c>
      <c r="F5259">
        <v>5251</v>
      </c>
      <c r="G5259">
        <f t="shared" ca="1" si="169"/>
        <v>-2.0238667155138435E-3</v>
      </c>
    </row>
    <row r="5260" spans="2:7" x14ac:dyDescent="0.35">
      <c r="B5260" s="269">
        <v>38226</v>
      </c>
      <c r="C5260" s="210">
        <v>49.01</v>
      </c>
      <c r="D5260">
        <f t="shared" si="168"/>
        <v>-0.94871177714058474</v>
      </c>
      <c r="E5260">
        <v>-4.8730964467005476E-3</v>
      </c>
      <c r="F5260">
        <v>5252</v>
      </c>
      <c r="G5260">
        <f t="shared" ca="1" si="169"/>
        <v>-1.4432393931722789E-2</v>
      </c>
    </row>
    <row r="5261" spans="2:7" x14ac:dyDescent="0.35">
      <c r="B5261" s="269">
        <v>42131</v>
      </c>
      <c r="C5261" s="210">
        <v>955.58</v>
      </c>
      <c r="D5261">
        <f t="shared" si="168"/>
        <v>-0.78230619925459499</v>
      </c>
      <c r="E5261">
        <v>-4.8736800449877635E-3</v>
      </c>
      <c r="F5261">
        <v>5253</v>
      </c>
      <c r="G5261">
        <f t="shared" ca="1" si="169"/>
        <v>-4.9032243593953397E-2</v>
      </c>
    </row>
    <row r="5262" spans="2:7" x14ac:dyDescent="0.35">
      <c r="B5262" s="269">
        <v>45219</v>
      </c>
      <c r="C5262" s="210">
        <v>4389.5600000000004</v>
      </c>
      <c r="D5262">
        <f t="shared" si="168"/>
        <v>0.23316449366359615</v>
      </c>
      <c r="E5262">
        <v>-4.8786238290848332E-3</v>
      </c>
      <c r="F5262">
        <v>5254</v>
      </c>
      <c r="G5262">
        <f t="shared" ca="1" si="169"/>
        <v>2.4440183893091345E-2</v>
      </c>
    </row>
    <row r="5263" spans="2:7" x14ac:dyDescent="0.35">
      <c r="B5263" s="269">
        <v>44851</v>
      </c>
      <c r="C5263" s="210">
        <v>3559.59</v>
      </c>
      <c r="D5263">
        <f t="shared" si="168"/>
        <v>0.43521437960148068</v>
      </c>
      <c r="E5263">
        <v>-4.8866809986944674E-3</v>
      </c>
      <c r="F5263">
        <v>5255</v>
      </c>
      <c r="G5263">
        <f t="shared" ca="1" si="169"/>
        <v>4.0704366971973287E-3</v>
      </c>
    </row>
    <row r="5264" spans="2:7" x14ac:dyDescent="0.35">
      <c r="B5264" s="269">
        <v>43608</v>
      </c>
      <c r="C5264" s="210">
        <v>2480.1799999999998</v>
      </c>
      <c r="D5264">
        <f t="shared" si="168"/>
        <v>18.990166841299263</v>
      </c>
      <c r="E5264">
        <v>-4.890927109538333E-3</v>
      </c>
      <c r="F5264">
        <v>5256</v>
      </c>
      <c r="G5264">
        <f t="shared" ca="1" si="169"/>
        <v>9.7618991549168806E-3</v>
      </c>
    </row>
    <row r="5265" spans="2:7" x14ac:dyDescent="0.35">
      <c r="B5265" s="269">
        <v>40091</v>
      </c>
      <c r="C5265" s="210">
        <v>124.07</v>
      </c>
      <c r="D5265">
        <f t="shared" si="168"/>
        <v>2.052152521525215</v>
      </c>
      <c r="E5265">
        <v>-4.8925248636510557E-3</v>
      </c>
      <c r="F5265">
        <v>5257</v>
      </c>
      <c r="G5265">
        <f t="shared" ca="1" si="169"/>
        <v>-2.7998860589740448E-2</v>
      </c>
    </row>
    <row r="5266" spans="2:7" x14ac:dyDescent="0.35">
      <c r="B5266" s="269">
        <v>37286</v>
      </c>
      <c r="C5266" s="210">
        <v>40.65</v>
      </c>
      <c r="D5266">
        <f t="shared" si="168"/>
        <v>-0.64899404196528798</v>
      </c>
      <c r="E5266">
        <v>-4.8959608323134113E-3</v>
      </c>
      <c r="F5266">
        <v>5258</v>
      </c>
      <c r="G5266">
        <f t="shared" ca="1" si="169"/>
        <v>-2.8440991898129892E-2</v>
      </c>
    </row>
    <row r="5267" spans="2:7" x14ac:dyDescent="0.35">
      <c r="B5267" s="269">
        <v>39451</v>
      </c>
      <c r="C5267" s="210">
        <v>115.81</v>
      </c>
      <c r="D5267">
        <f t="shared" si="168"/>
        <v>3.8934242397057534E-2</v>
      </c>
      <c r="E5267">
        <v>-4.8977487540813993E-3</v>
      </c>
      <c r="F5267">
        <v>5259</v>
      </c>
      <c r="G5267">
        <f t="shared" ca="1" si="169"/>
        <v>-9.5939142437395323E-3</v>
      </c>
    </row>
    <row r="5268" spans="2:7" x14ac:dyDescent="0.35">
      <c r="B5268" s="269">
        <v>38861</v>
      </c>
      <c r="C5268" s="210">
        <v>111.47</v>
      </c>
      <c r="D5268">
        <f t="shared" si="168"/>
        <v>-0.9254361320704233</v>
      </c>
      <c r="E5268">
        <v>-4.9098375290126508E-3</v>
      </c>
      <c r="F5268">
        <v>5260</v>
      </c>
      <c r="G5268">
        <f t="shared" ca="1" si="169"/>
        <v>-1.5590603091947444E-3</v>
      </c>
    </row>
    <row r="5269" spans="2:7" x14ac:dyDescent="0.35">
      <c r="B5269" s="269">
        <v>42622</v>
      </c>
      <c r="C5269" s="210">
        <v>1494.96</v>
      </c>
      <c r="D5269">
        <f t="shared" si="168"/>
        <v>40.002742731760833</v>
      </c>
      <c r="E5269">
        <v>-4.9123367546626481E-3</v>
      </c>
      <c r="F5269">
        <v>5261</v>
      </c>
      <c r="G5269">
        <f t="shared" ca="1" si="169"/>
        <v>-1.6552406872086652E-2</v>
      </c>
    </row>
    <row r="5270" spans="2:7" x14ac:dyDescent="0.35">
      <c r="B5270" s="269">
        <v>37734</v>
      </c>
      <c r="C5270" s="210">
        <v>36.46</v>
      </c>
      <c r="D5270">
        <f t="shared" si="168"/>
        <v>-0.97066278293195152</v>
      </c>
      <c r="E5270">
        <v>-4.9126637554585077E-3</v>
      </c>
      <c r="F5270">
        <v>5262</v>
      </c>
      <c r="G5270">
        <f t="shared" ca="1" si="169"/>
        <v>-1.0169161282398892E-2</v>
      </c>
    </row>
    <row r="5271" spans="2:7" x14ac:dyDescent="0.35">
      <c r="B5271" s="269">
        <v>42738</v>
      </c>
      <c r="C5271" s="210">
        <v>1242.79</v>
      </c>
      <c r="D5271">
        <f t="shared" si="168"/>
        <v>13.304673112338858</v>
      </c>
      <c r="E5271">
        <v>-4.9241757009945162E-3</v>
      </c>
      <c r="F5271">
        <v>5263</v>
      </c>
      <c r="G5271">
        <f t="shared" ca="1" si="169"/>
        <v>-5.4332038437854479E-3</v>
      </c>
    </row>
    <row r="5272" spans="2:7" x14ac:dyDescent="0.35">
      <c r="B5272" s="269">
        <v>39036</v>
      </c>
      <c r="C5272" s="210">
        <v>86.88</v>
      </c>
      <c r="D5272">
        <f t="shared" si="168"/>
        <v>0.38741616097093579</v>
      </c>
      <c r="E5272">
        <v>-4.9249799564769995E-3</v>
      </c>
      <c r="F5272">
        <v>5264</v>
      </c>
      <c r="G5272">
        <f t="shared" ca="1" si="169"/>
        <v>-2.0610424430190996E-3</v>
      </c>
    </row>
    <row r="5273" spans="2:7" x14ac:dyDescent="0.35">
      <c r="B5273" s="269">
        <v>38492</v>
      </c>
      <c r="C5273" s="210">
        <v>62.62</v>
      </c>
      <c r="D5273">
        <f t="shared" si="168"/>
        <v>-0.91651445865052594</v>
      </c>
      <c r="E5273">
        <v>-4.9261083743842729E-3</v>
      </c>
      <c r="F5273">
        <v>5265</v>
      </c>
      <c r="G5273">
        <f t="shared" ca="1" si="169"/>
        <v>-2.3002934943176512E-2</v>
      </c>
    </row>
    <row r="5274" spans="2:7" x14ac:dyDescent="0.35">
      <c r="B5274" s="269">
        <v>41997</v>
      </c>
      <c r="C5274" s="210">
        <v>750.07</v>
      </c>
      <c r="D5274">
        <f t="shared" si="168"/>
        <v>2.8030218526593322</v>
      </c>
      <c r="E5274">
        <v>-4.9350614892740867E-3</v>
      </c>
      <c r="F5274">
        <v>5266</v>
      </c>
      <c r="G5274">
        <f t="shared" ca="1" si="169"/>
        <v>-2.350861124179152E-2</v>
      </c>
    </row>
    <row r="5275" spans="2:7" x14ac:dyDescent="0.35">
      <c r="B5275" s="269">
        <v>41218</v>
      </c>
      <c r="C5275" s="210">
        <v>197.23</v>
      </c>
      <c r="D5275">
        <f t="shared" si="168"/>
        <v>11.250310559006209</v>
      </c>
      <c r="E5275">
        <v>-4.9442510468695735E-3</v>
      </c>
      <c r="F5275">
        <v>5267</v>
      </c>
      <c r="G5275">
        <f t="shared" ca="1" si="169"/>
        <v>9.4203349290129378E-4</v>
      </c>
    </row>
    <row r="5276" spans="2:7" x14ac:dyDescent="0.35">
      <c r="B5276" s="269">
        <v>35726</v>
      </c>
      <c r="C5276" s="210">
        <v>16.100000000000001</v>
      </c>
      <c r="D5276">
        <f t="shared" si="168"/>
        <v>-0.89312267657992572</v>
      </c>
      <c r="E5276">
        <v>-4.9443757725586091E-3</v>
      </c>
      <c r="F5276">
        <v>5268</v>
      </c>
      <c r="G5276">
        <f t="shared" ca="1" si="169"/>
        <v>1.87678071794714E-2</v>
      </c>
    </row>
    <row r="5277" spans="2:7" x14ac:dyDescent="0.35">
      <c r="B5277" s="269">
        <v>40556</v>
      </c>
      <c r="C5277" s="210">
        <v>150.63999999999999</v>
      </c>
      <c r="D5277">
        <f t="shared" si="168"/>
        <v>14.003984063745021</v>
      </c>
      <c r="E5277">
        <v>-4.9540920800581287E-3</v>
      </c>
      <c r="F5277">
        <v>5269</v>
      </c>
      <c r="G5277">
        <f t="shared" ca="1" si="169"/>
        <v>-2.1077360921043727E-2</v>
      </c>
    </row>
    <row r="5278" spans="2:7" x14ac:dyDescent="0.35">
      <c r="B5278" s="269">
        <v>35332</v>
      </c>
      <c r="C5278" s="210">
        <v>10.039999999999999</v>
      </c>
      <c r="D5278">
        <f t="shared" si="168"/>
        <v>-0.94783873649210315</v>
      </c>
      <c r="E5278">
        <v>-4.9554013875124587E-3</v>
      </c>
      <c r="F5278">
        <v>5270</v>
      </c>
      <c r="G5278">
        <f t="shared" ca="1" si="169"/>
        <v>1.277021907883772E-2</v>
      </c>
    </row>
    <row r="5279" spans="2:7" x14ac:dyDescent="0.35">
      <c r="B5279" s="269">
        <v>40851</v>
      </c>
      <c r="C5279" s="210">
        <v>192.48</v>
      </c>
      <c r="D5279">
        <f t="shared" si="168"/>
        <v>-0.86793915650664488</v>
      </c>
      <c r="E5279">
        <v>-4.9627791563275851E-3</v>
      </c>
      <c r="F5279">
        <v>5271</v>
      </c>
      <c r="G5279">
        <f t="shared" ca="1" si="169"/>
        <v>-1.4012391391203056E-3</v>
      </c>
    </row>
    <row r="5280" spans="2:7" x14ac:dyDescent="0.35">
      <c r="B5280" s="269">
        <v>42843</v>
      </c>
      <c r="C5280" s="210">
        <v>1457.51</v>
      </c>
      <c r="D5280">
        <f t="shared" si="168"/>
        <v>39.441453940066594</v>
      </c>
      <c r="E5280">
        <v>-4.9632026652466459E-3</v>
      </c>
      <c r="F5280">
        <v>5272</v>
      </c>
      <c r="G5280">
        <f t="shared" ca="1" si="169"/>
        <v>2.9883201479465509E-3</v>
      </c>
    </row>
    <row r="5281" spans="2:7" x14ac:dyDescent="0.35">
      <c r="B5281" s="269">
        <v>37678</v>
      </c>
      <c r="C5281" s="210">
        <v>36.04</v>
      </c>
      <c r="D5281">
        <f t="shared" si="168"/>
        <v>-0.98868918159763741</v>
      </c>
      <c r="E5281">
        <v>-4.9696300386526705E-3</v>
      </c>
      <c r="F5281">
        <v>5273</v>
      </c>
      <c r="G5281">
        <f t="shared" ca="1" si="169"/>
        <v>-2.070109622109156E-2</v>
      </c>
    </row>
    <row r="5282" spans="2:7" x14ac:dyDescent="0.35">
      <c r="B5282" s="269">
        <v>44152</v>
      </c>
      <c r="C5282" s="210">
        <v>3186.33</v>
      </c>
      <c r="D5282">
        <f t="shared" si="168"/>
        <v>-0.30389503142634305</v>
      </c>
      <c r="E5282">
        <v>-4.9746116805007368E-3</v>
      </c>
      <c r="F5282">
        <v>5274</v>
      </c>
      <c r="G5282">
        <f t="shared" ca="1" si="169"/>
        <v>-6.8671112302758413E-3</v>
      </c>
    </row>
    <row r="5283" spans="2:7" x14ac:dyDescent="0.35">
      <c r="B5283" s="269">
        <v>45412</v>
      </c>
      <c r="C5283" s="210">
        <v>4577.37</v>
      </c>
      <c r="D5283">
        <f t="shared" si="168"/>
        <v>457.1951951951952</v>
      </c>
      <c r="E5283">
        <v>-4.9779686844469003E-3</v>
      </c>
      <c r="F5283">
        <v>5275</v>
      </c>
      <c r="G5283">
        <f t="shared" ca="1" si="169"/>
        <v>-2.3640648546249091E-2</v>
      </c>
    </row>
    <row r="5284" spans="2:7" x14ac:dyDescent="0.35">
      <c r="B5284" s="269">
        <v>35307</v>
      </c>
      <c r="C5284" s="210">
        <v>9.99</v>
      </c>
      <c r="D5284">
        <f t="shared" si="168"/>
        <v>-0.68722604884157801</v>
      </c>
      <c r="E5284">
        <v>-4.9800796812747945E-3</v>
      </c>
      <c r="F5284">
        <v>5276</v>
      </c>
      <c r="G5284">
        <f t="shared" ca="1" si="169"/>
        <v>-1.2520264474455162E-2</v>
      </c>
    </row>
    <row r="5285" spans="2:7" x14ac:dyDescent="0.35">
      <c r="B5285" s="269">
        <v>36056</v>
      </c>
      <c r="C5285" s="210">
        <v>31.94</v>
      </c>
      <c r="D5285">
        <f t="shared" si="168"/>
        <v>0.77839643652561241</v>
      </c>
      <c r="E5285">
        <v>-4.9844236760124656E-3</v>
      </c>
      <c r="F5285">
        <v>5277</v>
      </c>
      <c r="G5285">
        <f t="shared" ca="1" si="169"/>
        <v>3.3401676407868531E-3</v>
      </c>
    </row>
    <row r="5286" spans="2:7" x14ac:dyDescent="0.35">
      <c r="B5286" s="269">
        <v>35810</v>
      </c>
      <c r="C5286" s="210">
        <v>17.96</v>
      </c>
      <c r="D5286">
        <f t="shared" si="168"/>
        <v>-0.52624637298865728</v>
      </c>
      <c r="E5286">
        <v>-4.9861495844875266E-3</v>
      </c>
      <c r="F5286">
        <v>5278</v>
      </c>
      <c r="G5286">
        <f t="shared" ca="1" si="169"/>
        <v>-1.6787167376028599E-2</v>
      </c>
    </row>
    <row r="5287" spans="2:7" x14ac:dyDescent="0.35">
      <c r="B5287" s="269">
        <v>37355</v>
      </c>
      <c r="C5287" s="210">
        <v>37.909999999999997</v>
      </c>
      <c r="D5287">
        <f t="shared" si="168"/>
        <v>-4.963650037603419E-2</v>
      </c>
      <c r="E5287">
        <v>-4.9868766404200741E-3</v>
      </c>
      <c r="F5287">
        <v>5279</v>
      </c>
      <c r="G5287">
        <f t="shared" ca="1" si="169"/>
        <v>-1.0665327809950172E-4</v>
      </c>
    </row>
    <row r="5288" spans="2:7" x14ac:dyDescent="0.35">
      <c r="B5288" s="269">
        <v>37222</v>
      </c>
      <c r="C5288" s="210">
        <v>39.89</v>
      </c>
      <c r="D5288">
        <f t="shared" si="168"/>
        <v>3.0010030090270812</v>
      </c>
      <c r="E5288">
        <v>-4.9887752556748025E-3</v>
      </c>
      <c r="F5288">
        <v>5280</v>
      </c>
      <c r="G5288">
        <f t="shared" ca="1" si="169"/>
        <v>-2.2226321824430858E-4</v>
      </c>
    </row>
    <row r="5289" spans="2:7" x14ac:dyDescent="0.35">
      <c r="B5289" s="269">
        <v>35328</v>
      </c>
      <c r="C5289" s="210">
        <v>9.9700000000000006</v>
      </c>
      <c r="D5289">
        <f t="shared" si="168"/>
        <v>-0.99715528925030317</v>
      </c>
      <c r="E5289">
        <v>-4.9900199600797345E-3</v>
      </c>
      <c r="F5289">
        <v>5281</v>
      </c>
      <c r="G5289">
        <f t="shared" ca="1" si="169"/>
        <v>-2.2169898351340186E-2</v>
      </c>
    </row>
    <row r="5290" spans="2:7" x14ac:dyDescent="0.35">
      <c r="B5290" s="269">
        <v>44295</v>
      </c>
      <c r="C5290" s="210">
        <v>3504.75</v>
      </c>
      <c r="D5290">
        <f t="shared" si="168"/>
        <v>0.24240941817060338</v>
      </c>
      <c r="E5290">
        <v>-4.9910144705351085E-3</v>
      </c>
      <c r="F5290">
        <v>5282</v>
      </c>
      <c r="G5290">
        <f t="shared" ca="1" si="169"/>
        <v>-1.2058627932454113E-2</v>
      </c>
    </row>
    <row r="5291" spans="2:7" x14ac:dyDescent="0.35">
      <c r="B5291" s="269">
        <v>43314</v>
      </c>
      <c r="C5291" s="210">
        <v>2820.93</v>
      </c>
      <c r="D5291">
        <f t="shared" si="168"/>
        <v>58.089442815249264</v>
      </c>
      <c r="E5291">
        <v>-4.9980600331558231E-3</v>
      </c>
      <c r="F5291">
        <v>5283</v>
      </c>
      <c r="G5291">
        <f t="shared" ca="1" si="169"/>
        <v>-1.0121747505502507E-2</v>
      </c>
    </row>
    <row r="5292" spans="2:7" x14ac:dyDescent="0.35">
      <c r="B5292" s="269">
        <v>38023</v>
      </c>
      <c r="C5292" s="210">
        <v>47.74</v>
      </c>
      <c r="D5292">
        <f t="shared" si="168"/>
        <v>-0.98274434962391077</v>
      </c>
      <c r="E5292">
        <v>-5.0020842017506235E-3</v>
      </c>
      <c r="F5292">
        <v>5284</v>
      </c>
      <c r="G5292">
        <f t="shared" ca="1" si="169"/>
        <v>1.0322491563776182E-2</v>
      </c>
    </row>
    <row r="5293" spans="2:7" x14ac:dyDescent="0.35">
      <c r="B5293" s="269">
        <v>43292</v>
      </c>
      <c r="C5293" s="210">
        <v>2766.63</v>
      </c>
      <c r="D5293">
        <f t="shared" si="168"/>
        <v>59.512467191601061</v>
      </c>
      <c r="E5293">
        <v>-5.0026253893128148E-3</v>
      </c>
      <c r="F5293">
        <v>5285</v>
      </c>
      <c r="G5293">
        <f t="shared" ca="1" si="169"/>
        <v>1.3807850023554195E-2</v>
      </c>
    </row>
    <row r="5294" spans="2:7" x14ac:dyDescent="0.35">
      <c r="B5294" s="269">
        <v>38198</v>
      </c>
      <c r="C5294" s="210">
        <v>45.72</v>
      </c>
      <c r="D5294">
        <f t="shared" si="168"/>
        <v>-0.986115244683888</v>
      </c>
      <c r="E5294">
        <v>-5.005440696409227E-3</v>
      </c>
      <c r="F5294">
        <v>5286</v>
      </c>
      <c r="G5294">
        <f t="shared" ca="1" si="169"/>
        <v>2.2350255139663645E-2</v>
      </c>
    </row>
    <row r="5295" spans="2:7" x14ac:dyDescent="0.35">
      <c r="B5295" s="269">
        <v>44174</v>
      </c>
      <c r="C5295" s="210">
        <v>3292.82</v>
      </c>
      <c r="D5295">
        <f t="shared" si="168"/>
        <v>26.249420721615358</v>
      </c>
      <c r="E5295">
        <v>-5.018991185793225E-3</v>
      </c>
      <c r="F5295">
        <v>5287</v>
      </c>
      <c r="G5295">
        <f t="shared" ca="1" si="169"/>
        <v>1.2791254228080922E-2</v>
      </c>
    </row>
    <row r="5296" spans="2:7" x14ac:dyDescent="0.35">
      <c r="B5296" s="269">
        <v>39322</v>
      </c>
      <c r="C5296" s="210">
        <v>120.84</v>
      </c>
      <c r="D5296">
        <f t="shared" si="168"/>
        <v>-0.90011572160687725</v>
      </c>
      <c r="E5296">
        <v>-5.0226430629888791E-3</v>
      </c>
      <c r="F5296">
        <v>5288</v>
      </c>
      <c r="G5296">
        <f t="shared" ca="1" si="169"/>
        <v>3.4919696540623213E-2</v>
      </c>
    </row>
    <row r="5297" spans="2:7" x14ac:dyDescent="0.35">
      <c r="B5297" s="269">
        <v>42199</v>
      </c>
      <c r="C5297" s="210">
        <v>1209.8</v>
      </c>
      <c r="D5297">
        <f t="shared" si="168"/>
        <v>29.558221773175042</v>
      </c>
      <c r="E5297">
        <v>-5.0250429719305928E-3</v>
      </c>
      <c r="F5297">
        <v>5289</v>
      </c>
      <c r="G5297">
        <f t="shared" ca="1" si="169"/>
        <v>-2.0468226108637442E-2</v>
      </c>
    </row>
    <row r="5298" spans="2:7" x14ac:dyDescent="0.35">
      <c r="B5298" s="269">
        <v>37308</v>
      </c>
      <c r="C5298" s="210">
        <v>39.590000000000003</v>
      </c>
      <c r="D5298">
        <f t="shared" si="168"/>
        <v>-0.98511195180469158</v>
      </c>
      <c r="E5298">
        <v>-5.0263885398340218E-3</v>
      </c>
      <c r="F5298">
        <v>5290</v>
      </c>
      <c r="G5298">
        <f t="shared" ca="1" si="169"/>
        <v>2.4295896746517028E-3</v>
      </c>
    </row>
    <row r="5299" spans="2:7" x14ac:dyDescent="0.35">
      <c r="B5299" s="269">
        <v>43888</v>
      </c>
      <c r="C5299" s="210">
        <v>2659.18</v>
      </c>
      <c r="D5299">
        <f t="shared" si="168"/>
        <v>148.56017997750277</v>
      </c>
      <c r="E5299">
        <v>-5.0324960806397718E-3</v>
      </c>
      <c r="F5299">
        <v>5291</v>
      </c>
      <c r="G5299">
        <f t="shared" ca="1" si="169"/>
        <v>-1.5210147015813783E-2</v>
      </c>
    </row>
    <row r="5300" spans="2:7" x14ac:dyDescent="0.35">
      <c r="B5300" s="269">
        <v>35832</v>
      </c>
      <c r="C5300" s="210">
        <v>17.78</v>
      </c>
      <c r="D5300">
        <f t="shared" si="168"/>
        <v>-0.60819744380784491</v>
      </c>
      <c r="E5300">
        <v>-5.036373810856175E-3</v>
      </c>
      <c r="F5300">
        <v>5292</v>
      </c>
      <c r="G5300">
        <f t="shared" ca="1" si="169"/>
        <v>-4.9874862948661742E-3</v>
      </c>
    </row>
    <row r="5301" spans="2:7" x14ac:dyDescent="0.35">
      <c r="B5301" s="269">
        <v>38177</v>
      </c>
      <c r="C5301" s="210">
        <v>45.38</v>
      </c>
      <c r="D5301">
        <f t="shared" si="168"/>
        <v>-0.98507109160651896</v>
      </c>
      <c r="E5301">
        <v>-5.0427537820652681E-3</v>
      </c>
      <c r="F5301">
        <v>5293</v>
      </c>
      <c r="G5301">
        <f t="shared" ca="1" si="169"/>
        <v>-1.0504766145424876E-2</v>
      </c>
    </row>
    <row r="5302" spans="2:7" x14ac:dyDescent="0.35">
      <c r="B5302" s="269">
        <v>44004</v>
      </c>
      <c r="C5302" s="210">
        <v>3039.74</v>
      </c>
      <c r="D5302">
        <f t="shared" si="168"/>
        <v>58.277301092043672</v>
      </c>
      <c r="E5302">
        <v>-5.0439421959642926E-3</v>
      </c>
      <c r="F5302">
        <v>5294</v>
      </c>
      <c r="G5302">
        <f t="shared" ca="1" si="169"/>
        <v>1.4180827754379647E-2</v>
      </c>
    </row>
    <row r="5303" spans="2:7" x14ac:dyDescent="0.35">
      <c r="B5303" s="269">
        <v>36195</v>
      </c>
      <c r="C5303" s="210">
        <v>51.28</v>
      </c>
      <c r="D5303">
        <f t="shared" si="168"/>
        <v>0.372958500669344</v>
      </c>
      <c r="E5303">
        <v>-5.0446255335661241E-3</v>
      </c>
      <c r="F5303">
        <v>5295</v>
      </c>
      <c r="G5303">
        <f t="shared" ca="1" si="169"/>
        <v>9.7906588009494203E-3</v>
      </c>
    </row>
    <row r="5304" spans="2:7" x14ac:dyDescent="0.35">
      <c r="B5304" s="269">
        <v>37797</v>
      </c>
      <c r="C5304" s="210">
        <v>37.35</v>
      </c>
      <c r="D5304">
        <f t="shared" si="168"/>
        <v>0.90076335877862612</v>
      </c>
      <c r="E5304">
        <v>-5.0612679808203975E-3</v>
      </c>
      <c r="F5304">
        <v>5296</v>
      </c>
      <c r="G5304">
        <f t="shared" ca="1" si="169"/>
        <v>6.6177538418798511E-3</v>
      </c>
    </row>
    <row r="5305" spans="2:7" x14ac:dyDescent="0.35">
      <c r="B5305" s="269">
        <v>35860</v>
      </c>
      <c r="C5305" s="210">
        <v>19.649999999999999</v>
      </c>
      <c r="D5305">
        <f t="shared" si="168"/>
        <v>-0.99403321359273411</v>
      </c>
      <c r="E5305">
        <v>-5.0632911392405784E-3</v>
      </c>
      <c r="F5305">
        <v>5297</v>
      </c>
      <c r="G5305">
        <f t="shared" ca="1" si="169"/>
        <v>-1.4450734120357748E-2</v>
      </c>
    </row>
    <row r="5306" spans="2:7" x14ac:dyDescent="0.35">
      <c r="B5306" s="269">
        <v>44526</v>
      </c>
      <c r="C5306" s="210">
        <v>3293.23</v>
      </c>
      <c r="D5306">
        <f t="shared" si="168"/>
        <v>97.5997005988024</v>
      </c>
      <c r="E5306">
        <v>-5.0634594062216997E-3</v>
      </c>
      <c r="F5306">
        <v>5298</v>
      </c>
      <c r="G5306">
        <f t="shared" ca="1" si="169"/>
        <v>4.7736884716764955E-3</v>
      </c>
    </row>
    <row r="5307" spans="2:7" x14ac:dyDescent="0.35">
      <c r="B5307" s="269">
        <v>36063</v>
      </c>
      <c r="C5307" s="210">
        <v>33.4</v>
      </c>
      <c r="D5307">
        <f t="shared" si="168"/>
        <v>-0.39250636595125499</v>
      </c>
      <c r="E5307">
        <v>-5.0640452785225415E-3</v>
      </c>
      <c r="F5307">
        <v>5299</v>
      </c>
      <c r="G5307">
        <f t="shared" ca="1" si="169"/>
        <v>1.0131134549199321E-2</v>
      </c>
    </row>
    <row r="5308" spans="2:7" x14ac:dyDescent="0.35">
      <c r="B5308" s="269">
        <v>36874</v>
      </c>
      <c r="C5308" s="210">
        <v>54.98</v>
      </c>
      <c r="D5308">
        <f t="shared" si="168"/>
        <v>-0.95083433190850064</v>
      </c>
      <c r="E5308">
        <v>-5.0669562070213741E-3</v>
      </c>
      <c r="F5308">
        <v>5300</v>
      </c>
      <c r="G5308">
        <f t="shared" ca="1" si="169"/>
        <v>-2.5766309512522106E-3</v>
      </c>
    </row>
    <row r="5309" spans="2:7" x14ac:dyDescent="0.35">
      <c r="B5309" s="269">
        <v>42394</v>
      </c>
      <c r="C5309" s="210">
        <v>1118.26</v>
      </c>
      <c r="D5309">
        <f t="shared" si="168"/>
        <v>-0.81268896344598973</v>
      </c>
      <c r="E5309">
        <v>-5.0802067670845628E-3</v>
      </c>
      <c r="F5309">
        <v>5301</v>
      </c>
      <c r="G5309">
        <f t="shared" ca="1" si="169"/>
        <v>-2.4187423167813749E-2</v>
      </c>
    </row>
    <row r="5310" spans="2:7" x14ac:dyDescent="0.35">
      <c r="B5310" s="269">
        <v>45919</v>
      </c>
      <c r="C5310" s="210">
        <v>5970.07</v>
      </c>
      <c r="D5310">
        <f t="shared" si="168"/>
        <v>29.803725297972235</v>
      </c>
      <c r="E5310">
        <v>-5.0811924220407244E-3</v>
      </c>
      <c r="F5310">
        <v>5302</v>
      </c>
      <c r="G5310">
        <f t="shared" ca="1" si="169"/>
        <v>-1.1683846498449927E-2</v>
      </c>
    </row>
    <row r="5311" spans="2:7" x14ac:dyDescent="0.35">
      <c r="B5311" s="269">
        <v>40764</v>
      </c>
      <c r="C5311" s="210">
        <v>193.81</v>
      </c>
      <c r="D5311">
        <f t="shared" si="168"/>
        <v>-0.9324941396930001</v>
      </c>
      <c r="E5311">
        <v>-5.0821355236140096E-3</v>
      </c>
      <c r="F5311">
        <v>5303</v>
      </c>
      <c r="G5311">
        <f t="shared" ca="1" si="169"/>
        <v>3.0380173027767264E-2</v>
      </c>
    </row>
    <row r="5312" spans="2:7" x14ac:dyDescent="0.35">
      <c r="B5312" s="269">
        <v>43763</v>
      </c>
      <c r="C5312" s="210">
        <v>2871.01</v>
      </c>
      <c r="D5312">
        <f t="shared" si="168"/>
        <v>0.79475141747985523</v>
      </c>
      <c r="E5312">
        <v>-5.0871715257009018E-3</v>
      </c>
      <c r="F5312">
        <v>5304</v>
      </c>
      <c r="G5312">
        <f t="shared" ca="1" si="169"/>
        <v>2.9612504286312029E-3</v>
      </c>
    </row>
    <row r="5313" spans="2:7" x14ac:dyDescent="0.35">
      <c r="B5313" s="269">
        <v>42927</v>
      </c>
      <c r="C5313" s="210">
        <v>1599.67</v>
      </c>
      <c r="D5313">
        <f t="shared" si="168"/>
        <v>-0.13091642037552156</v>
      </c>
      <c r="E5313">
        <v>-5.0875392605030552E-3</v>
      </c>
      <c r="F5313">
        <v>5305</v>
      </c>
      <c r="G5313">
        <f t="shared" ca="1" si="169"/>
        <v>3.0837087626293027E-3</v>
      </c>
    </row>
    <row r="5314" spans="2:7" x14ac:dyDescent="0.35">
      <c r="B5314" s="269">
        <v>42968</v>
      </c>
      <c r="C5314" s="210">
        <v>1840.64</v>
      </c>
      <c r="D5314">
        <f t="shared" si="168"/>
        <v>0.48450681506573107</v>
      </c>
      <c r="E5314">
        <v>-5.0917267548078685E-3</v>
      </c>
      <c r="F5314">
        <v>5306</v>
      </c>
      <c r="G5314">
        <f t="shared" ca="1" si="169"/>
        <v>-2.8138827303016648E-3</v>
      </c>
    </row>
    <row r="5315" spans="2:7" x14ac:dyDescent="0.35">
      <c r="B5315" s="269">
        <v>42270</v>
      </c>
      <c r="C5315" s="210">
        <v>1239.9000000000001</v>
      </c>
      <c r="D5315">
        <f t="shared" si="168"/>
        <v>-0.63278216598992432</v>
      </c>
      <c r="E5315">
        <v>-5.0952858575726455E-3</v>
      </c>
      <c r="F5315">
        <v>5307</v>
      </c>
      <c r="G5315">
        <f t="shared" ca="1" si="169"/>
        <v>-3.0545663127121226E-3</v>
      </c>
    </row>
    <row r="5316" spans="2:7" x14ac:dyDescent="0.35">
      <c r="B5316" s="269">
        <v>44084</v>
      </c>
      <c r="C5316" s="210">
        <v>3376.47</v>
      </c>
      <c r="D5316">
        <f t="shared" si="168"/>
        <v>28.396395612049449</v>
      </c>
      <c r="E5316">
        <v>-5.0975758522233926E-3</v>
      </c>
      <c r="F5316">
        <v>5308</v>
      </c>
      <c r="G5316">
        <f t="shared" ca="1" si="169"/>
        <v>-9.5712792782042446E-3</v>
      </c>
    </row>
    <row r="5317" spans="2:7" x14ac:dyDescent="0.35">
      <c r="B5317" s="269">
        <v>39416</v>
      </c>
      <c r="C5317" s="210">
        <v>114.86</v>
      </c>
      <c r="D5317">
        <f t="shared" si="168"/>
        <v>-0.98063467549677807</v>
      </c>
      <c r="E5317">
        <v>-5.1104374187960454E-3</v>
      </c>
      <c r="F5317">
        <v>5309</v>
      </c>
      <c r="G5317">
        <f t="shared" ca="1" si="169"/>
        <v>3.048846738027115E-2</v>
      </c>
    </row>
    <row r="5318" spans="2:7" x14ac:dyDescent="0.35">
      <c r="B5318" s="269">
        <v>46015</v>
      </c>
      <c r="C5318" s="210">
        <v>5931.22</v>
      </c>
      <c r="D5318">
        <f t="shared" si="168"/>
        <v>1.5033532969514334</v>
      </c>
      <c r="E5318">
        <v>-5.1143044529169956E-3</v>
      </c>
      <c r="F5318">
        <v>5310</v>
      </c>
      <c r="G5318">
        <f t="shared" ca="1" si="169"/>
        <v>-2.058501404143492E-2</v>
      </c>
    </row>
    <row r="5319" spans="2:7" x14ac:dyDescent="0.35">
      <c r="B5319" s="269">
        <v>43228</v>
      </c>
      <c r="C5319" s="210">
        <v>2369.31</v>
      </c>
      <c r="D5319">
        <f t="shared" si="168"/>
        <v>12.125644008642182</v>
      </c>
      <c r="E5319">
        <v>-5.1144451582831917E-3</v>
      </c>
      <c r="F5319">
        <v>5311</v>
      </c>
      <c r="G5319">
        <f t="shared" ca="1" si="169"/>
        <v>-1.9269813411948063E-2</v>
      </c>
    </row>
    <row r="5320" spans="2:7" x14ac:dyDescent="0.35">
      <c r="B5320" s="269">
        <v>40436</v>
      </c>
      <c r="C5320" s="210">
        <v>180.51</v>
      </c>
      <c r="D5320">
        <f t="shared" si="168"/>
        <v>-0.11401786590752928</v>
      </c>
      <c r="E5320">
        <v>-5.1256613756614135E-3</v>
      </c>
      <c r="F5320">
        <v>5312</v>
      </c>
      <c r="G5320">
        <f t="shared" ca="1" si="169"/>
        <v>6.9254970789563068E-3</v>
      </c>
    </row>
    <row r="5321" spans="2:7" x14ac:dyDescent="0.35">
      <c r="B5321" s="269">
        <v>41170</v>
      </c>
      <c r="C5321" s="210">
        <v>203.74</v>
      </c>
      <c r="D5321">
        <f t="shared" ref="D5321:D5384" si="170">(C5321-C5322)/C5322</f>
        <v>4.5319033396687489</v>
      </c>
      <c r="E5321">
        <v>-5.1272034767321792E-3</v>
      </c>
      <c r="F5321">
        <v>5313</v>
      </c>
      <c r="G5321">
        <f t="shared" ca="1" si="169"/>
        <v>-1.6257402833629295E-2</v>
      </c>
    </row>
    <row r="5322" spans="2:7" x14ac:dyDescent="0.35">
      <c r="B5322" s="269">
        <v>37480</v>
      </c>
      <c r="C5322" s="210">
        <v>36.83</v>
      </c>
      <c r="D5322">
        <f t="shared" si="170"/>
        <v>2.1695352839931155</v>
      </c>
      <c r="E5322">
        <v>-5.1323608860076933E-3</v>
      </c>
      <c r="F5322">
        <v>5314</v>
      </c>
      <c r="G5322">
        <f t="shared" ref="G5322:G5385" ca="1" si="171">_xlfn.NORM.INV(RAND(),M$11,M$12)</f>
        <v>1.6426420212060613E-2</v>
      </c>
    </row>
    <row r="5323" spans="2:7" x14ac:dyDescent="0.35">
      <c r="B5323" s="269">
        <v>35600</v>
      </c>
      <c r="C5323" s="210">
        <v>11.62</v>
      </c>
      <c r="D5323">
        <f t="shared" si="170"/>
        <v>-0.96838439353539751</v>
      </c>
      <c r="E5323">
        <v>-5.1369863013699061E-3</v>
      </c>
      <c r="F5323">
        <v>5315</v>
      </c>
      <c r="G5323">
        <f t="shared" ca="1" si="171"/>
        <v>-1.8838045266474354E-2</v>
      </c>
    </row>
    <row r="5324" spans="2:7" x14ac:dyDescent="0.35">
      <c r="B5324" s="269">
        <v>41675</v>
      </c>
      <c r="C5324" s="210">
        <v>367.54</v>
      </c>
      <c r="D5324">
        <f t="shared" si="170"/>
        <v>-0.88847689674843122</v>
      </c>
      <c r="E5324">
        <v>-5.1429190125594883E-3</v>
      </c>
      <c r="F5324">
        <v>5316</v>
      </c>
      <c r="G5324">
        <f t="shared" ca="1" si="171"/>
        <v>1.8864730358131351E-2</v>
      </c>
    </row>
    <row r="5325" spans="2:7" x14ac:dyDescent="0.35">
      <c r="B5325" s="269">
        <v>44358</v>
      </c>
      <c r="C5325" s="210">
        <v>3295.64</v>
      </c>
      <c r="D5325">
        <f t="shared" si="170"/>
        <v>0.19284504350595752</v>
      </c>
      <c r="E5325">
        <v>-5.1438714273639363E-3</v>
      </c>
      <c r="F5325">
        <v>5317</v>
      </c>
      <c r="G5325">
        <f t="shared" ca="1" si="171"/>
        <v>3.3479713205024728E-2</v>
      </c>
    </row>
    <row r="5326" spans="2:7" x14ac:dyDescent="0.35">
      <c r="B5326" s="269">
        <v>43969</v>
      </c>
      <c r="C5326" s="210">
        <v>2762.84</v>
      </c>
      <c r="D5326">
        <f t="shared" si="170"/>
        <v>1.9399108292454539</v>
      </c>
      <c r="E5326">
        <v>-5.1491822522450178E-3</v>
      </c>
      <c r="F5326">
        <v>5318</v>
      </c>
      <c r="G5326">
        <f t="shared" ca="1" si="171"/>
        <v>-1.5151114666604798E-2</v>
      </c>
    </row>
    <row r="5327" spans="2:7" x14ac:dyDescent="0.35">
      <c r="B5327" s="269">
        <v>42072</v>
      </c>
      <c r="C5327" s="210">
        <v>939.77</v>
      </c>
      <c r="D5327">
        <f t="shared" si="170"/>
        <v>-0.82389834573842124</v>
      </c>
      <c r="E5327">
        <v>-5.1554031165311704E-3</v>
      </c>
      <c r="F5327">
        <v>5319</v>
      </c>
      <c r="G5327">
        <f t="shared" ca="1" si="171"/>
        <v>-1.1878611516277022E-2</v>
      </c>
    </row>
    <row r="5328" spans="2:7" x14ac:dyDescent="0.35">
      <c r="B5328" s="269">
        <v>45804</v>
      </c>
      <c r="C5328" s="210">
        <v>5336.52</v>
      </c>
      <c r="D5328">
        <f t="shared" si="170"/>
        <v>28.129475982532757</v>
      </c>
      <c r="E5328">
        <v>-5.1582811197961233E-3</v>
      </c>
      <c r="F5328">
        <v>5320</v>
      </c>
      <c r="G5328">
        <f t="shared" ca="1" si="171"/>
        <v>1.1403770090693781E-2</v>
      </c>
    </row>
    <row r="5329" spans="2:7" x14ac:dyDescent="0.35">
      <c r="B5329" s="269">
        <v>40910</v>
      </c>
      <c r="C5329" s="210">
        <v>183.2</v>
      </c>
      <c r="D5329">
        <f t="shared" si="170"/>
        <v>4.5938931297709917</v>
      </c>
      <c r="E5329">
        <v>-5.1588379038827971E-3</v>
      </c>
      <c r="F5329">
        <v>5321</v>
      </c>
      <c r="G5329">
        <f t="shared" ca="1" si="171"/>
        <v>3.867563410320804E-2</v>
      </c>
    </row>
    <row r="5330" spans="2:7" x14ac:dyDescent="0.35">
      <c r="B5330" s="269">
        <v>36097</v>
      </c>
      <c r="C5330" s="210">
        <v>32.75</v>
      </c>
      <c r="D5330">
        <f t="shared" si="170"/>
        <v>-0.99036628700522422</v>
      </c>
      <c r="E5330">
        <v>-5.1640340218712544E-3</v>
      </c>
      <c r="F5330">
        <v>5322</v>
      </c>
      <c r="G5330">
        <f t="shared" ca="1" si="171"/>
        <v>2.3751233421009297E-2</v>
      </c>
    </row>
    <row r="5331" spans="2:7" x14ac:dyDescent="0.35">
      <c r="B5331" s="269">
        <v>44372</v>
      </c>
      <c r="C5331" s="210">
        <v>3399.52</v>
      </c>
      <c r="D5331">
        <f t="shared" si="170"/>
        <v>-0.23006608777579984</v>
      </c>
      <c r="E5331">
        <v>-5.1650927521897042E-3</v>
      </c>
      <c r="F5331">
        <v>5323</v>
      </c>
      <c r="G5331">
        <f t="shared" ca="1" si="171"/>
        <v>1.9597557606028222E-2</v>
      </c>
    </row>
    <row r="5332" spans="2:7" x14ac:dyDescent="0.35">
      <c r="B5332" s="269">
        <v>45062</v>
      </c>
      <c r="C5332" s="210">
        <v>4415.34</v>
      </c>
      <c r="D5332">
        <f t="shared" si="170"/>
        <v>152.09778085991678</v>
      </c>
      <c r="E5332">
        <v>-5.1731518824775329E-3</v>
      </c>
      <c r="F5332">
        <v>5324</v>
      </c>
      <c r="G5332">
        <f t="shared" ca="1" si="171"/>
        <v>-1.2568303849067299E-2</v>
      </c>
    </row>
    <row r="5333" spans="2:7" x14ac:dyDescent="0.35">
      <c r="B5333" s="269">
        <v>36003</v>
      </c>
      <c r="C5333" s="210">
        <v>28.84</v>
      </c>
      <c r="D5333">
        <f t="shared" si="170"/>
        <v>-0.37494581707845687</v>
      </c>
      <c r="E5333">
        <v>-5.1741979993100585E-3</v>
      </c>
      <c r="F5333">
        <v>5325</v>
      </c>
      <c r="G5333">
        <f t="shared" ca="1" si="171"/>
        <v>3.7119094607875019E-2</v>
      </c>
    </row>
    <row r="5334" spans="2:7" x14ac:dyDescent="0.35">
      <c r="B5334" s="269">
        <v>36776</v>
      </c>
      <c r="C5334" s="210">
        <v>46.14</v>
      </c>
      <c r="D5334">
        <f t="shared" si="170"/>
        <v>0.20344287949921744</v>
      </c>
      <c r="E5334">
        <v>-5.1746442432083224E-3</v>
      </c>
      <c r="F5334">
        <v>5326</v>
      </c>
      <c r="G5334">
        <f t="shared" ca="1" si="171"/>
        <v>-1.0893720090864088E-2</v>
      </c>
    </row>
    <row r="5335" spans="2:7" x14ac:dyDescent="0.35">
      <c r="B5335" s="269">
        <v>37333</v>
      </c>
      <c r="C5335" s="210">
        <v>38.340000000000003</v>
      </c>
      <c r="D5335">
        <f t="shared" si="170"/>
        <v>-0.16543317370483226</v>
      </c>
      <c r="E5335">
        <v>-5.189413596263512E-3</v>
      </c>
      <c r="F5335">
        <v>5327</v>
      </c>
      <c r="G5335">
        <f t="shared" ca="1" si="171"/>
        <v>-2.635460653279984E-3</v>
      </c>
    </row>
    <row r="5336" spans="2:7" x14ac:dyDescent="0.35">
      <c r="B5336" s="269">
        <v>38205</v>
      </c>
      <c r="C5336" s="210">
        <v>45.94</v>
      </c>
      <c r="D5336">
        <f t="shared" si="170"/>
        <v>-0.79112485223242701</v>
      </c>
      <c r="E5336">
        <v>-5.197055002165483E-3</v>
      </c>
      <c r="F5336">
        <v>5328</v>
      </c>
      <c r="G5336">
        <f t="shared" ca="1" si="171"/>
        <v>-1.5106006398279704E-2</v>
      </c>
    </row>
    <row r="5337" spans="2:7" x14ac:dyDescent="0.35">
      <c r="B5337" s="269">
        <v>41043</v>
      </c>
      <c r="C5337" s="210">
        <v>219.94</v>
      </c>
      <c r="D5337">
        <f t="shared" si="170"/>
        <v>-0.94139902695847255</v>
      </c>
      <c r="E5337">
        <v>-5.2015016509114193E-3</v>
      </c>
      <c r="F5337">
        <v>5329</v>
      </c>
      <c r="G5337">
        <f t="shared" ca="1" si="171"/>
        <v>1.2654049974508667E-2</v>
      </c>
    </row>
    <row r="5338" spans="2:7" x14ac:dyDescent="0.35">
      <c r="B5338" s="269">
        <v>44456</v>
      </c>
      <c r="C5338" s="210">
        <v>3753.18</v>
      </c>
      <c r="D5338">
        <f t="shared" si="170"/>
        <v>80.804272013949429</v>
      </c>
      <c r="E5338">
        <v>-5.2030184398366491E-3</v>
      </c>
      <c r="F5338">
        <v>5330</v>
      </c>
      <c r="G5338">
        <f t="shared" ca="1" si="171"/>
        <v>1.7033438544352311E-2</v>
      </c>
    </row>
    <row r="5339" spans="2:7" x14ac:dyDescent="0.35">
      <c r="B5339" s="269">
        <v>36580</v>
      </c>
      <c r="C5339" s="210">
        <v>45.88</v>
      </c>
      <c r="D5339">
        <f t="shared" si="170"/>
        <v>3.0069868995633198</v>
      </c>
      <c r="E5339">
        <v>-5.2038161318298977E-3</v>
      </c>
      <c r="F5339">
        <v>5331</v>
      </c>
      <c r="G5339">
        <f t="shared" ca="1" si="171"/>
        <v>-1.00856662894109E-2</v>
      </c>
    </row>
    <row r="5340" spans="2:7" x14ac:dyDescent="0.35">
      <c r="B5340" s="269">
        <v>35461</v>
      </c>
      <c r="C5340" s="210">
        <v>11.45</v>
      </c>
      <c r="D5340">
        <f t="shared" si="170"/>
        <v>-0.96841902030008831</v>
      </c>
      <c r="E5340">
        <v>-5.2128583840139447E-3</v>
      </c>
      <c r="F5340">
        <v>5332</v>
      </c>
      <c r="G5340">
        <f t="shared" ca="1" si="171"/>
        <v>1.1864560316574515E-2</v>
      </c>
    </row>
    <row r="5341" spans="2:7" x14ac:dyDescent="0.35">
      <c r="B5341" s="269">
        <v>41712</v>
      </c>
      <c r="C5341" s="210">
        <v>362.56</v>
      </c>
      <c r="D5341">
        <f t="shared" si="170"/>
        <v>6.0729613733905587</v>
      </c>
      <c r="E5341">
        <v>-5.2131921198484811E-3</v>
      </c>
      <c r="F5341">
        <v>5333</v>
      </c>
      <c r="G5341">
        <f t="shared" ca="1" si="171"/>
        <v>3.0107277786614352E-2</v>
      </c>
    </row>
    <row r="5342" spans="2:7" x14ac:dyDescent="0.35">
      <c r="B5342" s="269">
        <v>36514</v>
      </c>
      <c r="C5342" s="210">
        <v>51.26</v>
      </c>
      <c r="D5342">
        <f t="shared" si="170"/>
        <v>-0.96200289092324232</v>
      </c>
      <c r="E5342">
        <v>-5.239666213856067E-3</v>
      </c>
      <c r="F5342">
        <v>5334</v>
      </c>
      <c r="G5342">
        <f t="shared" ca="1" si="171"/>
        <v>-3.6039305360659286E-3</v>
      </c>
    </row>
    <row r="5343" spans="2:7" x14ac:dyDescent="0.35">
      <c r="B5343" s="269">
        <v>42222</v>
      </c>
      <c r="C5343" s="210">
        <v>1349.05</v>
      </c>
      <c r="D5343">
        <f t="shared" si="170"/>
        <v>34.56683364091748</v>
      </c>
      <c r="E5343">
        <v>-5.2427442189713061E-3</v>
      </c>
      <c r="F5343">
        <v>5335</v>
      </c>
      <c r="G5343">
        <f t="shared" ca="1" si="171"/>
        <v>2.1565239544577248E-2</v>
      </c>
    </row>
    <row r="5344" spans="2:7" x14ac:dyDescent="0.35">
      <c r="B5344" s="269">
        <v>37376</v>
      </c>
      <c r="C5344" s="210">
        <v>37.93</v>
      </c>
      <c r="D5344">
        <f t="shared" si="170"/>
        <v>-0.8227155877541481</v>
      </c>
      <c r="E5344">
        <v>-5.2452137424600798E-3</v>
      </c>
      <c r="F5344">
        <v>5336</v>
      </c>
      <c r="G5344">
        <f t="shared" ca="1" si="171"/>
        <v>-9.0890200412872182E-3</v>
      </c>
    </row>
    <row r="5345" spans="2:7" x14ac:dyDescent="0.35">
      <c r="B5345" s="269">
        <v>41046</v>
      </c>
      <c r="C5345" s="210">
        <v>213.95</v>
      </c>
      <c r="D5345">
        <f t="shared" si="170"/>
        <v>3.3512304250559279</v>
      </c>
      <c r="E5345">
        <v>-5.2538590291985486E-3</v>
      </c>
      <c r="F5345">
        <v>5337</v>
      </c>
      <c r="G5345">
        <f t="shared" ca="1" si="171"/>
        <v>2.9391060729693701E-3</v>
      </c>
    </row>
    <row r="5346" spans="2:7" x14ac:dyDescent="0.35">
      <c r="B5346" s="269">
        <v>38035</v>
      </c>
      <c r="C5346" s="210">
        <v>49.17</v>
      </c>
      <c r="D5346">
        <f t="shared" si="170"/>
        <v>-0.99091668175318937</v>
      </c>
      <c r="E5346">
        <v>-5.2599635848674491E-3</v>
      </c>
      <c r="F5346">
        <v>5338</v>
      </c>
      <c r="G5346">
        <f t="shared" ca="1" si="171"/>
        <v>3.1242289940295091E-2</v>
      </c>
    </row>
    <row r="5347" spans="2:7" x14ac:dyDescent="0.35">
      <c r="B5347" s="269">
        <v>45811</v>
      </c>
      <c r="C5347" s="210">
        <v>5413.22</v>
      </c>
      <c r="D5347">
        <f t="shared" si="170"/>
        <v>-1.6146679607274391E-2</v>
      </c>
      <c r="E5347">
        <v>-5.2647343652089517E-3</v>
      </c>
      <c r="F5347">
        <v>5339</v>
      </c>
      <c r="G5347">
        <f t="shared" ca="1" si="171"/>
        <v>-3.6924562712929786E-2</v>
      </c>
    </row>
    <row r="5348" spans="2:7" x14ac:dyDescent="0.35">
      <c r="B5348" s="269">
        <v>45818</v>
      </c>
      <c r="C5348" s="210">
        <v>5502.06</v>
      </c>
      <c r="D5348">
        <f t="shared" si="170"/>
        <v>24.787682789651296</v>
      </c>
      <c r="E5348">
        <v>-5.2664978060777525E-3</v>
      </c>
      <c r="F5348">
        <v>5340</v>
      </c>
      <c r="G5348">
        <f t="shared" ca="1" si="171"/>
        <v>3.3359706957586124E-2</v>
      </c>
    </row>
    <row r="5349" spans="2:7" x14ac:dyDescent="0.35">
      <c r="B5349" s="269">
        <v>41108</v>
      </c>
      <c r="C5349" s="210">
        <v>213.36</v>
      </c>
      <c r="D5349">
        <f t="shared" si="170"/>
        <v>-0.93523751707391101</v>
      </c>
      <c r="E5349">
        <v>-5.2683108769639398E-3</v>
      </c>
      <c r="F5349">
        <v>5341</v>
      </c>
      <c r="G5349">
        <f t="shared" ca="1" si="171"/>
        <v>2.3907560843601818E-2</v>
      </c>
    </row>
    <row r="5350" spans="2:7" x14ac:dyDescent="0.35">
      <c r="B5350" s="269">
        <v>44172</v>
      </c>
      <c r="C5350" s="210">
        <v>3294.5</v>
      </c>
      <c r="D5350">
        <f t="shared" si="170"/>
        <v>0.74922082817867586</v>
      </c>
      <c r="E5350">
        <v>-5.2748062331481873E-3</v>
      </c>
      <c r="F5350">
        <v>5342</v>
      </c>
      <c r="G5350">
        <f t="shared" ca="1" si="171"/>
        <v>-1.0374948204815748E-2</v>
      </c>
    </row>
    <row r="5351" spans="2:7" x14ac:dyDescent="0.35">
      <c r="B5351" s="269">
        <v>42999</v>
      </c>
      <c r="C5351" s="210">
        <v>1883.41</v>
      </c>
      <c r="D5351">
        <f t="shared" si="170"/>
        <v>18.222392324964279</v>
      </c>
      <c r="E5351">
        <v>-5.2762226682159128E-3</v>
      </c>
      <c r="F5351">
        <v>5343</v>
      </c>
      <c r="G5351">
        <f t="shared" ca="1" si="171"/>
        <v>-4.235188662700571E-2</v>
      </c>
    </row>
    <row r="5352" spans="2:7" x14ac:dyDescent="0.35">
      <c r="B5352" s="269">
        <v>39001</v>
      </c>
      <c r="C5352" s="210">
        <v>97.98</v>
      </c>
      <c r="D5352">
        <f t="shared" si="170"/>
        <v>1.6003184713375798</v>
      </c>
      <c r="E5352">
        <v>-5.2791878172588425E-3</v>
      </c>
      <c r="F5352">
        <v>5344</v>
      </c>
      <c r="G5352">
        <f t="shared" ca="1" si="171"/>
        <v>-2.5661319771187021E-3</v>
      </c>
    </row>
    <row r="5353" spans="2:7" x14ac:dyDescent="0.35">
      <c r="B5353" s="269">
        <v>37552</v>
      </c>
      <c r="C5353" s="210">
        <v>37.68</v>
      </c>
      <c r="D5353">
        <f t="shared" si="170"/>
        <v>-0.74653571909054217</v>
      </c>
      <c r="E5353">
        <v>-5.2798310454066216E-3</v>
      </c>
      <c r="F5353">
        <v>5345</v>
      </c>
      <c r="G5353">
        <f t="shared" ca="1" si="171"/>
        <v>-2.8358771731821251E-2</v>
      </c>
    </row>
    <row r="5354" spans="2:7" x14ac:dyDescent="0.35">
      <c r="B5354" s="269">
        <v>40354</v>
      </c>
      <c r="C5354" s="210">
        <v>148.66</v>
      </c>
      <c r="D5354">
        <f t="shared" si="170"/>
        <v>-0.57961711393264148</v>
      </c>
      <c r="E5354">
        <v>-5.2860488457677629E-3</v>
      </c>
      <c r="F5354">
        <v>5346</v>
      </c>
      <c r="G5354">
        <f t="shared" ca="1" si="171"/>
        <v>-7.1549195700999898E-3</v>
      </c>
    </row>
    <row r="5355" spans="2:7" x14ac:dyDescent="0.35">
      <c r="B5355" s="269">
        <v>41564</v>
      </c>
      <c r="C5355" s="210">
        <v>353.63</v>
      </c>
      <c r="D5355">
        <f t="shared" si="170"/>
        <v>2.6878715194493692</v>
      </c>
      <c r="E5355">
        <v>-5.2881775477482927E-3</v>
      </c>
      <c r="F5355">
        <v>5347</v>
      </c>
      <c r="G5355">
        <f t="shared" ca="1" si="171"/>
        <v>-9.8782448601242336E-3</v>
      </c>
    </row>
    <row r="5356" spans="2:7" x14ac:dyDescent="0.35">
      <c r="B5356" s="269">
        <v>39157</v>
      </c>
      <c r="C5356" s="210">
        <v>95.89</v>
      </c>
      <c r="D5356">
        <f t="shared" si="170"/>
        <v>0.96818555008210183</v>
      </c>
      <c r="E5356">
        <v>-5.290456431535322E-3</v>
      </c>
      <c r="F5356">
        <v>5348</v>
      </c>
      <c r="G5356">
        <f t="shared" ca="1" si="171"/>
        <v>1.9766993479210987E-2</v>
      </c>
    </row>
    <row r="5357" spans="2:7" x14ac:dyDescent="0.35">
      <c r="B5357" s="269">
        <v>36809</v>
      </c>
      <c r="C5357" s="210">
        <v>48.72</v>
      </c>
      <c r="D5357">
        <f t="shared" si="170"/>
        <v>-0.98586961881034496</v>
      </c>
      <c r="E5357">
        <v>-5.3082890975908129E-3</v>
      </c>
      <c r="F5357">
        <v>5349</v>
      </c>
      <c r="G5357">
        <f t="shared" ca="1" si="171"/>
        <v>-3.2195433002682933E-2</v>
      </c>
    </row>
    <row r="5358" spans="2:7" x14ac:dyDescent="0.35">
      <c r="B5358" s="269">
        <v>44797</v>
      </c>
      <c r="C5358" s="210">
        <v>3447.89</v>
      </c>
      <c r="D5358">
        <f t="shared" si="170"/>
        <v>1.9866600833311676</v>
      </c>
      <c r="E5358">
        <v>-5.3140082681583795E-3</v>
      </c>
      <c r="F5358">
        <v>5350</v>
      </c>
      <c r="G5358">
        <f t="shared" ca="1" si="171"/>
        <v>-5.9003628394120921E-3</v>
      </c>
    </row>
    <row r="5359" spans="2:7" x14ac:dyDescent="0.35">
      <c r="B5359" s="269">
        <v>42468</v>
      </c>
      <c r="C5359" s="210">
        <v>1154.43</v>
      </c>
      <c r="D5359">
        <f t="shared" si="170"/>
        <v>-0.14347719634073045</v>
      </c>
      <c r="E5359">
        <v>-5.3162157504737604E-3</v>
      </c>
      <c r="F5359">
        <v>5351</v>
      </c>
      <c r="G5359">
        <f t="shared" ca="1" si="171"/>
        <v>1.5761084805716616E-3</v>
      </c>
    </row>
    <row r="5360" spans="2:7" x14ac:dyDescent="0.35">
      <c r="B5360" s="269">
        <v>42219</v>
      </c>
      <c r="C5360" s="210">
        <v>1347.81</v>
      </c>
      <c r="D5360">
        <f t="shared" si="170"/>
        <v>23.881115008307177</v>
      </c>
      <c r="E5360">
        <v>-5.3209546722557868E-3</v>
      </c>
      <c r="F5360">
        <v>5352</v>
      </c>
      <c r="G5360">
        <f t="shared" ca="1" si="171"/>
        <v>-2.387818074031697E-2</v>
      </c>
    </row>
    <row r="5361" spans="2:7" x14ac:dyDescent="0.35">
      <c r="B5361" s="269">
        <v>36229</v>
      </c>
      <c r="C5361" s="210">
        <v>54.17</v>
      </c>
      <c r="D5361">
        <f t="shared" si="170"/>
        <v>-0.97732656939317075</v>
      </c>
      <c r="E5361">
        <v>-5.3250091810502966E-3</v>
      </c>
      <c r="F5361">
        <v>5353</v>
      </c>
      <c r="G5361">
        <f t="shared" ca="1" si="171"/>
        <v>-2.2678272911975127E-2</v>
      </c>
    </row>
    <row r="5362" spans="2:7" x14ac:dyDescent="0.35">
      <c r="B5362" s="269">
        <v>43668</v>
      </c>
      <c r="C5362" s="210">
        <v>2389.14</v>
      </c>
      <c r="D5362">
        <f t="shared" si="170"/>
        <v>34.616279069767444</v>
      </c>
      <c r="E5362">
        <v>-5.3290257042224957E-3</v>
      </c>
      <c r="F5362">
        <v>5354</v>
      </c>
      <c r="G5362">
        <f t="shared" ca="1" si="171"/>
        <v>1.9096629776237176E-2</v>
      </c>
    </row>
    <row r="5363" spans="2:7" x14ac:dyDescent="0.35">
      <c r="B5363" s="269">
        <v>36406</v>
      </c>
      <c r="C5363" s="210">
        <v>67.08</v>
      </c>
      <c r="D5363">
        <f t="shared" si="170"/>
        <v>0.56655768332554879</v>
      </c>
      <c r="E5363">
        <v>-5.3380782918149381E-3</v>
      </c>
      <c r="F5363">
        <v>5355</v>
      </c>
      <c r="G5363">
        <f t="shared" ca="1" si="171"/>
        <v>-4.4397290775446636E-2</v>
      </c>
    </row>
    <row r="5364" spans="2:7" x14ac:dyDescent="0.35">
      <c r="B5364" s="269">
        <v>37083</v>
      </c>
      <c r="C5364" s="210">
        <v>42.82</v>
      </c>
      <c r="D5364">
        <f t="shared" si="170"/>
        <v>-0.40986769570011028</v>
      </c>
      <c r="E5364">
        <v>-5.3426248548199048E-3</v>
      </c>
      <c r="F5364">
        <v>5356</v>
      </c>
      <c r="G5364">
        <f t="shared" ca="1" si="171"/>
        <v>7.219932280733303E-3</v>
      </c>
    </row>
    <row r="5365" spans="2:7" x14ac:dyDescent="0.35">
      <c r="B5365" s="269">
        <v>36432</v>
      </c>
      <c r="C5365" s="210">
        <v>72.56</v>
      </c>
      <c r="D5365">
        <f t="shared" si="170"/>
        <v>-0.50619300394718936</v>
      </c>
      <c r="E5365">
        <v>-5.3461274845784858E-3</v>
      </c>
      <c r="F5365">
        <v>5357</v>
      </c>
      <c r="G5365">
        <f t="shared" ca="1" si="171"/>
        <v>1.2901928411208496E-2</v>
      </c>
    </row>
    <row r="5366" spans="2:7" x14ac:dyDescent="0.35">
      <c r="B5366" s="269">
        <v>40666</v>
      </c>
      <c r="C5366" s="210">
        <v>146.94</v>
      </c>
      <c r="D5366">
        <f t="shared" si="170"/>
        <v>-0.25426309378806333</v>
      </c>
      <c r="E5366">
        <v>-5.3475935828876473E-3</v>
      </c>
      <c r="F5366">
        <v>5358</v>
      </c>
      <c r="G5366">
        <f t="shared" ca="1" si="171"/>
        <v>2.1957139581333614E-2</v>
      </c>
    </row>
    <row r="5367" spans="2:7" x14ac:dyDescent="0.35">
      <c r="B5367" s="269">
        <v>40746</v>
      </c>
      <c r="C5367" s="210">
        <v>197.04</v>
      </c>
      <c r="D5367">
        <f t="shared" si="170"/>
        <v>3.4258760107816704</v>
      </c>
      <c r="E5367">
        <v>-5.3508329126703801E-3</v>
      </c>
      <c r="F5367">
        <v>5359</v>
      </c>
      <c r="G5367">
        <f t="shared" ca="1" si="171"/>
        <v>1.1111587246115578E-2</v>
      </c>
    </row>
    <row r="5368" spans="2:7" x14ac:dyDescent="0.35">
      <c r="B5368" s="269">
        <v>37046</v>
      </c>
      <c r="C5368" s="210">
        <v>44.52</v>
      </c>
      <c r="D5368">
        <f t="shared" si="170"/>
        <v>-0.98759978385966474</v>
      </c>
      <c r="E5368">
        <v>-5.3619302949060518E-3</v>
      </c>
      <c r="F5368">
        <v>5360</v>
      </c>
      <c r="G5368">
        <f t="shared" ca="1" si="171"/>
        <v>1.9145601797852914E-2</v>
      </c>
    </row>
    <row r="5369" spans="2:7" x14ac:dyDescent="0.35">
      <c r="B5369" s="269">
        <v>44749</v>
      </c>
      <c r="C5369" s="210">
        <v>3590.26</v>
      </c>
      <c r="D5369">
        <f t="shared" si="170"/>
        <v>51.381966734753426</v>
      </c>
      <c r="E5369">
        <v>-5.3662009679662157E-3</v>
      </c>
      <c r="F5369">
        <v>5361</v>
      </c>
      <c r="G5369">
        <f t="shared" ca="1" si="171"/>
        <v>-9.332780103163971E-3</v>
      </c>
    </row>
    <row r="5370" spans="2:7" x14ac:dyDescent="0.35">
      <c r="B5370" s="269">
        <v>38426</v>
      </c>
      <c r="C5370" s="210">
        <v>68.540000000000006</v>
      </c>
      <c r="D5370">
        <f t="shared" si="170"/>
        <v>-0.9870204143468545</v>
      </c>
      <c r="E5370">
        <v>-5.3693223044549467E-3</v>
      </c>
      <c r="F5370">
        <v>5362</v>
      </c>
      <c r="G5370">
        <f t="shared" ca="1" si="171"/>
        <v>-1.3854092138787947E-2</v>
      </c>
    </row>
    <row r="5371" spans="2:7" x14ac:dyDescent="0.35">
      <c r="B5371" s="269">
        <v>45777</v>
      </c>
      <c r="C5371" s="210">
        <v>5280.6</v>
      </c>
      <c r="D5371">
        <f t="shared" si="170"/>
        <v>91.092779909312867</v>
      </c>
      <c r="E5371">
        <v>-5.3756352252907176E-3</v>
      </c>
      <c r="F5371">
        <v>5363</v>
      </c>
      <c r="G5371">
        <f t="shared" ca="1" si="171"/>
        <v>-8.9175440583770076E-3</v>
      </c>
    </row>
    <row r="5372" spans="2:7" x14ac:dyDescent="0.35">
      <c r="B5372" s="269">
        <v>36859</v>
      </c>
      <c r="C5372" s="210">
        <v>57.34</v>
      </c>
      <c r="D5372">
        <f t="shared" si="170"/>
        <v>0.41161989167897606</v>
      </c>
      <c r="E5372">
        <v>-5.3772766695575919E-3</v>
      </c>
      <c r="F5372">
        <v>5364</v>
      </c>
      <c r="G5372">
        <f t="shared" ca="1" si="171"/>
        <v>-2.2206313210527483E-2</v>
      </c>
    </row>
    <row r="5373" spans="2:7" x14ac:dyDescent="0.35">
      <c r="B5373" s="269">
        <v>37210</v>
      </c>
      <c r="C5373" s="210">
        <v>40.619999999999997</v>
      </c>
      <c r="D5373">
        <f t="shared" si="170"/>
        <v>-0.96699546614232101</v>
      </c>
      <c r="E5373">
        <v>-5.3868756121451013E-3</v>
      </c>
      <c r="F5373">
        <v>5365</v>
      </c>
      <c r="G5373">
        <f t="shared" ca="1" si="171"/>
        <v>1.3974887518983452E-2</v>
      </c>
    </row>
    <row r="5374" spans="2:7" x14ac:dyDescent="0.35">
      <c r="B5374" s="269">
        <v>42257</v>
      </c>
      <c r="C5374" s="210">
        <v>1230.74</v>
      </c>
      <c r="D5374">
        <f t="shared" si="170"/>
        <v>10.517312371326971</v>
      </c>
      <c r="E5374">
        <v>-5.39832878085053E-3</v>
      </c>
      <c r="F5374">
        <v>5366</v>
      </c>
      <c r="G5374">
        <f t="shared" ca="1" si="171"/>
        <v>-7.532592808802265E-3</v>
      </c>
    </row>
    <row r="5375" spans="2:7" x14ac:dyDescent="0.35">
      <c r="B5375" s="269">
        <v>39505</v>
      </c>
      <c r="C5375" s="210">
        <v>106.86</v>
      </c>
      <c r="D5375">
        <f t="shared" si="170"/>
        <v>-0.45242121445042277</v>
      </c>
      <c r="E5375">
        <v>-5.3983618763961119E-3</v>
      </c>
      <c r="F5375">
        <v>5367</v>
      </c>
      <c r="G5375">
        <f t="shared" ca="1" si="171"/>
        <v>5.7239655692819871E-3</v>
      </c>
    </row>
    <row r="5376" spans="2:7" x14ac:dyDescent="0.35">
      <c r="B5376" s="269">
        <v>40869</v>
      </c>
      <c r="C5376" s="210">
        <v>195.15</v>
      </c>
      <c r="D5376">
        <f t="shared" si="170"/>
        <v>-0.96524487978628681</v>
      </c>
      <c r="E5376">
        <v>-5.4023750063707365E-3</v>
      </c>
      <c r="F5376">
        <v>5368</v>
      </c>
      <c r="G5376">
        <f t="shared" ca="1" si="171"/>
        <v>1.3330883140435842E-2</v>
      </c>
    </row>
    <row r="5377" spans="2:7" x14ac:dyDescent="0.35">
      <c r="B5377" s="269">
        <v>46247</v>
      </c>
      <c r="C5377" s="209">
        <v>5615</v>
      </c>
      <c r="D5377">
        <f t="shared" si="170"/>
        <v>0.77996297423412464</v>
      </c>
      <c r="E5377">
        <v>-5.4025329908776905E-3</v>
      </c>
      <c r="F5377">
        <v>5369</v>
      </c>
      <c r="G5377">
        <f t="shared" ca="1" si="171"/>
        <v>-3.6385742040960962E-3</v>
      </c>
    </row>
    <row r="5378" spans="2:7" x14ac:dyDescent="0.35">
      <c r="B5378" s="269">
        <v>44406</v>
      </c>
      <c r="C5378" s="210">
        <v>3154.56</v>
      </c>
      <c r="D5378">
        <f t="shared" si="170"/>
        <v>73.523033309709433</v>
      </c>
      <c r="E5378">
        <v>-5.4040419964056733E-3</v>
      </c>
      <c r="F5378">
        <v>5370</v>
      </c>
      <c r="G5378">
        <f t="shared" ca="1" si="171"/>
        <v>-4.2077680708753007E-2</v>
      </c>
    </row>
    <row r="5379" spans="2:7" x14ac:dyDescent="0.35">
      <c r="B5379" s="269">
        <v>38127</v>
      </c>
      <c r="C5379" s="210">
        <v>42.33</v>
      </c>
      <c r="D5379">
        <f t="shared" si="170"/>
        <v>-0.98468568203525231</v>
      </c>
      <c r="E5379">
        <v>-5.404135338345958E-3</v>
      </c>
      <c r="F5379">
        <v>5371</v>
      </c>
      <c r="G5379">
        <f t="shared" ca="1" si="171"/>
        <v>3.1620161486713649E-2</v>
      </c>
    </row>
    <row r="5380" spans="2:7" x14ac:dyDescent="0.35">
      <c r="B5380" s="269">
        <v>43972</v>
      </c>
      <c r="C5380" s="210">
        <v>2764.08</v>
      </c>
      <c r="D5380">
        <f t="shared" si="170"/>
        <v>40.728260869565226</v>
      </c>
      <c r="E5380">
        <v>-5.4046273973588511E-3</v>
      </c>
      <c r="F5380">
        <v>5372</v>
      </c>
      <c r="G5380">
        <f t="shared" ca="1" si="171"/>
        <v>-1.0223603627161021E-2</v>
      </c>
    </row>
    <row r="5381" spans="2:7" x14ac:dyDescent="0.35">
      <c r="B5381" s="269">
        <v>36256</v>
      </c>
      <c r="C5381" s="210">
        <v>66.239999999999995</v>
      </c>
      <c r="D5381">
        <f t="shared" si="170"/>
        <v>0.24300994558078431</v>
      </c>
      <c r="E5381">
        <v>-5.405405405405397E-3</v>
      </c>
      <c r="F5381">
        <v>5373</v>
      </c>
      <c r="G5381">
        <f t="shared" ca="1" si="171"/>
        <v>1.3617835984682981E-2</v>
      </c>
    </row>
    <row r="5382" spans="2:7" x14ac:dyDescent="0.35">
      <c r="B5382" s="269">
        <v>36916</v>
      </c>
      <c r="C5382" s="210">
        <v>53.29</v>
      </c>
      <c r="D5382">
        <f t="shared" si="170"/>
        <v>-0.98767276975213691</v>
      </c>
      <c r="E5382">
        <v>-5.4124673385591484E-3</v>
      </c>
      <c r="F5382">
        <v>5374</v>
      </c>
      <c r="G5382">
        <f t="shared" ca="1" si="171"/>
        <v>4.8796045118760971E-3</v>
      </c>
    </row>
    <row r="5383" spans="2:7" x14ac:dyDescent="0.35">
      <c r="B5383" s="269">
        <v>45159</v>
      </c>
      <c r="C5383" s="210">
        <v>4322.95</v>
      </c>
      <c r="D5383">
        <f t="shared" si="170"/>
        <v>10.490484291106267</v>
      </c>
      <c r="E5383">
        <v>-5.4135760431428988E-3</v>
      </c>
      <c r="F5383">
        <v>5375</v>
      </c>
      <c r="G5383">
        <f t="shared" ca="1" si="171"/>
        <v>-1.5340721830391009E-2</v>
      </c>
    </row>
    <row r="5384" spans="2:7" x14ac:dyDescent="0.35">
      <c r="B5384" s="269">
        <v>41694</v>
      </c>
      <c r="C5384" s="210">
        <v>376.22</v>
      </c>
      <c r="D5384">
        <f t="shared" si="170"/>
        <v>2.2559065339679796</v>
      </c>
      <c r="E5384">
        <v>-5.4194094165541931E-3</v>
      </c>
      <c r="F5384">
        <v>5376</v>
      </c>
      <c r="G5384">
        <f t="shared" ca="1" si="171"/>
        <v>-2.5553334706295876E-2</v>
      </c>
    </row>
    <row r="5385" spans="2:7" x14ac:dyDescent="0.35">
      <c r="B5385" s="269">
        <v>39430</v>
      </c>
      <c r="C5385" s="210">
        <v>115.55</v>
      </c>
      <c r="D5385">
        <f t="shared" ref="D5385:D5448" si="172">(C5385-C5386)/C5386</f>
        <v>2.3175423485501008</v>
      </c>
      <c r="E5385">
        <v>-5.4226200723016841E-3</v>
      </c>
      <c r="F5385">
        <v>5377</v>
      </c>
      <c r="G5385">
        <f t="shared" ca="1" si="171"/>
        <v>7.8946422165996049E-4</v>
      </c>
    </row>
    <row r="5386" spans="2:7" x14ac:dyDescent="0.35">
      <c r="B5386" s="269">
        <v>36668</v>
      </c>
      <c r="C5386" s="210">
        <v>34.83</v>
      </c>
      <c r="D5386">
        <f t="shared" si="172"/>
        <v>-0.99302775286656841</v>
      </c>
      <c r="E5386">
        <v>-5.4254711593376588E-3</v>
      </c>
      <c r="F5386">
        <v>5378</v>
      </c>
      <c r="G5386">
        <f t="shared" ref="G5386:G5449" ca="1" si="173">_xlfn.NORM.INV(RAND(),M$11,M$12)</f>
        <v>-9.9683865092577914E-3</v>
      </c>
    </row>
    <row r="5387" spans="2:7" x14ac:dyDescent="0.35">
      <c r="B5387" s="269">
        <v>45439</v>
      </c>
      <c r="C5387" s="210">
        <v>4995.5200000000004</v>
      </c>
      <c r="D5387">
        <f t="shared" si="172"/>
        <v>2.4104234082933962</v>
      </c>
      <c r="E5387">
        <v>-5.4292534627168425E-3</v>
      </c>
      <c r="F5387">
        <v>5379</v>
      </c>
      <c r="G5387">
        <f t="shared" ca="1" si="173"/>
        <v>-5.248740460546171E-2</v>
      </c>
    </row>
    <row r="5388" spans="2:7" x14ac:dyDescent="0.35">
      <c r="B5388" s="269">
        <v>42842</v>
      </c>
      <c r="C5388" s="210">
        <v>1464.78</v>
      </c>
      <c r="D5388">
        <f t="shared" si="172"/>
        <v>21.325560128029267</v>
      </c>
      <c r="E5388">
        <v>-5.4386572423767076E-3</v>
      </c>
      <c r="F5388">
        <v>5380</v>
      </c>
      <c r="G5388">
        <f t="shared" ca="1" si="173"/>
        <v>3.167271274128499E-2</v>
      </c>
    </row>
    <row r="5389" spans="2:7" x14ac:dyDescent="0.35">
      <c r="B5389" s="269">
        <v>38516</v>
      </c>
      <c r="C5389" s="210">
        <v>65.61</v>
      </c>
      <c r="D5389">
        <f t="shared" si="172"/>
        <v>0.38593155893536113</v>
      </c>
      <c r="E5389">
        <v>-5.4570259208731155E-3</v>
      </c>
      <c r="F5389">
        <v>5381</v>
      </c>
      <c r="G5389">
        <f t="shared" ca="1" si="173"/>
        <v>-3.8367781119925483E-2</v>
      </c>
    </row>
    <row r="5390" spans="2:7" x14ac:dyDescent="0.35">
      <c r="B5390" s="269">
        <v>38015</v>
      </c>
      <c r="C5390" s="210">
        <v>47.34</v>
      </c>
      <c r="D5390">
        <f t="shared" si="172"/>
        <v>-0.8807045838268277</v>
      </c>
      <c r="E5390">
        <v>-5.4621848739495379E-3</v>
      </c>
      <c r="F5390">
        <v>5382</v>
      </c>
      <c r="G5390">
        <f t="shared" ca="1" si="173"/>
        <v>-1.3514142973808801E-3</v>
      </c>
    </row>
    <row r="5391" spans="2:7" x14ac:dyDescent="0.35">
      <c r="B5391" s="269">
        <v>41578</v>
      </c>
      <c r="C5391" s="210">
        <v>396.83</v>
      </c>
      <c r="D5391">
        <f t="shared" si="172"/>
        <v>2.7024631461093485</v>
      </c>
      <c r="E5391">
        <v>-5.463522217488301E-3</v>
      </c>
      <c r="F5391">
        <v>5383</v>
      </c>
      <c r="G5391">
        <f t="shared" ca="1" si="173"/>
        <v>2.733491260863293E-3</v>
      </c>
    </row>
    <row r="5392" spans="2:7" x14ac:dyDescent="0.35">
      <c r="B5392" s="269">
        <v>39378</v>
      </c>
      <c r="C5392" s="210">
        <v>107.18</v>
      </c>
      <c r="D5392">
        <f t="shared" si="172"/>
        <v>1.6828535669586984</v>
      </c>
      <c r="E5392">
        <v>-5.4746218799293792E-3</v>
      </c>
      <c r="F5392">
        <v>5384</v>
      </c>
      <c r="G5392">
        <f t="shared" ca="1" si="173"/>
        <v>-7.9269723679666667E-3</v>
      </c>
    </row>
    <row r="5393" spans="2:7" x14ac:dyDescent="0.35">
      <c r="B5393" s="269">
        <v>37113</v>
      </c>
      <c r="C5393" s="210">
        <v>39.950000000000003</v>
      </c>
      <c r="D5393">
        <f t="shared" si="172"/>
        <v>-0.97149482697110234</v>
      </c>
      <c r="E5393">
        <v>-5.4767239233258361E-3</v>
      </c>
      <c r="F5393">
        <v>5385</v>
      </c>
      <c r="G5393">
        <f t="shared" ca="1" si="173"/>
        <v>2.8634221090823458E-2</v>
      </c>
    </row>
    <row r="5394" spans="2:7" x14ac:dyDescent="0.35">
      <c r="B5394" s="269">
        <v>42787</v>
      </c>
      <c r="C5394" s="210">
        <v>1401.5</v>
      </c>
      <c r="D5394">
        <f t="shared" si="172"/>
        <v>-0.45986464820866985</v>
      </c>
      <c r="E5394">
        <v>-5.4782078028980767E-3</v>
      </c>
      <c r="F5394">
        <v>5386</v>
      </c>
      <c r="G5394">
        <f t="shared" ca="1" si="173"/>
        <v>-3.2001636699718798E-3</v>
      </c>
    </row>
    <row r="5395" spans="2:7" x14ac:dyDescent="0.35">
      <c r="B5395" s="269">
        <v>43272</v>
      </c>
      <c r="C5395" s="210">
        <v>2594.7199999999998</v>
      </c>
      <c r="D5395">
        <f t="shared" si="172"/>
        <v>16.233793836344315</v>
      </c>
      <c r="E5395">
        <v>-5.4809851975071797E-3</v>
      </c>
      <c r="F5395">
        <v>5387</v>
      </c>
      <c r="G5395">
        <f t="shared" ca="1" si="173"/>
        <v>1.0574953843065726E-2</v>
      </c>
    </row>
    <row r="5396" spans="2:7" x14ac:dyDescent="0.35">
      <c r="B5396" s="269">
        <v>40570</v>
      </c>
      <c r="C5396" s="210">
        <v>150.56</v>
      </c>
      <c r="D5396">
        <f t="shared" si="172"/>
        <v>1.5156223893065999</v>
      </c>
      <c r="E5396">
        <v>-5.4825285685975575E-3</v>
      </c>
      <c r="F5396">
        <v>5388</v>
      </c>
      <c r="G5396">
        <f t="shared" ca="1" si="173"/>
        <v>-1.1911292149965598E-3</v>
      </c>
    </row>
    <row r="5397" spans="2:7" x14ac:dyDescent="0.35">
      <c r="B5397" s="269">
        <v>36354</v>
      </c>
      <c r="C5397" s="210">
        <v>59.85</v>
      </c>
      <c r="D5397">
        <f t="shared" si="172"/>
        <v>0.65057915057915072</v>
      </c>
      <c r="E5397">
        <v>-5.4835493519441395E-3</v>
      </c>
      <c r="F5397">
        <v>5389</v>
      </c>
      <c r="G5397">
        <f t="shared" ca="1" si="173"/>
        <v>1.1380546601515294E-2</v>
      </c>
    </row>
    <row r="5398" spans="2:7" x14ac:dyDescent="0.35">
      <c r="B5398" s="269">
        <v>37735</v>
      </c>
      <c r="C5398" s="210">
        <v>36.26</v>
      </c>
      <c r="D5398">
        <f t="shared" si="172"/>
        <v>1.0033149171270717</v>
      </c>
      <c r="E5398">
        <v>-5.485463521667659E-3</v>
      </c>
      <c r="F5398">
        <v>5390</v>
      </c>
      <c r="G5398">
        <f t="shared" ca="1" si="173"/>
        <v>9.9579956783167854E-3</v>
      </c>
    </row>
    <row r="5399" spans="2:7" x14ac:dyDescent="0.35">
      <c r="B5399" s="269">
        <v>35817</v>
      </c>
      <c r="C5399" s="210">
        <v>18.100000000000001</v>
      </c>
      <c r="D5399">
        <f t="shared" si="172"/>
        <v>-0.90722230765287815</v>
      </c>
      <c r="E5399">
        <v>-5.4945054945053778E-3</v>
      </c>
      <c r="F5399">
        <v>5391</v>
      </c>
      <c r="G5399">
        <f t="shared" ca="1" si="173"/>
        <v>-1.2754369150221259E-2</v>
      </c>
    </row>
    <row r="5400" spans="2:7" x14ac:dyDescent="0.35">
      <c r="B5400" s="269">
        <v>40794</v>
      </c>
      <c r="C5400" s="210">
        <v>195.09</v>
      </c>
      <c r="D5400">
        <f t="shared" si="172"/>
        <v>0.83217505634861</v>
      </c>
      <c r="E5400">
        <v>-5.5054289646734164E-3</v>
      </c>
      <c r="F5400">
        <v>5392</v>
      </c>
      <c r="G5400">
        <f t="shared" ca="1" si="173"/>
        <v>6.2673984953331811E-3</v>
      </c>
    </row>
    <row r="5401" spans="2:7" x14ac:dyDescent="0.35">
      <c r="B5401" s="269">
        <v>39664</v>
      </c>
      <c r="C5401" s="210">
        <v>106.48</v>
      </c>
      <c r="D5401">
        <f t="shared" si="172"/>
        <v>-0.95990465682859694</v>
      </c>
      <c r="E5401">
        <v>-5.5104137480152162E-3</v>
      </c>
      <c r="F5401">
        <v>5393</v>
      </c>
      <c r="G5401">
        <f t="shared" ca="1" si="173"/>
        <v>-4.2948625128298576E-3</v>
      </c>
    </row>
    <row r="5402" spans="2:7" x14ac:dyDescent="0.35">
      <c r="B5402" s="269">
        <v>43836</v>
      </c>
      <c r="C5402" s="210">
        <v>2655.67</v>
      </c>
      <c r="D5402">
        <f t="shared" si="172"/>
        <v>21.060724372819404</v>
      </c>
      <c r="E5402">
        <v>-5.5123034463130105E-3</v>
      </c>
      <c r="F5402">
        <v>5394</v>
      </c>
      <c r="G5402">
        <f t="shared" ca="1" si="173"/>
        <v>1.1242848405423158E-2</v>
      </c>
    </row>
    <row r="5403" spans="2:7" x14ac:dyDescent="0.35">
      <c r="B5403" s="269">
        <v>39315</v>
      </c>
      <c r="C5403" s="210">
        <v>120.38</v>
      </c>
      <c r="D5403">
        <f t="shared" si="172"/>
        <v>-0.962127504278667</v>
      </c>
      <c r="E5403">
        <v>-5.534902932672464E-3</v>
      </c>
      <c r="F5403">
        <v>5395</v>
      </c>
      <c r="G5403">
        <f t="shared" ca="1" si="173"/>
        <v>-1.6874044025021043E-3</v>
      </c>
    </row>
    <row r="5404" spans="2:7" x14ac:dyDescent="0.35">
      <c r="B5404" s="269">
        <v>44229</v>
      </c>
      <c r="C5404" s="210">
        <v>3178.56</v>
      </c>
      <c r="D5404">
        <f t="shared" si="172"/>
        <v>-0.45418484728282432</v>
      </c>
      <c r="E5404">
        <v>-5.5408335340881828E-3</v>
      </c>
      <c r="F5404">
        <v>5396</v>
      </c>
      <c r="G5404">
        <f t="shared" ca="1" si="173"/>
        <v>4.6174694883273403E-3</v>
      </c>
    </row>
    <row r="5405" spans="2:7" x14ac:dyDescent="0.35">
      <c r="B5405" s="269">
        <v>45926</v>
      </c>
      <c r="C5405" s="210">
        <v>5823.51</v>
      </c>
      <c r="D5405">
        <f t="shared" si="172"/>
        <v>1.606506968875044</v>
      </c>
      <c r="E5405">
        <v>-5.5430611837150867E-3</v>
      </c>
      <c r="F5405">
        <v>5397</v>
      </c>
      <c r="G5405">
        <f t="shared" ca="1" si="173"/>
        <v>1.4049961959083168E-2</v>
      </c>
    </row>
    <row r="5406" spans="2:7" x14ac:dyDescent="0.35">
      <c r="B5406" s="269">
        <v>43200</v>
      </c>
      <c r="C5406" s="210">
        <v>2234.2199999999998</v>
      </c>
      <c r="D5406">
        <f t="shared" si="172"/>
        <v>55.648580121703851</v>
      </c>
      <c r="E5406">
        <v>-5.5459611515658825E-3</v>
      </c>
      <c r="F5406">
        <v>5398</v>
      </c>
      <c r="G5406">
        <f t="shared" ca="1" si="173"/>
        <v>5.0067542774996044E-3</v>
      </c>
    </row>
    <row r="5407" spans="2:7" x14ac:dyDescent="0.35">
      <c r="B5407" s="269">
        <v>37138</v>
      </c>
      <c r="C5407" s="210">
        <v>39.44</v>
      </c>
      <c r="D5407">
        <f t="shared" si="172"/>
        <v>-0.89668901927912825</v>
      </c>
      <c r="E5407">
        <v>-5.5471507816439456E-3</v>
      </c>
      <c r="F5407">
        <v>5399</v>
      </c>
      <c r="G5407">
        <f t="shared" ca="1" si="173"/>
        <v>-2.4214753147168595E-4</v>
      </c>
    </row>
    <row r="5408" spans="2:7" x14ac:dyDescent="0.35">
      <c r="B5408" s="269">
        <v>41646</v>
      </c>
      <c r="C5408" s="210">
        <v>381.76</v>
      </c>
      <c r="D5408">
        <f t="shared" si="172"/>
        <v>-0.89457551012518044</v>
      </c>
      <c r="E5408">
        <v>-5.5484644038656791E-3</v>
      </c>
      <c r="F5408">
        <v>5400</v>
      </c>
      <c r="G5408">
        <f t="shared" ca="1" si="173"/>
        <v>1.3817469214483947E-2</v>
      </c>
    </row>
    <row r="5409" spans="2:7" x14ac:dyDescent="0.35">
      <c r="B5409" s="269">
        <v>44834</v>
      </c>
      <c r="C5409" s="210">
        <v>3621.17</v>
      </c>
      <c r="D5409">
        <f t="shared" si="172"/>
        <v>1.4928886135205839</v>
      </c>
      <c r="E5409">
        <v>-5.5500936458156075E-3</v>
      </c>
      <c r="F5409">
        <v>5401</v>
      </c>
      <c r="G5409">
        <f t="shared" ca="1" si="173"/>
        <v>2.3314137009726683E-2</v>
      </c>
    </row>
    <row r="5410" spans="2:7" x14ac:dyDescent="0.35">
      <c r="B5410" s="269">
        <v>42831</v>
      </c>
      <c r="C5410" s="210">
        <v>1452.6</v>
      </c>
      <c r="D5410">
        <f t="shared" si="172"/>
        <v>-0.7152602175830638</v>
      </c>
      <c r="E5410">
        <v>-5.5520945293727891E-3</v>
      </c>
      <c r="F5410">
        <v>5402</v>
      </c>
      <c r="G5410">
        <f t="shared" ca="1" si="173"/>
        <v>7.1381885590499489E-3</v>
      </c>
    </row>
    <row r="5411" spans="2:7" x14ac:dyDescent="0.35">
      <c r="B5411" s="269">
        <v>46269</v>
      </c>
      <c r="C5411" s="209">
        <v>5101.5</v>
      </c>
      <c r="D5411">
        <f t="shared" si="172"/>
        <v>4.5798004987531176</v>
      </c>
      <c r="E5411">
        <v>-5.5555555555555558E-3</v>
      </c>
      <c r="F5411">
        <v>5403</v>
      </c>
      <c r="G5411">
        <f t="shared" ca="1" si="173"/>
        <v>-2.038044736739756E-2</v>
      </c>
    </row>
    <row r="5412" spans="2:7" x14ac:dyDescent="0.35">
      <c r="B5412" s="269">
        <v>42118</v>
      </c>
      <c r="C5412" s="210">
        <v>914.28</v>
      </c>
      <c r="D5412">
        <f t="shared" si="172"/>
        <v>-0.84011248157222385</v>
      </c>
      <c r="E5412">
        <v>-5.558033043648521E-3</v>
      </c>
      <c r="F5412">
        <v>5404</v>
      </c>
      <c r="G5412">
        <f t="shared" ca="1" si="173"/>
        <v>6.7032465484240756E-3</v>
      </c>
    </row>
    <row r="5413" spans="2:7" x14ac:dyDescent="0.35">
      <c r="B5413" s="269">
        <v>45992</v>
      </c>
      <c r="C5413" s="210">
        <v>5718.27</v>
      </c>
      <c r="D5413">
        <f t="shared" si="172"/>
        <v>42.81144652160588</v>
      </c>
      <c r="E5413">
        <v>-5.5580385480231446E-3</v>
      </c>
      <c r="F5413">
        <v>5405</v>
      </c>
      <c r="G5413">
        <f t="shared" ca="1" si="173"/>
        <v>1.7442026400467527E-2</v>
      </c>
    </row>
    <row r="5414" spans="2:7" x14ac:dyDescent="0.35">
      <c r="B5414" s="269">
        <v>40203</v>
      </c>
      <c r="C5414" s="210">
        <v>130.52000000000001</v>
      </c>
      <c r="D5414">
        <f t="shared" si="172"/>
        <v>6.1330880098138996E-4</v>
      </c>
      <c r="E5414">
        <v>-5.5619047619046838E-3</v>
      </c>
      <c r="F5414">
        <v>5406</v>
      </c>
      <c r="G5414">
        <f t="shared" ca="1" si="173"/>
        <v>-2.4501698025516236E-3</v>
      </c>
    </row>
    <row r="5415" spans="2:7" x14ac:dyDescent="0.35">
      <c r="B5415" s="269">
        <v>40100</v>
      </c>
      <c r="C5415" s="210">
        <v>130.44</v>
      </c>
      <c r="D5415">
        <f t="shared" si="172"/>
        <v>-0.63284262673459624</v>
      </c>
      <c r="E5415">
        <v>-5.5652969428984511E-3</v>
      </c>
      <c r="F5415">
        <v>5407</v>
      </c>
      <c r="G5415">
        <f t="shared" ca="1" si="173"/>
        <v>-1.342860229538796E-2</v>
      </c>
    </row>
    <row r="5416" spans="2:7" x14ac:dyDescent="0.35">
      <c r="B5416" s="269">
        <v>41723</v>
      </c>
      <c r="C5416" s="210">
        <v>355.27</v>
      </c>
      <c r="D5416">
        <f t="shared" si="172"/>
        <v>4.3820633237388273</v>
      </c>
      <c r="E5416">
        <v>-5.5701729832615156E-3</v>
      </c>
      <c r="F5416">
        <v>5408</v>
      </c>
      <c r="G5416">
        <f t="shared" ca="1" si="173"/>
        <v>-1.6210106760728097E-2</v>
      </c>
    </row>
    <row r="5417" spans="2:7" x14ac:dyDescent="0.35">
      <c r="B5417" s="269">
        <v>38364</v>
      </c>
      <c r="C5417" s="210">
        <v>66.010000000000005</v>
      </c>
      <c r="D5417">
        <f t="shared" si="172"/>
        <v>-0.65029667302394567</v>
      </c>
      <c r="E5417">
        <v>-5.5739680626693336E-3</v>
      </c>
      <c r="F5417">
        <v>5409</v>
      </c>
      <c r="G5417">
        <f t="shared" ca="1" si="173"/>
        <v>-1.6881044408863476E-2</v>
      </c>
    </row>
    <row r="5418" spans="2:7" x14ac:dyDescent="0.35">
      <c r="B5418" s="269">
        <v>41131</v>
      </c>
      <c r="C5418" s="210">
        <v>188.76</v>
      </c>
      <c r="D5418">
        <f t="shared" si="172"/>
        <v>-0.85912696931929278</v>
      </c>
      <c r="E5418">
        <v>-5.5842376988726287E-3</v>
      </c>
      <c r="F5418">
        <v>5410</v>
      </c>
      <c r="G5418">
        <f t="shared" ca="1" si="173"/>
        <v>-2.1198640518615079E-2</v>
      </c>
    </row>
    <row r="5419" spans="2:7" x14ac:dyDescent="0.35">
      <c r="B5419" s="269">
        <v>42797</v>
      </c>
      <c r="C5419" s="210">
        <v>1339.93</v>
      </c>
      <c r="D5419">
        <f t="shared" si="172"/>
        <v>15.02403731164793</v>
      </c>
      <c r="E5419">
        <v>-5.5882920457749931E-3</v>
      </c>
      <c r="F5419">
        <v>5411</v>
      </c>
      <c r="G5419">
        <f t="shared" ca="1" si="173"/>
        <v>-2.3083237841259888E-2</v>
      </c>
    </row>
    <row r="5420" spans="2:7" x14ac:dyDescent="0.35">
      <c r="B5420" s="269">
        <v>39090</v>
      </c>
      <c r="C5420" s="210">
        <v>83.62</v>
      </c>
      <c r="D5420">
        <f t="shared" si="172"/>
        <v>-0.63791460985537363</v>
      </c>
      <c r="E5420">
        <v>-5.5892496135093216E-3</v>
      </c>
      <c r="F5420">
        <v>5412</v>
      </c>
      <c r="G5420">
        <f t="shared" ca="1" si="173"/>
        <v>1.2095338199366423E-2</v>
      </c>
    </row>
    <row r="5421" spans="2:7" x14ac:dyDescent="0.35">
      <c r="B5421" s="269">
        <v>41022</v>
      </c>
      <c r="C5421" s="210">
        <v>230.94</v>
      </c>
      <c r="D5421">
        <f t="shared" si="172"/>
        <v>-0.96220443059519767</v>
      </c>
      <c r="E5421">
        <v>-5.5976575955908169E-3</v>
      </c>
      <c r="F5421">
        <v>5413</v>
      </c>
      <c r="G5421">
        <f t="shared" ca="1" si="173"/>
        <v>3.083817667452644E-2</v>
      </c>
    </row>
    <row r="5422" spans="2:7" x14ac:dyDescent="0.35">
      <c r="B5422" s="269">
        <v>45915</v>
      </c>
      <c r="C5422" s="210">
        <v>6110.24</v>
      </c>
      <c r="D5422">
        <f t="shared" si="172"/>
        <v>2.2641042762894306</v>
      </c>
      <c r="E5422">
        <v>-5.6016118060234531E-3</v>
      </c>
      <c r="F5422">
        <v>5414</v>
      </c>
      <c r="G5422">
        <f t="shared" ca="1" si="173"/>
        <v>6.8011549168119434E-3</v>
      </c>
    </row>
    <row r="5423" spans="2:7" x14ac:dyDescent="0.35">
      <c r="B5423" s="269">
        <v>43005</v>
      </c>
      <c r="C5423" s="210">
        <v>1871.95</v>
      </c>
      <c r="D5423">
        <f t="shared" si="172"/>
        <v>25.503610363868049</v>
      </c>
      <c r="E5423">
        <v>-5.6042496679946634E-3</v>
      </c>
      <c r="F5423">
        <v>5415</v>
      </c>
      <c r="G5423">
        <f t="shared" ca="1" si="173"/>
        <v>-3.6377555797473945E-3</v>
      </c>
    </row>
    <row r="5424" spans="2:7" x14ac:dyDescent="0.35">
      <c r="B5424" s="269">
        <v>36412</v>
      </c>
      <c r="C5424" s="210">
        <v>70.63</v>
      </c>
      <c r="D5424">
        <f t="shared" si="172"/>
        <v>-0.9873796799088006</v>
      </c>
      <c r="E5424">
        <v>-5.6314233422498335E-3</v>
      </c>
      <c r="F5424">
        <v>5416</v>
      </c>
      <c r="G5424">
        <f t="shared" ca="1" si="173"/>
        <v>2.9462324405180621E-3</v>
      </c>
    </row>
    <row r="5425" spans="2:7" x14ac:dyDescent="0.35">
      <c r="B5425" s="269">
        <v>45531</v>
      </c>
      <c r="C5425" s="210">
        <v>5596.53</v>
      </c>
      <c r="D5425">
        <f t="shared" si="172"/>
        <v>92.259956673887686</v>
      </c>
      <c r="E5425">
        <v>-5.632321351472811E-3</v>
      </c>
      <c r="F5425">
        <v>5417</v>
      </c>
      <c r="G5425">
        <f t="shared" ca="1" si="173"/>
        <v>-3.1998220782227679E-2</v>
      </c>
    </row>
    <row r="5426" spans="2:7" x14ac:dyDescent="0.35">
      <c r="B5426" s="269">
        <v>36361</v>
      </c>
      <c r="C5426" s="210">
        <v>60.01</v>
      </c>
      <c r="D5426">
        <f t="shared" si="172"/>
        <v>0.4784429662478441</v>
      </c>
      <c r="E5426">
        <v>-5.6338028169014651E-3</v>
      </c>
      <c r="F5426">
        <v>5418</v>
      </c>
      <c r="G5426">
        <f t="shared" ca="1" si="173"/>
        <v>1.0553372852764701E-3</v>
      </c>
    </row>
    <row r="5427" spans="2:7" x14ac:dyDescent="0.35">
      <c r="B5427" s="269">
        <v>37291</v>
      </c>
      <c r="C5427" s="210">
        <v>40.590000000000003</v>
      </c>
      <c r="D5427">
        <f t="shared" si="172"/>
        <v>-0.97080759189603227</v>
      </c>
      <c r="E5427">
        <v>-5.6344928956393158E-3</v>
      </c>
      <c r="F5427">
        <v>5419</v>
      </c>
      <c r="G5427">
        <f t="shared" ca="1" si="173"/>
        <v>8.8182129338051241E-3</v>
      </c>
    </row>
    <row r="5428" spans="2:7" x14ac:dyDescent="0.35">
      <c r="B5428" s="269">
        <v>42284</v>
      </c>
      <c r="C5428" s="210">
        <v>1390.43</v>
      </c>
      <c r="D5428">
        <f t="shared" si="172"/>
        <v>-0.61120664826760851</v>
      </c>
      <c r="E5428">
        <v>-5.6353741301999431E-3</v>
      </c>
      <c r="F5428">
        <v>5420</v>
      </c>
      <c r="G5428">
        <f t="shared" ca="1" si="173"/>
        <v>1.206900252989445E-2</v>
      </c>
    </row>
    <row r="5429" spans="2:7" x14ac:dyDescent="0.35">
      <c r="B5429" s="269">
        <v>44753</v>
      </c>
      <c r="C5429" s="210">
        <v>3576.27</v>
      </c>
      <c r="D5429">
        <f t="shared" si="172"/>
        <v>202.19715909090908</v>
      </c>
      <c r="E5429">
        <v>-5.6470313464457751E-3</v>
      </c>
      <c r="F5429">
        <v>5421</v>
      </c>
      <c r="G5429">
        <f t="shared" ca="1" si="173"/>
        <v>-1.8978262535264075E-2</v>
      </c>
    </row>
    <row r="5430" spans="2:7" x14ac:dyDescent="0.35">
      <c r="B5430" s="269">
        <v>35836</v>
      </c>
      <c r="C5430" s="210">
        <v>17.600000000000001</v>
      </c>
      <c r="D5430">
        <f t="shared" si="172"/>
        <v>-0.85460553490293256</v>
      </c>
      <c r="E5430">
        <v>-5.6497175141241732E-3</v>
      </c>
      <c r="F5430">
        <v>5422</v>
      </c>
      <c r="G5430">
        <f t="shared" ca="1" si="173"/>
        <v>4.7235415545413576E-3</v>
      </c>
    </row>
    <row r="5431" spans="2:7" x14ac:dyDescent="0.35">
      <c r="B5431" s="269">
        <v>39314</v>
      </c>
      <c r="C5431" s="210">
        <v>121.05</v>
      </c>
      <c r="D5431">
        <f t="shared" si="172"/>
        <v>-4.0504121750158523E-2</v>
      </c>
      <c r="E5431">
        <v>-5.6678166584524211E-3</v>
      </c>
      <c r="F5431">
        <v>5423</v>
      </c>
      <c r="G5431">
        <f t="shared" ca="1" si="173"/>
        <v>2.4356794109523214E-2</v>
      </c>
    </row>
    <row r="5432" spans="2:7" x14ac:dyDescent="0.35">
      <c r="B5432" s="269">
        <v>39980</v>
      </c>
      <c r="C5432" s="210">
        <v>126.16</v>
      </c>
      <c r="D5432">
        <f t="shared" si="172"/>
        <v>-0.17179806997964953</v>
      </c>
      <c r="E5432">
        <v>-5.6746532156368131E-3</v>
      </c>
      <c r="F5432">
        <v>5424</v>
      </c>
      <c r="G5432">
        <f t="shared" ca="1" si="173"/>
        <v>1.522717252165981E-2</v>
      </c>
    </row>
    <row r="5433" spans="2:7" x14ac:dyDescent="0.35">
      <c r="B5433" s="269">
        <v>40575</v>
      </c>
      <c r="C5433" s="210">
        <v>152.33000000000001</v>
      </c>
      <c r="D5433">
        <f t="shared" si="172"/>
        <v>-0.9402863963684972</v>
      </c>
      <c r="E5433">
        <v>-5.6788511749345707E-3</v>
      </c>
      <c r="F5433">
        <v>5425</v>
      </c>
      <c r="G5433">
        <f t="shared" ca="1" si="173"/>
        <v>-1.3952772189409731E-2</v>
      </c>
    </row>
    <row r="5434" spans="2:7" x14ac:dyDescent="0.35">
      <c r="B5434" s="269">
        <v>43741</v>
      </c>
      <c r="C5434" s="210">
        <v>2551.0100000000002</v>
      </c>
      <c r="D5434">
        <f t="shared" si="172"/>
        <v>-0.42983869706024991</v>
      </c>
      <c r="E5434">
        <v>-5.6867789211099513E-3</v>
      </c>
      <c r="F5434">
        <v>5426</v>
      </c>
      <c r="G5434">
        <f t="shared" ca="1" si="173"/>
        <v>-8.4326917238899523E-3</v>
      </c>
    </row>
    <row r="5435" spans="2:7" x14ac:dyDescent="0.35">
      <c r="B5435" s="269">
        <v>45401</v>
      </c>
      <c r="C5435" s="210">
        <v>4474.1899999999996</v>
      </c>
      <c r="D5435">
        <f t="shared" si="172"/>
        <v>-0.23467621370682204</v>
      </c>
      <c r="E5435">
        <v>-5.6869446950740142E-3</v>
      </c>
      <c r="F5435">
        <v>5427</v>
      </c>
      <c r="G5435">
        <f t="shared" ca="1" si="173"/>
        <v>-9.0648497799555774E-3</v>
      </c>
    </row>
    <row r="5436" spans="2:7" x14ac:dyDescent="0.35">
      <c r="B5436" s="269">
        <v>46034</v>
      </c>
      <c r="C5436" s="210">
        <v>5846.14</v>
      </c>
      <c r="D5436">
        <f t="shared" si="172"/>
        <v>0.25333424804961763</v>
      </c>
      <c r="E5436">
        <v>-5.6874810785803752E-3</v>
      </c>
      <c r="F5436">
        <v>5428</v>
      </c>
      <c r="G5436">
        <f t="shared" ca="1" si="173"/>
        <v>-9.2600822302946161E-3</v>
      </c>
    </row>
    <row r="5437" spans="2:7" x14ac:dyDescent="0.35">
      <c r="B5437" s="269">
        <v>45712</v>
      </c>
      <c r="C5437" s="210">
        <v>4664.47</v>
      </c>
      <c r="D5437">
        <f t="shared" si="172"/>
        <v>267.22714203565266</v>
      </c>
      <c r="E5437">
        <v>-5.7127387679669211E-3</v>
      </c>
      <c r="F5437">
        <v>5429</v>
      </c>
      <c r="G5437">
        <f t="shared" ca="1" si="173"/>
        <v>-1.3320244283896701E-2</v>
      </c>
    </row>
    <row r="5438" spans="2:7" x14ac:dyDescent="0.35">
      <c r="B5438" s="269">
        <v>35838</v>
      </c>
      <c r="C5438" s="210">
        <v>17.39</v>
      </c>
      <c r="D5438">
        <f t="shared" si="172"/>
        <v>-0.5236921391399616</v>
      </c>
      <c r="E5438">
        <v>-5.7175528873640866E-3</v>
      </c>
      <c r="F5438">
        <v>5430</v>
      </c>
      <c r="G5438">
        <f t="shared" ca="1" si="173"/>
        <v>-1.3064180358142982E-2</v>
      </c>
    </row>
    <row r="5439" spans="2:7" x14ac:dyDescent="0.35">
      <c r="B5439" s="269">
        <v>37642</v>
      </c>
      <c r="C5439" s="210">
        <v>36.51</v>
      </c>
      <c r="D5439">
        <f t="shared" si="172"/>
        <v>-0.98645113167006215</v>
      </c>
      <c r="E5439">
        <v>-5.7189542483660361E-3</v>
      </c>
      <c r="F5439">
        <v>5431</v>
      </c>
      <c r="G5439">
        <f t="shared" ca="1" si="173"/>
        <v>-1.4348768376615773E-2</v>
      </c>
    </row>
    <row r="5440" spans="2:7" x14ac:dyDescent="0.35">
      <c r="B5440" s="269">
        <v>43879</v>
      </c>
      <c r="C5440" s="210">
        <v>2694.69</v>
      </c>
      <c r="D5440">
        <f t="shared" si="172"/>
        <v>0.46752023178050561</v>
      </c>
      <c r="E5440">
        <v>-5.7228248837723284E-3</v>
      </c>
      <c r="F5440">
        <v>5432</v>
      </c>
      <c r="G5440">
        <f t="shared" ca="1" si="173"/>
        <v>-8.768174140080404E-3</v>
      </c>
    </row>
    <row r="5441" spans="2:7" x14ac:dyDescent="0.35">
      <c r="B5441" s="269">
        <v>42982</v>
      </c>
      <c r="C5441" s="210">
        <v>1836.22</v>
      </c>
      <c r="D5441">
        <f t="shared" si="172"/>
        <v>-0.57498547578100945</v>
      </c>
      <c r="E5441">
        <v>-5.7234444630953904E-3</v>
      </c>
      <c r="F5441">
        <v>5433</v>
      </c>
      <c r="G5441">
        <f t="shared" ca="1" si="173"/>
        <v>-3.2289644952431052E-3</v>
      </c>
    </row>
    <row r="5442" spans="2:7" x14ac:dyDescent="0.35">
      <c r="B5442" s="269">
        <v>45225</v>
      </c>
      <c r="C5442" s="210">
        <v>4320.37</v>
      </c>
      <c r="D5442">
        <f t="shared" si="172"/>
        <v>33.069631732513201</v>
      </c>
      <c r="E5442">
        <v>-5.7235043403816343E-3</v>
      </c>
      <c r="F5442">
        <v>5434</v>
      </c>
      <c r="G5442">
        <f t="shared" ca="1" si="173"/>
        <v>3.0524665432736615E-3</v>
      </c>
    </row>
    <row r="5443" spans="2:7" x14ac:dyDescent="0.35">
      <c r="B5443" s="269">
        <v>40255</v>
      </c>
      <c r="C5443" s="210">
        <v>126.81</v>
      </c>
      <c r="D5443">
        <f t="shared" si="172"/>
        <v>-0.34193046185781001</v>
      </c>
      <c r="E5443">
        <v>-5.7236945272071812E-3</v>
      </c>
      <c r="F5443">
        <v>5435</v>
      </c>
      <c r="G5443">
        <f t="shared" ca="1" si="173"/>
        <v>2.0401971346419436E-2</v>
      </c>
    </row>
    <row r="5444" spans="2:7" x14ac:dyDescent="0.35">
      <c r="B5444" s="269">
        <v>40765</v>
      </c>
      <c r="C5444" s="210">
        <v>192.7</v>
      </c>
      <c r="D5444">
        <f t="shared" si="172"/>
        <v>3.6288734085995671</v>
      </c>
      <c r="E5444">
        <v>-5.7272586553842094E-3</v>
      </c>
      <c r="F5444">
        <v>5436</v>
      </c>
      <c r="G5444">
        <f t="shared" ca="1" si="173"/>
        <v>-2.0790493054226068E-2</v>
      </c>
    </row>
    <row r="5445" spans="2:7" x14ac:dyDescent="0.35">
      <c r="B5445" s="269">
        <v>37243</v>
      </c>
      <c r="C5445" s="210">
        <v>41.63</v>
      </c>
      <c r="D5445">
        <f t="shared" si="172"/>
        <v>-0.8817195135810888</v>
      </c>
      <c r="E5445">
        <v>-5.7320277048004513E-3</v>
      </c>
      <c r="F5445">
        <v>5437</v>
      </c>
      <c r="G5445">
        <f t="shared" ca="1" si="173"/>
        <v>1.3556713432910897E-3</v>
      </c>
    </row>
    <row r="5446" spans="2:7" x14ac:dyDescent="0.35">
      <c r="B5446" s="269">
        <v>41781</v>
      </c>
      <c r="C5446" s="210">
        <v>351.96</v>
      </c>
      <c r="D5446">
        <f t="shared" si="172"/>
        <v>-0.88942333369986959</v>
      </c>
      <c r="E5446">
        <v>-5.7346252719004199E-3</v>
      </c>
      <c r="F5446">
        <v>5438</v>
      </c>
      <c r="G5446">
        <f t="shared" ca="1" si="173"/>
        <v>-2.1186550666992737E-2</v>
      </c>
    </row>
    <row r="5447" spans="2:7" x14ac:dyDescent="0.35">
      <c r="B5447" s="269">
        <v>44316</v>
      </c>
      <c r="C5447" s="210">
        <v>3182.95</v>
      </c>
      <c r="D5447">
        <f t="shared" si="172"/>
        <v>0.14109996164008359</v>
      </c>
      <c r="E5447">
        <v>-5.7351521720795948E-3</v>
      </c>
      <c r="F5447">
        <v>5439</v>
      </c>
      <c r="G5447">
        <f t="shared" ca="1" si="173"/>
        <v>-2.2667851245715961E-2</v>
      </c>
    </row>
    <row r="5448" spans="2:7" x14ac:dyDescent="0.35">
      <c r="B5448" s="269">
        <v>43857</v>
      </c>
      <c r="C5448" s="210">
        <v>2789.37</v>
      </c>
      <c r="D5448">
        <f t="shared" si="172"/>
        <v>-0.12486234646336299</v>
      </c>
      <c r="E5448">
        <v>-5.7352448439828571E-3</v>
      </c>
      <c r="F5448">
        <v>5440</v>
      </c>
      <c r="G5448">
        <f t="shared" ca="1" si="173"/>
        <v>3.2093936839154749E-2</v>
      </c>
    </row>
    <row r="5449" spans="2:7" x14ac:dyDescent="0.35">
      <c r="B5449" s="269">
        <v>44393</v>
      </c>
      <c r="C5449" s="210">
        <v>3187.35</v>
      </c>
      <c r="D5449">
        <f t="shared" ref="D5449:D5512" si="174">(C5449-C5450)/C5450</f>
        <v>-0.43344561266297543</v>
      </c>
      <c r="E5449">
        <v>-5.7365850006550357E-3</v>
      </c>
      <c r="F5449">
        <v>5441</v>
      </c>
      <c r="G5449">
        <f t="shared" ca="1" si="173"/>
        <v>-1.1989598707161415E-2</v>
      </c>
    </row>
    <row r="5450" spans="2:7" x14ac:dyDescent="0.35">
      <c r="B5450" s="269">
        <v>45835</v>
      </c>
      <c r="C5450" s="210">
        <v>5625.85</v>
      </c>
      <c r="D5450">
        <f t="shared" si="174"/>
        <v>25.890922996032696</v>
      </c>
      <c r="E5450">
        <v>-5.7489952954732177E-3</v>
      </c>
      <c r="F5450">
        <v>5442</v>
      </c>
      <c r="G5450">
        <f t="shared" ref="G5450:G5513" ca="1" si="175">_xlfn.NORM.INV(RAND(),M$11,M$12)</f>
        <v>2.0707138552696566E-2</v>
      </c>
    </row>
    <row r="5451" spans="2:7" x14ac:dyDescent="0.35">
      <c r="B5451" s="269">
        <v>41327</v>
      </c>
      <c r="C5451" s="210">
        <v>209.21</v>
      </c>
      <c r="D5451">
        <f t="shared" si="174"/>
        <v>1.3768461713246991</v>
      </c>
      <c r="E5451">
        <v>-5.7504039539966719E-3</v>
      </c>
      <c r="F5451">
        <v>5443</v>
      </c>
      <c r="G5451">
        <f t="shared" ca="1" si="175"/>
        <v>-2.2860475914677925E-3</v>
      </c>
    </row>
    <row r="5452" spans="2:7" x14ac:dyDescent="0.35">
      <c r="B5452" s="269">
        <v>39024</v>
      </c>
      <c r="C5452" s="210">
        <v>88.02</v>
      </c>
      <c r="D5452">
        <f t="shared" si="174"/>
        <v>0.50025566729163107</v>
      </c>
      <c r="E5452">
        <v>-5.7607590647238797E-3</v>
      </c>
      <c r="F5452">
        <v>5444</v>
      </c>
      <c r="G5452">
        <f t="shared" ca="1" si="175"/>
        <v>1.0274135551579746E-2</v>
      </c>
    </row>
    <row r="5453" spans="2:7" x14ac:dyDescent="0.35">
      <c r="B5453" s="269">
        <v>36332</v>
      </c>
      <c r="C5453" s="210">
        <v>58.67</v>
      </c>
      <c r="D5453">
        <f t="shared" si="174"/>
        <v>-5.4624556880438289E-2</v>
      </c>
      <c r="E5453">
        <v>-5.7617352991017846E-3</v>
      </c>
      <c r="F5453">
        <v>5445</v>
      </c>
      <c r="G5453">
        <f t="shared" ca="1" si="175"/>
        <v>-6.8525647200913834E-3</v>
      </c>
    </row>
    <row r="5454" spans="2:7" x14ac:dyDescent="0.35">
      <c r="B5454" s="269">
        <v>36545</v>
      </c>
      <c r="C5454" s="210">
        <v>62.06</v>
      </c>
      <c r="D5454">
        <f t="shared" si="174"/>
        <v>0.1252946509519493</v>
      </c>
      <c r="E5454">
        <v>-5.7673822492790676E-3</v>
      </c>
      <c r="F5454">
        <v>5446</v>
      </c>
      <c r="G5454">
        <f t="shared" ca="1" si="175"/>
        <v>7.0344812216227379E-3</v>
      </c>
    </row>
    <row r="5455" spans="2:7" x14ac:dyDescent="0.35">
      <c r="B5455" s="269">
        <v>36944</v>
      </c>
      <c r="C5455" s="210">
        <v>55.15</v>
      </c>
      <c r="D5455">
        <f t="shared" si="174"/>
        <v>-0.19898329702251266</v>
      </c>
      <c r="E5455">
        <v>-5.768884081485493E-3</v>
      </c>
      <c r="F5455">
        <v>5447</v>
      </c>
      <c r="G5455">
        <f t="shared" ca="1" si="175"/>
        <v>1.1293421358781433E-2</v>
      </c>
    </row>
    <row r="5456" spans="2:7" x14ac:dyDescent="0.35">
      <c r="B5456" s="269">
        <v>38400</v>
      </c>
      <c r="C5456" s="210">
        <v>68.849999999999994</v>
      </c>
      <c r="D5456">
        <f t="shared" si="174"/>
        <v>-0.55047009663097413</v>
      </c>
      <c r="E5456">
        <v>-5.776173285198638E-3</v>
      </c>
      <c r="F5456">
        <v>5448</v>
      </c>
      <c r="G5456">
        <f t="shared" ca="1" si="175"/>
        <v>-1.9769805303300737E-2</v>
      </c>
    </row>
    <row r="5457" spans="2:7" x14ac:dyDescent="0.35">
      <c r="B5457" s="269">
        <v>40660</v>
      </c>
      <c r="C5457" s="210">
        <v>153.16</v>
      </c>
      <c r="D5457">
        <f t="shared" si="174"/>
        <v>2.5626889974412652</v>
      </c>
      <c r="E5457">
        <v>-5.7773450178514422E-3</v>
      </c>
      <c r="F5457">
        <v>5449</v>
      </c>
      <c r="G5457">
        <f t="shared" ca="1" si="175"/>
        <v>9.8900316763618525E-3</v>
      </c>
    </row>
    <row r="5458" spans="2:7" x14ac:dyDescent="0.35">
      <c r="B5458" s="269">
        <v>37048</v>
      </c>
      <c r="C5458" s="210">
        <v>42.99</v>
      </c>
      <c r="D5458">
        <f t="shared" si="174"/>
        <v>-0.64282153539381859</v>
      </c>
      <c r="E5458">
        <v>-5.7816836262719702E-3</v>
      </c>
      <c r="F5458">
        <v>5450</v>
      </c>
      <c r="G5458">
        <f t="shared" ca="1" si="175"/>
        <v>1.5612310547467672E-3</v>
      </c>
    </row>
    <row r="5459" spans="2:7" x14ac:dyDescent="0.35">
      <c r="B5459" s="269">
        <v>39335</v>
      </c>
      <c r="C5459" s="210">
        <v>120.36</v>
      </c>
      <c r="D5459">
        <f t="shared" si="174"/>
        <v>-0.9247726491452859</v>
      </c>
      <c r="E5459">
        <v>-5.7822567321989329E-3</v>
      </c>
      <c r="F5459">
        <v>5451</v>
      </c>
      <c r="G5459">
        <f t="shared" ca="1" si="175"/>
        <v>-1.8587368818778552E-2</v>
      </c>
    </row>
    <row r="5460" spans="2:7" x14ac:dyDescent="0.35">
      <c r="B5460" s="269">
        <v>42933</v>
      </c>
      <c r="C5460" s="210">
        <v>1599.95</v>
      </c>
      <c r="D5460">
        <f t="shared" si="174"/>
        <v>11.260153256704982</v>
      </c>
      <c r="E5460">
        <v>-5.7852677628226299E-3</v>
      </c>
      <c r="F5460">
        <v>5452</v>
      </c>
      <c r="G5460">
        <f t="shared" ca="1" si="175"/>
        <v>-1.0015211435262731E-3</v>
      </c>
    </row>
    <row r="5461" spans="2:7" x14ac:dyDescent="0.35">
      <c r="B5461" s="269">
        <v>40297</v>
      </c>
      <c r="C5461" s="210">
        <v>130.5</v>
      </c>
      <c r="D5461">
        <f t="shared" si="174"/>
        <v>0.18765926465234806</v>
      </c>
      <c r="E5461">
        <v>-5.7900350449488873E-3</v>
      </c>
      <c r="F5461">
        <v>5453</v>
      </c>
      <c r="G5461">
        <f t="shared" ca="1" si="175"/>
        <v>-8.4375443535500486E-3</v>
      </c>
    </row>
    <row r="5462" spans="2:7" x14ac:dyDescent="0.35">
      <c r="B5462" s="269">
        <v>39367</v>
      </c>
      <c r="C5462" s="210">
        <v>109.88</v>
      </c>
      <c r="D5462">
        <f t="shared" si="174"/>
        <v>-0.95255203385439158</v>
      </c>
      <c r="E5462">
        <v>-5.790807093738695E-3</v>
      </c>
      <c r="F5462">
        <v>5454</v>
      </c>
      <c r="G5462">
        <f t="shared" ca="1" si="175"/>
        <v>1.6150680000167401E-2</v>
      </c>
    </row>
    <row r="5463" spans="2:7" x14ac:dyDescent="0.35">
      <c r="B5463" s="269">
        <v>43592</v>
      </c>
      <c r="C5463" s="210">
        <v>2315.8000000000002</v>
      </c>
      <c r="D5463">
        <f t="shared" si="174"/>
        <v>-6.1699782827136784E-2</v>
      </c>
      <c r="E5463">
        <v>-5.7957326235349672E-3</v>
      </c>
      <c r="F5463">
        <v>5455</v>
      </c>
      <c r="G5463">
        <f t="shared" ca="1" si="175"/>
        <v>-6.8605454613039395E-3</v>
      </c>
    </row>
    <row r="5464" spans="2:7" x14ac:dyDescent="0.35">
      <c r="B5464" s="269">
        <v>43651</v>
      </c>
      <c r="C5464" s="210">
        <v>2468.08</v>
      </c>
      <c r="D5464">
        <f t="shared" si="174"/>
        <v>-0.51309741287133004</v>
      </c>
      <c r="E5464">
        <v>-5.8086606243706231E-3</v>
      </c>
      <c r="F5464">
        <v>5456</v>
      </c>
      <c r="G5464">
        <f t="shared" ca="1" si="175"/>
        <v>-3.4547411113379197E-3</v>
      </c>
    </row>
    <row r="5465" spans="2:7" x14ac:dyDescent="0.35">
      <c r="B5465" s="269">
        <v>45293</v>
      </c>
      <c r="C5465" s="210">
        <v>5068.9399999999996</v>
      </c>
      <c r="D5465">
        <f t="shared" si="174"/>
        <v>1.1053912610068117</v>
      </c>
      <c r="E5465">
        <v>-5.8172831757738915E-3</v>
      </c>
      <c r="F5465">
        <v>5457</v>
      </c>
      <c r="G5465">
        <f t="shared" ca="1" si="175"/>
        <v>-4.5617085441966181E-2</v>
      </c>
    </row>
    <row r="5466" spans="2:7" x14ac:dyDescent="0.35">
      <c r="B5466" s="269">
        <v>43382</v>
      </c>
      <c r="C5466" s="210">
        <v>2407.6</v>
      </c>
      <c r="D5466">
        <f t="shared" si="174"/>
        <v>66.120156119319773</v>
      </c>
      <c r="E5466">
        <v>-5.8182508909068236E-3</v>
      </c>
      <c r="F5466">
        <v>5458</v>
      </c>
      <c r="G5466">
        <f t="shared" ca="1" si="175"/>
        <v>-1.420906333779619E-2</v>
      </c>
    </row>
    <row r="5467" spans="2:7" x14ac:dyDescent="0.35">
      <c r="B5467" s="269">
        <v>37692</v>
      </c>
      <c r="C5467" s="210">
        <v>35.869999999999997</v>
      </c>
      <c r="D5467">
        <f t="shared" si="174"/>
        <v>-0.56138420151626323</v>
      </c>
      <c r="E5467">
        <v>-5.8203991130820641E-3</v>
      </c>
      <c r="F5467">
        <v>5459</v>
      </c>
      <c r="G5467">
        <f t="shared" ca="1" si="175"/>
        <v>5.7258453221892963E-2</v>
      </c>
    </row>
    <row r="5468" spans="2:7" x14ac:dyDescent="0.35">
      <c r="B5468" s="269">
        <v>38964</v>
      </c>
      <c r="C5468" s="210">
        <v>81.78</v>
      </c>
      <c r="D5468">
        <f t="shared" si="174"/>
        <v>-0.26138005780346818</v>
      </c>
      <c r="E5468">
        <v>-5.835156819839581E-3</v>
      </c>
      <c r="F5468">
        <v>5460</v>
      </c>
      <c r="G5468">
        <f t="shared" ca="1" si="175"/>
        <v>3.6786216978481785E-2</v>
      </c>
    </row>
    <row r="5469" spans="2:7" x14ac:dyDescent="0.35">
      <c r="B5469" s="269">
        <v>39603</v>
      </c>
      <c r="C5469" s="210">
        <v>110.72</v>
      </c>
      <c r="D5469">
        <f t="shared" si="174"/>
        <v>0.32694151486097794</v>
      </c>
      <c r="E5469">
        <v>-5.836401185238445E-3</v>
      </c>
      <c r="F5469">
        <v>5461</v>
      </c>
      <c r="G5469">
        <f t="shared" ca="1" si="175"/>
        <v>-1.1941303279470619E-2</v>
      </c>
    </row>
    <row r="5470" spans="2:7" x14ac:dyDescent="0.35">
      <c r="B5470" s="269">
        <v>39080</v>
      </c>
      <c r="C5470" s="210">
        <v>83.44</v>
      </c>
      <c r="D5470">
        <f t="shared" si="174"/>
        <v>0.96144804889515745</v>
      </c>
      <c r="E5470">
        <v>-5.8381984987490657E-3</v>
      </c>
      <c r="F5470">
        <v>5462</v>
      </c>
      <c r="G5470">
        <f t="shared" ca="1" si="175"/>
        <v>-1.4831342586735808E-2</v>
      </c>
    </row>
    <row r="5471" spans="2:7" x14ac:dyDescent="0.35">
      <c r="B5471" s="269">
        <v>36693</v>
      </c>
      <c r="C5471" s="210">
        <v>42.54</v>
      </c>
      <c r="D5471">
        <f t="shared" si="174"/>
        <v>-0.99205283166911085</v>
      </c>
      <c r="E5471">
        <v>-5.8424865622809068E-3</v>
      </c>
      <c r="F5471">
        <v>5463</v>
      </c>
      <c r="G5471">
        <f t="shared" ca="1" si="175"/>
        <v>1.2389490321390806E-2</v>
      </c>
    </row>
    <row r="5472" spans="2:7" x14ac:dyDescent="0.35">
      <c r="B5472" s="269">
        <v>46114</v>
      </c>
      <c r="C5472" s="210">
        <v>5352.85</v>
      </c>
      <c r="D5472">
        <f t="shared" si="174"/>
        <v>148.93977591036415</v>
      </c>
      <c r="E5472">
        <v>-5.8465955838515778E-3</v>
      </c>
      <c r="F5472">
        <v>5464</v>
      </c>
      <c r="G5472">
        <f t="shared" ca="1" si="175"/>
        <v>-2.6072817408602733E-2</v>
      </c>
    </row>
    <row r="5473" spans="2:7" x14ac:dyDescent="0.35">
      <c r="B5473" s="269">
        <v>37159</v>
      </c>
      <c r="C5473" s="210">
        <v>35.700000000000003</v>
      </c>
      <c r="D5473">
        <f t="shared" si="174"/>
        <v>-0.76899184677106247</v>
      </c>
      <c r="E5473">
        <v>-5.8479532163740952E-3</v>
      </c>
      <c r="F5473">
        <v>5465</v>
      </c>
      <c r="G5473">
        <f t="shared" ca="1" si="175"/>
        <v>1.641611454023361E-2</v>
      </c>
    </row>
    <row r="5474" spans="2:7" x14ac:dyDescent="0.35">
      <c r="B5474" s="269">
        <v>40387</v>
      </c>
      <c r="C5474" s="210">
        <v>154.54</v>
      </c>
      <c r="D5474">
        <f t="shared" si="174"/>
        <v>0.18213110992121168</v>
      </c>
      <c r="E5474">
        <v>-5.8539723383724453E-3</v>
      </c>
      <c r="F5474">
        <v>5466</v>
      </c>
      <c r="G5474">
        <f t="shared" ca="1" si="175"/>
        <v>4.3636943902654463E-2</v>
      </c>
    </row>
    <row r="5475" spans="2:7" x14ac:dyDescent="0.35">
      <c r="B5475" s="269">
        <v>39283</v>
      </c>
      <c r="C5475" s="210">
        <v>130.72999999999999</v>
      </c>
      <c r="D5475">
        <f t="shared" si="174"/>
        <v>-0.55888109056552848</v>
      </c>
      <c r="E5475">
        <v>-5.8555133079848691E-3</v>
      </c>
      <c r="F5475">
        <v>5467</v>
      </c>
      <c r="G5475">
        <f t="shared" ca="1" si="175"/>
        <v>1.6484787507788025E-3</v>
      </c>
    </row>
    <row r="5476" spans="2:7" x14ac:dyDescent="0.35">
      <c r="B5476" s="269">
        <v>41474</v>
      </c>
      <c r="C5476" s="210">
        <v>296.36</v>
      </c>
      <c r="D5476">
        <f t="shared" si="174"/>
        <v>4.4699150978220743</v>
      </c>
      <c r="E5476">
        <v>-5.8703163261883198E-3</v>
      </c>
      <c r="F5476">
        <v>5468</v>
      </c>
      <c r="G5476">
        <f t="shared" ca="1" si="175"/>
        <v>4.4237167256994279E-3</v>
      </c>
    </row>
    <row r="5477" spans="2:7" x14ac:dyDescent="0.35">
      <c r="B5477" s="269">
        <v>36207</v>
      </c>
      <c r="C5477" s="210">
        <v>54.18</v>
      </c>
      <c r="D5477">
        <f t="shared" si="174"/>
        <v>-0.98880368003074948</v>
      </c>
      <c r="E5477">
        <v>-5.8715596330275281E-3</v>
      </c>
      <c r="F5477">
        <v>5469</v>
      </c>
      <c r="G5477">
        <f t="shared" ca="1" si="175"/>
        <v>-1.6690077352038975E-2</v>
      </c>
    </row>
    <row r="5478" spans="2:7" x14ac:dyDescent="0.35">
      <c r="B5478" s="269">
        <v>45623</v>
      </c>
      <c r="C5478" s="210">
        <v>4839.09</v>
      </c>
      <c r="D5478">
        <f t="shared" si="174"/>
        <v>135.23564189189187</v>
      </c>
      <c r="E5478">
        <v>-5.8734345725273938E-3</v>
      </c>
      <c r="F5478">
        <v>5470</v>
      </c>
      <c r="G5478">
        <f t="shared" ca="1" si="175"/>
        <v>1.9571332135583687E-3</v>
      </c>
    </row>
    <row r="5479" spans="2:7" x14ac:dyDescent="0.35">
      <c r="B5479" s="269">
        <v>37711</v>
      </c>
      <c r="C5479" s="210">
        <v>35.520000000000003</v>
      </c>
      <c r="D5479">
        <f t="shared" si="174"/>
        <v>-0.88936647355634468</v>
      </c>
      <c r="E5479">
        <v>-5.8774139378671639E-3</v>
      </c>
      <c r="F5479">
        <v>5471</v>
      </c>
      <c r="G5479">
        <f t="shared" ca="1" si="175"/>
        <v>2.7020313004877637E-2</v>
      </c>
    </row>
    <row r="5480" spans="2:7" x14ac:dyDescent="0.35">
      <c r="B5480" s="269">
        <v>41537</v>
      </c>
      <c r="C5480" s="210">
        <v>321.06</v>
      </c>
      <c r="D5480">
        <f t="shared" si="174"/>
        <v>1.535618385721055</v>
      </c>
      <c r="E5480">
        <v>-5.8830814961604453E-3</v>
      </c>
      <c r="F5480">
        <v>5472</v>
      </c>
      <c r="G5480">
        <f t="shared" ca="1" si="175"/>
        <v>-8.654849570313438E-3</v>
      </c>
    </row>
    <row r="5481" spans="2:7" x14ac:dyDescent="0.35">
      <c r="B5481" s="269">
        <v>40010</v>
      </c>
      <c r="C5481" s="210">
        <v>126.62</v>
      </c>
      <c r="D5481">
        <f t="shared" si="174"/>
        <v>1.7785824007022166</v>
      </c>
      <c r="E5481">
        <v>-5.8883567559079846E-3</v>
      </c>
      <c r="F5481">
        <v>5473</v>
      </c>
      <c r="G5481">
        <f t="shared" ca="1" si="175"/>
        <v>-5.9558668277192965E-3</v>
      </c>
    </row>
    <row r="5482" spans="2:7" x14ac:dyDescent="0.35">
      <c r="B5482" s="269">
        <v>38166</v>
      </c>
      <c r="C5482" s="210">
        <v>45.57</v>
      </c>
      <c r="D5482">
        <f t="shared" si="174"/>
        <v>2.8618644067796604</v>
      </c>
      <c r="E5482">
        <v>-5.8900523560210102E-3</v>
      </c>
      <c r="F5482">
        <v>5474</v>
      </c>
      <c r="G5482">
        <f t="shared" ca="1" si="175"/>
        <v>1.1773703904173365E-3</v>
      </c>
    </row>
    <row r="5483" spans="2:7" x14ac:dyDescent="0.35">
      <c r="B5483" s="269">
        <v>35481</v>
      </c>
      <c r="C5483" s="210">
        <v>11.8</v>
      </c>
      <c r="D5483">
        <f t="shared" si="174"/>
        <v>-0.9905334178372871</v>
      </c>
      <c r="E5483">
        <v>-5.8972198820554768E-3</v>
      </c>
      <c r="F5483">
        <v>5475</v>
      </c>
      <c r="G5483">
        <f t="shared" ca="1" si="175"/>
        <v>8.0277740839906544E-3</v>
      </c>
    </row>
    <row r="5484" spans="2:7" x14ac:dyDescent="0.35">
      <c r="B5484" s="269">
        <v>42745</v>
      </c>
      <c r="C5484" s="210">
        <v>1246.49</v>
      </c>
      <c r="D5484">
        <f t="shared" si="174"/>
        <v>-0.77448686983816839</v>
      </c>
      <c r="E5484">
        <v>-5.9016341146353275E-3</v>
      </c>
      <c r="F5484">
        <v>5476</v>
      </c>
      <c r="G5484">
        <f t="shared" ca="1" si="175"/>
        <v>1.3602643870139859E-2</v>
      </c>
    </row>
    <row r="5485" spans="2:7" x14ac:dyDescent="0.35">
      <c r="B5485" s="269">
        <v>45597</v>
      </c>
      <c r="C5485" s="210">
        <v>5527.35</v>
      </c>
      <c r="D5485">
        <f t="shared" si="174"/>
        <v>34.743339368856702</v>
      </c>
      <c r="E5485">
        <v>-5.9116365899190837E-3</v>
      </c>
      <c r="F5485">
        <v>5477</v>
      </c>
      <c r="G5485">
        <f t="shared" ca="1" si="175"/>
        <v>-3.1102375131100538E-2</v>
      </c>
    </row>
    <row r="5486" spans="2:7" x14ac:dyDescent="0.35">
      <c r="B5486" s="269">
        <v>40378</v>
      </c>
      <c r="C5486" s="210">
        <v>154.63999999999999</v>
      </c>
      <c r="D5486">
        <f t="shared" si="174"/>
        <v>0.10860993619614293</v>
      </c>
      <c r="E5486">
        <v>-5.9141167395218306E-3</v>
      </c>
      <c r="F5486">
        <v>5478</v>
      </c>
      <c r="G5486">
        <f t="shared" ca="1" si="175"/>
        <v>5.1207461090267224E-3</v>
      </c>
    </row>
    <row r="5487" spans="2:7" x14ac:dyDescent="0.35">
      <c r="B5487" s="269">
        <v>40606</v>
      </c>
      <c r="C5487" s="210">
        <v>139.49</v>
      </c>
      <c r="D5487">
        <f t="shared" si="174"/>
        <v>2.777145951800704</v>
      </c>
      <c r="E5487">
        <v>-5.9150513112883702E-3</v>
      </c>
      <c r="F5487">
        <v>5479</v>
      </c>
      <c r="G5487">
        <f t="shared" ca="1" si="175"/>
        <v>2.1938895027680747E-2</v>
      </c>
    </row>
    <row r="5488" spans="2:7" x14ac:dyDescent="0.35">
      <c r="B5488" s="269">
        <v>37803</v>
      </c>
      <c r="C5488" s="210">
        <v>36.93</v>
      </c>
      <c r="D5488">
        <f t="shared" si="174"/>
        <v>-8.2940153960764915E-2</v>
      </c>
      <c r="E5488">
        <v>-5.9219380888290412E-3</v>
      </c>
      <c r="F5488">
        <v>5480</v>
      </c>
      <c r="G5488">
        <f t="shared" ca="1" si="175"/>
        <v>1.151027856801602E-2</v>
      </c>
    </row>
    <row r="5489" spans="2:7" x14ac:dyDescent="0.35">
      <c r="B5489" s="269">
        <v>37937</v>
      </c>
      <c r="C5489" s="210">
        <v>40.270000000000003</v>
      </c>
      <c r="D5489">
        <f t="shared" si="174"/>
        <v>-0.69891588785046721</v>
      </c>
      <c r="E5489">
        <v>-5.9244630955318416E-3</v>
      </c>
      <c r="F5489">
        <v>5481</v>
      </c>
      <c r="G5489">
        <f t="shared" ca="1" si="175"/>
        <v>1.3958565378497339E-3</v>
      </c>
    </row>
    <row r="5490" spans="2:7" x14ac:dyDescent="0.35">
      <c r="B5490" s="269">
        <v>40317</v>
      </c>
      <c r="C5490" s="210">
        <v>133.75</v>
      </c>
      <c r="D5490">
        <f t="shared" si="174"/>
        <v>0.95255474452554745</v>
      </c>
      <c r="E5490">
        <v>-5.9457450761799431E-3</v>
      </c>
      <c r="F5490">
        <v>5482</v>
      </c>
      <c r="G5490">
        <f t="shared" ca="1" si="175"/>
        <v>1.232449091687066E-3</v>
      </c>
    </row>
    <row r="5491" spans="2:7" x14ac:dyDescent="0.35">
      <c r="B5491" s="269">
        <v>38412</v>
      </c>
      <c r="C5491" s="210">
        <v>68.5</v>
      </c>
      <c r="D5491">
        <f t="shared" si="174"/>
        <v>-0.51760563380281688</v>
      </c>
      <c r="E5491">
        <v>-5.9497895806123434E-3</v>
      </c>
      <c r="F5491">
        <v>5483</v>
      </c>
      <c r="G5491">
        <f t="shared" ca="1" si="175"/>
        <v>-1.0844069783753653E-3</v>
      </c>
    </row>
    <row r="5492" spans="2:7" x14ac:dyDescent="0.35">
      <c r="B5492" s="269">
        <v>40624</v>
      </c>
      <c r="C5492" s="210">
        <v>142</v>
      </c>
      <c r="D5492">
        <f t="shared" si="174"/>
        <v>2.1492570414726102</v>
      </c>
      <c r="E5492">
        <v>-5.9502975148757039E-3</v>
      </c>
      <c r="F5492">
        <v>5484</v>
      </c>
      <c r="G5492">
        <f t="shared" ca="1" si="175"/>
        <v>1.367025144474248E-2</v>
      </c>
    </row>
    <row r="5493" spans="2:7" x14ac:dyDescent="0.35">
      <c r="B5493" s="269">
        <v>36780</v>
      </c>
      <c r="C5493" s="210">
        <v>45.09</v>
      </c>
      <c r="D5493">
        <f t="shared" si="174"/>
        <v>-0.87777838013661502</v>
      </c>
      <c r="E5493">
        <v>-5.9523809523808644E-3</v>
      </c>
      <c r="F5493">
        <v>5485</v>
      </c>
      <c r="G5493">
        <f t="shared" ca="1" si="175"/>
        <v>6.9090076904166015E-4</v>
      </c>
    </row>
    <row r="5494" spans="2:7" x14ac:dyDescent="0.35">
      <c r="B5494" s="269">
        <v>41600</v>
      </c>
      <c r="C5494" s="210">
        <v>368.92</v>
      </c>
      <c r="D5494">
        <f t="shared" si="174"/>
        <v>-0.87952177079353255</v>
      </c>
      <c r="E5494">
        <v>-5.9547867324117685E-3</v>
      </c>
      <c r="F5494">
        <v>5486</v>
      </c>
      <c r="G5494">
        <f t="shared" ca="1" si="175"/>
        <v>6.7384299480749551E-3</v>
      </c>
    </row>
    <row r="5495" spans="2:7" x14ac:dyDescent="0.35">
      <c r="B5495" s="269">
        <v>44006</v>
      </c>
      <c r="C5495" s="210">
        <v>3062.13</v>
      </c>
      <c r="D5495">
        <f t="shared" si="174"/>
        <v>-0.11093142093955047</v>
      </c>
      <c r="E5495">
        <v>-5.9568638653716005E-3</v>
      </c>
      <c r="F5495">
        <v>5487</v>
      </c>
      <c r="G5495">
        <f t="shared" ca="1" si="175"/>
        <v>1.5771744716199861E-2</v>
      </c>
    </row>
    <row r="5496" spans="2:7" x14ac:dyDescent="0.35">
      <c r="B5496" s="269">
        <v>44071</v>
      </c>
      <c r="C5496" s="210">
        <v>3444.2</v>
      </c>
      <c r="D5496">
        <f t="shared" si="174"/>
        <v>-0.21850608095843166</v>
      </c>
      <c r="E5496">
        <v>-5.9598539619320004E-3</v>
      </c>
      <c r="F5496">
        <v>5488</v>
      </c>
      <c r="G5496">
        <f t="shared" ca="1" si="175"/>
        <v>6.0245771624594366E-2</v>
      </c>
    </row>
    <row r="5497" spans="2:7" x14ac:dyDescent="0.35">
      <c r="B5497" s="269">
        <v>45054</v>
      </c>
      <c r="C5497" s="210">
        <v>4407.2</v>
      </c>
      <c r="D5497">
        <f t="shared" si="174"/>
        <v>68.646017699115049</v>
      </c>
      <c r="E5497">
        <v>-5.9657392892988438E-3</v>
      </c>
      <c r="F5497">
        <v>5489</v>
      </c>
      <c r="G5497">
        <f t="shared" ca="1" si="175"/>
        <v>-1.965845531570868E-2</v>
      </c>
    </row>
    <row r="5498" spans="2:7" x14ac:dyDescent="0.35">
      <c r="B5498" s="269">
        <v>38446</v>
      </c>
      <c r="C5498" s="210">
        <v>63.28</v>
      </c>
      <c r="D5498">
        <f t="shared" si="174"/>
        <v>-0.98729926802197343</v>
      </c>
      <c r="E5498">
        <v>-5.9692114357523633E-3</v>
      </c>
      <c r="F5498">
        <v>5490</v>
      </c>
      <c r="G5498">
        <f t="shared" ca="1" si="175"/>
        <v>-1.0381477370377217E-2</v>
      </c>
    </row>
    <row r="5499" spans="2:7" x14ac:dyDescent="0.35">
      <c r="B5499" s="269">
        <v>45442</v>
      </c>
      <c r="C5499" s="210">
        <v>4982.3900000000003</v>
      </c>
      <c r="D5499">
        <f t="shared" si="174"/>
        <v>48.963798636181309</v>
      </c>
      <c r="E5499">
        <v>-5.9752530754098518E-3</v>
      </c>
      <c r="F5499">
        <v>5491</v>
      </c>
      <c r="G5499">
        <f t="shared" ca="1" si="175"/>
        <v>3.647195727726529E-3</v>
      </c>
    </row>
    <row r="5500" spans="2:7" x14ac:dyDescent="0.35">
      <c r="B5500" s="269">
        <v>39547</v>
      </c>
      <c r="C5500" s="210">
        <v>99.72</v>
      </c>
      <c r="D5500">
        <f t="shared" si="174"/>
        <v>4.4551422319474829</v>
      </c>
      <c r="E5500">
        <v>-5.9808612440190824E-3</v>
      </c>
      <c r="F5500">
        <v>5492</v>
      </c>
      <c r="G5500">
        <f t="shared" ca="1" si="175"/>
        <v>-1.5867625657029628E-2</v>
      </c>
    </row>
    <row r="5501" spans="2:7" x14ac:dyDescent="0.35">
      <c r="B5501" s="269">
        <v>35797</v>
      </c>
      <c r="C5501" s="210">
        <v>18.28</v>
      </c>
      <c r="D5501">
        <f t="shared" si="174"/>
        <v>-0.99500254247018738</v>
      </c>
      <c r="E5501">
        <v>-5.9815116911364563E-3</v>
      </c>
      <c r="F5501">
        <v>5493</v>
      </c>
      <c r="G5501">
        <f t="shared" ca="1" si="175"/>
        <v>6.5206261362235757E-2</v>
      </c>
    </row>
    <row r="5502" spans="2:7" x14ac:dyDescent="0.35">
      <c r="B5502" s="269">
        <v>44469</v>
      </c>
      <c r="C5502" s="210">
        <v>3657.86</v>
      </c>
      <c r="D5502">
        <f t="shared" si="174"/>
        <v>1.673581113182034</v>
      </c>
      <c r="E5502">
        <v>-5.9919943694274396E-3</v>
      </c>
      <c r="F5502">
        <v>5494</v>
      </c>
      <c r="G5502">
        <f t="shared" ca="1" si="175"/>
        <v>2.0799734689294158E-4</v>
      </c>
    </row>
    <row r="5503" spans="2:7" x14ac:dyDescent="0.35">
      <c r="B5503" s="269">
        <v>42304</v>
      </c>
      <c r="C5503" s="210">
        <v>1368.15</v>
      </c>
      <c r="D5503">
        <f t="shared" si="174"/>
        <v>-0.48802912824811401</v>
      </c>
      <c r="E5503">
        <v>-5.9938971229293809E-3</v>
      </c>
      <c r="F5503">
        <v>5495</v>
      </c>
      <c r="G5503">
        <f t="shared" ca="1" si="175"/>
        <v>1.2894452296400159E-2</v>
      </c>
    </row>
    <row r="5504" spans="2:7" x14ac:dyDescent="0.35">
      <c r="B5504" s="269">
        <v>43810</v>
      </c>
      <c r="C5504" s="210">
        <v>2672.32</v>
      </c>
      <c r="D5504">
        <f t="shared" si="174"/>
        <v>8.5532120258821003</v>
      </c>
      <c r="E5504">
        <v>-5.9997396269224484E-3</v>
      </c>
      <c r="F5504">
        <v>5496</v>
      </c>
      <c r="G5504">
        <f t="shared" ca="1" si="175"/>
        <v>-3.248149130172702E-2</v>
      </c>
    </row>
    <row r="5505" spans="2:7" x14ac:dyDescent="0.35">
      <c r="B5505" s="269">
        <v>41443</v>
      </c>
      <c r="C5505" s="210">
        <v>279.73</v>
      </c>
      <c r="D5505">
        <f t="shared" si="174"/>
        <v>27.170191339375631</v>
      </c>
      <c r="E5505">
        <v>-6.0052590434226342E-3</v>
      </c>
      <c r="F5505">
        <v>5497</v>
      </c>
      <c r="G5505">
        <f t="shared" ca="1" si="175"/>
        <v>-9.6227095392240804E-3</v>
      </c>
    </row>
    <row r="5506" spans="2:7" x14ac:dyDescent="0.35">
      <c r="B5506" s="269">
        <v>35310</v>
      </c>
      <c r="C5506" s="210">
        <v>9.93</v>
      </c>
      <c r="D5506">
        <f t="shared" si="174"/>
        <v>-0.99815451521177534</v>
      </c>
      <c r="E5506">
        <v>-6.0060060060060554E-3</v>
      </c>
      <c r="F5506">
        <v>5498</v>
      </c>
      <c r="G5506">
        <f t="shared" ca="1" si="175"/>
        <v>1.4796361422168067E-2</v>
      </c>
    </row>
    <row r="5507" spans="2:7" x14ac:dyDescent="0.35">
      <c r="B5507" s="269">
        <v>45812</v>
      </c>
      <c r="C5507" s="210">
        <v>5380.7</v>
      </c>
      <c r="D5507">
        <f t="shared" si="174"/>
        <v>62.843141907925961</v>
      </c>
      <c r="E5507">
        <v>-6.0075149356576003E-3</v>
      </c>
      <c r="F5507">
        <v>5499</v>
      </c>
      <c r="G5507">
        <f t="shared" ca="1" si="175"/>
        <v>-1.0533873676698372E-2</v>
      </c>
    </row>
    <row r="5508" spans="2:7" x14ac:dyDescent="0.35">
      <c r="B5508" s="269">
        <v>39072</v>
      </c>
      <c r="C5508" s="210">
        <v>84.28</v>
      </c>
      <c r="D5508">
        <f t="shared" si="174"/>
        <v>-0.98224342187042424</v>
      </c>
      <c r="E5508">
        <v>-6.0148602429532386E-3</v>
      </c>
      <c r="F5508">
        <v>5500</v>
      </c>
      <c r="G5508">
        <f t="shared" ca="1" si="175"/>
        <v>-4.89887466012683E-3</v>
      </c>
    </row>
    <row r="5509" spans="2:7" x14ac:dyDescent="0.35">
      <c r="B5509" s="269">
        <v>45701</v>
      </c>
      <c r="C5509" s="210">
        <v>4746.41</v>
      </c>
      <c r="D5509">
        <f t="shared" si="174"/>
        <v>22.422868140544807</v>
      </c>
      <c r="E5509">
        <v>-6.0186590997140998E-3</v>
      </c>
      <c r="F5509">
        <v>5501</v>
      </c>
      <c r="G5509">
        <f t="shared" ca="1" si="175"/>
        <v>5.1616039474207927E-3</v>
      </c>
    </row>
    <row r="5510" spans="2:7" x14ac:dyDescent="0.35">
      <c r="B5510" s="269">
        <v>41201</v>
      </c>
      <c r="C5510" s="210">
        <v>202.64</v>
      </c>
      <c r="D5510">
        <f t="shared" si="174"/>
        <v>0.7330026511588128</v>
      </c>
      <c r="E5510">
        <v>-6.0332564869770844E-3</v>
      </c>
      <c r="F5510">
        <v>5502</v>
      </c>
      <c r="G5510">
        <f t="shared" ca="1" si="175"/>
        <v>-2.4787409941432539E-3</v>
      </c>
    </row>
    <row r="5511" spans="2:7" x14ac:dyDescent="0.35">
      <c r="B5511" s="269">
        <v>39261</v>
      </c>
      <c r="C5511" s="210">
        <v>116.93</v>
      </c>
      <c r="D5511">
        <f t="shared" si="174"/>
        <v>-5.0353285145780795E-2</v>
      </c>
      <c r="E5511">
        <v>-6.0353621217272505E-3</v>
      </c>
      <c r="F5511">
        <v>5503</v>
      </c>
      <c r="G5511">
        <f t="shared" ca="1" si="175"/>
        <v>1.8592533924909824E-2</v>
      </c>
    </row>
    <row r="5512" spans="2:7" x14ac:dyDescent="0.35">
      <c r="B5512" s="269">
        <v>39461</v>
      </c>
      <c r="C5512" s="210">
        <v>123.13</v>
      </c>
      <c r="D5512">
        <f t="shared" si="174"/>
        <v>0.29324650771977739</v>
      </c>
      <c r="E5512">
        <v>-6.0542460445592514E-3</v>
      </c>
      <c r="F5512">
        <v>5504</v>
      </c>
      <c r="G5512">
        <f t="shared" ca="1" si="175"/>
        <v>-1.4681019029572492E-2</v>
      </c>
    </row>
    <row r="5513" spans="2:7" x14ac:dyDescent="0.35">
      <c r="B5513" s="269">
        <v>39797</v>
      </c>
      <c r="C5513" s="210">
        <v>95.21</v>
      </c>
      <c r="D5513">
        <f t="shared" ref="D5513:D5576" si="176">(C5513-C5514)/C5514</f>
        <v>-0.53499389499389505</v>
      </c>
      <c r="E5513">
        <v>-6.0549117861991072E-3</v>
      </c>
      <c r="F5513">
        <v>5505</v>
      </c>
      <c r="G5513">
        <f t="shared" ca="1" si="175"/>
        <v>2.4833592548641779E-2</v>
      </c>
    </row>
    <row r="5514" spans="2:7" x14ac:dyDescent="0.35">
      <c r="B5514" s="269">
        <v>41197</v>
      </c>
      <c r="C5514" s="210">
        <v>204.75</v>
      </c>
      <c r="D5514">
        <f t="shared" si="176"/>
        <v>-0.44651690860433058</v>
      </c>
      <c r="E5514">
        <v>-6.0679611650485436E-3</v>
      </c>
      <c r="F5514">
        <v>5506</v>
      </c>
      <c r="G5514">
        <f t="shared" ref="G5514:G5577" ca="1" si="177">_xlfn.NORM.INV(RAND(),M$11,M$12)</f>
        <v>1.0933291702082421E-2</v>
      </c>
    </row>
    <row r="5515" spans="2:7" x14ac:dyDescent="0.35">
      <c r="B5515" s="269">
        <v>41800</v>
      </c>
      <c r="C5515" s="210">
        <v>369.93</v>
      </c>
      <c r="D5515">
        <f t="shared" si="176"/>
        <v>-0.88249811802597611</v>
      </c>
      <c r="E5515">
        <v>-6.0721674413605712E-3</v>
      </c>
      <c r="F5515">
        <v>5507</v>
      </c>
      <c r="G5515">
        <f t="shared" ca="1" si="177"/>
        <v>-1.203087162128858E-2</v>
      </c>
    </row>
    <row r="5516" spans="2:7" x14ac:dyDescent="0.35">
      <c r="B5516" s="269">
        <v>44272</v>
      </c>
      <c r="C5516" s="210">
        <v>3148.29</v>
      </c>
      <c r="D5516">
        <f t="shared" si="176"/>
        <v>0.34362009952456968</v>
      </c>
      <c r="E5516">
        <v>-6.0741334730847803E-3</v>
      </c>
      <c r="F5516">
        <v>5508</v>
      </c>
      <c r="G5516">
        <f t="shared" ca="1" si="177"/>
        <v>-2.8648239650600763E-2</v>
      </c>
    </row>
    <row r="5517" spans="2:7" x14ac:dyDescent="0.35">
      <c r="B5517" s="269">
        <v>43719</v>
      </c>
      <c r="C5517" s="210">
        <v>2343.14</v>
      </c>
      <c r="D5517">
        <f t="shared" si="176"/>
        <v>5.2830558013568227</v>
      </c>
      <c r="E5517">
        <v>-6.0743342410900557E-3</v>
      </c>
      <c r="F5517">
        <v>5509</v>
      </c>
      <c r="G5517">
        <f t="shared" ca="1" si="177"/>
        <v>-1.5008806963537688E-2</v>
      </c>
    </row>
    <row r="5518" spans="2:7" x14ac:dyDescent="0.35">
      <c r="B5518" s="269">
        <v>41744</v>
      </c>
      <c r="C5518" s="210">
        <v>372.93</v>
      </c>
      <c r="D5518">
        <f t="shared" si="176"/>
        <v>3.6521304094054824E-2</v>
      </c>
      <c r="E5518">
        <v>-6.0765971056207799E-3</v>
      </c>
      <c r="F5518">
        <v>5510</v>
      </c>
      <c r="G5518">
        <f t="shared" ca="1" si="177"/>
        <v>-5.1211112236798735E-3</v>
      </c>
    </row>
    <row r="5519" spans="2:7" x14ac:dyDescent="0.35">
      <c r="B5519" s="269">
        <v>41558</v>
      </c>
      <c r="C5519" s="210">
        <v>359.79</v>
      </c>
      <c r="D5519">
        <f t="shared" si="176"/>
        <v>7.4636556104446026</v>
      </c>
      <c r="E5519">
        <v>-6.0775159534793462E-3</v>
      </c>
      <c r="F5519">
        <v>5511</v>
      </c>
      <c r="G5519">
        <f t="shared" ca="1" si="177"/>
        <v>3.6641795647225804E-3</v>
      </c>
    </row>
    <row r="5520" spans="2:7" x14ac:dyDescent="0.35">
      <c r="B5520" s="269">
        <v>38140</v>
      </c>
      <c r="C5520" s="210">
        <v>42.51</v>
      </c>
      <c r="D5520">
        <f t="shared" si="176"/>
        <v>-0.98744540033845141</v>
      </c>
      <c r="E5520">
        <v>-6.0790273556232191E-3</v>
      </c>
      <c r="F5520">
        <v>5512</v>
      </c>
      <c r="G5520">
        <f t="shared" ca="1" si="177"/>
        <v>3.0762455462283251E-2</v>
      </c>
    </row>
    <row r="5521" spans="2:7" x14ac:dyDescent="0.35">
      <c r="B5521" s="269">
        <v>44182</v>
      </c>
      <c r="C5521" s="210">
        <v>3386.01</v>
      </c>
      <c r="D5521">
        <f t="shared" si="176"/>
        <v>1.4967629188296365</v>
      </c>
      <c r="E5521">
        <v>-6.0879137007411113E-3</v>
      </c>
      <c r="F5521">
        <v>5513</v>
      </c>
      <c r="G5521">
        <f t="shared" ca="1" si="177"/>
        <v>-3.4266897966497897E-3</v>
      </c>
    </row>
    <row r="5522" spans="2:7" x14ac:dyDescent="0.35">
      <c r="B5522" s="269">
        <v>42221</v>
      </c>
      <c r="C5522" s="210">
        <v>1356.16</v>
      </c>
      <c r="D5522">
        <f t="shared" si="176"/>
        <v>5.6589413728763622</v>
      </c>
      <c r="E5522">
        <v>-6.0975609756097095E-3</v>
      </c>
      <c r="F5522">
        <v>5514</v>
      </c>
      <c r="G5522">
        <f t="shared" ca="1" si="177"/>
        <v>6.9587279381183656E-3</v>
      </c>
    </row>
    <row r="5523" spans="2:7" x14ac:dyDescent="0.35">
      <c r="B5523" s="269">
        <v>41165</v>
      </c>
      <c r="C5523" s="210">
        <v>203.66</v>
      </c>
      <c r="D5523">
        <f t="shared" si="176"/>
        <v>-0.95988947251288537</v>
      </c>
      <c r="E5523">
        <v>-6.1002391293738713E-3</v>
      </c>
      <c r="F5523">
        <v>5515</v>
      </c>
      <c r="G5523">
        <f t="shared" ca="1" si="177"/>
        <v>1.3193624611134219E-2</v>
      </c>
    </row>
    <row r="5524" spans="2:7" x14ac:dyDescent="0.35">
      <c r="B5524" s="269">
        <v>45467</v>
      </c>
      <c r="C5524" s="210">
        <v>5077.47</v>
      </c>
      <c r="D5524">
        <f t="shared" si="176"/>
        <v>0.25036815587153205</v>
      </c>
      <c r="E5524">
        <v>-6.1072647088185024E-3</v>
      </c>
      <c r="F5524">
        <v>5516</v>
      </c>
      <c r="G5524">
        <f t="shared" ca="1" si="177"/>
        <v>9.9153119349690705E-3</v>
      </c>
    </row>
    <row r="5525" spans="2:7" x14ac:dyDescent="0.35">
      <c r="B5525" s="269">
        <v>44942</v>
      </c>
      <c r="C5525" s="210">
        <v>4060.78</v>
      </c>
      <c r="D5525">
        <f t="shared" si="176"/>
        <v>85.106446140797303</v>
      </c>
      <c r="E5525">
        <v>-6.1114850394663892E-3</v>
      </c>
      <c r="F5525">
        <v>5517</v>
      </c>
      <c r="G5525">
        <f t="shared" ca="1" si="177"/>
        <v>-1.8636932584394413E-2</v>
      </c>
    </row>
    <row r="5526" spans="2:7" x14ac:dyDescent="0.35">
      <c r="B5526" s="269">
        <v>36741</v>
      </c>
      <c r="C5526" s="210">
        <v>47.16</v>
      </c>
      <c r="D5526">
        <f t="shared" si="176"/>
        <v>-0.78517742449779071</v>
      </c>
      <c r="E5526">
        <v>-6.1116965226555584E-3</v>
      </c>
      <c r="F5526">
        <v>5518</v>
      </c>
      <c r="G5526">
        <f t="shared" ca="1" si="177"/>
        <v>-1.9192791587432159E-2</v>
      </c>
    </row>
    <row r="5527" spans="2:7" x14ac:dyDescent="0.35">
      <c r="B5527" s="269">
        <v>41095</v>
      </c>
      <c r="C5527" s="210">
        <v>219.53</v>
      </c>
      <c r="D5527">
        <f t="shared" si="176"/>
        <v>1.0461366390157516</v>
      </c>
      <c r="E5527">
        <v>-6.111915972473716E-3</v>
      </c>
      <c r="F5527">
        <v>5519</v>
      </c>
      <c r="G5527">
        <f t="shared" ca="1" si="177"/>
        <v>1.9623771209798593E-2</v>
      </c>
    </row>
    <row r="5528" spans="2:7" x14ac:dyDescent="0.35">
      <c r="B5528" s="269">
        <v>39848</v>
      </c>
      <c r="C5528" s="210">
        <v>107.29</v>
      </c>
      <c r="D5528">
        <f t="shared" si="176"/>
        <v>-0.9411328995160706</v>
      </c>
      <c r="E5528">
        <v>-6.113941639647953E-3</v>
      </c>
      <c r="F5528">
        <v>5520</v>
      </c>
      <c r="G5528">
        <f t="shared" ca="1" si="177"/>
        <v>-3.1459272307652275E-2</v>
      </c>
    </row>
    <row r="5529" spans="2:7" x14ac:dyDescent="0.35">
      <c r="B5529" s="269">
        <v>42975</v>
      </c>
      <c r="C5529" s="210">
        <v>1822.58</v>
      </c>
      <c r="D5529">
        <f t="shared" si="176"/>
        <v>1.2053118760965573</v>
      </c>
      <c r="E5529">
        <v>-6.1184425782528232E-3</v>
      </c>
      <c r="F5529">
        <v>5521</v>
      </c>
      <c r="G5529">
        <f t="shared" ca="1" si="177"/>
        <v>-1.0177854314255741E-2</v>
      </c>
    </row>
    <row r="5530" spans="2:7" x14ac:dyDescent="0.35">
      <c r="B5530" s="269">
        <v>42019</v>
      </c>
      <c r="C5530" s="210">
        <v>826.45</v>
      </c>
      <c r="D5530">
        <f t="shared" si="176"/>
        <v>17.855806525211044</v>
      </c>
      <c r="E5530">
        <v>-6.1211727637875725E-3</v>
      </c>
      <c r="F5530">
        <v>5522</v>
      </c>
      <c r="G5530">
        <f t="shared" ca="1" si="177"/>
        <v>-1.4673320809145475E-2</v>
      </c>
    </row>
    <row r="5531" spans="2:7" x14ac:dyDescent="0.35">
      <c r="B5531" s="269">
        <v>38154</v>
      </c>
      <c r="C5531" s="210">
        <v>43.83</v>
      </c>
      <c r="D5531">
        <f t="shared" si="176"/>
        <v>-0.59064163631269262</v>
      </c>
      <c r="E5531">
        <v>-6.1224489795919075E-3</v>
      </c>
      <c r="F5531">
        <v>5523</v>
      </c>
      <c r="G5531">
        <f t="shared" ca="1" si="177"/>
        <v>4.043665082152903E-2</v>
      </c>
    </row>
    <row r="5532" spans="2:7" x14ac:dyDescent="0.35">
      <c r="B5532" s="269">
        <v>39661</v>
      </c>
      <c r="C5532" s="210">
        <v>107.07</v>
      </c>
      <c r="D5532">
        <f t="shared" si="176"/>
        <v>2.6680369989722506</v>
      </c>
      <c r="E5532">
        <v>-6.1264271790588583E-3</v>
      </c>
      <c r="F5532">
        <v>5524</v>
      </c>
      <c r="G5532">
        <f t="shared" ca="1" si="177"/>
        <v>4.4067885818742528E-3</v>
      </c>
    </row>
    <row r="5533" spans="2:7" x14ac:dyDescent="0.35">
      <c r="B5533" s="269">
        <v>35996</v>
      </c>
      <c r="C5533" s="210">
        <v>29.19</v>
      </c>
      <c r="D5533">
        <f t="shared" si="176"/>
        <v>-0.66034442634396096</v>
      </c>
      <c r="E5533">
        <v>-6.1287027579162313E-3</v>
      </c>
      <c r="F5533">
        <v>5525</v>
      </c>
      <c r="G5533">
        <f t="shared" ca="1" si="177"/>
        <v>-3.0484004865893314E-2</v>
      </c>
    </row>
    <row r="5534" spans="2:7" x14ac:dyDescent="0.35">
      <c r="B5534" s="269">
        <v>39783</v>
      </c>
      <c r="C5534" s="210">
        <v>85.94</v>
      </c>
      <c r="D5534">
        <f t="shared" si="176"/>
        <v>-0.97366889105404097</v>
      </c>
      <c r="E5534">
        <v>-6.1292933965537309E-3</v>
      </c>
      <c r="F5534">
        <v>5526</v>
      </c>
      <c r="G5534">
        <f t="shared" ca="1" si="177"/>
        <v>-1.2956723764561555E-2</v>
      </c>
    </row>
    <row r="5535" spans="2:7" x14ac:dyDescent="0.35">
      <c r="B5535" s="269">
        <v>44382</v>
      </c>
      <c r="C5535" s="210">
        <v>3263.82</v>
      </c>
      <c r="D5535">
        <f t="shared" si="176"/>
        <v>58.277515437704324</v>
      </c>
      <c r="E5535">
        <v>-6.1358660401890511E-3</v>
      </c>
      <c r="F5535">
        <v>5527</v>
      </c>
      <c r="G5535">
        <f t="shared" ca="1" si="177"/>
        <v>2.6427473680488468E-2</v>
      </c>
    </row>
    <row r="5536" spans="2:7" x14ac:dyDescent="0.35">
      <c r="B5536" s="269">
        <v>36866</v>
      </c>
      <c r="C5536" s="210">
        <v>55.06</v>
      </c>
      <c r="D5536">
        <f t="shared" si="176"/>
        <v>-5.2649690295939355E-2</v>
      </c>
      <c r="E5536">
        <v>-6.1371841155233994E-3</v>
      </c>
      <c r="F5536">
        <v>5528</v>
      </c>
      <c r="G5536">
        <f t="shared" ca="1" si="177"/>
        <v>-2.1510116901650764E-2</v>
      </c>
    </row>
    <row r="5537" spans="2:7" x14ac:dyDescent="0.35">
      <c r="B5537" s="269">
        <v>36483</v>
      </c>
      <c r="C5537" s="210">
        <v>58.12</v>
      </c>
      <c r="D5537">
        <f t="shared" si="176"/>
        <v>0.44111083560624847</v>
      </c>
      <c r="E5537">
        <v>-6.1559507523939712E-3</v>
      </c>
      <c r="F5537">
        <v>5529</v>
      </c>
      <c r="G5537">
        <f t="shared" ca="1" si="177"/>
        <v>-1.2059442293318299E-2</v>
      </c>
    </row>
    <row r="5538" spans="2:7" x14ac:dyDescent="0.35">
      <c r="B5538" s="269">
        <v>36627</v>
      </c>
      <c r="C5538" s="210">
        <v>40.33</v>
      </c>
      <c r="D5538">
        <f t="shared" si="176"/>
        <v>4.2118863049095484E-2</v>
      </c>
      <c r="E5538">
        <v>-6.160670280926565E-3</v>
      </c>
      <c r="F5538">
        <v>5530</v>
      </c>
      <c r="G5538">
        <f t="shared" ca="1" si="177"/>
        <v>-1.2487755124764199E-2</v>
      </c>
    </row>
    <row r="5539" spans="2:7" x14ac:dyDescent="0.35">
      <c r="B5539" s="269">
        <v>37953</v>
      </c>
      <c r="C5539" s="210">
        <v>38.700000000000003</v>
      </c>
      <c r="D5539">
        <f t="shared" si="176"/>
        <v>-0.98571407477408313</v>
      </c>
      <c r="E5539">
        <v>-6.1633281972263716E-3</v>
      </c>
      <c r="F5539">
        <v>5531</v>
      </c>
      <c r="G5539">
        <f t="shared" ca="1" si="177"/>
        <v>-1.0937754956864668E-2</v>
      </c>
    </row>
    <row r="5540" spans="2:7" x14ac:dyDescent="0.35">
      <c r="B5540" s="269">
        <v>43458</v>
      </c>
      <c r="C5540" s="210">
        <v>2708.96</v>
      </c>
      <c r="D5540">
        <f t="shared" si="176"/>
        <v>10.534360895852847</v>
      </c>
      <c r="E5540">
        <v>-6.1707107690276404E-3</v>
      </c>
      <c r="F5540">
        <v>5532</v>
      </c>
      <c r="G5540">
        <f t="shared" ca="1" si="177"/>
        <v>3.9260529926458572E-3</v>
      </c>
    </row>
    <row r="5541" spans="2:7" x14ac:dyDescent="0.35">
      <c r="B5541" s="269">
        <v>41393</v>
      </c>
      <c r="C5541" s="210">
        <v>234.86</v>
      </c>
      <c r="D5541">
        <f t="shared" si="176"/>
        <v>-0.95811030868810687</v>
      </c>
      <c r="E5541">
        <v>-6.1780636425185324E-3</v>
      </c>
      <c r="F5541">
        <v>5533</v>
      </c>
      <c r="G5541">
        <f t="shared" ca="1" si="177"/>
        <v>1.4905227521702393E-3</v>
      </c>
    </row>
    <row r="5542" spans="2:7" x14ac:dyDescent="0.35">
      <c r="B5542" s="269">
        <v>46132</v>
      </c>
      <c r="C5542" s="210">
        <v>5606.63</v>
      </c>
      <c r="D5542">
        <f t="shared" si="176"/>
        <v>157.69317860175491</v>
      </c>
      <c r="E5542">
        <v>-6.1880266735678301E-3</v>
      </c>
      <c r="F5542">
        <v>5534</v>
      </c>
      <c r="G5542">
        <f t="shared" ca="1" si="177"/>
        <v>9.4662856652461911E-3</v>
      </c>
    </row>
    <row r="5543" spans="2:7" x14ac:dyDescent="0.35">
      <c r="B5543" s="269">
        <v>37165</v>
      </c>
      <c r="C5543" s="210">
        <v>35.33</v>
      </c>
      <c r="D5543">
        <f t="shared" si="176"/>
        <v>-0.98440699809335497</v>
      </c>
      <c r="E5543">
        <v>-6.1884669479605877E-3</v>
      </c>
      <c r="F5543">
        <v>5535</v>
      </c>
      <c r="G5543">
        <f t="shared" ca="1" si="177"/>
        <v>9.7184502431453875E-3</v>
      </c>
    </row>
    <row r="5544" spans="2:7" x14ac:dyDescent="0.35">
      <c r="B5544" s="269">
        <v>43682</v>
      </c>
      <c r="C5544" s="210">
        <v>2265.7600000000002</v>
      </c>
      <c r="D5544">
        <f t="shared" si="176"/>
        <v>-0.45243854989596188</v>
      </c>
      <c r="E5544">
        <v>-6.1889493699200712E-3</v>
      </c>
      <c r="F5544">
        <v>5536</v>
      </c>
      <c r="G5544">
        <f t="shared" ca="1" si="177"/>
        <v>-1.0291672864806221E-2</v>
      </c>
    </row>
    <row r="5545" spans="2:7" x14ac:dyDescent="0.35">
      <c r="B5545" s="269">
        <v>44917</v>
      </c>
      <c r="C5545" s="210">
        <v>4137.91</v>
      </c>
      <c r="D5545">
        <f t="shared" si="176"/>
        <v>29.749126848480344</v>
      </c>
      <c r="E5545">
        <v>-6.1987837798892333E-3</v>
      </c>
      <c r="F5545">
        <v>5537</v>
      </c>
      <c r="G5545">
        <f t="shared" ca="1" si="177"/>
        <v>1.2074497105028286E-2</v>
      </c>
    </row>
    <row r="5546" spans="2:7" x14ac:dyDescent="0.35">
      <c r="B5546" s="269">
        <v>40196</v>
      </c>
      <c r="C5546" s="210">
        <v>134.57</v>
      </c>
      <c r="D5546">
        <f t="shared" si="176"/>
        <v>-0.90782182219208296</v>
      </c>
      <c r="E5546">
        <v>-6.2033823203604121E-3</v>
      </c>
      <c r="F5546">
        <v>5538</v>
      </c>
      <c r="G5546">
        <f t="shared" ca="1" si="177"/>
        <v>1.4587589200139132E-2</v>
      </c>
    </row>
    <row r="5547" spans="2:7" x14ac:dyDescent="0.35">
      <c r="B5547" s="269">
        <v>42825</v>
      </c>
      <c r="C5547" s="210">
        <v>1459.89</v>
      </c>
      <c r="D5547">
        <f t="shared" si="176"/>
        <v>-0.45609701575947237</v>
      </c>
      <c r="E5547">
        <v>-6.2285574252572183E-3</v>
      </c>
      <c r="F5547">
        <v>5539</v>
      </c>
      <c r="G5547">
        <f t="shared" ca="1" si="177"/>
        <v>1.6346079639396771E-2</v>
      </c>
    </row>
    <row r="5548" spans="2:7" x14ac:dyDescent="0.35">
      <c r="B5548" s="269">
        <v>43812</v>
      </c>
      <c r="C5548" s="210">
        <v>2684.1</v>
      </c>
      <c r="D5548">
        <f t="shared" si="176"/>
        <v>51.670722135007843</v>
      </c>
      <c r="E5548">
        <v>-6.2311870355766085E-3</v>
      </c>
      <c r="F5548">
        <v>5540</v>
      </c>
      <c r="G5548">
        <f t="shared" ca="1" si="177"/>
        <v>1.8746580855525833E-2</v>
      </c>
    </row>
    <row r="5549" spans="2:7" x14ac:dyDescent="0.35">
      <c r="B5549" s="269">
        <v>36196</v>
      </c>
      <c r="C5549" s="210">
        <v>50.96</v>
      </c>
      <c r="D5549">
        <f t="shared" si="176"/>
        <v>-0.98173077267789732</v>
      </c>
      <c r="E5549">
        <v>-6.2402496099844048E-3</v>
      </c>
      <c r="F5549">
        <v>5541</v>
      </c>
      <c r="G5549">
        <f t="shared" ca="1" si="177"/>
        <v>1.4084387833093917E-2</v>
      </c>
    </row>
    <row r="5550" spans="2:7" x14ac:dyDescent="0.35">
      <c r="B5550" s="269">
        <v>43308</v>
      </c>
      <c r="C5550" s="210">
        <v>2789.39</v>
      </c>
      <c r="D5550">
        <f t="shared" si="176"/>
        <v>1.2115023269457945</v>
      </c>
      <c r="E5550">
        <v>-6.2417391366306656E-3</v>
      </c>
      <c r="F5550">
        <v>5542</v>
      </c>
      <c r="G5550">
        <f t="shared" ca="1" si="177"/>
        <v>8.7670657118523593E-3</v>
      </c>
    </row>
    <row r="5551" spans="2:7" x14ac:dyDescent="0.35">
      <c r="B5551" s="269">
        <v>42506</v>
      </c>
      <c r="C5551" s="210">
        <v>1261.31</v>
      </c>
      <c r="D5551">
        <f t="shared" si="176"/>
        <v>71.116066323613495</v>
      </c>
      <c r="E5551">
        <v>-6.2478333490908443E-3</v>
      </c>
      <c r="F5551">
        <v>5543</v>
      </c>
      <c r="G5551">
        <f t="shared" ca="1" si="177"/>
        <v>1.0345529026750892E-2</v>
      </c>
    </row>
    <row r="5552" spans="2:7" x14ac:dyDescent="0.35">
      <c r="B5552" s="269">
        <v>35837</v>
      </c>
      <c r="C5552" s="210">
        <v>17.489999999999998</v>
      </c>
      <c r="D5552">
        <f t="shared" si="176"/>
        <v>-0.70970954356846483</v>
      </c>
      <c r="E5552">
        <v>-6.2500000000001695E-3</v>
      </c>
      <c r="F5552">
        <v>5544</v>
      </c>
      <c r="G5552">
        <f t="shared" ca="1" si="177"/>
        <v>1.7428972355250868E-2</v>
      </c>
    </row>
    <row r="5553" spans="2:7" x14ac:dyDescent="0.35">
      <c r="B5553" s="269">
        <v>36315</v>
      </c>
      <c r="C5553" s="210">
        <v>60.25</v>
      </c>
      <c r="D5553">
        <f t="shared" si="176"/>
        <v>-0.70540778407979665</v>
      </c>
      <c r="E5553">
        <v>-6.2675243278905255E-3</v>
      </c>
      <c r="F5553">
        <v>5545</v>
      </c>
      <c r="G5553">
        <f t="shared" ca="1" si="177"/>
        <v>-1.6240929508922603E-2</v>
      </c>
    </row>
    <row r="5554" spans="2:7" x14ac:dyDescent="0.35">
      <c r="B5554" s="269">
        <v>41320</v>
      </c>
      <c r="C5554" s="210">
        <v>204.52</v>
      </c>
      <c r="D5554">
        <f t="shared" si="176"/>
        <v>-0.93756029650616091</v>
      </c>
      <c r="E5554">
        <v>-6.2679170108351978E-3</v>
      </c>
      <c r="F5554">
        <v>5546</v>
      </c>
      <c r="G5554">
        <f t="shared" ca="1" si="177"/>
        <v>-1.8689341511459342E-2</v>
      </c>
    </row>
    <row r="5555" spans="2:7" x14ac:dyDescent="0.35">
      <c r="B5555" s="269">
        <v>44218</v>
      </c>
      <c r="C5555" s="210">
        <v>3275.48</v>
      </c>
      <c r="D5555">
        <f t="shared" si="176"/>
        <v>28.578110890373853</v>
      </c>
      <c r="E5555">
        <v>-6.27698207313338E-3</v>
      </c>
      <c r="F5555">
        <v>5547</v>
      </c>
      <c r="G5555">
        <f t="shared" ca="1" si="177"/>
        <v>-6.5326657364026888E-3</v>
      </c>
    </row>
    <row r="5556" spans="2:7" x14ac:dyDescent="0.35">
      <c r="B5556" s="269">
        <v>39476</v>
      </c>
      <c r="C5556" s="210">
        <v>110.74</v>
      </c>
      <c r="D5556">
        <f t="shared" si="176"/>
        <v>-0.96558849759641541</v>
      </c>
      <c r="E5556">
        <v>-6.2814070351759049E-3</v>
      </c>
      <c r="F5556">
        <v>5548</v>
      </c>
      <c r="G5556">
        <f t="shared" ca="1" si="177"/>
        <v>3.4471719142931068E-2</v>
      </c>
    </row>
    <row r="5557" spans="2:7" x14ac:dyDescent="0.35">
      <c r="B5557" s="269">
        <v>44537</v>
      </c>
      <c r="C5557" s="210">
        <v>3218.11</v>
      </c>
      <c r="D5557">
        <f t="shared" si="176"/>
        <v>87.677597134196759</v>
      </c>
      <c r="E5557">
        <v>-6.2899878955559058E-3</v>
      </c>
      <c r="F5557">
        <v>5549</v>
      </c>
      <c r="G5557">
        <f t="shared" ca="1" si="177"/>
        <v>-3.2301654022874717E-3</v>
      </c>
    </row>
    <row r="5558" spans="2:7" x14ac:dyDescent="0.35">
      <c r="B5558" s="269">
        <v>37441</v>
      </c>
      <c r="C5558" s="210">
        <v>36.29</v>
      </c>
      <c r="D5558">
        <f t="shared" si="176"/>
        <v>-0.98197200170890919</v>
      </c>
      <c r="E5558">
        <v>-6.2979189485214667E-3</v>
      </c>
      <c r="F5558">
        <v>5550</v>
      </c>
      <c r="G5558">
        <f t="shared" ca="1" si="177"/>
        <v>-1.1018433310575219E-2</v>
      </c>
    </row>
    <row r="5559" spans="2:7" x14ac:dyDescent="0.35">
      <c r="B5559" s="269">
        <v>43032</v>
      </c>
      <c r="C5559" s="210">
        <v>2012.98</v>
      </c>
      <c r="D5559">
        <f t="shared" si="176"/>
        <v>-0.41462549326943487</v>
      </c>
      <c r="E5559">
        <v>-6.3038380846599934E-3</v>
      </c>
      <c r="F5559">
        <v>5551</v>
      </c>
      <c r="G5559">
        <f t="shared" ca="1" si="177"/>
        <v>7.8708816055215007E-3</v>
      </c>
    </row>
    <row r="5560" spans="2:7" x14ac:dyDescent="0.35">
      <c r="B5560" s="269">
        <v>44813</v>
      </c>
      <c r="C5560" s="210">
        <v>3438.79</v>
      </c>
      <c r="D5560">
        <f t="shared" si="176"/>
        <v>311.61727272727273</v>
      </c>
      <c r="E5560">
        <v>-6.3052467628539948E-3</v>
      </c>
      <c r="F5560">
        <v>5552</v>
      </c>
      <c r="G5560">
        <f t="shared" ca="1" si="177"/>
        <v>-2.462514779679236E-3</v>
      </c>
    </row>
    <row r="5561" spans="2:7" x14ac:dyDescent="0.35">
      <c r="B5561" s="269">
        <v>35531</v>
      </c>
      <c r="C5561" s="210">
        <v>11</v>
      </c>
      <c r="D5561">
        <f t="shared" si="176"/>
        <v>-0.99638222157906164</v>
      </c>
      <c r="E5561">
        <v>-6.3233965672990318E-3</v>
      </c>
      <c r="F5561">
        <v>5553</v>
      </c>
      <c r="G5561">
        <f t="shared" ca="1" si="177"/>
        <v>-3.5434564045730484E-2</v>
      </c>
    </row>
    <row r="5562" spans="2:7" x14ac:dyDescent="0.35">
      <c r="B5562" s="269">
        <v>44657</v>
      </c>
      <c r="C5562" s="210">
        <v>3040.54</v>
      </c>
      <c r="D5562">
        <f t="shared" si="176"/>
        <v>83.272172949002226</v>
      </c>
      <c r="E5562">
        <v>-6.3270041504624747E-3</v>
      </c>
      <c r="F5562">
        <v>5554</v>
      </c>
      <c r="G5562">
        <f t="shared" ca="1" si="177"/>
        <v>-1.55860506552745E-2</v>
      </c>
    </row>
    <row r="5563" spans="2:7" x14ac:dyDescent="0.35">
      <c r="B5563" s="269">
        <v>37691</v>
      </c>
      <c r="C5563" s="210">
        <v>36.08</v>
      </c>
      <c r="D5563">
        <f t="shared" si="176"/>
        <v>9.599027946537049E-2</v>
      </c>
      <c r="E5563">
        <v>-6.3343431561554385E-3</v>
      </c>
      <c r="F5563">
        <v>5555</v>
      </c>
      <c r="G5563">
        <f t="shared" ca="1" si="177"/>
        <v>8.4619665229445726E-3</v>
      </c>
    </row>
    <row r="5564" spans="2:7" x14ac:dyDescent="0.35">
      <c r="B5564" s="269">
        <v>36096</v>
      </c>
      <c r="C5564" s="210">
        <v>32.92</v>
      </c>
      <c r="D5564">
        <f t="shared" si="176"/>
        <v>-0.27568756875687572</v>
      </c>
      <c r="E5564">
        <v>-6.3386658617567409E-3</v>
      </c>
      <c r="F5564">
        <v>5556</v>
      </c>
      <c r="G5564">
        <f t="shared" ca="1" si="177"/>
        <v>8.9544009350915766E-3</v>
      </c>
    </row>
    <row r="5565" spans="2:7" x14ac:dyDescent="0.35">
      <c r="B5565" s="269">
        <v>38202</v>
      </c>
      <c r="C5565" s="210">
        <v>45.45</v>
      </c>
      <c r="D5565">
        <f t="shared" si="176"/>
        <v>-0.96276848468961451</v>
      </c>
      <c r="E5565">
        <v>-6.3401836466987129E-3</v>
      </c>
      <c r="F5565">
        <v>5557</v>
      </c>
      <c r="G5565">
        <f t="shared" ca="1" si="177"/>
        <v>4.3701685330594878E-3</v>
      </c>
    </row>
    <row r="5566" spans="2:7" x14ac:dyDescent="0.35">
      <c r="B5566" s="269">
        <v>42207</v>
      </c>
      <c r="C5566" s="210">
        <v>1220.74</v>
      </c>
      <c r="D5566">
        <f t="shared" si="176"/>
        <v>36.115840681058067</v>
      </c>
      <c r="E5566">
        <v>-6.3409114958527376E-3</v>
      </c>
      <c r="F5566">
        <v>5558</v>
      </c>
      <c r="G5566">
        <f t="shared" ca="1" si="177"/>
        <v>6.8847649918424335E-3</v>
      </c>
    </row>
    <row r="5567" spans="2:7" x14ac:dyDescent="0.35">
      <c r="B5567" s="269">
        <v>36105</v>
      </c>
      <c r="C5567" s="210">
        <v>32.89</v>
      </c>
      <c r="D5567">
        <f t="shared" si="176"/>
        <v>-0.32199546485260766</v>
      </c>
      <c r="E5567">
        <v>-6.3444108761329561E-3</v>
      </c>
      <c r="F5567">
        <v>5559</v>
      </c>
      <c r="G5567">
        <f t="shared" ca="1" si="177"/>
        <v>1.3995958820658938E-2</v>
      </c>
    </row>
    <row r="5568" spans="2:7" x14ac:dyDescent="0.35">
      <c r="B5568" s="269">
        <v>36959</v>
      </c>
      <c r="C5568" s="210">
        <v>48.51</v>
      </c>
      <c r="D5568">
        <f t="shared" si="176"/>
        <v>-0.75174002047082911</v>
      </c>
      <c r="E5568">
        <v>-6.3498566161409725E-3</v>
      </c>
      <c r="F5568">
        <v>5560</v>
      </c>
      <c r="G5568">
        <f t="shared" ca="1" si="177"/>
        <v>-3.6267142300063365E-2</v>
      </c>
    </row>
    <row r="5569" spans="2:7" x14ac:dyDescent="0.35">
      <c r="B5569" s="269">
        <v>41120</v>
      </c>
      <c r="C5569" s="210">
        <v>195.4</v>
      </c>
      <c r="D5569">
        <f t="shared" si="176"/>
        <v>-0.9620876988746605</v>
      </c>
      <c r="E5569">
        <v>-6.3564708873633359E-3</v>
      </c>
      <c r="F5569">
        <v>5561</v>
      </c>
      <c r="G5569">
        <f t="shared" ca="1" si="177"/>
        <v>-1.3263468875766274E-2</v>
      </c>
    </row>
    <row r="5570" spans="2:7" x14ac:dyDescent="0.35">
      <c r="B5570" s="269">
        <v>46267</v>
      </c>
      <c r="C5570" s="209">
        <v>5154</v>
      </c>
      <c r="D5570">
        <f t="shared" si="176"/>
        <v>126.22784497654901</v>
      </c>
      <c r="E5570">
        <v>-6.3620589936379413E-3</v>
      </c>
      <c r="F5570">
        <v>5562</v>
      </c>
      <c r="G5570">
        <f t="shared" ca="1" si="177"/>
        <v>-5.4459066204198331E-3</v>
      </c>
    </row>
    <row r="5571" spans="2:7" x14ac:dyDescent="0.35">
      <c r="B5571" s="269">
        <v>37936</v>
      </c>
      <c r="C5571" s="210">
        <v>40.51</v>
      </c>
      <c r="D5571">
        <f t="shared" si="176"/>
        <v>2.7199265381083557</v>
      </c>
      <c r="E5571">
        <v>-6.3772381653177607E-3</v>
      </c>
      <c r="F5571">
        <v>5563</v>
      </c>
      <c r="G5571">
        <f t="shared" ca="1" si="177"/>
        <v>-3.8937367185370121E-3</v>
      </c>
    </row>
    <row r="5572" spans="2:7" x14ac:dyDescent="0.35">
      <c r="B5572" s="269">
        <v>35542</v>
      </c>
      <c r="C5572" s="210">
        <v>10.89</v>
      </c>
      <c r="D5572">
        <f t="shared" si="176"/>
        <v>-0.7299107142857143</v>
      </c>
      <c r="E5572">
        <v>-6.3868613138686383E-3</v>
      </c>
      <c r="F5572">
        <v>5564</v>
      </c>
      <c r="G5572">
        <f t="shared" ca="1" si="177"/>
        <v>-1.3001512766781338E-2</v>
      </c>
    </row>
    <row r="5573" spans="2:7" x14ac:dyDescent="0.35">
      <c r="B5573" s="269">
        <v>37300</v>
      </c>
      <c r="C5573" s="210">
        <v>40.32</v>
      </c>
      <c r="D5573">
        <f t="shared" si="176"/>
        <v>-0.99004825313768796</v>
      </c>
      <c r="E5573">
        <v>-6.4070970921635785E-3</v>
      </c>
      <c r="F5573">
        <v>5565</v>
      </c>
      <c r="G5573">
        <f t="shared" ca="1" si="177"/>
        <v>-1.832176117397627E-3</v>
      </c>
    </row>
    <row r="5574" spans="2:7" x14ac:dyDescent="0.35">
      <c r="B5574" s="269">
        <v>45022</v>
      </c>
      <c r="C5574" s="210">
        <v>4051.55</v>
      </c>
      <c r="D5574">
        <f t="shared" si="176"/>
        <v>95.857518527372704</v>
      </c>
      <c r="E5574">
        <v>-6.4129288569535862E-3</v>
      </c>
      <c r="F5574">
        <v>5566</v>
      </c>
      <c r="G5574">
        <f t="shared" ca="1" si="177"/>
        <v>-1.6964933569335822E-3</v>
      </c>
    </row>
    <row r="5575" spans="2:7" x14ac:dyDescent="0.35">
      <c r="B5575" s="269">
        <v>38145</v>
      </c>
      <c r="C5575" s="210">
        <v>41.83</v>
      </c>
      <c r="D5575">
        <f t="shared" si="176"/>
        <v>-0.98427869148200486</v>
      </c>
      <c r="E5575">
        <v>-6.4133016627079126E-3</v>
      </c>
      <c r="F5575">
        <v>5567</v>
      </c>
      <c r="G5575">
        <f t="shared" ca="1" si="177"/>
        <v>9.4454085058878635E-3</v>
      </c>
    </row>
    <row r="5576" spans="2:7" x14ac:dyDescent="0.35">
      <c r="B5576" s="269">
        <v>43830</v>
      </c>
      <c r="C5576" s="210">
        <v>2660.72</v>
      </c>
      <c r="D5576">
        <f t="shared" si="176"/>
        <v>13.559343365253078</v>
      </c>
      <c r="E5576">
        <v>-6.415474812353072E-3</v>
      </c>
      <c r="F5576">
        <v>5568</v>
      </c>
      <c r="G5576">
        <f t="shared" ca="1" si="177"/>
        <v>-9.0200949515686028E-3</v>
      </c>
    </row>
    <row r="5577" spans="2:7" x14ac:dyDescent="0.35">
      <c r="B5577" s="269">
        <v>40834</v>
      </c>
      <c r="C5577" s="210">
        <v>182.75</v>
      </c>
      <c r="D5577">
        <f t="shared" ref="D5577:D5640" si="178">(C5577-C5578)/C5578</f>
        <v>-0.92765642442619967</v>
      </c>
      <c r="E5577">
        <v>-6.4695009242144051E-3</v>
      </c>
      <c r="F5577">
        <v>5569</v>
      </c>
      <c r="G5577">
        <f t="shared" ca="1" si="177"/>
        <v>-9.3495784418800455E-3</v>
      </c>
    </row>
    <row r="5578" spans="2:7" x14ac:dyDescent="0.35">
      <c r="B5578" s="269">
        <v>43249</v>
      </c>
      <c r="C5578" s="210">
        <v>2526.14</v>
      </c>
      <c r="D5578">
        <f t="shared" si="178"/>
        <v>163.89164490861617</v>
      </c>
      <c r="E5578">
        <v>-6.4775958562265758E-3</v>
      </c>
      <c r="F5578">
        <v>5570</v>
      </c>
      <c r="G5578">
        <f t="shared" ref="G5578:G5641" ca="1" si="179">_xlfn.NORM.INV(RAND(),M$11,M$12)</f>
        <v>3.2339100258076105E-2</v>
      </c>
    </row>
    <row r="5579" spans="2:7" x14ac:dyDescent="0.35">
      <c r="B5579" s="269">
        <v>35681</v>
      </c>
      <c r="C5579" s="210">
        <v>15.32</v>
      </c>
      <c r="D5579">
        <f t="shared" si="178"/>
        <v>-0.95849925504537448</v>
      </c>
      <c r="E5579">
        <v>-6.4850843060959562E-3</v>
      </c>
      <c r="F5579">
        <v>5571</v>
      </c>
      <c r="G5579">
        <f t="shared" ca="1" si="179"/>
        <v>2.959647509057442E-2</v>
      </c>
    </row>
    <row r="5580" spans="2:7" x14ac:dyDescent="0.35">
      <c r="B5580" s="269">
        <v>41661</v>
      </c>
      <c r="C5580" s="210">
        <v>369.15</v>
      </c>
      <c r="D5580">
        <f t="shared" si="178"/>
        <v>0.72146054840514817</v>
      </c>
      <c r="E5580">
        <v>-6.4861664334159358E-3</v>
      </c>
      <c r="F5580">
        <v>5572</v>
      </c>
      <c r="G5580">
        <f t="shared" ca="1" si="179"/>
        <v>-1.3212968432778922E-2</v>
      </c>
    </row>
    <row r="5581" spans="2:7" x14ac:dyDescent="0.35">
      <c r="B5581" s="269">
        <v>41101</v>
      </c>
      <c r="C5581" s="210">
        <v>214.44</v>
      </c>
      <c r="D5581">
        <f t="shared" si="178"/>
        <v>-0.93113038786527969</v>
      </c>
      <c r="E5581">
        <v>-6.4862861378799375E-3</v>
      </c>
      <c r="F5581">
        <v>5573</v>
      </c>
      <c r="G5581">
        <f t="shared" ca="1" si="179"/>
        <v>3.8274658134765166E-3</v>
      </c>
    </row>
    <row r="5582" spans="2:7" x14ac:dyDescent="0.35">
      <c r="B5582" s="269">
        <v>44720</v>
      </c>
      <c r="C5582" s="210">
        <v>3113.71</v>
      </c>
      <c r="D5582">
        <f t="shared" si="178"/>
        <v>22.656815073697008</v>
      </c>
      <c r="E5582">
        <v>-6.4900049456773643E-3</v>
      </c>
      <c r="F5582">
        <v>5574</v>
      </c>
      <c r="G5582">
        <f t="shared" ca="1" si="179"/>
        <v>-9.5482779197973763E-3</v>
      </c>
    </row>
    <row r="5583" spans="2:7" x14ac:dyDescent="0.35">
      <c r="B5583" s="269">
        <v>40037</v>
      </c>
      <c r="C5583" s="210">
        <v>131.62</v>
      </c>
      <c r="D5583">
        <f t="shared" si="178"/>
        <v>4.3766339869281046</v>
      </c>
      <c r="E5583">
        <v>-6.4915458937196959E-3</v>
      </c>
      <c r="F5583">
        <v>5575</v>
      </c>
      <c r="G5583">
        <f t="shared" ca="1" si="179"/>
        <v>1.1009136229928603E-2</v>
      </c>
    </row>
    <row r="5584" spans="2:7" x14ac:dyDescent="0.35">
      <c r="B5584" s="269">
        <v>35962</v>
      </c>
      <c r="C5584" s="210">
        <v>24.48</v>
      </c>
      <c r="D5584">
        <f t="shared" si="178"/>
        <v>-0.86760411032990814</v>
      </c>
      <c r="E5584">
        <v>-6.4935064935064991E-3</v>
      </c>
      <c r="F5584">
        <v>5576</v>
      </c>
      <c r="G5584">
        <f t="shared" ca="1" si="179"/>
        <v>1.0260185000684379E-2</v>
      </c>
    </row>
    <row r="5585" spans="2:7" x14ac:dyDescent="0.35">
      <c r="B5585" s="269">
        <v>40396</v>
      </c>
      <c r="C5585" s="210">
        <v>184.9</v>
      </c>
      <c r="D5585">
        <f t="shared" si="178"/>
        <v>-0.35115977120398645</v>
      </c>
      <c r="E5585">
        <v>-6.5015313524260272E-3</v>
      </c>
      <c r="F5585">
        <v>5577</v>
      </c>
      <c r="G5585">
        <f t="shared" ca="1" si="179"/>
        <v>1.2249111015756145E-2</v>
      </c>
    </row>
    <row r="5586" spans="2:7" x14ac:dyDescent="0.35">
      <c r="B5586" s="269">
        <v>41457</v>
      </c>
      <c r="C5586" s="210">
        <v>284.97000000000003</v>
      </c>
      <c r="D5586">
        <f t="shared" si="178"/>
        <v>-0.94453408593255794</v>
      </c>
      <c r="E5586">
        <v>-6.519313903221126E-3</v>
      </c>
      <c r="F5586">
        <v>5578</v>
      </c>
      <c r="G5586">
        <f t="shared" ca="1" si="179"/>
        <v>5.4104832364367935E-3</v>
      </c>
    </row>
    <row r="5587" spans="2:7" x14ac:dyDescent="0.35">
      <c r="B5587" s="269">
        <v>45462</v>
      </c>
      <c r="C5587" s="210">
        <v>5137.75</v>
      </c>
      <c r="D5587">
        <f t="shared" si="178"/>
        <v>70.967362375682868</v>
      </c>
      <c r="E5587">
        <v>-6.5242318944829791E-3</v>
      </c>
      <c r="F5587">
        <v>5579</v>
      </c>
      <c r="G5587">
        <f t="shared" ca="1" si="179"/>
        <v>1.5026850744794472E-2</v>
      </c>
    </row>
    <row r="5588" spans="2:7" x14ac:dyDescent="0.35">
      <c r="B5588" s="269">
        <v>36390</v>
      </c>
      <c r="C5588" s="210">
        <v>71.39</v>
      </c>
      <c r="D5588">
        <f t="shared" si="178"/>
        <v>-0.97396473441403331</v>
      </c>
      <c r="E5588">
        <v>-6.5404954077372514E-3</v>
      </c>
      <c r="F5588">
        <v>5580</v>
      </c>
      <c r="G5588">
        <f t="shared" ca="1" si="179"/>
        <v>1.7802492790494194E-3</v>
      </c>
    </row>
    <row r="5589" spans="2:7" x14ac:dyDescent="0.35">
      <c r="B5589" s="269">
        <v>43788</v>
      </c>
      <c r="C5589" s="210">
        <v>2742.05</v>
      </c>
      <c r="D5589">
        <f t="shared" si="178"/>
        <v>1.2661757535186242</v>
      </c>
      <c r="E5589">
        <v>-6.5432174804627152E-3</v>
      </c>
      <c r="F5589">
        <v>5581</v>
      </c>
      <c r="G5589">
        <f t="shared" ca="1" si="179"/>
        <v>2.7371977872052599E-2</v>
      </c>
    </row>
    <row r="5590" spans="2:7" x14ac:dyDescent="0.35">
      <c r="B5590" s="269">
        <v>42440</v>
      </c>
      <c r="C5590" s="210">
        <v>1209.99</v>
      </c>
      <c r="D5590">
        <f t="shared" si="178"/>
        <v>23.93282505666598</v>
      </c>
      <c r="E5590">
        <v>-6.5437288580905998E-3</v>
      </c>
      <c r="F5590">
        <v>5582</v>
      </c>
      <c r="G5590">
        <f t="shared" ca="1" si="179"/>
        <v>1.1162269985125341E-2</v>
      </c>
    </row>
    <row r="5591" spans="2:7" x14ac:dyDescent="0.35">
      <c r="B5591" s="269">
        <v>37008</v>
      </c>
      <c r="C5591" s="210">
        <v>48.53</v>
      </c>
      <c r="D5591">
        <f t="shared" si="178"/>
        <v>-0.98580163838502044</v>
      </c>
      <c r="E5591">
        <v>-6.5506653019447346E-3</v>
      </c>
      <c r="F5591">
        <v>5583</v>
      </c>
      <c r="G5591">
        <f t="shared" ca="1" si="179"/>
        <v>-1.0598234508254008E-2</v>
      </c>
    </row>
    <row r="5592" spans="2:7" x14ac:dyDescent="0.35">
      <c r="B5592" s="269">
        <v>44491</v>
      </c>
      <c r="C5592" s="210">
        <v>3418</v>
      </c>
      <c r="D5592">
        <f t="shared" si="178"/>
        <v>85.773292713886775</v>
      </c>
      <c r="E5592">
        <v>-6.5541846507099679E-3</v>
      </c>
      <c r="F5592">
        <v>5584</v>
      </c>
      <c r="G5592">
        <f t="shared" ca="1" si="179"/>
        <v>-6.1898245987007262E-3</v>
      </c>
    </row>
    <row r="5593" spans="2:7" x14ac:dyDescent="0.35">
      <c r="B5593" s="269">
        <v>37839</v>
      </c>
      <c r="C5593" s="210">
        <v>39.39</v>
      </c>
      <c r="D5593">
        <f t="shared" si="178"/>
        <v>-0.96042120916773011</v>
      </c>
      <c r="E5593">
        <v>-6.5573770491802776E-3</v>
      </c>
      <c r="F5593">
        <v>5585</v>
      </c>
      <c r="G5593">
        <f t="shared" ca="1" si="179"/>
        <v>-2.6622952158926301E-2</v>
      </c>
    </row>
    <row r="5594" spans="2:7" x14ac:dyDescent="0.35">
      <c r="B5594" s="269">
        <v>42110</v>
      </c>
      <c r="C5594" s="210">
        <v>995.23</v>
      </c>
      <c r="D5594">
        <f t="shared" si="178"/>
        <v>81.250413223140498</v>
      </c>
      <c r="E5594">
        <v>-6.5681117177907268E-3</v>
      </c>
      <c r="F5594">
        <v>5586</v>
      </c>
      <c r="G5594">
        <f t="shared" ca="1" si="179"/>
        <v>-1.0162720139635775E-2</v>
      </c>
    </row>
    <row r="5595" spans="2:7" x14ac:dyDescent="0.35">
      <c r="B5595" s="269">
        <v>35507</v>
      </c>
      <c r="C5595" s="210">
        <v>12.1</v>
      </c>
      <c r="D5595">
        <f t="shared" si="178"/>
        <v>-0.9379359868691014</v>
      </c>
      <c r="E5595">
        <v>-6.5681444991789878E-3</v>
      </c>
      <c r="F5595">
        <v>5587</v>
      </c>
      <c r="G5595">
        <f t="shared" ca="1" si="179"/>
        <v>1.1726571245706799E-2</v>
      </c>
    </row>
    <row r="5596" spans="2:7" x14ac:dyDescent="0.35">
      <c r="B5596" s="269">
        <v>41310</v>
      </c>
      <c r="C5596" s="210">
        <v>194.96</v>
      </c>
      <c r="D5596">
        <f t="shared" si="178"/>
        <v>-0.84815726346615161</v>
      </c>
      <c r="E5596">
        <v>-6.5732484076432719E-3</v>
      </c>
      <c r="F5596">
        <v>5588</v>
      </c>
      <c r="G5596">
        <f t="shared" ca="1" si="179"/>
        <v>-9.1734403891924072E-3</v>
      </c>
    </row>
    <row r="5597" spans="2:7" x14ac:dyDescent="0.35">
      <c r="B5597" s="269">
        <v>42251</v>
      </c>
      <c r="C5597" s="210">
        <v>1283.96</v>
      </c>
      <c r="D5597">
        <f t="shared" si="178"/>
        <v>0.13959598111264951</v>
      </c>
      <c r="E5597">
        <v>-6.5842920918860711E-3</v>
      </c>
      <c r="F5597">
        <v>5589</v>
      </c>
      <c r="G5597">
        <f t="shared" ca="1" si="179"/>
        <v>-1.8800572310091232E-3</v>
      </c>
    </row>
    <row r="5598" spans="2:7" x14ac:dyDescent="0.35">
      <c r="B5598" s="269">
        <v>42541</v>
      </c>
      <c r="C5598" s="210">
        <v>1126.68</v>
      </c>
      <c r="D5598">
        <f t="shared" si="178"/>
        <v>-0.57854179681216777</v>
      </c>
      <c r="E5598">
        <v>-6.5864303663536808E-3</v>
      </c>
      <c r="F5598">
        <v>5590</v>
      </c>
      <c r="G5598">
        <f t="shared" ca="1" si="179"/>
        <v>4.5656804431682216E-3</v>
      </c>
    </row>
    <row r="5599" spans="2:7" x14ac:dyDescent="0.35">
      <c r="B5599" s="269">
        <v>43826</v>
      </c>
      <c r="C5599" s="210">
        <v>2673.29</v>
      </c>
      <c r="D5599">
        <f t="shared" si="178"/>
        <v>-0.36568623263715877</v>
      </c>
      <c r="E5599">
        <v>-6.5959628991022062E-3</v>
      </c>
      <c r="F5599">
        <v>5591</v>
      </c>
      <c r="G5599">
        <f t="shared" ca="1" si="179"/>
        <v>2.9744252751359935E-2</v>
      </c>
    </row>
    <row r="5600" spans="2:7" x14ac:dyDescent="0.35">
      <c r="B5600" s="269">
        <v>45231</v>
      </c>
      <c r="C5600" s="210">
        <v>4214.46</v>
      </c>
      <c r="D5600">
        <f t="shared" si="178"/>
        <v>74.690732758620683</v>
      </c>
      <c r="E5600">
        <v>-6.5976028002686614E-3</v>
      </c>
      <c r="F5600">
        <v>5592</v>
      </c>
      <c r="G5600">
        <f t="shared" ca="1" si="179"/>
        <v>-3.5584537413211829E-3</v>
      </c>
    </row>
    <row r="5601" spans="2:7" x14ac:dyDescent="0.35">
      <c r="B5601" s="269">
        <v>36843</v>
      </c>
      <c r="C5601" s="210">
        <v>55.68</v>
      </c>
      <c r="D5601">
        <f t="shared" si="178"/>
        <v>0.37311960542540085</v>
      </c>
      <c r="E5601">
        <v>-6.6012488849241293E-3</v>
      </c>
      <c r="F5601">
        <v>5593</v>
      </c>
      <c r="G5601">
        <f t="shared" ca="1" si="179"/>
        <v>6.2476388004336497E-2</v>
      </c>
    </row>
    <row r="5602" spans="2:7" x14ac:dyDescent="0.35">
      <c r="B5602" s="269">
        <v>37930</v>
      </c>
      <c r="C5602" s="210">
        <v>40.549999999999997</v>
      </c>
      <c r="D5602">
        <f t="shared" si="178"/>
        <v>-0.99249629903774983</v>
      </c>
      <c r="E5602">
        <v>-6.614404703576755E-3</v>
      </c>
      <c r="F5602">
        <v>5594</v>
      </c>
      <c r="G5602">
        <f t="shared" ca="1" si="179"/>
        <v>5.5268032774999629E-2</v>
      </c>
    </row>
    <row r="5603" spans="2:7" x14ac:dyDescent="0.35">
      <c r="B5603" s="269">
        <v>46240</v>
      </c>
      <c r="C5603" s="209">
        <v>5404</v>
      </c>
      <c r="D5603">
        <f t="shared" si="178"/>
        <v>0.55850747818262569</v>
      </c>
      <c r="E5603">
        <v>-6.6176470588235293E-3</v>
      </c>
      <c r="F5603">
        <v>5595</v>
      </c>
      <c r="G5603">
        <f t="shared" ca="1" si="179"/>
        <v>1.4577028821920995E-3</v>
      </c>
    </row>
    <row r="5604" spans="2:7" x14ac:dyDescent="0.35">
      <c r="B5604" s="269">
        <v>44572</v>
      </c>
      <c r="C5604" s="210">
        <v>3467.42</v>
      </c>
      <c r="D5604">
        <f t="shared" si="178"/>
        <v>-0.26375175705689252</v>
      </c>
      <c r="E5604">
        <v>-6.6207710576904151E-3</v>
      </c>
      <c r="F5604">
        <v>5596</v>
      </c>
      <c r="G5604">
        <f t="shared" ca="1" si="179"/>
        <v>-4.5592721733669715E-3</v>
      </c>
    </row>
    <row r="5605" spans="2:7" x14ac:dyDescent="0.35">
      <c r="B5605" s="269">
        <v>45275</v>
      </c>
      <c r="C5605" s="210">
        <v>4709.58</v>
      </c>
      <c r="D5605">
        <f t="shared" si="178"/>
        <v>0.70967741935483875</v>
      </c>
      <c r="E5605">
        <v>-6.6210079371943559E-3</v>
      </c>
      <c r="F5605">
        <v>5597</v>
      </c>
      <c r="G5605">
        <f t="shared" ca="1" si="179"/>
        <v>1.3603395829988043E-2</v>
      </c>
    </row>
    <row r="5606" spans="2:7" x14ac:dyDescent="0.35">
      <c r="B5606" s="269">
        <v>43872</v>
      </c>
      <c r="C5606" s="210">
        <v>2754.66</v>
      </c>
      <c r="D5606">
        <f t="shared" si="178"/>
        <v>-0.45293574428788475</v>
      </c>
      <c r="E5606">
        <v>-6.6245226340863042E-3</v>
      </c>
      <c r="F5606">
        <v>5598</v>
      </c>
      <c r="G5606">
        <f t="shared" ca="1" si="179"/>
        <v>1.7265808665799642E-2</v>
      </c>
    </row>
    <row r="5607" spans="2:7" x14ac:dyDescent="0.35">
      <c r="B5607" s="269">
        <v>45294</v>
      </c>
      <c r="C5607" s="210">
        <v>5035.3500000000004</v>
      </c>
      <c r="D5607">
        <f t="shared" si="178"/>
        <v>4.7326069879435781</v>
      </c>
      <c r="E5607">
        <v>-6.6266319980112683E-3</v>
      </c>
      <c r="F5607">
        <v>5599</v>
      </c>
      <c r="G5607">
        <f t="shared" ca="1" si="179"/>
        <v>2.0322277959487059E-2</v>
      </c>
    </row>
    <row r="5608" spans="2:7" x14ac:dyDescent="0.35">
      <c r="B5608" s="269">
        <v>42061</v>
      </c>
      <c r="C5608" s="210">
        <v>878.37</v>
      </c>
      <c r="D5608">
        <f t="shared" si="178"/>
        <v>-0.81439384334508202</v>
      </c>
      <c r="E5608">
        <v>-6.6384691938840184E-3</v>
      </c>
      <c r="F5608">
        <v>5600</v>
      </c>
      <c r="G5608">
        <f t="shared" ca="1" si="179"/>
        <v>-1.6170949956630495E-3</v>
      </c>
    </row>
    <row r="5609" spans="2:7" x14ac:dyDescent="0.35">
      <c r="B5609" s="269">
        <v>45264</v>
      </c>
      <c r="C5609" s="210">
        <v>4732.4399999999996</v>
      </c>
      <c r="D5609">
        <f t="shared" si="178"/>
        <v>9.4772784054631617E-2</v>
      </c>
      <c r="E5609">
        <v>-6.6392811188752711E-3</v>
      </c>
      <c r="F5609">
        <v>5601</v>
      </c>
      <c r="G5609">
        <f t="shared" ca="1" si="179"/>
        <v>-3.0066216912406865E-2</v>
      </c>
    </row>
    <row r="5610" spans="2:7" x14ac:dyDescent="0.35">
      <c r="B5610" s="269">
        <v>45149</v>
      </c>
      <c r="C5610" s="210">
        <v>4322.76</v>
      </c>
      <c r="D5610">
        <f t="shared" si="178"/>
        <v>-5.9316612046116268E-2</v>
      </c>
      <c r="E5610">
        <v>-6.6411438393623665E-3</v>
      </c>
      <c r="F5610">
        <v>5602</v>
      </c>
      <c r="G5610">
        <f t="shared" ca="1" si="179"/>
        <v>1.9313601384982247E-2</v>
      </c>
    </row>
    <row r="5611" spans="2:7" x14ac:dyDescent="0.35">
      <c r="B5611" s="269">
        <v>45391</v>
      </c>
      <c r="C5611" s="210">
        <v>4595.34</v>
      </c>
      <c r="D5611">
        <f t="shared" si="178"/>
        <v>0.90382559844888044</v>
      </c>
      <c r="E5611">
        <v>-6.6492293724736209E-3</v>
      </c>
      <c r="F5611">
        <v>5603</v>
      </c>
      <c r="G5611">
        <f t="shared" ca="1" si="179"/>
        <v>2.2710070899203579E-2</v>
      </c>
    </row>
    <row r="5612" spans="2:7" x14ac:dyDescent="0.35">
      <c r="B5612" s="269">
        <v>43655</v>
      </c>
      <c r="C5612" s="210">
        <v>2413.7399999999998</v>
      </c>
      <c r="D5612">
        <f t="shared" si="178"/>
        <v>-0.48682590809069753</v>
      </c>
      <c r="E5612">
        <v>-6.6504794435986291E-3</v>
      </c>
      <c r="F5612">
        <v>5604</v>
      </c>
      <c r="G5612">
        <f t="shared" ca="1" si="179"/>
        <v>1.9458429288956875E-2</v>
      </c>
    </row>
    <row r="5613" spans="2:7" x14ac:dyDescent="0.35">
      <c r="B5613" s="269">
        <v>45673</v>
      </c>
      <c r="C5613" s="210">
        <v>4703.55</v>
      </c>
      <c r="D5613">
        <f t="shared" si="178"/>
        <v>-0.14806194529976449</v>
      </c>
      <c r="E5613">
        <v>-6.6525168688820599E-3</v>
      </c>
      <c r="F5613">
        <v>5605</v>
      </c>
      <c r="G5613">
        <f t="shared" ca="1" si="179"/>
        <v>2.3435481017950725E-2</v>
      </c>
    </row>
    <row r="5614" spans="2:7" x14ac:dyDescent="0.35">
      <c r="B5614" s="269">
        <v>46251</v>
      </c>
      <c r="C5614" s="209">
        <v>5521</v>
      </c>
      <c r="D5614">
        <f t="shared" si="178"/>
        <v>136.06554121151936</v>
      </c>
      <c r="E5614">
        <v>-6.6570708888089242E-3</v>
      </c>
      <c r="F5614">
        <v>5606</v>
      </c>
      <c r="G5614">
        <f t="shared" ca="1" si="179"/>
        <v>1.3761987798148743E-2</v>
      </c>
    </row>
    <row r="5615" spans="2:7" x14ac:dyDescent="0.35">
      <c r="B5615" s="269">
        <v>37931</v>
      </c>
      <c r="C5615" s="210">
        <v>40.28</v>
      </c>
      <c r="D5615">
        <f t="shared" si="178"/>
        <v>-0.99029191732222743</v>
      </c>
      <c r="E5615">
        <v>-6.6584463625153157E-3</v>
      </c>
      <c r="F5615">
        <v>5607</v>
      </c>
      <c r="G5615">
        <f t="shared" ca="1" si="179"/>
        <v>1.1375774621674738E-2</v>
      </c>
    </row>
    <row r="5616" spans="2:7" x14ac:dyDescent="0.35">
      <c r="B5616" s="269">
        <v>44900</v>
      </c>
      <c r="C5616" s="210">
        <v>4149.12</v>
      </c>
      <c r="D5616">
        <f t="shared" si="178"/>
        <v>76.336812674743712</v>
      </c>
      <c r="E5616">
        <v>-6.6651344518501845E-3</v>
      </c>
      <c r="F5616">
        <v>5608</v>
      </c>
      <c r="G5616">
        <f t="shared" ca="1" si="179"/>
        <v>3.7754186734496199E-3</v>
      </c>
    </row>
    <row r="5617" spans="2:7" x14ac:dyDescent="0.35">
      <c r="B5617" s="269">
        <v>36929</v>
      </c>
      <c r="C5617" s="210">
        <v>53.65</v>
      </c>
      <c r="D5617">
        <f t="shared" si="178"/>
        <v>-0.47816360276237724</v>
      </c>
      <c r="E5617">
        <v>-6.6654323273467771E-3</v>
      </c>
      <c r="F5617">
        <v>5609</v>
      </c>
      <c r="G5617">
        <f t="shared" ca="1" si="179"/>
        <v>2.0365455721686233E-2</v>
      </c>
    </row>
    <row r="5618" spans="2:7" x14ac:dyDescent="0.35">
      <c r="B5618" s="269">
        <v>39724</v>
      </c>
      <c r="C5618" s="210">
        <v>102.81</v>
      </c>
      <c r="D5618">
        <f t="shared" si="178"/>
        <v>4.7532176832680468</v>
      </c>
      <c r="E5618">
        <v>-6.6666666666666445E-3</v>
      </c>
      <c r="F5618">
        <v>5610</v>
      </c>
      <c r="G5618">
        <f t="shared" ca="1" si="179"/>
        <v>-1.672847005223909E-2</v>
      </c>
    </row>
    <row r="5619" spans="2:7" x14ac:dyDescent="0.35">
      <c r="B5619" s="269">
        <v>35845</v>
      </c>
      <c r="C5619" s="210">
        <v>17.87</v>
      </c>
      <c r="D5619">
        <f t="shared" si="178"/>
        <v>-0.86344184624789855</v>
      </c>
      <c r="E5619">
        <v>-6.6703724291271513E-3</v>
      </c>
      <c r="F5619">
        <v>5611</v>
      </c>
      <c r="G5619">
        <f t="shared" ca="1" si="179"/>
        <v>-2.3073471850728815E-2</v>
      </c>
    </row>
    <row r="5620" spans="2:7" x14ac:dyDescent="0.35">
      <c r="B5620" s="269">
        <v>40046</v>
      </c>
      <c r="C5620" s="210">
        <v>130.86000000000001</v>
      </c>
      <c r="D5620">
        <f t="shared" si="178"/>
        <v>2.5272237196765501</v>
      </c>
      <c r="E5620">
        <v>-6.6798238955518095E-3</v>
      </c>
      <c r="F5620">
        <v>5612</v>
      </c>
      <c r="G5620">
        <f t="shared" ca="1" si="179"/>
        <v>3.099401768972021E-2</v>
      </c>
    </row>
    <row r="5621" spans="2:7" x14ac:dyDescent="0.35">
      <c r="B5621" s="269">
        <v>37798</v>
      </c>
      <c r="C5621" s="210">
        <v>37.1</v>
      </c>
      <c r="D5621">
        <f t="shared" si="178"/>
        <v>-0.84268995929443691</v>
      </c>
      <c r="E5621">
        <v>-6.6934404283801874E-3</v>
      </c>
      <c r="F5621">
        <v>5613</v>
      </c>
      <c r="G5621">
        <f t="shared" ca="1" si="179"/>
        <v>3.2304304602048743E-2</v>
      </c>
    </row>
    <row r="5622" spans="2:7" x14ac:dyDescent="0.35">
      <c r="B5622" s="269">
        <v>41415</v>
      </c>
      <c r="C5622" s="210">
        <v>235.84</v>
      </c>
      <c r="D5622">
        <f t="shared" si="178"/>
        <v>1.9454227550892971</v>
      </c>
      <c r="E5622">
        <v>-6.6967106094427973E-3</v>
      </c>
      <c r="F5622">
        <v>5614</v>
      </c>
      <c r="G5622">
        <f t="shared" ca="1" si="179"/>
        <v>-1.509858651707637E-2</v>
      </c>
    </row>
    <row r="5623" spans="2:7" x14ac:dyDescent="0.35">
      <c r="B5623" s="269">
        <v>38967</v>
      </c>
      <c r="C5623" s="210">
        <v>80.069999999999993</v>
      </c>
      <c r="D5623">
        <f t="shared" si="178"/>
        <v>0.4214450559204686</v>
      </c>
      <c r="E5623">
        <v>-6.6989207294381129E-3</v>
      </c>
      <c r="F5623">
        <v>5615</v>
      </c>
      <c r="G5623">
        <f t="shared" ca="1" si="179"/>
        <v>-8.8471744367358985E-3</v>
      </c>
    </row>
    <row r="5624" spans="2:7" x14ac:dyDescent="0.35">
      <c r="B5624" s="269">
        <v>36938</v>
      </c>
      <c r="C5624" s="210">
        <v>56.33</v>
      </c>
      <c r="D5624">
        <f t="shared" si="178"/>
        <v>-0.55788399654658194</v>
      </c>
      <c r="E5624">
        <v>-6.7007582436960419E-3</v>
      </c>
      <c r="F5624">
        <v>5616</v>
      </c>
      <c r="G5624">
        <f t="shared" ca="1" si="179"/>
        <v>6.0524653232933608E-3</v>
      </c>
    </row>
    <row r="5625" spans="2:7" x14ac:dyDescent="0.35">
      <c r="B5625" s="269">
        <v>40003</v>
      </c>
      <c r="C5625" s="210">
        <v>127.41</v>
      </c>
      <c r="D5625">
        <f t="shared" si="178"/>
        <v>2.4425830856525268</v>
      </c>
      <c r="E5625">
        <v>-6.7046074686209836E-3</v>
      </c>
      <c r="F5625">
        <v>5617</v>
      </c>
      <c r="G5625">
        <f t="shared" ca="1" si="179"/>
        <v>8.3503888433405582E-5</v>
      </c>
    </row>
    <row r="5626" spans="2:7" x14ac:dyDescent="0.35">
      <c r="B5626" s="269">
        <v>37599</v>
      </c>
      <c r="C5626" s="210">
        <v>37.01</v>
      </c>
      <c r="D5626">
        <f t="shared" si="178"/>
        <v>-0.96738948462873708</v>
      </c>
      <c r="E5626">
        <v>-6.7096081588835215E-3</v>
      </c>
      <c r="F5626">
        <v>5618</v>
      </c>
      <c r="G5626">
        <f t="shared" ca="1" si="179"/>
        <v>1.1106784255530447E-2</v>
      </c>
    </row>
    <row r="5627" spans="2:7" x14ac:dyDescent="0.35">
      <c r="B5627" s="269">
        <v>42465</v>
      </c>
      <c r="C5627" s="210">
        <v>1134.9100000000001</v>
      </c>
      <c r="D5627">
        <f t="shared" si="178"/>
        <v>1.7502968617472439</v>
      </c>
      <c r="E5627">
        <v>-6.7128778728840393E-3</v>
      </c>
      <c r="F5627">
        <v>5619</v>
      </c>
      <c r="G5627">
        <f t="shared" ca="1" si="179"/>
        <v>3.0429276666152399E-2</v>
      </c>
    </row>
    <row r="5628" spans="2:7" x14ac:dyDescent="0.35">
      <c r="B5628" s="269">
        <v>41836</v>
      </c>
      <c r="C5628" s="210">
        <v>412.65</v>
      </c>
      <c r="D5628">
        <f t="shared" si="178"/>
        <v>7.2119402985074625</v>
      </c>
      <c r="E5628">
        <v>-6.7157712305026488E-3</v>
      </c>
      <c r="F5628">
        <v>5620</v>
      </c>
      <c r="G5628">
        <f t="shared" ca="1" si="179"/>
        <v>4.3191024396797541E-2</v>
      </c>
    </row>
    <row r="5629" spans="2:7" x14ac:dyDescent="0.35">
      <c r="B5629" s="269">
        <v>38299</v>
      </c>
      <c r="C5629" s="210">
        <v>50.25</v>
      </c>
      <c r="D5629">
        <f t="shared" si="178"/>
        <v>0.41909065235809106</v>
      </c>
      <c r="E5629">
        <v>-6.7206957896818222E-3</v>
      </c>
      <c r="F5629">
        <v>5621</v>
      </c>
      <c r="G5629">
        <f t="shared" ca="1" si="179"/>
        <v>-1.6936057543241283E-2</v>
      </c>
    </row>
    <row r="5630" spans="2:7" x14ac:dyDescent="0.35">
      <c r="B5630" s="269">
        <v>37183</v>
      </c>
      <c r="C5630" s="210">
        <v>35.409999999999997</v>
      </c>
      <c r="D5630">
        <f t="shared" si="178"/>
        <v>-3.8555525386912891E-2</v>
      </c>
      <c r="E5630">
        <v>-6.7321178120617669E-3</v>
      </c>
      <c r="F5630">
        <v>5622</v>
      </c>
      <c r="G5630">
        <f t="shared" ca="1" si="179"/>
        <v>-2.5209955620726077E-2</v>
      </c>
    </row>
    <row r="5631" spans="2:7" x14ac:dyDescent="0.35">
      <c r="B5631" s="269">
        <v>37638</v>
      </c>
      <c r="C5631" s="210">
        <v>36.83</v>
      </c>
      <c r="D5631">
        <f t="shared" si="178"/>
        <v>-0.98838335252093557</v>
      </c>
      <c r="E5631">
        <v>-6.7421790722761599E-3</v>
      </c>
      <c r="F5631">
        <v>5623</v>
      </c>
      <c r="G5631">
        <f t="shared" ca="1" si="179"/>
        <v>1.2599933704572392E-2</v>
      </c>
    </row>
    <row r="5632" spans="2:7" x14ac:dyDescent="0.35">
      <c r="B5632" s="269">
        <v>44617</v>
      </c>
      <c r="C5632" s="210">
        <v>3170.45</v>
      </c>
      <c r="D5632">
        <f t="shared" si="178"/>
        <v>26.634010285016995</v>
      </c>
      <c r="E5632">
        <v>-6.7450297307627867E-3</v>
      </c>
      <c r="F5632">
        <v>5624</v>
      </c>
      <c r="G5632">
        <f t="shared" ca="1" si="179"/>
        <v>-2.1497328966663835E-2</v>
      </c>
    </row>
    <row r="5633" spans="2:7" x14ac:dyDescent="0.35">
      <c r="B5633" s="269">
        <v>39391</v>
      </c>
      <c r="C5633" s="210">
        <v>114.73</v>
      </c>
      <c r="D5633">
        <f t="shared" si="178"/>
        <v>-0.3747343179464821</v>
      </c>
      <c r="E5633">
        <v>-6.7526621071768772E-3</v>
      </c>
      <c r="F5633">
        <v>5625</v>
      </c>
      <c r="G5633">
        <f t="shared" ca="1" si="179"/>
        <v>-2.6748477473326603E-3</v>
      </c>
    </row>
    <row r="5634" spans="2:7" x14ac:dyDescent="0.35">
      <c r="B5634" s="269">
        <v>40918</v>
      </c>
      <c r="C5634" s="210">
        <v>183.49</v>
      </c>
      <c r="D5634">
        <f t="shared" si="178"/>
        <v>16.866601752677703</v>
      </c>
      <c r="E5634">
        <v>-6.7662661037133269E-3</v>
      </c>
      <c r="F5634">
        <v>5626</v>
      </c>
      <c r="G5634">
        <f t="shared" ca="1" si="179"/>
        <v>8.3148333202821157E-3</v>
      </c>
    </row>
    <row r="5635" spans="2:7" x14ac:dyDescent="0.35">
      <c r="B5635" s="269">
        <v>35355</v>
      </c>
      <c r="C5635" s="210">
        <v>10.27</v>
      </c>
      <c r="D5635">
        <f t="shared" si="178"/>
        <v>-0.99615279437491333</v>
      </c>
      <c r="E5635">
        <v>-6.7698259187621169E-3</v>
      </c>
      <c r="F5635">
        <v>5627</v>
      </c>
      <c r="G5635">
        <f t="shared" ca="1" si="179"/>
        <v>-9.8315578252215381E-3</v>
      </c>
    </row>
    <row r="5636" spans="2:7" x14ac:dyDescent="0.35">
      <c r="B5636" s="269">
        <v>43748</v>
      </c>
      <c r="C5636" s="210">
        <v>2669.47</v>
      </c>
      <c r="D5636">
        <f t="shared" si="178"/>
        <v>71.936338797814201</v>
      </c>
      <c r="E5636">
        <v>-6.7827510510845776E-3</v>
      </c>
      <c r="F5636">
        <v>5628</v>
      </c>
      <c r="G5636">
        <f t="shared" ca="1" si="179"/>
        <v>4.3844991960715424E-2</v>
      </c>
    </row>
    <row r="5637" spans="2:7" x14ac:dyDescent="0.35">
      <c r="B5637" s="269">
        <v>37620</v>
      </c>
      <c r="C5637" s="210">
        <v>36.6</v>
      </c>
      <c r="D5637">
        <f t="shared" si="178"/>
        <v>-0.98956277732784292</v>
      </c>
      <c r="E5637">
        <v>-6.7842605156037987E-3</v>
      </c>
      <c r="F5637">
        <v>5629</v>
      </c>
      <c r="G5637">
        <f t="shared" ca="1" si="179"/>
        <v>8.4714059931751597E-3</v>
      </c>
    </row>
    <row r="5638" spans="2:7" x14ac:dyDescent="0.35">
      <c r="B5638" s="269">
        <v>44819</v>
      </c>
      <c r="C5638" s="210">
        <v>3506.68</v>
      </c>
      <c r="D5638">
        <f t="shared" si="178"/>
        <v>54.794431185361972</v>
      </c>
      <c r="E5638">
        <v>-6.7919312536466325E-3</v>
      </c>
      <c r="F5638">
        <v>5630</v>
      </c>
      <c r="G5638">
        <f t="shared" ca="1" si="179"/>
        <v>2.9874780463804977E-2</v>
      </c>
    </row>
    <row r="5639" spans="2:7" x14ac:dyDescent="0.35">
      <c r="B5639" s="269">
        <v>38447</v>
      </c>
      <c r="C5639" s="210">
        <v>62.85</v>
      </c>
      <c r="D5639">
        <f t="shared" si="178"/>
        <v>4.3763900769888799</v>
      </c>
      <c r="E5639">
        <v>-6.7951959544879856E-3</v>
      </c>
      <c r="F5639">
        <v>5631</v>
      </c>
      <c r="G5639">
        <f t="shared" ca="1" si="179"/>
        <v>6.8327857505414771E-3</v>
      </c>
    </row>
    <row r="5640" spans="2:7" x14ac:dyDescent="0.35">
      <c r="B5640" s="269">
        <v>35594</v>
      </c>
      <c r="C5640" s="210">
        <v>11.69</v>
      </c>
      <c r="D5640">
        <f t="shared" si="178"/>
        <v>-0.99600005474689823</v>
      </c>
      <c r="E5640">
        <v>-6.7969413763806349E-3</v>
      </c>
      <c r="F5640">
        <v>5632</v>
      </c>
      <c r="G5640">
        <f t="shared" ca="1" si="179"/>
        <v>-1.3458933519259432E-2</v>
      </c>
    </row>
    <row r="5641" spans="2:7" x14ac:dyDescent="0.35">
      <c r="B5641" s="269">
        <v>43342</v>
      </c>
      <c r="C5641" s="210">
        <v>2922.54</v>
      </c>
      <c r="D5641">
        <f t="shared" ref="D5641:D5704" si="180">(C5641-C5642)/C5642</f>
        <v>26.075597554196776</v>
      </c>
      <c r="E5641">
        <v>-6.8002242952541897E-3</v>
      </c>
      <c r="F5641">
        <v>5633</v>
      </c>
      <c r="G5641">
        <f t="shared" ca="1" si="179"/>
        <v>1.4594426428045123E-2</v>
      </c>
    </row>
    <row r="5642" spans="2:7" x14ac:dyDescent="0.35">
      <c r="B5642" s="269">
        <v>39623</v>
      </c>
      <c r="C5642" s="210">
        <v>107.94</v>
      </c>
      <c r="D5642">
        <f t="shared" si="180"/>
        <v>-0.70034978624174116</v>
      </c>
      <c r="E5642">
        <v>-6.8089804931911026E-3</v>
      </c>
      <c r="F5642">
        <v>5634</v>
      </c>
      <c r="G5642">
        <f t="shared" ref="G5642:G5705" ca="1" si="181">_xlfn.NORM.INV(RAND(),M$11,M$12)</f>
        <v>-1.0285125315841989E-2</v>
      </c>
    </row>
    <row r="5643" spans="2:7" x14ac:dyDescent="0.35">
      <c r="B5643" s="269">
        <v>41768</v>
      </c>
      <c r="C5643" s="210">
        <v>360.22</v>
      </c>
      <c r="D5643">
        <f t="shared" si="180"/>
        <v>1.9115745231167154</v>
      </c>
      <c r="E5643">
        <v>-6.8102236069369718E-3</v>
      </c>
      <c r="F5643">
        <v>5635</v>
      </c>
      <c r="G5643">
        <f t="shared" ca="1" si="181"/>
        <v>-7.0595064453456988E-3</v>
      </c>
    </row>
    <row r="5644" spans="2:7" x14ac:dyDescent="0.35">
      <c r="B5644" s="269">
        <v>39329</v>
      </c>
      <c r="C5644" s="210">
        <v>123.72</v>
      </c>
      <c r="D5644">
        <f t="shared" si="180"/>
        <v>11.153241650294696</v>
      </c>
      <c r="E5644">
        <v>-6.8234727462470448E-3</v>
      </c>
      <c r="F5644">
        <v>5636</v>
      </c>
      <c r="G5644">
        <f t="shared" ca="1" si="181"/>
        <v>-7.6730262469146748E-4</v>
      </c>
    </row>
    <row r="5645" spans="2:7" x14ac:dyDescent="0.35">
      <c r="B5645" s="269">
        <v>35403</v>
      </c>
      <c r="C5645" s="210">
        <v>10.18</v>
      </c>
      <c r="D5645">
        <f t="shared" si="180"/>
        <v>-0.99678275709500042</v>
      </c>
      <c r="E5645">
        <v>-6.8292682926829546E-3</v>
      </c>
      <c r="F5645">
        <v>5637</v>
      </c>
      <c r="G5645">
        <f t="shared" ca="1" si="181"/>
        <v>-8.1100614296115321E-3</v>
      </c>
    </row>
    <row r="5646" spans="2:7" x14ac:dyDescent="0.35">
      <c r="B5646" s="269">
        <v>44342</v>
      </c>
      <c r="C5646" s="210">
        <v>3164.2</v>
      </c>
      <c r="D5646">
        <f t="shared" si="180"/>
        <v>1.5763534364135254</v>
      </c>
      <c r="E5646">
        <v>-6.829966477921951E-3</v>
      </c>
      <c r="F5646">
        <v>5638</v>
      </c>
      <c r="G5646">
        <f t="shared" ca="1" si="181"/>
        <v>2.3780261809247527E-2</v>
      </c>
    </row>
    <row r="5647" spans="2:7" x14ac:dyDescent="0.35">
      <c r="B5647" s="269">
        <v>42326</v>
      </c>
      <c r="C5647" s="210">
        <v>1228.17</v>
      </c>
      <c r="D5647">
        <f t="shared" si="180"/>
        <v>0.48773515196298151</v>
      </c>
      <c r="E5647">
        <v>-6.8411731884234052E-3</v>
      </c>
      <c r="F5647">
        <v>5639</v>
      </c>
      <c r="G5647">
        <f t="shared" ca="1" si="181"/>
        <v>-2.6486066020925285E-2</v>
      </c>
    </row>
    <row r="5648" spans="2:7" x14ac:dyDescent="0.35">
      <c r="B5648" s="269">
        <v>42016</v>
      </c>
      <c r="C5648" s="210">
        <v>825.53</v>
      </c>
      <c r="D5648">
        <f t="shared" si="180"/>
        <v>-0.68123177912925958</v>
      </c>
      <c r="E5648">
        <v>-6.8453598325353754E-3</v>
      </c>
      <c r="F5648">
        <v>5640</v>
      </c>
      <c r="G5648">
        <f t="shared" ca="1" si="181"/>
        <v>1.7893435378786824E-2</v>
      </c>
    </row>
    <row r="5649" spans="2:7" x14ac:dyDescent="0.35">
      <c r="B5649" s="269">
        <v>43630</v>
      </c>
      <c r="C5649" s="210">
        <v>2589.75</v>
      </c>
      <c r="D5649">
        <f t="shared" si="180"/>
        <v>-0.45643960859873817</v>
      </c>
      <c r="E5649">
        <v>-6.8491837352978886E-3</v>
      </c>
      <c r="F5649">
        <v>5641</v>
      </c>
      <c r="G5649">
        <f t="shared" ca="1" si="181"/>
        <v>1.1001093695531922E-2</v>
      </c>
    </row>
    <row r="5650" spans="2:7" x14ac:dyDescent="0.35">
      <c r="B5650" s="269">
        <v>45628</v>
      </c>
      <c r="C5650" s="210">
        <v>4764.42</v>
      </c>
      <c r="D5650">
        <f t="shared" si="180"/>
        <v>469.32773938795651</v>
      </c>
      <c r="E5650">
        <v>-6.8621361004223324E-3</v>
      </c>
      <c r="F5650">
        <v>5642</v>
      </c>
      <c r="G5650">
        <f t="shared" ca="1" si="181"/>
        <v>-1.5344424521211221E-2</v>
      </c>
    </row>
    <row r="5651" spans="2:7" x14ac:dyDescent="0.35">
      <c r="B5651" s="269">
        <v>35373</v>
      </c>
      <c r="C5651" s="210">
        <v>10.130000000000001</v>
      </c>
      <c r="D5651">
        <f t="shared" si="180"/>
        <v>0</v>
      </c>
      <c r="E5651">
        <v>-6.8627450980390699E-3</v>
      </c>
      <c r="F5651">
        <v>5643</v>
      </c>
      <c r="G5651">
        <f t="shared" ca="1" si="181"/>
        <v>-2.4541300633706385E-2</v>
      </c>
    </row>
    <row r="5652" spans="2:7" x14ac:dyDescent="0.35">
      <c r="B5652" s="269">
        <v>35367</v>
      </c>
      <c r="C5652" s="210">
        <v>10.130000000000001</v>
      </c>
      <c r="D5652">
        <f t="shared" si="180"/>
        <v>-0.99690733294865808</v>
      </c>
      <c r="E5652">
        <v>-6.8627450980390699E-3</v>
      </c>
      <c r="F5652">
        <v>5644</v>
      </c>
      <c r="G5652">
        <f t="shared" ca="1" si="181"/>
        <v>-9.3766537256003025E-3</v>
      </c>
    </row>
    <row r="5653" spans="2:7" x14ac:dyDescent="0.35">
      <c r="B5653" s="269">
        <v>44547</v>
      </c>
      <c r="C5653" s="210">
        <v>3275.49</v>
      </c>
      <c r="D5653">
        <f t="shared" si="180"/>
        <v>89.708667959014122</v>
      </c>
      <c r="E5653">
        <v>-6.8675071403882463E-3</v>
      </c>
      <c r="F5653">
        <v>5645</v>
      </c>
      <c r="G5653">
        <f t="shared" ca="1" si="181"/>
        <v>9.9257592123427017E-3</v>
      </c>
    </row>
    <row r="5654" spans="2:7" x14ac:dyDescent="0.35">
      <c r="B5654" s="269">
        <v>37676</v>
      </c>
      <c r="C5654" s="210">
        <v>36.11</v>
      </c>
      <c r="D5654">
        <f t="shared" si="180"/>
        <v>-0.45601084664055436</v>
      </c>
      <c r="E5654">
        <v>-6.8756875687568759E-3</v>
      </c>
      <c r="F5654">
        <v>5646</v>
      </c>
      <c r="G5654">
        <f t="shared" ca="1" si="181"/>
        <v>-1.8844246743068404E-2</v>
      </c>
    </row>
    <row r="5655" spans="2:7" x14ac:dyDescent="0.35">
      <c r="B5655" s="269">
        <v>38363</v>
      </c>
      <c r="C5655" s="210">
        <v>66.38</v>
      </c>
      <c r="D5655">
        <f t="shared" si="180"/>
        <v>0.76966142362036782</v>
      </c>
      <c r="E5655">
        <v>-6.8821065230402143E-3</v>
      </c>
      <c r="F5655">
        <v>5647</v>
      </c>
      <c r="G5655">
        <f t="shared" ca="1" si="181"/>
        <v>8.2637802568259928E-3</v>
      </c>
    </row>
    <row r="5656" spans="2:7" x14ac:dyDescent="0.35">
      <c r="B5656" s="269">
        <v>37545</v>
      </c>
      <c r="C5656" s="210">
        <v>37.51</v>
      </c>
      <c r="D5656">
        <f t="shared" si="180"/>
        <v>-0.808583384364156</v>
      </c>
      <c r="E5656">
        <v>-6.8837701879800135E-3</v>
      </c>
      <c r="F5656">
        <v>5648</v>
      </c>
      <c r="G5656">
        <f t="shared" ca="1" si="181"/>
        <v>3.519480068641289E-3</v>
      </c>
    </row>
    <row r="5657" spans="2:7" x14ac:dyDescent="0.35">
      <c r="B5657" s="269">
        <v>40729</v>
      </c>
      <c r="C5657" s="210">
        <v>195.96</v>
      </c>
      <c r="D5657">
        <f t="shared" si="180"/>
        <v>4.2311799252536035</v>
      </c>
      <c r="E5657">
        <v>-6.8923575917290963E-3</v>
      </c>
      <c r="F5657">
        <v>5649</v>
      </c>
      <c r="G5657">
        <f t="shared" ca="1" si="181"/>
        <v>6.7182368104092768E-3</v>
      </c>
    </row>
    <row r="5658" spans="2:7" x14ac:dyDescent="0.35">
      <c r="B5658" s="269">
        <v>37726</v>
      </c>
      <c r="C5658" s="210">
        <v>37.46</v>
      </c>
      <c r="D5658">
        <f t="shared" si="180"/>
        <v>0.13069725324479317</v>
      </c>
      <c r="E5658">
        <v>-6.892895015906628E-3</v>
      </c>
      <c r="F5658">
        <v>5650</v>
      </c>
      <c r="G5658">
        <f t="shared" ca="1" si="181"/>
        <v>-2.9166901533034207E-3</v>
      </c>
    </row>
    <row r="5659" spans="2:7" x14ac:dyDescent="0.35">
      <c r="B5659" s="269">
        <v>36035</v>
      </c>
      <c r="C5659" s="210">
        <v>33.130000000000003</v>
      </c>
      <c r="D5659">
        <f t="shared" si="180"/>
        <v>-0.76996250520761012</v>
      </c>
      <c r="E5659">
        <v>-6.8944844124699308E-3</v>
      </c>
      <c r="F5659">
        <v>5651</v>
      </c>
      <c r="G5659">
        <f t="shared" ca="1" si="181"/>
        <v>-9.9248742593484093E-3</v>
      </c>
    </row>
    <row r="5660" spans="2:7" x14ac:dyDescent="0.35">
      <c r="B5660" s="269">
        <v>40598</v>
      </c>
      <c r="C5660" s="210">
        <v>144.02000000000001</v>
      </c>
      <c r="D5660">
        <f t="shared" si="180"/>
        <v>-0.8833090260897748</v>
      </c>
      <c r="E5660">
        <v>-6.8956006068128526E-3</v>
      </c>
      <c r="F5660">
        <v>5652</v>
      </c>
      <c r="G5660">
        <f t="shared" ca="1" si="181"/>
        <v>-7.8699625679989112E-3</v>
      </c>
    </row>
    <row r="5661" spans="2:7" x14ac:dyDescent="0.35">
      <c r="B5661" s="269">
        <v>42739</v>
      </c>
      <c r="C5661" s="210">
        <v>1234.2</v>
      </c>
      <c r="D5661">
        <f t="shared" si="180"/>
        <v>-0.62506721267152532</v>
      </c>
      <c r="E5661">
        <v>-6.9118676526202481E-3</v>
      </c>
      <c r="F5661">
        <v>5653</v>
      </c>
      <c r="G5661">
        <f t="shared" ca="1" si="181"/>
        <v>2.344475991798279E-2</v>
      </c>
    </row>
    <row r="5662" spans="2:7" x14ac:dyDescent="0.35">
      <c r="B5662" s="269">
        <v>44533</v>
      </c>
      <c r="C5662" s="210">
        <v>3291.79</v>
      </c>
      <c r="D5662">
        <f t="shared" si="180"/>
        <v>1.3261232104244101</v>
      </c>
      <c r="E5662">
        <v>-6.9176280349470959E-3</v>
      </c>
      <c r="F5662">
        <v>5654</v>
      </c>
      <c r="G5662">
        <f t="shared" ca="1" si="181"/>
        <v>-2.5182078775942342E-2</v>
      </c>
    </row>
    <row r="5663" spans="2:7" x14ac:dyDescent="0.35">
      <c r="B5663" s="269">
        <v>42235</v>
      </c>
      <c r="C5663" s="210">
        <v>1415.14</v>
      </c>
      <c r="D5663">
        <f t="shared" si="180"/>
        <v>139.95019920318728</v>
      </c>
      <c r="E5663">
        <v>-6.9192982456139649E-3</v>
      </c>
      <c r="F5663">
        <v>5655</v>
      </c>
      <c r="G5663">
        <f t="shared" ca="1" si="181"/>
        <v>-1.8655108615892976E-2</v>
      </c>
    </row>
    <row r="5664" spans="2:7" x14ac:dyDescent="0.35">
      <c r="B5664" s="269">
        <v>35314</v>
      </c>
      <c r="C5664" s="210">
        <v>10.039999999999999</v>
      </c>
      <c r="D5664">
        <f t="shared" si="180"/>
        <v>-0.88517840805123527</v>
      </c>
      <c r="E5664">
        <v>-6.9238377843719376E-3</v>
      </c>
      <c r="F5664">
        <v>5656</v>
      </c>
      <c r="G5664">
        <f t="shared" ca="1" si="181"/>
        <v>-1.8737620128457782E-3</v>
      </c>
    </row>
    <row r="5665" spans="2:7" x14ac:dyDescent="0.35">
      <c r="B5665" s="269">
        <v>39114</v>
      </c>
      <c r="C5665" s="210">
        <v>87.44</v>
      </c>
      <c r="D5665">
        <f t="shared" si="180"/>
        <v>-0.98392647058823535</v>
      </c>
      <c r="E5665">
        <v>-6.9278818852924412E-3</v>
      </c>
      <c r="F5665">
        <v>5657</v>
      </c>
      <c r="G5665">
        <f t="shared" ca="1" si="181"/>
        <v>2.2471601430398658E-2</v>
      </c>
    </row>
    <row r="5666" spans="2:7" x14ac:dyDescent="0.35">
      <c r="B5666" s="269">
        <v>46239</v>
      </c>
      <c r="C5666" s="209">
        <v>5440</v>
      </c>
      <c r="D5666">
        <f t="shared" si="180"/>
        <v>199</v>
      </c>
      <c r="E5666">
        <v>-6.9368382621394671E-3</v>
      </c>
      <c r="F5666">
        <v>5658</v>
      </c>
      <c r="G5666">
        <f t="shared" ca="1" si="181"/>
        <v>2.8067130330630827E-2</v>
      </c>
    </row>
    <row r="5667" spans="2:7" x14ac:dyDescent="0.35">
      <c r="B5667" s="269">
        <v>35943</v>
      </c>
      <c r="C5667" s="210">
        <v>27.2</v>
      </c>
      <c r="D5667">
        <f t="shared" si="180"/>
        <v>-0.58643758552531544</v>
      </c>
      <c r="E5667">
        <v>-6.9368382621395131E-3</v>
      </c>
      <c r="F5667">
        <v>5659</v>
      </c>
      <c r="G5667">
        <f t="shared" ca="1" si="181"/>
        <v>1.4760596888051812E-2</v>
      </c>
    </row>
    <row r="5668" spans="2:7" x14ac:dyDescent="0.35">
      <c r="B5668" s="269">
        <v>36287</v>
      </c>
      <c r="C5668" s="210">
        <v>65.77</v>
      </c>
      <c r="D5668">
        <f t="shared" si="180"/>
        <v>0.76991388589881604</v>
      </c>
      <c r="E5668">
        <v>-6.9454929790126515E-3</v>
      </c>
      <c r="F5668">
        <v>5660</v>
      </c>
      <c r="G5668">
        <f t="shared" ca="1" si="181"/>
        <v>5.3382642344235405E-2</v>
      </c>
    </row>
    <row r="5669" spans="2:7" x14ac:dyDescent="0.35">
      <c r="B5669" s="269">
        <v>37595</v>
      </c>
      <c r="C5669" s="210">
        <v>37.159999999999997</v>
      </c>
      <c r="D5669">
        <f t="shared" si="180"/>
        <v>-0.21120781150498838</v>
      </c>
      <c r="E5669">
        <v>-6.9481560662748559E-3</v>
      </c>
      <c r="F5669">
        <v>5661</v>
      </c>
      <c r="G5669">
        <f t="shared" ca="1" si="181"/>
        <v>-3.4314564934044825E-3</v>
      </c>
    </row>
    <row r="5670" spans="2:7" x14ac:dyDescent="0.35">
      <c r="B5670" s="269">
        <v>36768</v>
      </c>
      <c r="C5670" s="210">
        <v>47.11</v>
      </c>
      <c r="D5670">
        <f t="shared" si="180"/>
        <v>-0.98862044310463104</v>
      </c>
      <c r="E5670">
        <v>-6.9561551433389192E-3</v>
      </c>
      <c r="F5670">
        <v>5662</v>
      </c>
      <c r="G5670">
        <f t="shared" ca="1" si="181"/>
        <v>5.4348577598679129E-2</v>
      </c>
    </row>
    <row r="5671" spans="2:7" x14ac:dyDescent="0.35">
      <c r="B5671" s="269">
        <v>44902</v>
      </c>
      <c r="C5671" s="210">
        <v>4139.88</v>
      </c>
      <c r="D5671">
        <f t="shared" si="180"/>
        <v>110.76781857451405</v>
      </c>
      <c r="E5671">
        <v>-6.9634508780471987E-3</v>
      </c>
      <c r="F5671">
        <v>5663</v>
      </c>
      <c r="G5671">
        <f t="shared" ca="1" si="181"/>
        <v>-1.8396896339936367E-2</v>
      </c>
    </row>
    <row r="5672" spans="2:7" x14ac:dyDescent="0.35">
      <c r="B5672" s="269">
        <v>37564</v>
      </c>
      <c r="C5672" s="210">
        <v>37.04</v>
      </c>
      <c r="D5672">
        <f t="shared" si="180"/>
        <v>2.7151454363089265</v>
      </c>
      <c r="E5672">
        <v>-6.9705093833779637E-3</v>
      </c>
      <c r="F5672">
        <v>5664</v>
      </c>
      <c r="G5672">
        <f t="shared" ca="1" si="181"/>
        <v>2.9249449062927309E-2</v>
      </c>
    </row>
    <row r="5673" spans="2:7" x14ac:dyDescent="0.35">
      <c r="B5673" s="269">
        <v>35320</v>
      </c>
      <c r="C5673" s="210">
        <v>9.9700000000000006</v>
      </c>
      <c r="D5673">
        <f t="shared" si="180"/>
        <v>-0.99795493471995733</v>
      </c>
      <c r="E5673">
        <v>-6.9721115537847121E-3</v>
      </c>
      <c r="F5673">
        <v>5665</v>
      </c>
      <c r="G5673">
        <f t="shared" ca="1" si="181"/>
        <v>1.8165030092526874E-2</v>
      </c>
    </row>
    <row r="5674" spans="2:7" x14ac:dyDescent="0.35">
      <c r="B5674" s="269">
        <v>45301</v>
      </c>
      <c r="C5674" s="210">
        <v>4875.1499999999996</v>
      </c>
      <c r="D5674">
        <f t="shared" si="180"/>
        <v>3.7689864795831425E-2</v>
      </c>
      <c r="E5674">
        <v>-6.9784352905950453E-3</v>
      </c>
      <c r="F5674">
        <v>5666</v>
      </c>
      <c r="G5674">
        <f t="shared" ca="1" si="181"/>
        <v>-1.0680858729014342E-2</v>
      </c>
    </row>
    <row r="5675" spans="2:7" x14ac:dyDescent="0.35">
      <c r="B5675" s="269">
        <v>45348</v>
      </c>
      <c r="C5675" s="210">
        <v>4698.08</v>
      </c>
      <c r="D5675">
        <f t="shared" si="180"/>
        <v>52.405479140616116</v>
      </c>
      <c r="E5675">
        <v>-6.979349411342063E-3</v>
      </c>
      <c r="F5675">
        <v>5667</v>
      </c>
      <c r="G5675">
        <f t="shared" ca="1" si="181"/>
        <v>-2.0531676779382085E-2</v>
      </c>
    </row>
    <row r="5676" spans="2:7" x14ac:dyDescent="0.35">
      <c r="B5676" s="269">
        <v>39057</v>
      </c>
      <c r="C5676" s="210">
        <v>87.97</v>
      </c>
      <c r="D5676">
        <f t="shared" si="180"/>
        <v>-0.98118936580129623</v>
      </c>
      <c r="E5676">
        <v>-6.9985325657523937E-3</v>
      </c>
      <c r="F5676">
        <v>5668</v>
      </c>
      <c r="G5676">
        <f t="shared" ca="1" si="181"/>
        <v>1.2008548234331489E-2</v>
      </c>
    </row>
    <row r="5677" spans="2:7" x14ac:dyDescent="0.35">
      <c r="B5677" s="269">
        <v>45278</v>
      </c>
      <c r="C5677" s="210">
        <v>4676.6099999999997</v>
      </c>
      <c r="D5677">
        <f t="shared" si="180"/>
        <v>11.310756028219437</v>
      </c>
      <c r="E5677">
        <v>-7.0006242594881614E-3</v>
      </c>
      <c r="F5677">
        <v>5669</v>
      </c>
      <c r="G5677">
        <f t="shared" ca="1" si="181"/>
        <v>-3.7862532532889149E-4</v>
      </c>
    </row>
    <row r="5678" spans="2:7" x14ac:dyDescent="0.35">
      <c r="B5678" s="269">
        <v>41683</v>
      </c>
      <c r="C5678" s="210">
        <v>379.88</v>
      </c>
      <c r="D5678">
        <f t="shared" si="180"/>
        <v>6.0649060814580622</v>
      </c>
      <c r="E5678">
        <v>-7.0054370556252793E-3</v>
      </c>
      <c r="F5678">
        <v>5670</v>
      </c>
      <c r="G5678">
        <f t="shared" ca="1" si="181"/>
        <v>-2.9454794915551703E-2</v>
      </c>
    </row>
    <row r="5679" spans="2:7" x14ac:dyDescent="0.35">
      <c r="B5679" s="269">
        <v>36878</v>
      </c>
      <c r="C5679" s="210">
        <v>53.77</v>
      </c>
      <c r="D5679">
        <f t="shared" si="180"/>
        <v>-0.95670239235990884</v>
      </c>
      <c r="E5679">
        <v>-7.0175438596490388E-3</v>
      </c>
      <c r="F5679">
        <v>5671</v>
      </c>
      <c r="G5679">
        <f t="shared" ca="1" si="181"/>
        <v>-3.1409610236510559E-2</v>
      </c>
    </row>
    <row r="5680" spans="2:7" x14ac:dyDescent="0.35">
      <c r="B5680" s="269">
        <v>42356</v>
      </c>
      <c r="C5680" s="210">
        <v>1241.8699999999999</v>
      </c>
      <c r="D5680">
        <f t="shared" si="180"/>
        <v>10.420544417877505</v>
      </c>
      <c r="E5680">
        <v>-7.0282890633746901E-3</v>
      </c>
      <c r="F5680">
        <v>5672</v>
      </c>
      <c r="G5680">
        <f t="shared" ca="1" si="181"/>
        <v>1.6205498144914333E-2</v>
      </c>
    </row>
    <row r="5681" spans="2:7" x14ac:dyDescent="0.35">
      <c r="B5681" s="269">
        <v>38869</v>
      </c>
      <c r="C5681" s="210">
        <v>108.74</v>
      </c>
      <c r="D5681">
        <f t="shared" si="180"/>
        <v>-0.97335946591535494</v>
      </c>
      <c r="E5681">
        <v>-7.0313213405169411E-3</v>
      </c>
      <c r="F5681">
        <v>5673</v>
      </c>
      <c r="G5681">
        <f t="shared" ca="1" si="181"/>
        <v>3.1822286524390224E-2</v>
      </c>
    </row>
    <row r="5682" spans="2:7" x14ac:dyDescent="0.35">
      <c r="B5682" s="269">
        <v>45005</v>
      </c>
      <c r="C5682" s="210">
        <v>4081.75</v>
      </c>
      <c r="D5682">
        <f t="shared" si="180"/>
        <v>412.97058823529414</v>
      </c>
      <c r="E5682">
        <v>-7.0353494685781327E-3</v>
      </c>
      <c r="F5682">
        <v>5674</v>
      </c>
      <c r="G5682">
        <f t="shared" ca="1" si="181"/>
        <v>2.9089981618777724E-2</v>
      </c>
    </row>
    <row r="5683" spans="2:7" x14ac:dyDescent="0.35">
      <c r="B5683" s="269">
        <v>35207</v>
      </c>
      <c r="C5683" s="210">
        <v>9.86</v>
      </c>
      <c r="D5683">
        <f t="shared" si="180"/>
        <v>-0.997285287137327</v>
      </c>
      <c r="E5683">
        <v>-7.049345417925507E-3</v>
      </c>
      <c r="F5683">
        <v>5675</v>
      </c>
      <c r="G5683">
        <f t="shared" ca="1" si="181"/>
        <v>6.8067923991653283E-3</v>
      </c>
    </row>
    <row r="5684" spans="2:7" x14ac:dyDescent="0.35">
      <c r="B5684" s="269">
        <v>44470</v>
      </c>
      <c r="C5684" s="210">
        <v>3632.06</v>
      </c>
      <c r="D5684">
        <f t="shared" si="180"/>
        <v>0.12225658835925216</v>
      </c>
      <c r="E5684">
        <v>-7.053304391092109E-3</v>
      </c>
      <c r="F5684">
        <v>5676</v>
      </c>
      <c r="G5684">
        <f t="shared" ca="1" si="181"/>
        <v>-8.9222950127344058E-3</v>
      </c>
    </row>
    <row r="5685" spans="2:7" x14ac:dyDescent="0.35">
      <c r="B5685" s="269">
        <v>44740</v>
      </c>
      <c r="C5685" s="210">
        <v>3236.39</v>
      </c>
      <c r="D5685">
        <f t="shared" si="180"/>
        <v>64.847202441505587</v>
      </c>
      <c r="E5685">
        <v>-7.0565351185344497E-3</v>
      </c>
      <c r="F5685">
        <v>5677</v>
      </c>
      <c r="G5685">
        <f t="shared" ca="1" si="181"/>
        <v>-8.3671187664171795E-3</v>
      </c>
    </row>
    <row r="5686" spans="2:7" x14ac:dyDescent="0.35">
      <c r="B5686" s="269">
        <v>38007</v>
      </c>
      <c r="C5686" s="210">
        <v>49.15</v>
      </c>
      <c r="D5686">
        <f t="shared" si="180"/>
        <v>-0.63153159907039502</v>
      </c>
      <c r="E5686">
        <v>-7.0707070707070998E-3</v>
      </c>
      <c r="F5686">
        <v>5678</v>
      </c>
      <c r="G5686">
        <f t="shared" ca="1" si="181"/>
        <v>1.2082040452046559E-2</v>
      </c>
    </row>
    <row r="5687" spans="2:7" x14ac:dyDescent="0.35">
      <c r="B5687" s="269">
        <v>40182</v>
      </c>
      <c r="C5687" s="210">
        <v>133.38999999999999</v>
      </c>
      <c r="D5687">
        <f t="shared" si="180"/>
        <v>-0.89281036297742733</v>
      </c>
      <c r="E5687">
        <v>-7.0716093494120665E-3</v>
      </c>
      <c r="F5687">
        <v>5679</v>
      </c>
      <c r="G5687">
        <f t="shared" ca="1" si="181"/>
        <v>5.3986439627773074E-3</v>
      </c>
    </row>
    <row r="5688" spans="2:7" x14ac:dyDescent="0.35">
      <c r="B5688" s="269">
        <v>42361</v>
      </c>
      <c r="C5688" s="210">
        <v>1244.43</v>
      </c>
      <c r="D5688">
        <f t="shared" si="180"/>
        <v>29.681213017751482</v>
      </c>
      <c r="E5688">
        <v>-7.0773158860607125E-3</v>
      </c>
      <c r="F5688">
        <v>5680</v>
      </c>
      <c r="G5688">
        <f t="shared" ca="1" si="181"/>
        <v>6.1820008730883213E-3</v>
      </c>
    </row>
    <row r="5689" spans="2:7" x14ac:dyDescent="0.35">
      <c r="B5689" s="269">
        <v>37855</v>
      </c>
      <c r="C5689" s="210">
        <v>40.56</v>
      </c>
      <c r="D5689">
        <f t="shared" si="180"/>
        <v>-0.98434919507941165</v>
      </c>
      <c r="E5689">
        <v>-7.0991432068543241E-3</v>
      </c>
      <c r="F5689">
        <v>5681</v>
      </c>
      <c r="G5689">
        <f t="shared" ca="1" si="181"/>
        <v>2.4377227221764098E-2</v>
      </c>
    </row>
    <row r="5690" spans="2:7" x14ac:dyDescent="0.35">
      <c r="B5690" s="269">
        <v>43892</v>
      </c>
      <c r="C5690" s="210">
        <v>2591.56</v>
      </c>
      <c r="D5690">
        <f t="shared" si="180"/>
        <v>43.224573378839587</v>
      </c>
      <c r="E5690">
        <v>-7.1069801655869605E-3</v>
      </c>
      <c r="F5690">
        <v>5682</v>
      </c>
      <c r="G5690">
        <f t="shared" ca="1" si="181"/>
        <v>-2.1434720574141078E-3</v>
      </c>
    </row>
    <row r="5691" spans="2:7" x14ac:dyDescent="0.35">
      <c r="B5691" s="269">
        <v>36455</v>
      </c>
      <c r="C5691" s="210">
        <v>58.6</v>
      </c>
      <c r="D5691">
        <f t="shared" si="180"/>
        <v>0.40023894862604537</v>
      </c>
      <c r="E5691">
        <v>-7.1162317858353384E-3</v>
      </c>
      <c r="F5691">
        <v>5683</v>
      </c>
      <c r="G5691">
        <f t="shared" ca="1" si="181"/>
        <v>1.4433060132171436E-2</v>
      </c>
    </row>
    <row r="5692" spans="2:7" x14ac:dyDescent="0.35">
      <c r="B5692" s="269">
        <v>36697</v>
      </c>
      <c r="C5692" s="210">
        <v>41.85</v>
      </c>
      <c r="D5692">
        <f t="shared" si="180"/>
        <v>-5.9973045822102458E-2</v>
      </c>
      <c r="E5692">
        <v>-7.1174377224198617E-3</v>
      </c>
      <c r="F5692">
        <v>5684</v>
      </c>
      <c r="G5692">
        <f t="shared" ca="1" si="181"/>
        <v>2.0504184322198953E-2</v>
      </c>
    </row>
    <row r="5693" spans="2:7" x14ac:dyDescent="0.35">
      <c r="B5693" s="269">
        <v>37039</v>
      </c>
      <c r="C5693" s="210">
        <v>44.52</v>
      </c>
      <c r="D5693">
        <f t="shared" si="180"/>
        <v>-0.98611241086301449</v>
      </c>
      <c r="E5693">
        <v>-7.1364852809991134E-3</v>
      </c>
      <c r="F5693">
        <v>5685</v>
      </c>
      <c r="G5693">
        <f t="shared" ca="1" si="181"/>
        <v>2.8882794679643806E-2</v>
      </c>
    </row>
    <row r="5694" spans="2:7" x14ac:dyDescent="0.35">
      <c r="B5694" s="269">
        <v>44392</v>
      </c>
      <c r="C5694" s="210">
        <v>3205.74</v>
      </c>
      <c r="D5694">
        <f t="shared" si="180"/>
        <v>0.11676078270169325</v>
      </c>
      <c r="E5694">
        <v>-7.1419722497523533E-3</v>
      </c>
      <c r="F5694">
        <v>5686</v>
      </c>
      <c r="G5694">
        <f t="shared" ca="1" si="181"/>
        <v>1.156632689284255E-2</v>
      </c>
    </row>
    <row r="5695" spans="2:7" x14ac:dyDescent="0.35">
      <c r="B5695" s="269">
        <v>43769</v>
      </c>
      <c r="C5695" s="210">
        <v>2870.57</v>
      </c>
      <c r="D5695">
        <f t="shared" si="180"/>
        <v>72.755652620760529</v>
      </c>
      <c r="E5695">
        <v>-7.1423136253898484E-3</v>
      </c>
      <c r="F5695">
        <v>5687</v>
      </c>
      <c r="G5695">
        <f t="shared" ca="1" si="181"/>
        <v>-1.0096875000122508E-4</v>
      </c>
    </row>
    <row r="5696" spans="2:7" x14ac:dyDescent="0.35">
      <c r="B5696" s="269">
        <v>37756</v>
      </c>
      <c r="C5696" s="210">
        <v>38.92</v>
      </c>
      <c r="D5696">
        <f t="shared" si="180"/>
        <v>-0.69539015418329808</v>
      </c>
      <c r="E5696">
        <v>-7.1428571428571713E-3</v>
      </c>
      <c r="F5696">
        <v>5688</v>
      </c>
      <c r="G5696">
        <f t="shared" ca="1" si="181"/>
        <v>6.0196922856290587E-3</v>
      </c>
    </row>
    <row r="5697" spans="2:7" x14ac:dyDescent="0.35">
      <c r="B5697" s="269">
        <v>40008</v>
      </c>
      <c r="C5697" s="210">
        <v>127.77</v>
      </c>
      <c r="D5697">
        <f t="shared" si="180"/>
        <v>-0.95689314885476873</v>
      </c>
      <c r="E5697">
        <v>-7.1489626233584716E-3</v>
      </c>
      <c r="F5697">
        <v>5689</v>
      </c>
      <c r="G5697">
        <f t="shared" ca="1" si="181"/>
        <v>2.9091026114375913E-3</v>
      </c>
    </row>
    <row r="5698" spans="2:7" x14ac:dyDescent="0.35">
      <c r="B5698" s="269">
        <v>44631</v>
      </c>
      <c r="C5698" s="210">
        <v>2964.03</v>
      </c>
      <c r="D5698">
        <f t="shared" si="180"/>
        <v>17.248045311826633</v>
      </c>
      <c r="E5698">
        <v>-7.1515183996676834E-3</v>
      </c>
      <c r="F5698">
        <v>5690</v>
      </c>
      <c r="G5698">
        <f t="shared" ca="1" si="181"/>
        <v>-3.1843495408264803E-2</v>
      </c>
    </row>
    <row r="5699" spans="2:7" x14ac:dyDescent="0.35">
      <c r="B5699" s="269">
        <v>40534</v>
      </c>
      <c r="C5699" s="210">
        <v>162.43</v>
      </c>
      <c r="D5699">
        <f t="shared" si="180"/>
        <v>0.23305245578076383</v>
      </c>
      <c r="E5699">
        <v>-7.1515892420537137E-3</v>
      </c>
      <c r="F5699">
        <v>5691</v>
      </c>
      <c r="G5699">
        <f t="shared" ca="1" si="181"/>
        <v>-9.3611672791954949E-3</v>
      </c>
    </row>
    <row r="5700" spans="2:7" x14ac:dyDescent="0.35">
      <c r="B5700" s="269">
        <v>40065</v>
      </c>
      <c r="C5700" s="210">
        <v>131.72999999999999</v>
      </c>
      <c r="D5700">
        <f t="shared" si="180"/>
        <v>2.2768656716417905</v>
      </c>
      <c r="E5700">
        <v>-7.1600844136268989E-3</v>
      </c>
      <c r="F5700">
        <v>5692</v>
      </c>
      <c r="G5700">
        <f t="shared" ca="1" si="181"/>
        <v>1.0847008381082256E-2</v>
      </c>
    </row>
    <row r="5701" spans="2:7" x14ac:dyDescent="0.35">
      <c r="B5701" s="269">
        <v>37900</v>
      </c>
      <c r="C5701" s="210">
        <v>40.200000000000003</v>
      </c>
      <c r="D5701">
        <f t="shared" si="180"/>
        <v>7.5153784434340787E-2</v>
      </c>
      <c r="E5701">
        <v>-7.1622622869844188E-3</v>
      </c>
      <c r="F5701">
        <v>5693</v>
      </c>
      <c r="G5701">
        <f t="shared" ca="1" si="181"/>
        <v>8.3853624770572118E-3</v>
      </c>
    </row>
    <row r="5702" spans="2:7" x14ac:dyDescent="0.35">
      <c r="B5702" s="269">
        <v>37393</v>
      </c>
      <c r="C5702" s="210">
        <v>37.39</v>
      </c>
      <c r="D5702">
        <f t="shared" si="180"/>
        <v>-6.7115768463073794E-2</v>
      </c>
      <c r="E5702">
        <v>-7.1694105151353174E-3</v>
      </c>
      <c r="F5702">
        <v>5694</v>
      </c>
      <c r="G5702">
        <f t="shared" ca="1" si="181"/>
        <v>-2.545646913928939E-3</v>
      </c>
    </row>
    <row r="5703" spans="2:7" x14ac:dyDescent="0.35">
      <c r="B5703" s="269">
        <v>37098</v>
      </c>
      <c r="C5703" s="210">
        <v>40.08</v>
      </c>
      <c r="D5703">
        <f t="shared" si="180"/>
        <v>-0.98888500640609667</v>
      </c>
      <c r="E5703">
        <v>-7.1835521426801873E-3</v>
      </c>
      <c r="F5703">
        <v>5695</v>
      </c>
      <c r="G5703">
        <f t="shared" ca="1" si="181"/>
        <v>-1.9531606625512931E-3</v>
      </c>
    </row>
    <row r="5704" spans="2:7" x14ac:dyDescent="0.35">
      <c r="B5704" s="269">
        <v>44473</v>
      </c>
      <c r="C5704" s="210">
        <v>3605.94</v>
      </c>
      <c r="D5704">
        <f t="shared" si="180"/>
        <v>0.43038366336633666</v>
      </c>
      <c r="E5704">
        <v>-7.1915111534500784E-3</v>
      </c>
      <c r="F5704">
        <v>5696</v>
      </c>
      <c r="G5704">
        <f t="shared" ca="1" si="181"/>
        <v>1.4652639410000029E-2</v>
      </c>
    </row>
    <row r="5705" spans="2:7" x14ac:dyDescent="0.35">
      <c r="B5705" s="269">
        <v>43418</v>
      </c>
      <c r="C5705" s="210">
        <v>2520.96</v>
      </c>
      <c r="D5705">
        <f t="shared" ref="D5705:D5768" si="182">(C5705-C5706)/C5706</f>
        <v>-8.3543880440749299E-2</v>
      </c>
      <c r="E5705">
        <v>-7.1950945759147386E-3</v>
      </c>
      <c r="F5705">
        <v>5697</v>
      </c>
      <c r="G5705">
        <f t="shared" ca="1" si="181"/>
        <v>-1.1448536859130434E-2</v>
      </c>
    </row>
    <row r="5706" spans="2:7" x14ac:dyDescent="0.35">
      <c r="B5706" s="269">
        <v>43486</v>
      </c>
      <c r="C5706" s="210">
        <v>2750.77</v>
      </c>
      <c r="D5706">
        <f t="shared" si="182"/>
        <v>153.36419753086417</v>
      </c>
      <c r="E5706">
        <v>-7.2361250460153239E-3</v>
      </c>
      <c r="F5706">
        <v>5698</v>
      </c>
      <c r="G5706">
        <f t="shared" ref="G5706:G5769" ca="1" si="183">_xlfn.NORM.INV(RAND(),M$11,M$12)</f>
        <v>-2.4110807223655002E-2</v>
      </c>
    </row>
    <row r="5707" spans="2:7" x14ac:dyDescent="0.35">
      <c r="B5707" s="269">
        <v>35830</v>
      </c>
      <c r="C5707" s="210">
        <v>17.82</v>
      </c>
      <c r="D5707">
        <f t="shared" si="182"/>
        <v>-0.77582085796955591</v>
      </c>
      <c r="E5707">
        <v>-7.2423398328690259E-3</v>
      </c>
      <c r="F5707">
        <v>5699</v>
      </c>
      <c r="G5707">
        <f t="shared" ca="1" si="183"/>
        <v>2.8165799746023776E-3</v>
      </c>
    </row>
    <row r="5708" spans="2:7" x14ac:dyDescent="0.35">
      <c r="B5708" s="269">
        <v>38968</v>
      </c>
      <c r="C5708" s="210">
        <v>79.489999999999995</v>
      </c>
      <c r="D5708">
        <f t="shared" si="182"/>
        <v>-0.98643834728340429</v>
      </c>
      <c r="E5708">
        <v>-7.243661795928542E-3</v>
      </c>
      <c r="F5708">
        <v>5700</v>
      </c>
      <c r="G5708">
        <f t="shared" ca="1" si="183"/>
        <v>-7.6338048931666553E-3</v>
      </c>
    </row>
    <row r="5709" spans="2:7" x14ac:dyDescent="0.35">
      <c r="B5709" s="269">
        <v>46083</v>
      </c>
      <c r="C5709" s="210">
        <v>5861.38</v>
      </c>
      <c r="D5709">
        <f t="shared" si="182"/>
        <v>474.76136363636368</v>
      </c>
      <c r="E5709">
        <v>-7.2474200437995457E-3</v>
      </c>
      <c r="F5709">
        <v>5701</v>
      </c>
      <c r="G5709">
        <f t="shared" ca="1" si="183"/>
        <v>9.1233892680381914E-3</v>
      </c>
    </row>
    <row r="5710" spans="2:7" x14ac:dyDescent="0.35">
      <c r="B5710" s="269">
        <v>35503</v>
      </c>
      <c r="C5710" s="210">
        <v>12.32</v>
      </c>
      <c r="D5710">
        <f t="shared" si="182"/>
        <v>-0.98483412322274877</v>
      </c>
      <c r="E5710">
        <v>-7.2522159548750889E-3</v>
      </c>
      <c r="F5710">
        <v>5702</v>
      </c>
      <c r="G5710">
        <f t="shared" ca="1" si="183"/>
        <v>1.9466857883285546E-3</v>
      </c>
    </row>
    <row r="5711" spans="2:7" x14ac:dyDescent="0.35">
      <c r="B5711" s="269">
        <v>42026</v>
      </c>
      <c r="C5711" s="210">
        <v>812.35</v>
      </c>
      <c r="D5711">
        <f t="shared" si="182"/>
        <v>21.02684381778742</v>
      </c>
      <c r="E5711">
        <v>-7.2590401935743332E-3</v>
      </c>
      <c r="F5711">
        <v>5703</v>
      </c>
      <c r="G5711">
        <f t="shared" ca="1" si="183"/>
        <v>2.5733443212535324E-2</v>
      </c>
    </row>
    <row r="5712" spans="2:7" x14ac:dyDescent="0.35">
      <c r="B5712" s="269">
        <v>37602</v>
      </c>
      <c r="C5712" s="210">
        <v>36.880000000000003</v>
      </c>
      <c r="D5712">
        <f t="shared" si="182"/>
        <v>-0.9708121626541304</v>
      </c>
      <c r="E5712">
        <v>-7.2678331090173902E-3</v>
      </c>
      <c r="F5712">
        <v>5704</v>
      </c>
      <c r="G5712">
        <f t="shared" ca="1" si="183"/>
        <v>-1.9986947442271648E-3</v>
      </c>
    </row>
    <row r="5713" spans="2:7" x14ac:dyDescent="0.35">
      <c r="B5713" s="269">
        <v>42719</v>
      </c>
      <c r="C5713" s="210">
        <v>1263.54</v>
      </c>
      <c r="D5713">
        <f t="shared" si="182"/>
        <v>-0.54523074265229876</v>
      </c>
      <c r="E5713">
        <v>-7.2908973774767627E-3</v>
      </c>
      <c r="F5713">
        <v>5705</v>
      </c>
      <c r="G5713">
        <f t="shared" ca="1" si="183"/>
        <v>-3.257513630968792E-3</v>
      </c>
    </row>
    <row r="5714" spans="2:7" x14ac:dyDescent="0.35">
      <c r="B5714" s="269">
        <v>43494</v>
      </c>
      <c r="C5714" s="210">
        <v>2778.42</v>
      </c>
      <c r="D5714">
        <f t="shared" si="182"/>
        <v>-0.41607259949224068</v>
      </c>
      <c r="E5714">
        <v>-7.3065201313386539E-3</v>
      </c>
      <c r="F5714">
        <v>5706</v>
      </c>
      <c r="G5714">
        <f t="shared" ca="1" si="183"/>
        <v>-3.9562696128757638E-2</v>
      </c>
    </row>
    <row r="5715" spans="2:7" x14ac:dyDescent="0.35">
      <c r="B5715" s="269">
        <v>45748</v>
      </c>
      <c r="C5715" s="210">
        <v>4758.16</v>
      </c>
      <c r="D5715">
        <f t="shared" si="182"/>
        <v>2.3258961024436613</v>
      </c>
      <c r="E5715">
        <v>-7.3124273712189079E-3</v>
      </c>
      <c r="F5715">
        <v>5707</v>
      </c>
      <c r="G5715">
        <f t="shared" ca="1" si="183"/>
        <v>3.6962761917457313E-3</v>
      </c>
    </row>
    <row r="5716" spans="2:7" x14ac:dyDescent="0.35">
      <c r="B5716" s="269">
        <v>42660</v>
      </c>
      <c r="C5716" s="210">
        <v>1430.64</v>
      </c>
      <c r="D5716">
        <f t="shared" si="182"/>
        <v>-0.21701866821368562</v>
      </c>
      <c r="E5716">
        <v>-7.3134514772616628E-3</v>
      </c>
      <c r="F5716">
        <v>5708</v>
      </c>
      <c r="G5716">
        <f t="shared" ca="1" si="183"/>
        <v>1.3654044312649458E-3</v>
      </c>
    </row>
    <row r="5717" spans="2:7" x14ac:dyDescent="0.35">
      <c r="B5717" s="269">
        <v>42969</v>
      </c>
      <c r="C5717" s="210">
        <v>1827.17</v>
      </c>
      <c r="D5717">
        <f t="shared" si="182"/>
        <v>42.483341266063775</v>
      </c>
      <c r="E5717">
        <v>-7.3181067454798476E-3</v>
      </c>
      <c r="F5717">
        <v>5709</v>
      </c>
      <c r="G5717">
        <f t="shared" ca="1" si="183"/>
        <v>4.9125200073461377E-3</v>
      </c>
    </row>
    <row r="5718" spans="2:7" x14ac:dyDescent="0.35">
      <c r="B5718" s="269">
        <v>38128</v>
      </c>
      <c r="C5718" s="210">
        <v>42.02</v>
      </c>
      <c r="D5718">
        <f t="shared" si="182"/>
        <v>-0.34003455316475573</v>
      </c>
      <c r="E5718">
        <v>-7.3234112922276207E-3</v>
      </c>
      <c r="F5718">
        <v>5710</v>
      </c>
      <c r="G5718">
        <f t="shared" ca="1" si="183"/>
        <v>-3.62583500252285E-4</v>
      </c>
    </row>
    <row r="5719" spans="2:7" x14ac:dyDescent="0.35">
      <c r="B5719" s="269">
        <v>38485</v>
      </c>
      <c r="C5719" s="210">
        <v>63.67</v>
      </c>
      <c r="D5719">
        <f t="shared" si="182"/>
        <v>-0.66647459402828702</v>
      </c>
      <c r="E5719">
        <v>-7.3277206111630631E-3</v>
      </c>
      <c r="F5719">
        <v>5711</v>
      </c>
      <c r="G5719">
        <f t="shared" ca="1" si="183"/>
        <v>-7.4523624207861565E-5</v>
      </c>
    </row>
    <row r="5720" spans="2:7" x14ac:dyDescent="0.35">
      <c r="B5720" s="269">
        <v>40879</v>
      </c>
      <c r="C5720" s="210">
        <v>190.9</v>
      </c>
      <c r="D5720">
        <f t="shared" si="182"/>
        <v>3.7008126077320864</v>
      </c>
      <c r="E5720">
        <v>-7.3319120170557773E-3</v>
      </c>
      <c r="F5720">
        <v>5712</v>
      </c>
      <c r="G5720">
        <f t="shared" ca="1" si="183"/>
        <v>8.4875970802587818E-3</v>
      </c>
    </row>
    <row r="5721" spans="2:7" x14ac:dyDescent="0.35">
      <c r="B5721" s="269">
        <v>37104</v>
      </c>
      <c r="C5721" s="210">
        <v>40.61</v>
      </c>
      <c r="D5721">
        <f t="shared" si="182"/>
        <v>-0.21022948269155975</v>
      </c>
      <c r="E5721">
        <v>-7.3331703739916206E-3</v>
      </c>
      <c r="F5721">
        <v>5713</v>
      </c>
      <c r="G5721">
        <f t="shared" ca="1" si="183"/>
        <v>1.4333470253458368E-2</v>
      </c>
    </row>
    <row r="5722" spans="2:7" x14ac:dyDescent="0.35">
      <c r="B5722" s="269">
        <v>38302</v>
      </c>
      <c r="C5722" s="210">
        <v>51.42</v>
      </c>
      <c r="D5722">
        <f t="shared" si="182"/>
        <v>-0.68329637841832969</v>
      </c>
      <c r="E5722">
        <v>-7.3359073359072482E-3</v>
      </c>
      <c r="F5722">
        <v>5714</v>
      </c>
      <c r="G5722">
        <f t="shared" ca="1" si="183"/>
        <v>3.2988071292303765E-2</v>
      </c>
    </row>
    <row r="5723" spans="2:7" x14ac:dyDescent="0.35">
      <c r="B5723" s="269">
        <v>40408</v>
      </c>
      <c r="C5723" s="210">
        <v>162.36000000000001</v>
      </c>
      <c r="D5723">
        <f t="shared" si="182"/>
        <v>-0.86703247205274159</v>
      </c>
      <c r="E5723">
        <v>-7.3367571533381548E-3</v>
      </c>
      <c r="F5723">
        <v>5715</v>
      </c>
      <c r="G5723">
        <f t="shared" ca="1" si="183"/>
        <v>2.0269853120650052E-3</v>
      </c>
    </row>
    <row r="5724" spans="2:7" x14ac:dyDescent="0.35">
      <c r="B5724" s="269">
        <v>42432</v>
      </c>
      <c r="C5724" s="210">
        <v>1221.05</v>
      </c>
      <c r="D5724">
        <f t="shared" si="182"/>
        <v>112.06018518518518</v>
      </c>
      <c r="E5724">
        <v>-7.340985952133173E-3</v>
      </c>
      <c r="F5724">
        <v>5716</v>
      </c>
      <c r="G5724">
        <f t="shared" ca="1" si="183"/>
        <v>1.6325514721135942E-2</v>
      </c>
    </row>
    <row r="5725" spans="2:7" x14ac:dyDescent="0.35">
      <c r="B5725" s="269">
        <v>35439</v>
      </c>
      <c r="C5725" s="210">
        <v>10.8</v>
      </c>
      <c r="D5725">
        <f t="shared" si="182"/>
        <v>-0.99753658063706763</v>
      </c>
      <c r="E5725">
        <v>-7.3529411764705942E-3</v>
      </c>
      <c r="F5725">
        <v>5717</v>
      </c>
      <c r="G5725">
        <f t="shared" ca="1" si="183"/>
        <v>4.8245461056130978E-2</v>
      </c>
    </row>
    <row r="5726" spans="2:7" x14ac:dyDescent="0.35">
      <c r="B5726" s="269">
        <v>45183</v>
      </c>
      <c r="C5726" s="210">
        <v>4384.1499999999996</v>
      </c>
      <c r="D5726">
        <f t="shared" si="182"/>
        <v>61.487884834663625</v>
      </c>
      <c r="E5726">
        <v>-7.3562708303146034E-3</v>
      </c>
      <c r="F5726">
        <v>5718</v>
      </c>
      <c r="G5726">
        <f t="shared" ca="1" si="183"/>
        <v>-1.9825871372372177E-2</v>
      </c>
    </row>
    <row r="5727" spans="2:7" x14ac:dyDescent="0.35">
      <c r="B5727" s="269">
        <v>36383</v>
      </c>
      <c r="C5727" s="210">
        <v>70.16</v>
      </c>
      <c r="D5727">
        <f t="shared" si="182"/>
        <v>-0.98327329425031418</v>
      </c>
      <c r="E5727">
        <v>-7.3571024335032566E-3</v>
      </c>
      <c r="F5727">
        <v>5719</v>
      </c>
      <c r="G5727">
        <f t="shared" ca="1" si="183"/>
        <v>-9.4436284388005436E-3</v>
      </c>
    </row>
    <row r="5728" spans="2:7" x14ac:dyDescent="0.35">
      <c r="B5728" s="269">
        <v>44980</v>
      </c>
      <c r="C5728" s="210">
        <v>4194.49</v>
      </c>
      <c r="D5728">
        <f t="shared" si="182"/>
        <v>30.793299476995376</v>
      </c>
      <c r="E5728">
        <v>-7.3575698483995446E-3</v>
      </c>
      <c r="F5728">
        <v>5720</v>
      </c>
      <c r="G5728">
        <f t="shared" ca="1" si="183"/>
        <v>-7.0529841754912058E-3</v>
      </c>
    </row>
    <row r="5729" spans="2:7" x14ac:dyDescent="0.35">
      <c r="B5729" s="269">
        <v>39280</v>
      </c>
      <c r="C5729" s="210">
        <v>131.93</v>
      </c>
      <c r="D5729">
        <f t="shared" si="182"/>
        <v>-0.30897758223339611</v>
      </c>
      <c r="E5729">
        <v>-7.3734105785869366E-3</v>
      </c>
      <c r="F5729">
        <v>5721</v>
      </c>
      <c r="G5729">
        <f t="shared" ca="1" si="183"/>
        <v>-6.7560586945955101E-3</v>
      </c>
    </row>
    <row r="5730" spans="2:7" x14ac:dyDescent="0.35">
      <c r="B5730" s="269">
        <v>40800</v>
      </c>
      <c r="C5730" s="210">
        <v>190.92</v>
      </c>
      <c r="D5730">
        <f t="shared" si="182"/>
        <v>9.1553191489361687</v>
      </c>
      <c r="E5730">
        <v>-7.3827596963710919E-3</v>
      </c>
      <c r="F5730">
        <v>5722</v>
      </c>
      <c r="G5730">
        <f t="shared" ca="1" si="183"/>
        <v>6.0936318293163157E-3</v>
      </c>
    </row>
    <row r="5731" spans="2:7" x14ac:dyDescent="0.35">
      <c r="B5731" s="269">
        <v>35786</v>
      </c>
      <c r="C5731" s="210">
        <v>18.8</v>
      </c>
      <c r="D5731">
        <f t="shared" si="182"/>
        <v>-0.9835460099074026</v>
      </c>
      <c r="E5731">
        <v>-7.3917634635691952E-3</v>
      </c>
      <c r="F5731">
        <v>5723</v>
      </c>
      <c r="G5731">
        <f t="shared" ca="1" si="183"/>
        <v>-5.4524066818413498E-4</v>
      </c>
    </row>
    <row r="5732" spans="2:7" x14ac:dyDescent="0.35">
      <c r="B5732" s="269">
        <v>42464</v>
      </c>
      <c r="C5732" s="210">
        <v>1142.58</v>
      </c>
      <c r="D5732">
        <f t="shared" si="182"/>
        <v>-0.57501050775714246</v>
      </c>
      <c r="E5732">
        <v>-7.4016158457127813E-3</v>
      </c>
      <c r="F5732">
        <v>5724</v>
      </c>
      <c r="G5732">
        <f t="shared" ca="1" si="183"/>
        <v>-2.0601523891848793E-2</v>
      </c>
    </row>
    <row r="5733" spans="2:7" x14ac:dyDescent="0.35">
      <c r="B5733" s="269">
        <v>43881</v>
      </c>
      <c r="C5733" s="210">
        <v>2688.49</v>
      </c>
      <c r="D5733">
        <f t="shared" si="182"/>
        <v>23.505423388934464</v>
      </c>
      <c r="E5733">
        <v>-7.4135060197817963E-3</v>
      </c>
      <c r="F5733">
        <v>5725</v>
      </c>
      <c r="G5733">
        <f t="shared" ca="1" si="183"/>
        <v>1.7539937402331234E-3</v>
      </c>
    </row>
    <row r="5734" spans="2:7" x14ac:dyDescent="0.35">
      <c r="B5734" s="269">
        <v>39590</v>
      </c>
      <c r="C5734" s="210">
        <v>109.71</v>
      </c>
      <c r="D5734">
        <f t="shared" si="182"/>
        <v>-0.4773225345402573</v>
      </c>
      <c r="E5734">
        <v>-7.418800325703496E-3</v>
      </c>
      <c r="F5734">
        <v>5726</v>
      </c>
      <c r="G5734">
        <f t="shared" ca="1" si="183"/>
        <v>3.2585538181057028E-2</v>
      </c>
    </row>
    <row r="5735" spans="2:7" x14ac:dyDescent="0.35">
      <c r="B5735" s="269">
        <v>41157</v>
      </c>
      <c r="C5735" s="210">
        <v>209.9</v>
      </c>
      <c r="D5735">
        <f t="shared" si="182"/>
        <v>3.2464090633218694</v>
      </c>
      <c r="E5735">
        <v>-7.4242209296826655E-3</v>
      </c>
      <c r="F5735">
        <v>5727</v>
      </c>
      <c r="G5735">
        <f t="shared" ca="1" si="183"/>
        <v>3.0875588175066648E-2</v>
      </c>
    </row>
    <row r="5736" spans="2:7" x14ac:dyDescent="0.35">
      <c r="B5736" s="269">
        <v>38231</v>
      </c>
      <c r="C5736" s="210">
        <v>49.43</v>
      </c>
      <c r="D5736">
        <f t="shared" si="182"/>
        <v>-0.97657146107250858</v>
      </c>
      <c r="E5736">
        <v>-7.4297188755019575E-3</v>
      </c>
      <c r="F5736">
        <v>5728</v>
      </c>
      <c r="G5736">
        <f t="shared" ca="1" si="183"/>
        <v>2.5685980934210331E-2</v>
      </c>
    </row>
    <row r="5737" spans="2:7" x14ac:dyDescent="0.35">
      <c r="B5737" s="269">
        <v>43167</v>
      </c>
      <c r="C5737" s="210">
        <v>2109.8200000000002</v>
      </c>
      <c r="D5737">
        <f t="shared" si="182"/>
        <v>13.769478473923698</v>
      </c>
      <c r="E5737">
        <v>-7.4331253940025628E-3</v>
      </c>
      <c r="F5737">
        <v>5729</v>
      </c>
      <c r="G5737">
        <f t="shared" ca="1" si="183"/>
        <v>-1.2912138531689587E-2</v>
      </c>
    </row>
    <row r="5738" spans="2:7" x14ac:dyDescent="0.35">
      <c r="B5738" s="269">
        <v>40623</v>
      </c>
      <c r="C5738" s="210">
        <v>142.85</v>
      </c>
      <c r="D5738">
        <f t="shared" si="182"/>
        <v>1.3265472312703581</v>
      </c>
      <c r="E5738">
        <v>-7.4346859366314156E-3</v>
      </c>
      <c r="F5738">
        <v>5730</v>
      </c>
      <c r="G5738">
        <f t="shared" ca="1" si="183"/>
        <v>5.7422149905409024E-2</v>
      </c>
    </row>
    <row r="5739" spans="2:7" x14ac:dyDescent="0.35">
      <c r="B5739" s="269">
        <v>36298</v>
      </c>
      <c r="C5739" s="210">
        <v>61.4</v>
      </c>
      <c r="D5739">
        <f t="shared" si="182"/>
        <v>-0.97671826061897571</v>
      </c>
      <c r="E5739">
        <v>-7.4361461364371301E-3</v>
      </c>
      <c r="F5739">
        <v>5731</v>
      </c>
      <c r="G5739">
        <f t="shared" ca="1" si="183"/>
        <v>2.2690260904362786E-2</v>
      </c>
    </row>
    <row r="5740" spans="2:7" x14ac:dyDescent="0.35">
      <c r="B5740" s="269">
        <v>43839</v>
      </c>
      <c r="C5740" s="210">
        <v>2637.26</v>
      </c>
      <c r="D5740">
        <f t="shared" si="182"/>
        <v>55.49657240788347</v>
      </c>
      <c r="E5740">
        <v>-7.4406386077688173E-3</v>
      </c>
      <c r="F5740">
        <v>5732</v>
      </c>
      <c r="G5740">
        <f t="shared" ca="1" si="183"/>
        <v>-2.3769629299362095E-2</v>
      </c>
    </row>
    <row r="5741" spans="2:7" x14ac:dyDescent="0.35">
      <c r="B5741" s="269">
        <v>37022</v>
      </c>
      <c r="C5741" s="210">
        <v>46.68</v>
      </c>
      <c r="D5741">
        <f t="shared" si="182"/>
        <v>-0.9900878882403028</v>
      </c>
      <c r="E5741">
        <v>-7.4420582606846992E-3</v>
      </c>
      <c r="F5741">
        <v>5733</v>
      </c>
      <c r="G5741">
        <f t="shared" ca="1" si="183"/>
        <v>2.2827059847711179E-2</v>
      </c>
    </row>
    <row r="5742" spans="2:7" x14ac:dyDescent="0.35">
      <c r="B5742" s="269">
        <v>45338</v>
      </c>
      <c r="C5742" s="210">
        <v>4709.3900000000003</v>
      </c>
      <c r="D5742">
        <f t="shared" si="182"/>
        <v>4.1202935580320741</v>
      </c>
      <c r="E5742">
        <v>-7.4440798278503232E-3</v>
      </c>
      <c r="F5742">
        <v>5734</v>
      </c>
      <c r="G5742">
        <f t="shared" ca="1" si="183"/>
        <v>1.0557061894829235E-2</v>
      </c>
    </row>
    <row r="5743" spans="2:7" x14ac:dyDescent="0.35">
      <c r="B5743" s="269">
        <v>42067</v>
      </c>
      <c r="C5743" s="210">
        <v>919.75</v>
      </c>
      <c r="D5743">
        <f t="shared" si="182"/>
        <v>3.4019814300756197</v>
      </c>
      <c r="E5743">
        <v>-7.4461770895159745E-3</v>
      </c>
      <c r="F5743">
        <v>5735</v>
      </c>
      <c r="G5743">
        <f t="shared" ca="1" si="183"/>
        <v>2.9264187578165392E-3</v>
      </c>
    </row>
    <row r="5744" spans="2:7" x14ac:dyDescent="0.35">
      <c r="B5744" s="269">
        <v>41193</v>
      </c>
      <c r="C5744" s="210">
        <v>208.94</v>
      </c>
      <c r="D5744">
        <f t="shared" si="182"/>
        <v>1.2449768991081982</v>
      </c>
      <c r="E5744">
        <v>-7.4580780010450485E-3</v>
      </c>
      <c r="F5744">
        <v>5736</v>
      </c>
      <c r="G5744">
        <f t="shared" ca="1" si="183"/>
        <v>1.074714718358062E-2</v>
      </c>
    </row>
    <row r="5745" spans="2:7" x14ac:dyDescent="0.35">
      <c r="B5745" s="269">
        <v>39176</v>
      </c>
      <c r="C5745" s="210">
        <v>93.07</v>
      </c>
      <c r="D5745">
        <f t="shared" si="182"/>
        <v>-0.52010931215839951</v>
      </c>
      <c r="E5745">
        <v>-7.4650741175216256E-3</v>
      </c>
      <c r="F5745">
        <v>5737</v>
      </c>
      <c r="G5745">
        <f t="shared" ca="1" si="183"/>
        <v>3.4009390803641003E-4</v>
      </c>
    </row>
    <row r="5746" spans="2:7" x14ac:dyDescent="0.35">
      <c r="B5746" s="269">
        <v>41121</v>
      </c>
      <c r="C5746" s="210">
        <v>193.94</v>
      </c>
      <c r="D5746">
        <f t="shared" si="182"/>
        <v>-0.9378048584943478</v>
      </c>
      <c r="E5746">
        <v>-7.4718526100307466E-3</v>
      </c>
      <c r="F5746">
        <v>5738</v>
      </c>
      <c r="G5746">
        <f t="shared" ca="1" si="183"/>
        <v>-1.5923936705790703E-2</v>
      </c>
    </row>
    <row r="5747" spans="2:7" x14ac:dyDescent="0.35">
      <c r="B5747" s="269">
        <v>44623</v>
      </c>
      <c r="C5747" s="210">
        <v>3118.25</v>
      </c>
      <c r="D5747">
        <f t="shared" si="182"/>
        <v>-2.7716283043459244E-2</v>
      </c>
      <c r="E5747">
        <v>-7.4735893918318943E-3</v>
      </c>
      <c r="F5747">
        <v>5739</v>
      </c>
      <c r="G5747">
        <f t="shared" ca="1" si="183"/>
        <v>-1.2469700275901652E-2</v>
      </c>
    </row>
    <row r="5748" spans="2:7" x14ac:dyDescent="0.35">
      <c r="B5748" s="269">
        <v>44734</v>
      </c>
      <c r="C5748" s="210">
        <v>3207.14</v>
      </c>
      <c r="D5748">
        <f t="shared" si="182"/>
        <v>15.579507857733663</v>
      </c>
      <c r="E5748">
        <v>-7.4799384769644733E-3</v>
      </c>
      <c r="F5748">
        <v>5740</v>
      </c>
      <c r="G5748">
        <f t="shared" ca="1" si="183"/>
        <v>2.0016596521351227E-2</v>
      </c>
    </row>
    <row r="5749" spans="2:7" x14ac:dyDescent="0.35">
      <c r="B5749" s="269">
        <v>40850</v>
      </c>
      <c r="C5749" s="210">
        <v>193.44</v>
      </c>
      <c r="D5749">
        <f t="shared" si="182"/>
        <v>4.4139378673383716</v>
      </c>
      <c r="E5749">
        <v>-7.4910210364289784E-3</v>
      </c>
      <c r="F5749">
        <v>5741</v>
      </c>
      <c r="G5749">
        <f t="shared" ca="1" si="183"/>
        <v>-7.4437396135676867E-3</v>
      </c>
    </row>
    <row r="5750" spans="2:7" x14ac:dyDescent="0.35">
      <c r="B5750" s="269">
        <v>36663</v>
      </c>
      <c r="C5750" s="210">
        <v>35.729999999999997</v>
      </c>
      <c r="D5750">
        <f t="shared" si="182"/>
        <v>-0.98968530509614638</v>
      </c>
      <c r="E5750">
        <v>-7.5000000000000865E-3</v>
      </c>
      <c r="F5750">
        <v>5742</v>
      </c>
      <c r="G5750">
        <f t="shared" ca="1" si="183"/>
        <v>3.0062954342268654E-2</v>
      </c>
    </row>
    <row r="5751" spans="2:7" x14ac:dyDescent="0.35">
      <c r="B5751" s="269">
        <v>44091</v>
      </c>
      <c r="C5751" s="210">
        <v>3463.99</v>
      </c>
      <c r="D5751">
        <f t="shared" si="182"/>
        <v>-0.19872730511136658</v>
      </c>
      <c r="E5751">
        <v>-7.5039109730730379E-3</v>
      </c>
      <c r="F5751">
        <v>5743</v>
      </c>
      <c r="G5751">
        <f t="shared" ca="1" si="183"/>
        <v>-8.9746107145643999E-3</v>
      </c>
    </row>
    <row r="5752" spans="2:7" x14ac:dyDescent="0.35">
      <c r="B5752" s="269">
        <v>44970</v>
      </c>
      <c r="C5752" s="210">
        <v>4323.1099999999997</v>
      </c>
      <c r="D5752">
        <f t="shared" si="182"/>
        <v>87.389081987323664</v>
      </c>
      <c r="E5752">
        <v>-7.5072145020101252E-3</v>
      </c>
      <c r="F5752">
        <v>5744</v>
      </c>
      <c r="G5752">
        <f t="shared" ca="1" si="183"/>
        <v>-2.5325409304569786E-2</v>
      </c>
    </row>
    <row r="5753" spans="2:7" x14ac:dyDescent="0.35">
      <c r="B5753" s="269">
        <v>38258</v>
      </c>
      <c r="C5753" s="210">
        <v>48.91</v>
      </c>
      <c r="D5753">
        <f t="shared" si="182"/>
        <v>-0.98522892002899254</v>
      </c>
      <c r="E5753">
        <v>-7.508116883116975E-3</v>
      </c>
      <c r="F5753">
        <v>5745</v>
      </c>
      <c r="G5753">
        <f t="shared" ca="1" si="183"/>
        <v>-1.1002699940934595E-2</v>
      </c>
    </row>
    <row r="5754" spans="2:7" x14ac:dyDescent="0.35">
      <c r="B5754" s="269">
        <v>44356</v>
      </c>
      <c r="C5754" s="210">
        <v>3311.2</v>
      </c>
      <c r="D5754">
        <f t="shared" si="182"/>
        <v>1.3064096680434394E-2</v>
      </c>
      <c r="E5754">
        <v>-7.5084301236418675E-3</v>
      </c>
      <c r="F5754">
        <v>5746</v>
      </c>
      <c r="G5754">
        <f t="shared" ca="1" si="183"/>
        <v>-1.2405643384929289E-2</v>
      </c>
    </row>
    <row r="5755" spans="2:7" x14ac:dyDescent="0.35">
      <c r="B5755" s="269">
        <v>44529</v>
      </c>
      <c r="C5755" s="210">
        <v>3268.5</v>
      </c>
      <c r="D5755">
        <f t="shared" si="182"/>
        <v>57.881282651774455</v>
      </c>
      <c r="E5755">
        <v>-7.5093449288388655E-3</v>
      </c>
      <c r="F5755">
        <v>5747</v>
      </c>
      <c r="G5755">
        <f t="shared" ca="1" si="183"/>
        <v>-2.1878001413550632E-3</v>
      </c>
    </row>
    <row r="5756" spans="2:7" x14ac:dyDescent="0.35">
      <c r="B5756" s="269">
        <v>36495</v>
      </c>
      <c r="C5756" s="210">
        <v>55.51</v>
      </c>
      <c r="D5756">
        <f t="shared" si="182"/>
        <v>-0.98182359952324183</v>
      </c>
      <c r="E5756">
        <v>-7.5093867334168011E-3</v>
      </c>
      <c r="F5756">
        <v>5748</v>
      </c>
      <c r="G5756">
        <f t="shared" ca="1" si="183"/>
        <v>9.1468022131652397E-3</v>
      </c>
    </row>
    <row r="5757" spans="2:7" x14ac:dyDescent="0.35">
      <c r="B5757" s="269">
        <v>44244</v>
      </c>
      <c r="C5757" s="210">
        <v>3053.96</v>
      </c>
      <c r="D5757">
        <f t="shared" si="182"/>
        <v>25.873988032382965</v>
      </c>
      <c r="E5757">
        <v>-7.5103913788117024E-3</v>
      </c>
      <c r="F5757">
        <v>5749</v>
      </c>
      <c r="G5757">
        <f t="shared" ca="1" si="183"/>
        <v>-5.956070218565365E-4</v>
      </c>
    </row>
    <row r="5758" spans="2:7" x14ac:dyDescent="0.35">
      <c r="B5758" s="269">
        <v>39615</v>
      </c>
      <c r="C5758" s="210">
        <v>113.64</v>
      </c>
      <c r="D5758">
        <f t="shared" si="182"/>
        <v>-0.91604920031027215</v>
      </c>
      <c r="E5758">
        <v>-7.510917030567681E-3</v>
      </c>
      <c r="F5758">
        <v>5750</v>
      </c>
      <c r="G5758">
        <f t="shared" ca="1" si="183"/>
        <v>9.016474643173145E-3</v>
      </c>
    </row>
    <row r="5759" spans="2:7" x14ac:dyDescent="0.35">
      <c r="B5759" s="269">
        <v>42591</v>
      </c>
      <c r="C5759" s="210">
        <v>1353.65</v>
      </c>
      <c r="D5759">
        <f t="shared" si="182"/>
        <v>55.947833403449735</v>
      </c>
      <c r="E5759">
        <v>-7.5152137253464328E-3</v>
      </c>
      <c r="F5759">
        <v>5751</v>
      </c>
      <c r="G5759">
        <f t="shared" ca="1" si="183"/>
        <v>2.1501315040905231E-2</v>
      </c>
    </row>
    <row r="5760" spans="2:7" x14ac:dyDescent="0.35">
      <c r="B5760" s="269">
        <v>35968</v>
      </c>
      <c r="C5760" s="210">
        <v>23.77</v>
      </c>
      <c r="D5760">
        <f t="shared" si="182"/>
        <v>-0.93636217605482974</v>
      </c>
      <c r="E5760">
        <v>-7.5156576200417421E-3</v>
      </c>
      <c r="F5760">
        <v>5752</v>
      </c>
      <c r="G5760">
        <f t="shared" ca="1" si="183"/>
        <v>4.5640760845326291E-2</v>
      </c>
    </row>
    <row r="5761" spans="2:7" x14ac:dyDescent="0.35">
      <c r="B5761" s="269">
        <v>41704</v>
      </c>
      <c r="C5761" s="210">
        <v>373.52</v>
      </c>
      <c r="D5761">
        <f t="shared" si="182"/>
        <v>3.9650405423368329</v>
      </c>
      <c r="E5761">
        <v>-7.5195961206324987E-3</v>
      </c>
      <c r="F5761">
        <v>5753</v>
      </c>
      <c r="G5761">
        <f t="shared" ca="1" si="183"/>
        <v>-2.7467195925915316E-2</v>
      </c>
    </row>
    <row r="5762" spans="2:7" x14ac:dyDescent="0.35">
      <c r="B5762" s="269">
        <v>38567</v>
      </c>
      <c r="C5762" s="210">
        <v>75.23</v>
      </c>
      <c r="D5762">
        <f t="shared" si="182"/>
        <v>0.83981413548544881</v>
      </c>
      <c r="E5762">
        <v>-7.5197889182057149E-3</v>
      </c>
      <c r="F5762">
        <v>5754</v>
      </c>
      <c r="G5762">
        <f t="shared" ca="1" si="183"/>
        <v>2.5492364621854568E-2</v>
      </c>
    </row>
    <row r="5763" spans="2:7" x14ac:dyDescent="0.35">
      <c r="B5763" s="269">
        <v>37245</v>
      </c>
      <c r="C5763" s="210">
        <v>40.89</v>
      </c>
      <c r="D5763">
        <f t="shared" si="182"/>
        <v>0.10782985640747776</v>
      </c>
      <c r="E5763">
        <v>-7.5242718446602488E-3</v>
      </c>
      <c r="F5763">
        <v>5755</v>
      </c>
      <c r="G5763">
        <f t="shared" ca="1" si="183"/>
        <v>-7.1589769618842962E-3</v>
      </c>
    </row>
    <row r="5764" spans="2:7" x14ac:dyDescent="0.35">
      <c r="B5764" s="269">
        <v>37426</v>
      </c>
      <c r="C5764" s="210">
        <v>36.909999999999997</v>
      </c>
      <c r="D5764">
        <f t="shared" si="182"/>
        <v>-0.9859076417921846</v>
      </c>
      <c r="E5764">
        <v>-7.528905619790297E-3</v>
      </c>
      <c r="F5764">
        <v>5756</v>
      </c>
      <c r="G5764">
        <f t="shared" ca="1" si="183"/>
        <v>5.1418299606311125E-3</v>
      </c>
    </row>
    <row r="5765" spans="2:7" x14ac:dyDescent="0.35">
      <c r="B5765" s="269">
        <v>43573</v>
      </c>
      <c r="C5765" s="210">
        <v>2619.15</v>
      </c>
      <c r="D5765">
        <f t="shared" si="182"/>
        <v>8.8359570296701936E-3</v>
      </c>
      <c r="E5765">
        <v>-7.5293101226970201E-3</v>
      </c>
      <c r="F5765">
        <v>5757</v>
      </c>
      <c r="G5765">
        <f t="shared" ca="1" si="183"/>
        <v>-2.9082135065633535E-2</v>
      </c>
    </row>
    <row r="5766" spans="2:7" x14ac:dyDescent="0.35">
      <c r="B5766" s="269">
        <v>43563</v>
      </c>
      <c r="C5766" s="210">
        <v>2596.21</v>
      </c>
      <c r="D5766">
        <f t="shared" si="182"/>
        <v>178.29627071823205</v>
      </c>
      <c r="E5766">
        <v>-7.5308401282918064E-3</v>
      </c>
      <c r="F5766">
        <v>5758</v>
      </c>
      <c r="G5766">
        <f t="shared" ca="1" si="183"/>
        <v>-8.5863000921370218E-3</v>
      </c>
    </row>
    <row r="5767" spans="2:7" x14ac:dyDescent="0.35">
      <c r="B5767" s="269">
        <v>35621</v>
      </c>
      <c r="C5767" s="210">
        <v>14.48</v>
      </c>
      <c r="D5767">
        <f t="shared" si="182"/>
        <v>-0.66612866036430707</v>
      </c>
      <c r="E5767">
        <v>-7.5394105551747385E-3</v>
      </c>
      <c r="F5767">
        <v>5759</v>
      </c>
      <c r="G5767">
        <f t="shared" ca="1" si="183"/>
        <v>2.5008089418287343E-2</v>
      </c>
    </row>
    <row r="5768" spans="2:7" x14ac:dyDescent="0.35">
      <c r="B5768" s="269">
        <v>36175</v>
      </c>
      <c r="C5768" s="210">
        <v>43.37</v>
      </c>
      <c r="D5768">
        <f t="shared" si="182"/>
        <v>-0.99081690773077891</v>
      </c>
      <c r="E5768">
        <v>-7.5514874141877665E-3</v>
      </c>
      <c r="F5768">
        <v>5760</v>
      </c>
      <c r="G5768">
        <f t="shared" ca="1" si="183"/>
        <v>2.9686858175481824E-3</v>
      </c>
    </row>
    <row r="5769" spans="2:7" x14ac:dyDescent="0.35">
      <c r="B5769" s="269">
        <v>45352</v>
      </c>
      <c r="C5769" s="210">
        <v>4722.8100000000004</v>
      </c>
      <c r="D5769">
        <f t="shared" ref="D5769:D5832" si="184">(C5769-C5770)/C5770</f>
        <v>37.683020722417886</v>
      </c>
      <c r="E5769">
        <v>-7.5524034672970006E-3</v>
      </c>
      <c r="F5769">
        <v>5761</v>
      </c>
      <c r="G5769">
        <f t="shared" ca="1" si="183"/>
        <v>3.1013184531180956E-2</v>
      </c>
    </row>
    <row r="5770" spans="2:7" x14ac:dyDescent="0.35">
      <c r="B5770" s="269">
        <v>39303</v>
      </c>
      <c r="C5770" s="210">
        <v>122.09</v>
      </c>
      <c r="D5770">
        <f t="shared" si="184"/>
        <v>-0.9782914447773402</v>
      </c>
      <c r="E5770">
        <v>-7.5597463827019396E-3</v>
      </c>
      <c r="F5770">
        <v>5762</v>
      </c>
      <c r="G5770">
        <f t="shared" ref="G5770:G5833" ca="1" si="185">_xlfn.NORM.INV(RAND(),M$11,M$12)</f>
        <v>3.0416837754560531E-2</v>
      </c>
    </row>
    <row r="5771" spans="2:7" x14ac:dyDescent="0.35">
      <c r="B5771" s="269">
        <v>45527</v>
      </c>
      <c r="C5771" s="210">
        <v>5624.05</v>
      </c>
      <c r="D5771">
        <f t="shared" si="184"/>
        <v>53.970677353142406</v>
      </c>
      <c r="E5771">
        <v>-7.5649559196176918E-3</v>
      </c>
      <c r="F5771">
        <v>5763</v>
      </c>
      <c r="G5771">
        <f t="shared" ca="1" si="185"/>
        <v>6.7447036570322813E-3</v>
      </c>
    </row>
    <row r="5772" spans="2:7" x14ac:dyDescent="0.35">
      <c r="B5772" s="269">
        <v>39836</v>
      </c>
      <c r="C5772" s="210">
        <v>102.31</v>
      </c>
      <c r="D5772">
        <f t="shared" si="184"/>
        <v>-0.98055955642878034</v>
      </c>
      <c r="E5772">
        <v>-7.5662042875157733E-3</v>
      </c>
      <c r="F5772">
        <v>5764</v>
      </c>
      <c r="G5772">
        <f t="shared" ca="1" si="185"/>
        <v>-2.9069078097665582E-2</v>
      </c>
    </row>
    <row r="5773" spans="2:7" x14ac:dyDescent="0.35">
      <c r="B5773" s="269">
        <v>45772</v>
      </c>
      <c r="C5773" s="210">
        <v>5262.74</v>
      </c>
      <c r="D5773">
        <f t="shared" si="184"/>
        <v>0.97246729882688054</v>
      </c>
      <c r="E5773">
        <v>-7.5788290624240759E-3</v>
      </c>
      <c r="F5773">
        <v>5765</v>
      </c>
      <c r="G5773">
        <f t="shared" ca="1" si="185"/>
        <v>1.0711707104693415E-2</v>
      </c>
    </row>
    <row r="5774" spans="2:7" x14ac:dyDescent="0.35">
      <c r="B5774" s="269">
        <v>43885</v>
      </c>
      <c r="C5774" s="210">
        <v>2668.1</v>
      </c>
      <c r="D5774">
        <f t="shared" si="184"/>
        <v>19.623792223854061</v>
      </c>
      <c r="E5774">
        <v>-7.5841829428414742E-3</v>
      </c>
      <c r="F5774">
        <v>5766</v>
      </c>
      <c r="G5774">
        <f t="shared" ca="1" si="185"/>
        <v>-4.8379196318796211E-3</v>
      </c>
    </row>
    <row r="5775" spans="2:7" x14ac:dyDescent="0.35">
      <c r="B5775" s="269">
        <v>40169</v>
      </c>
      <c r="C5775" s="210">
        <v>129.37</v>
      </c>
      <c r="D5775">
        <f t="shared" si="184"/>
        <v>1.4816804143487436</v>
      </c>
      <c r="E5775">
        <v>-7.5943540963486419E-3</v>
      </c>
      <c r="F5775">
        <v>5767</v>
      </c>
      <c r="G5775">
        <f t="shared" ca="1" si="185"/>
        <v>4.8094411175499292E-3</v>
      </c>
    </row>
    <row r="5776" spans="2:7" x14ac:dyDescent="0.35">
      <c r="B5776" s="269">
        <v>36818</v>
      </c>
      <c r="C5776" s="210">
        <v>52.13</v>
      </c>
      <c r="D5776">
        <f t="shared" si="184"/>
        <v>1.6678607983623339</v>
      </c>
      <c r="E5776">
        <v>-7.6146963639824585E-3</v>
      </c>
      <c r="F5776">
        <v>5768</v>
      </c>
      <c r="G5776">
        <f t="shared" ca="1" si="185"/>
        <v>-1.0984812851417834E-2</v>
      </c>
    </row>
    <row r="5777" spans="2:7" x14ac:dyDescent="0.35">
      <c r="B5777" s="269">
        <v>35852</v>
      </c>
      <c r="C5777" s="210">
        <v>19.54</v>
      </c>
      <c r="D5777">
        <f t="shared" si="184"/>
        <v>-0.8514407359537749</v>
      </c>
      <c r="E5777">
        <v>-7.6180802437786754E-3</v>
      </c>
      <c r="F5777">
        <v>5769</v>
      </c>
      <c r="G5777">
        <f t="shared" ca="1" si="185"/>
        <v>-3.5117899088559078E-2</v>
      </c>
    </row>
    <row r="5778" spans="2:7" x14ac:dyDescent="0.35">
      <c r="B5778" s="269">
        <v>40122</v>
      </c>
      <c r="C5778" s="210">
        <v>131.53</v>
      </c>
      <c r="D5778">
        <f t="shared" si="184"/>
        <v>-0.96327270290344735</v>
      </c>
      <c r="E5778">
        <v>-7.6203410291232152E-3</v>
      </c>
      <c r="F5778">
        <v>5770</v>
      </c>
      <c r="G5778">
        <f t="shared" ca="1" si="185"/>
        <v>-7.8762423630018407E-3</v>
      </c>
    </row>
    <row r="5779" spans="2:7" x14ac:dyDescent="0.35">
      <c r="B5779" s="269">
        <v>44431</v>
      </c>
      <c r="C5779" s="210">
        <v>3581.26</v>
      </c>
      <c r="D5779">
        <f t="shared" si="184"/>
        <v>16.649499778226801</v>
      </c>
      <c r="E5779">
        <v>-7.623095957902489E-3</v>
      </c>
      <c r="F5779">
        <v>5771</v>
      </c>
      <c r="G5779">
        <f t="shared" ca="1" si="185"/>
        <v>-4.1716574557067579E-2</v>
      </c>
    </row>
    <row r="5780" spans="2:7" x14ac:dyDescent="0.35">
      <c r="B5780" s="269">
        <v>41292</v>
      </c>
      <c r="C5780" s="210">
        <v>202.91</v>
      </c>
      <c r="D5780">
        <f t="shared" si="184"/>
        <v>2.3937113229637066</v>
      </c>
      <c r="E5780">
        <v>-7.6294810974715226E-3</v>
      </c>
      <c r="F5780">
        <v>5772</v>
      </c>
      <c r="G5780">
        <f t="shared" ca="1" si="185"/>
        <v>-2.072584092866914E-2</v>
      </c>
    </row>
    <row r="5781" spans="2:7" x14ac:dyDescent="0.35">
      <c r="B5781" s="269">
        <v>36318</v>
      </c>
      <c r="C5781" s="210">
        <v>59.79</v>
      </c>
      <c r="D5781">
        <f t="shared" si="184"/>
        <v>-0.72274518896359852</v>
      </c>
      <c r="E5781">
        <v>-7.6348547717842467E-3</v>
      </c>
      <c r="F5781">
        <v>5773</v>
      </c>
      <c r="G5781">
        <f t="shared" ca="1" si="185"/>
        <v>-2.0166224059354875E-2</v>
      </c>
    </row>
    <row r="5782" spans="2:7" x14ac:dyDescent="0.35">
      <c r="B5782" s="269">
        <v>40956</v>
      </c>
      <c r="C5782" s="210">
        <v>215.65</v>
      </c>
      <c r="D5782">
        <f t="shared" si="184"/>
        <v>4.7247146270241576</v>
      </c>
      <c r="E5782">
        <v>-7.6388569324927361E-3</v>
      </c>
      <c r="F5782">
        <v>5774</v>
      </c>
      <c r="G5782">
        <f t="shared" ca="1" si="185"/>
        <v>-8.4462145985931426E-3</v>
      </c>
    </row>
    <row r="5783" spans="2:7" x14ac:dyDescent="0.35">
      <c r="B5783" s="269">
        <v>37364</v>
      </c>
      <c r="C5783" s="210">
        <v>37.67</v>
      </c>
      <c r="D5783">
        <f t="shared" si="184"/>
        <v>-0.99309187603154225</v>
      </c>
      <c r="E5783">
        <v>-7.6396206533192604E-3</v>
      </c>
      <c r="F5783">
        <v>5775</v>
      </c>
      <c r="G5783">
        <f t="shared" ca="1" si="185"/>
        <v>-1.8157328341735286E-2</v>
      </c>
    </row>
    <row r="5784" spans="2:7" x14ac:dyDescent="0.35">
      <c r="B5784" s="269">
        <v>46253</v>
      </c>
      <c r="C5784" s="209">
        <v>5453</v>
      </c>
      <c r="D5784">
        <f t="shared" si="184"/>
        <v>0.17924885329780951</v>
      </c>
      <c r="E5784">
        <v>-7.6433121019108281E-3</v>
      </c>
      <c r="F5784">
        <v>5776</v>
      </c>
      <c r="G5784">
        <f t="shared" ca="1" si="185"/>
        <v>-3.6180109983663068E-3</v>
      </c>
    </row>
    <row r="5785" spans="2:7" x14ac:dyDescent="0.35">
      <c r="B5785" s="269">
        <v>45657</v>
      </c>
      <c r="C5785" s="210">
        <v>4624.13</v>
      </c>
      <c r="D5785">
        <f t="shared" si="184"/>
        <v>394.90154109589042</v>
      </c>
      <c r="E5785">
        <v>-7.6463165484917913E-3</v>
      </c>
      <c r="F5785">
        <v>5777</v>
      </c>
      <c r="G5785">
        <f t="shared" ca="1" si="185"/>
        <v>4.0096162021858832E-2</v>
      </c>
    </row>
    <row r="5786" spans="2:7" x14ac:dyDescent="0.35">
      <c r="B5786" s="269">
        <v>35598</v>
      </c>
      <c r="C5786" s="210">
        <v>11.68</v>
      </c>
      <c r="D5786">
        <f t="shared" si="184"/>
        <v>-0.99673514111849371</v>
      </c>
      <c r="E5786">
        <v>-7.6465590484281953E-3</v>
      </c>
      <c r="F5786">
        <v>5778</v>
      </c>
      <c r="G5786">
        <f t="shared" ca="1" si="185"/>
        <v>5.8438788852359048E-3</v>
      </c>
    </row>
    <row r="5787" spans="2:7" x14ac:dyDescent="0.35">
      <c r="B5787" s="269">
        <v>44827</v>
      </c>
      <c r="C5787" s="210">
        <v>3577.49</v>
      </c>
      <c r="D5787">
        <f t="shared" si="184"/>
        <v>-0.36894476332937037</v>
      </c>
      <c r="E5787">
        <v>-7.647584228833962E-3</v>
      </c>
      <c r="F5787">
        <v>5779</v>
      </c>
      <c r="G5787">
        <f t="shared" ca="1" si="185"/>
        <v>3.5142386075490009E-4</v>
      </c>
    </row>
    <row r="5788" spans="2:7" x14ac:dyDescent="0.35">
      <c r="B5788" s="269">
        <v>45846</v>
      </c>
      <c r="C5788" s="210">
        <v>5669.06</v>
      </c>
      <c r="D5788">
        <f t="shared" si="184"/>
        <v>26.503687172520863</v>
      </c>
      <c r="E5788">
        <v>-7.647805347687121E-3</v>
      </c>
      <c r="F5788">
        <v>5780</v>
      </c>
      <c r="G5788">
        <f t="shared" ca="1" si="185"/>
        <v>-4.3851609414908383E-3</v>
      </c>
    </row>
    <row r="5789" spans="2:7" x14ac:dyDescent="0.35">
      <c r="B5789" s="269">
        <v>41261</v>
      </c>
      <c r="C5789" s="210">
        <v>206.12</v>
      </c>
      <c r="D5789">
        <f t="shared" si="184"/>
        <v>-0.95896304643435226</v>
      </c>
      <c r="E5789">
        <v>-7.6549034711858041E-3</v>
      </c>
      <c r="F5789">
        <v>5781</v>
      </c>
      <c r="G5789">
        <f t="shared" ca="1" si="185"/>
        <v>-1.5242969669253837E-2</v>
      </c>
    </row>
    <row r="5790" spans="2:7" x14ac:dyDescent="0.35">
      <c r="B5790" s="269">
        <v>45436</v>
      </c>
      <c r="C5790" s="210">
        <v>5022.79</v>
      </c>
      <c r="D5790">
        <f t="shared" si="184"/>
        <v>137.52151130722558</v>
      </c>
      <c r="E5790">
        <v>-7.6596938493271706E-3</v>
      </c>
      <c r="F5790">
        <v>5782</v>
      </c>
      <c r="G5790">
        <f t="shared" ca="1" si="185"/>
        <v>1.700389609583142E-2</v>
      </c>
    </row>
    <row r="5791" spans="2:7" x14ac:dyDescent="0.35">
      <c r="B5791" s="269">
        <v>37473</v>
      </c>
      <c r="C5791" s="210">
        <v>36.26</v>
      </c>
      <c r="D5791">
        <f t="shared" si="184"/>
        <v>3.7779049799656565E-2</v>
      </c>
      <c r="E5791">
        <v>-7.6628352490421773E-3</v>
      </c>
      <c r="F5791">
        <v>5783</v>
      </c>
      <c r="G5791">
        <f t="shared" ca="1" si="185"/>
        <v>2.4551056952910724E-2</v>
      </c>
    </row>
    <row r="5792" spans="2:7" x14ac:dyDescent="0.35">
      <c r="B5792" s="269">
        <v>37155</v>
      </c>
      <c r="C5792" s="210">
        <v>34.94</v>
      </c>
      <c r="D5792">
        <f t="shared" si="184"/>
        <v>-0.97651029271375356</v>
      </c>
      <c r="E5792">
        <v>-7.6682760579381741E-3</v>
      </c>
      <c r="F5792">
        <v>5784</v>
      </c>
      <c r="G5792">
        <f t="shared" ca="1" si="185"/>
        <v>-8.8344415907638078E-3</v>
      </c>
    </row>
    <row r="5793" spans="2:7" x14ac:dyDescent="0.35">
      <c r="B5793" s="269">
        <v>42608</v>
      </c>
      <c r="C5793" s="210">
        <v>1487.46</v>
      </c>
      <c r="D5793">
        <f t="shared" si="184"/>
        <v>126.78865979381442</v>
      </c>
      <c r="E5793">
        <v>-7.6719859102310937E-3</v>
      </c>
      <c r="F5793">
        <v>5785</v>
      </c>
      <c r="G5793">
        <f t="shared" ca="1" si="185"/>
        <v>-2.823722336911077E-3</v>
      </c>
    </row>
    <row r="5794" spans="2:7" x14ac:dyDescent="0.35">
      <c r="B5794" s="269">
        <v>35608</v>
      </c>
      <c r="C5794" s="210">
        <v>11.64</v>
      </c>
      <c r="D5794">
        <f t="shared" si="184"/>
        <v>0.12681510164569221</v>
      </c>
      <c r="E5794">
        <v>-7.6726342710997314E-3</v>
      </c>
      <c r="F5794">
        <v>5786</v>
      </c>
      <c r="G5794">
        <f t="shared" ca="1" si="185"/>
        <v>6.2698459870803086E-3</v>
      </c>
    </row>
    <row r="5795" spans="2:7" x14ac:dyDescent="0.35">
      <c r="B5795" s="269">
        <v>35416</v>
      </c>
      <c r="C5795" s="210">
        <v>10.33</v>
      </c>
      <c r="D5795">
        <f t="shared" si="184"/>
        <v>-0.88564153658806599</v>
      </c>
      <c r="E5795">
        <v>-7.684918347742562E-3</v>
      </c>
      <c r="F5795">
        <v>5787</v>
      </c>
      <c r="G5795">
        <f t="shared" ca="1" si="185"/>
        <v>-1.1499691528014229E-2</v>
      </c>
    </row>
    <row r="5796" spans="2:7" x14ac:dyDescent="0.35">
      <c r="B5796" s="269">
        <v>38897</v>
      </c>
      <c r="C5796" s="210">
        <v>90.33</v>
      </c>
      <c r="D5796">
        <f t="shared" si="184"/>
        <v>0.62844780962682534</v>
      </c>
      <c r="E5796">
        <v>-7.6897726024387873E-3</v>
      </c>
      <c r="F5796">
        <v>5788</v>
      </c>
      <c r="G5796">
        <f t="shared" ca="1" si="185"/>
        <v>-1.1074679678342927E-2</v>
      </c>
    </row>
    <row r="5797" spans="2:7" x14ac:dyDescent="0.35">
      <c r="B5797" s="269">
        <v>36943</v>
      </c>
      <c r="C5797" s="210">
        <v>55.47</v>
      </c>
      <c r="D5797">
        <f t="shared" si="184"/>
        <v>2.5856496444731736</v>
      </c>
      <c r="E5797">
        <v>-7.6923076923076875E-3</v>
      </c>
      <c r="F5797">
        <v>5789</v>
      </c>
      <c r="G5797">
        <f t="shared" ca="1" si="185"/>
        <v>-7.9662838964248348E-3</v>
      </c>
    </row>
    <row r="5798" spans="2:7" x14ac:dyDescent="0.35">
      <c r="B5798" s="269">
        <v>35655</v>
      </c>
      <c r="C5798" s="210">
        <v>15.47</v>
      </c>
      <c r="D5798">
        <f t="shared" si="184"/>
        <v>-0.73332184106188592</v>
      </c>
      <c r="E5798">
        <v>-7.6972418216805141E-3</v>
      </c>
      <c r="F5798">
        <v>5790</v>
      </c>
      <c r="G5798">
        <f t="shared" ca="1" si="185"/>
        <v>4.2380507047422147E-2</v>
      </c>
    </row>
    <row r="5799" spans="2:7" x14ac:dyDescent="0.35">
      <c r="B5799" s="269">
        <v>36489</v>
      </c>
      <c r="C5799" s="210">
        <v>58.01</v>
      </c>
      <c r="D5799">
        <f t="shared" si="184"/>
        <v>-0.98423602751154238</v>
      </c>
      <c r="E5799">
        <v>-7.6975709887102776E-3</v>
      </c>
      <c r="F5799">
        <v>5791</v>
      </c>
      <c r="G5799">
        <f t="shared" ca="1" si="185"/>
        <v>5.8155988373369749E-5</v>
      </c>
    </row>
    <row r="5800" spans="2:7" x14ac:dyDescent="0.35">
      <c r="B5800" s="269">
        <v>44468</v>
      </c>
      <c r="C5800" s="210">
        <v>3679.91</v>
      </c>
      <c r="D5800">
        <f t="shared" si="184"/>
        <v>-0.34605884192718328</v>
      </c>
      <c r="E5800">
        <v>-7.7173435296466102E-3</v>
      </c>
      <c r="F5800">
        <v>5792</v>
      </c>
      <c r="G5800">
        <f t="shared" ca="1" si="185"/>
        <v>1.4914855458143497E-2</v>
      </c>
    </row>
    <row r="5801" spans="2:7" x14ac:dyDescent="0.35">
      <c r="B5801" s="269">
        <v>45897</v>
      </c>
      <c r="C5801" s="210">
        <v>5627.28</v>
      </c>
      <c r="D5801">
        <f t="shared" si="184"/>
        <v>58.973142918043266</v>
      </c>
      <c r="E5801">
        <v>-7.7181474330151271E-3</v>
      </c>
      <c r="F5801">
        <v>5793</v>
      </c>
      <c r="G5801">
        <f t="shared" ca="1" si="185"/>
        <v>3.0048494891406225E-3</v>
      </c>
    </row>
    <row r="5802" spans="2:7" x14ac:dyDescent="0.35">
      <c r="B5802" s="269">
        <v>38636</v>
      </c>
      <c r="C5802" s="210">
        <v>93.83</v>
      </c>
      <c r="D5802">
        <f t="shared" si="184"/>
        <v>-0.97041649588548728</v>
      </c>
      <c r="E5802">
        <v>-7.7199661590524951E-3</v>
      </c>
      <c r="F5802">
        <v>5794</v>
      </c>
      <c r="G5802">
        <f t="shared" ca="1" si="185"/>
        <v>-1.1948239509680814E-2</v>
      </c>
    </row>
    <row r="5803" spans="2:7" x14ac:dyDescent="0.35">
      <c r="B5803" s="269">
        <v>44405</v>
      </c>
      <c r="C5803" s="210">
        <v>3171.7</v>
      </c>
      <c r="D5803">
        <f t="shared" si="184"/>
        <v>81.339044652128749</v>
      </c>
      <c r="E5803">
        <v>-7.7212346466941631E-3</v>
      </c>
      <c r="F5803">
        <v>5795</v>
      </c>
      <c r="G5803">
        <f t="shared" ca="1" si="185"/>
        <v>-3.9776721662691458E-3</v>
      </c>
    </row>
    <row r="5804" spans="2:7" x14ac:dyDescent="0.35">
      <c r="B5804" s="269">
        <v>37505</v>
      </c>
      <c r="C5804" s="210">
        <v>38.520000000000003</v>
      </c>
      <c r="D5804">
        <f t="shared" si="184"/>
        <v>-0.84096445233475081</v>
      </c>
      <c r="E5804">
        <v>-7.7279752704790608E-3</v>
      </c>
      <c r="F5804">
        <v>5796</v>
      </c>
      <c r="G5804">
        <f t="shared" ca="1" si="185"/>
        <v>1.3609391333837534E-2</v>
      </c>
    </row>
    <row r="5805" spans="2:7" x14ac:dyDescent="0.35">
      <c r="B5805" s="269">
        <v>41009</v>
      </c>
      <c r="C5805" s="210">
        <v>242.21</v>
      </c>
      <c r="D5805">
        <f t="shared" si="184"/>
        <v>1.0145554354154538</v>
      </c>
      <c r="E5805">
        <v>-7.7427283900040412E-3</v>
      </c>
      <c r="F5805">
        <v>5797</v>
      </c>
      <c r="G5805">
        <f t="shared" ca="1" si="185"/>
        <v>-1.5908683126273481E-2</v>
      </c>
    </row>
    <row r="5806" spans="2:7" x14ac:dyDescent="0.35">
      <c r="B5806" s="269">
        <v>39930</v>
      </c>
      <c r="C5806" s="210">
        <v>120.23</v>
      </c>
      <c r="D5806">
        <f t="shared" si="184"/>
        <v>-0.91253837312499086</v>
      </c>
      <c r="E5806">
        <v>-7.7576957992902349E-3</v>
      </c>
      <c r="F5806">
        <v>5798</v>
      </c>
      <c r="G5806">
        <f t="shared" ca="1" si="185"/>
        <v>2.2458057411585599E-2</v>
      </c>
    </row>
    <row r="5807" spans="2:7" x14ac:dyDescent="0.35">
      <c r="B5807" s="269">
        <v>42237</v>
      </c>
      <c r="C5807" s="210">
        <v>1374.66</v>
      </c>
      <c r="D5807">
        <f t="shared" si="184"/>
        <v>88.671232876712338</v>
      </c>
      <c r="E5807">
        <v>-7.7665978548021467E-3</v>
      </c>
      <c r="F5807">
        <v>5799</v>
      </c>
      <c r="G5807">
        <f t="shared" ca="1" si="185"/>
        <v>-2.3241180252445186E-2</v>
      </c>
    </row>
    <row r="5808" spans="2:7" x14ac:dyDescent="0.35">
      <c r="B5808" s="269">
        <v>35717</v>
      </c>
      <c r="C5808" s="210">
        <v>15.33</v>
      </c>
      <c r="D5808">
        <f t="shared" si="184"/>
        <v>-0.99618664305187954</v>
      </c>
      <c r="E5808">
        <v>-7.7669902912620853E-3</v>
      </c>
      <c r="F5808">
        <v>5800</v>
      </c>
      <c r="G5808">
        <f t="shared" ca="1" si="185"/>
        <v>-2.8707629396662045E-2</v>
      </c>
    </row>
    <row r="5809" spans="2:7" x14ac:dyDescent="0.35">
      <c r="B5809" s="269">
        <v>45026</v>
      </c>
      <c r="C5809" s="210">
        <v>4020.08</v>
      </c>
      <c r="D5809">
        <f t="shared" si="184"/>
        <v>16.310024112986564</v>
      </c>
      <c r="E5809">
        <v>-7.7673976626230091E-3</v>
      </c>
      <c r="F5809">
        <v>5801</v>
      </c>
      <c r="G5809">
        <f t="shared" ca="1" si="185"/>
        <v>-1.4694878109119755E-2</v>
      </c>
    </row>
    <row r="5810" spans="2:7" x14ac:dyDescent="0.35">
      <c r="B5810" s="269">
        <v>41019</v>
      </c>
      <c r="C5810" s="210">
        <v>232.24</v>
      </c>
      <c r="D5810">
        <f t="shared" si="184"/>
        <v>-0.8526162145010312</v>
      </c>
      <c r="E5810">
        <v>-7.7757839870118478E-3</v>
      </c>
      <c r="F5810">
        <v>5802</v>
      </c>
      <c r="G5810">
        <f t="shared" ca="1" si="185"/>
        <v>3.3485138793846209E-2</v>
      </c>
    </row>
    <row r="5811" spans="2:7" x14ac:dyDescent="0.35">
      <c r="B5811" s="269">
        <v>42908</v>
      </c>
      <c r="C5811" s="210">
        <v>1575.75</v>
      </c>
      <c r="D5811">
        <f t="shared" si="184"/>
        <v>6.309351516838297</v>
      </c>
      <c r="E5811">
        <v>-7.7765883760467919E-3</v>
      </c>
      <c r="F5811">
        <v>5803</v>
      </c>
      <c r="G5811">
        <f t="shared" ca="1" si="185"/>
        <v>-3.1703223878430161E-3</v>
      </c>
    </row>
    <row r="5812" spans="2:7" x14ac:dyDescent="0.35">
      <c r="B5812" s="269">
        <v>41359</v>
      </c>
      <c r="C5812" s="210">
        <v>215.58</v>
      </c>
      <c r="D5812">
        <f t="shared" si="184"/>
        <v>9.821701477330616E-2</v>
      </c>
      <c r="E5812">
        <v>-7.7783403138951424E-3</v>
      </c>
      <c r="F5812">
        <v>5804</v>
      </c>
      <c r="G5812">
        <f t="shared" ca="1" si="185"/>
        <v>-6.1141934900445713E-3</v>
      </c>
    </row>
    <row r="5813" spans="2:7" x14ac:dyDescent="0.35">
      <c r="B5813" s="269">
        <v>40756</v>
      </c>
      <c r="C5813" s="210">
        <v>196.3</v>
      </c>
      <c r="D5813">
        <f t="shared" si="184"/>
        <v>-0.8929545206674665</v>
      </c>
      <c r="E5813">
        <v>-7.7840679336837445E-3</v>
      </c>
      <c r="F5813">
        <v>5805</v>
      </c>
      <c r="G5813">
        <f t="shared" ca="1" si="185"/>
        <v>4.4751808912026091E-4</v>
      </c>
    </row>
    <row r="5814" spans="2:7" x14ac:dyDescent="0.35">
      <c r="B5814" s="269">
        <v>42971</v>
      </c>
      <c r="C5814" s="210">
        <v>1833.8</v>
      </c>
      <c r="D5814">
        <f t="shared" si="184"/>
        <v>14.147860565009086</v>
      </c>
      <c r="E5814">
        <v>-7.7859960285469026E-3</v>
      </c>
      <c r="F5814">
        <v>5806</v>
      </c>
      <c r="G5814">
        <f t="shared" ca="1" si="185"/>
        <v>-1.1466926698498324E-2</v>
      </c>
    </row>
    <row r="5815" spans="2:7" x14ac:dyDescent="0.35">
      <c r="B5815" s="269">
        <v>39332</v>
      </c>
      <c r="C5815" s="210">
        <v>121.06</v>
      </c>
      <c r="D5815">
        <f t="shared" si="184"/>
        <v>2.0655862243605974</v>
      </c>
      <c r="E5815">
        <v>-7.7862470289320777E-3</v>
      </c>
      <c r="F5815">
        <v>5807</v>
      </c>
      <c r="G5815">
        <f t="shared" ca="1" si="185"/>
        <v>7.9767912867602982E-4</v>
      </c>
    </row>
    <row r="5816" spans="2:7" x14ac:dyDescent="0.35">
      <c r="B5816" s="269">
        <v>37943</v>
      </c>
      <c r="C5816" s="210">
        <v>39.49</v>
      </c>
      <c r="D5816">
        <f t="shared" si="184"/>
        <v>-0.9932200188857413</v>
      </c>
      <c r="E5816">
        <v>-7.7889447236179693E-3</v>
      </c>
      <c r="F5816">
        <v>5808</v>
      </c>
      <c r="G5816">
        <f t="shared" ca="1" si="185"/>
        <v>1.1442441527145259E-2</v>
      </c>
    </row>
    <row r="5817" spans="2:7" x14ac:dyDescent="0.35">
      <c r="B5817" s="269">
        <v>46092</v>
      </c>
      <c r="C5817" s="210">
        <v>5824.5</v>
      </c>
      <c r="D5817">
        <f t="shared" si="184"/>
        <v>122.87282007656314</v>
      </c>
      <c r="E5817">
        <v>-7.7901547298827416E-3</v>
      </c>
      <c r="F5817">
        <v>5809</v>
      </c>
      <c r="G5817">
        <f t="shared" ca="1" si="185"/>
        <v>-5.0084518812919861E-3</v>
      </c>
    </row>
    <row r="5818" spans="2:7" x14ac:dyDescent="0.35">
      <c r="B5818" s="269">
        <v>36762</v>
      </c>
      <c r="C5818" s="210">
        <v>47.02</v>
      </c>
      <c r="D5818">
        <f t="shared" si="184"/>
        <v>0.23347324239244507</v>
      </c>
      <c r="E5818">
        <v>-7.8075543363578274E-3</v>
      </c>
      <c r="F5818">
        <v>5810</v>
      </c>
      <c r="G5818">
        <f t="shared" ca="1" si="185"/>
        <v>9.8680382921769571E-3</v>
      </c>
    </row>
    <row r="5819" spans="2:7" x14ac:dyDescent="0.35">
      <c r="B5819" s="269">
        <v>37768</v>
      </c>
      <c r="C5819" s="210">
        <v>38.119999999999997</v>
      </c>
      <c r="D5819">
        <f t="shared" si="184"/>
        <v>-6.0620995564317423E-2</v>
      </c>
      <c r="E5819">
        <v>-7.8084331077564878E-3</v>
      </c>
      <c r="F5819">
        <v>5811</v>
      </c>
      <c r="G5819">
        <f t="shared" ca="1" si="185"/>
        <v>-2.1755600569275082E-2</v>
      </c>
    </row>
    <row r="5820" spans="2:7" x14ac:dyDescent="0.35">
      <c r="B5820" s="269">
        <v>37299</v>
      </c>
      <c r="C5820" s="210">
        <v>40.58</v>
      </c>
      <c r="D5820">
        <f t="shared" si="184"/>
        <v>-0.97264097516248216</v>
      </c>
      <c r="E5820">
        <v>-7.823960880195607E-3</v>
      </c>
      <c r="F5820">
        <v>5812</v>
      </c>
      <c r="G5820">
        <f t="shared" ca="1" si="185"/>
        <v>-9.5365741248304107E-3</v>
      </c>
    </row>
    <row r="5821" spans="2:7" x14ac:dyDescent="0.35">
      <c r="B5821" s="269">
        <v>42625</v>
      </c>
      <c r="C5821" s="210">
        <v>1483.24</v>
      </c>
      <c r="D5821">
        <f t="shared" si="184"/>
        <v>35.632254877747592</v>
      </c>
      <c r="E5821">
        <v>-7.8396746401241686E-3</v>
      </c>
      <c r="F5821">
        <v>5813</v>
      </c>
      <c r="G5821">
        <f t="shared" ca="1" si="185"/>
        <v>8.8017377024343841E-4</v>
      </c>
    </row>
    <row r="5822" spans="2:7" x14ac:dyDescent="0.35">
      <c r="B5822" s="269">
        <v>37879</v>
      </c>
      <c r="C5822" s="210">
        <v>40.49</v>
      </c>
      <c r="D5822">
        <f t="shared" si="184"/>
        <v>-0.42834956939150076</v>
      </c>
      <c r="E5822">
        <v>-7.8412153883852063E-3</v>
      </c>
      <c r="F5822">
        <v>5814</v>
      </c>
      <c r="G5822">
        <f t="shared" ca="1" si="185"/>
        <v>2.6678567037770762E-2</v>
      </c>
    </row>
    <row r="5823" spans="2:7" x14ac:dyDescent="0.35">
      <c r="B5823" s="269">
        <v>36391</v>
      </c>
      <c r="C5823" s="210">
        <v>70.83</v>
      </c>
      <c r="D5823">
        <f t="shared" si="184"/>
        <v>-0.98592738586738404</v>
      </c>
      <c r="E5823">
        <v>-7.8442358873792167E-3</v>
      </c>
      <c r="F5823">
        <v>5815</v>
      </c>
      <c r="G5823">
        <f t="shared" ca="1" si="185"/>
        <v>-2.407093046647114E-3</v>
      </c>
    </row>
    <row r="5824" spans="2:7" x14ac:dyDescent="0.35">
      <c r="B5824" s="269">
        <v>46175</v>
      </c>
      <c r="C5824" s="210">
        <v>5033.18</v>
      </c>
      <c r="D5824">
        <f t="shared" si="184"/>
        <v>11.778460444805525</v>
      </c>
      <c r="E5824">
        <v>-7.8513545212802512E-3</v>
      </c>
      <c r="F5824">
        <v>5816</v>
      </c>
      <c r="G5824">
        <f t="shared" ca="1" si="185"/>
        <v>-4.7240753171721691E-3</v>
      </c>
    </row>
    <row r="5825" spans="2:7" x14ac:dyDescent="0.35">
      <c r="B5825" s="269">
        <v>41583</v>
      </c>
      <c r="C5825" s="210">
        <v>393.88</v>
      </c>
      <c r="D5825">
        <f t="shared" si="184"/>
        <v>2.0298461538461536</v>
      </c>
      <c r="E5825">
        <v>-7.8589420654911948E-3</v>
      </c>
      <c r="F5825">
        <v>5817</v>
      </c>
      <c r="G5825">
        <f t="shared" ca="1" si="185"/>
        <v>2.1161490659809802E-2</v>
      </c>
    </row>
    <row r="5826" spans="2:7" x14ac:dyDescent="0.35">
      <c r="B5826" s="269">
        <v>40171</v>
      </c>
      <c r="C5826" s="210">
        <v>130</v>
      </c>
      <c r="D5826">
        <f t="shared" si="184"/>
        <v>-0.96935732890193171</v>
      </c>
      <c r="E5826">
        <v>-7.8607952377318258E-3</v>
      </c>
      <c r="F5826">
        <v>5818</v>
      </c>
      <c r="G5826">
        <f t="shared" ca="1" si="185"/>
        <v>-1.1864777451846156E-3</v>
      </c>
    </row>
    <row r="5827" spans="2:7" x14ac:dyDescent="0.35">
      <c r="B5827" s="269">
        <v>45230</v>
      </c>
      <c r="C5827" s="210">
        <v>4242.45</v>
      </c>
      <c r="D5827">
        <f t="shared" si="184"/>
        <v>-0.18339986834152677</v>
      </c>
      <c r="E5827">
        <v>-7.866999992984321E-3</v>
      </c>
      <c r="F5827">
        <v>5819</v>
      </c>
      <c r="G5827">
        <f t="shared" ca="1" si="185"/>
        <v>-1.6499178775338959E-3</v>
      </c>
    </row>
    <row r="5828" spans="2:7" x14ac:dyDescent="0.35">
      <c r="B5828" s="269">
        <v>45784</v>
      </c>
      <c r="C5828" s="210">
        <v>5195.26</v>
      </c>
      <c r="D5828">
        <f t="shared" si="184"/>
        <v>2.5270883119704539</v>
      </c>
      <c r="E5828">
        <v>-7.8792786048750337E-3</v>
      </c>
      <c r="F5828">
        <v>5820</v>
      </c>
      <c r="G5828">
        <f t="shared" ca="1" si="185"/>
        <v>1.9653087664645809E-3</v>
      </c>
    </row>
    <row r="5829" spans="2:7" x14ac:dyDescent="0.35">
      <c r="B5829" s="269">
        <v>42641</v>
      </c>
      <c r="C5829" s="210">
        <v>1472.96</v>
      </c>
      <c r="D5829">
        <f t="shared" si="184"/>
        <v>35.568023833167828</v>
      </c>
      <c r="E5829">
        <v>-7.8805921894575491E-3</v>
      </c>
      <c r="F5829">
        <v>5821</v>
      </c>
      <c r="G5829">
        <f t="shared" ca="1" si="185"/>
        <v>-9.38566153347631E-3</v>
      </c>
    </row>
    <row r="5830" spans="2:7" x14ac:dyDescent="0.35">
      <c r="B5830" s="269">
        <v>37293</v>
      </c>
      <c r="C5830" s="210">
        <v>40.28</v>
      </c>
      <c r="D5830">
        <f t="shared" si="184"/>
        <v>-0.98850286001347221</v>
      </c>
      <c r="E5830">
        <v>-7.8817733990147847E-3</v>
      </c>
      <c r="F5830">
        <v>5822</v>
      </c>
      <c r="G5830">
        <f t="shared" ca="1" si="185"/>
        <v>8.4892361862500577E-3</v>
      </c>
    </row>
    <row r="5831" spans="2:7" x14ac:dyDescent="0.35">
      <c r="B5831" s="269">
        <v>44805</v>
      </c>
      <c r="C5831" s="210">
        <v>3503.48</v>
      </c>
      <c r="D5831">
        <f t="shared" si="184"/>
        <v>53.784675527756058</v>
      </c>
      <c r="E5831">
        <v>-7.8977847124486744E-3</v>
      </c>
      <c r="F5831">
        <v>5823</v>
      </c>
      <c r="G5831">
        <f t="shared" ca="1" si="185"/>
        <v>2.8627356123205296E-2</v>
      </c>
    </row>
    <row r="5832" spans="2:7" x14ac:dyDescent="0.35">
      <c r="B5832" s="269">
        <v>38490</v>
      </c>
      <c r="C5832" s="210">
        <v>63.95</v>
      </c>
      <c r="D5832">
        <f t="shared" si="184"/>
        <v>4.6743566992014207</v>
      </c>
      <c r="E5832">
        <v>-7.911883338504358E-3</v>
      </c>
      <c r="F5832">
        <v>5824</v>
      </c>
      <c r="G5832">
        <f t="shared" ca="1" si="185"/>
        <v>-3.6566453792456679E-3</v>
      </c>
    </row>
    <row r="5833" spans="2:7" x14ac:dyDescent="0.35">
      <c r="B5833" s="269">
        <v>35557</v>
      </c>
      <c r="C5833" s="210">
        <v>11.27</v>
      </c>
      <c r="D5833">
        <f t="shared" ref="D5833:D5896" si="186">(C5833-C5834)/C5834</f>
        <v>-0.91344750787189932</v>
      </c>
      <c r="E5833">
        <v>-7.9225352112675933E-3</v>
      </c>
      <c r="F5833">
        <v>5825</v>
      </c>
      <c r="G5833">
        <f t="shared" ca="1" si="185"/>
        <v>9.7150497932964007E-3</v>
      </c>
    </row>
    <row r="5834" spans="2:7" x14ac:dyDescent="0.35">
      <c r="B5834" s="269">
        <v>39966</v>
      </c>
      <c r="C5834" s="210">
        <v>130.21</v>
      </c>
      <c r="D5834">
        <f t="shared" si="186"/>
        <v>-3.6837044160070935E-2</v>
      </c>
      <c r="E5834">
        <v>-7.9238095238094632E-3</v>
      </c>
      <c r="F5834">
        <v>5826</v>
      </c>
      <c r="G5834">
        <f t="shared" ref="G5834:G5897" ca="1" si="187">_xlfn.NORM.INV(RAND(),M$11,M$12)</f>
        <v>4.4596883258017622E-3</v>
      </c>
    </row>
    <row r="5835" spans="2:7" x14ac:dyDescent="0.35">
      <c r="B5835" s="269">
        <v>40035</v>
      </c>
      <c r="C5835" s="210">
        <v>135.19</v>
      </c>
      <c r="D5835">
        <f t="shared" si="186"/>
        <v>-0.94248482244278897</v>
      </c>
      <c r="E5835">
        <v>-7.9254421369341198E-3</v>
      </c>
      <c r="F5835">
        <v>5827</v>
      </c>
      <c r="G5835">
        <f t="shared" ca="1" si="187"/>
        <v>-2.5765568887716069E-4</v>
      </c>
    </row>
    <row r="5836" spans="2:7" x14ac:dyDescent="0.35">
      <c r="B5836" s="269">
        <v>43229</v>
      </c>
      <c r="C5836" s="210">
        <v>2350.5100000000002</v>
      </c>
      <c r="D5836">
        <f t="shared" si="186"/>
        <v>-0.27770624694628215</v>
      </c>
      <c r="E5836">
        <v>-7.9347995830008431E-3</v>
      </c>
      <c r="F5836">
        <v>5828</v>
      </c>
      <c r="G5836">
        <f t="shared" ca="1" si="187"/>
        <v>1.3704000179059636E-2</v>
      </c>
    </row>
    <row r="5837" spans="2:7" x14ac:dyDescent="0.35">
      <c r="B5837" s="269">
        <v>44557</v>
      </c>
      <c r="C5837" s="210">
        <v>3254.23</v>
      </c>
      <c r="D5837">
        <f t="shared" si="186"/>
        <v>33.73772416737831</v>
      </c>
      <c r="E5837">
        <v>-7.9353465883802501E-3</v>
      </c>
      <c r="F5837">
        <v>5829</v>
      </c>
      <c r="G5837">
        <f t="shared" ca="1" si="187"/>
        <v>-7.1942876665846449E-3</v>
      </c>
    </row>
    <row r="5838" spans="2:7" x14ac:dyDescent="0.35">
      <c r="B5838" s="269">
        <v>39150</v>
      </c>
      <c r="C5838" s="210">
        <v>93.68</v>
      </c>
      <c r="D5838">
        <f t="shared" si="186"/>
        <v>-0.9626655401500871</v>
      </c>
      <c r="E5838">
        <v>-7.9423911892407065E-3</v>
      </c>
      <c r="F5838">
        <v>5830</v>
      </c>
      <c r="G5838">
        <f t="shared" ca="1" si="187"/>
        <v>9.8010998550859992E-3</v>
      </c>
    </row>
    <row r="5839" spans="2:7" x14ac:dyDescent="0.35">
      <c r="B5839" s="269">
        <v>43255</v>
      </c>
      <c r="C5839" s="210">
        <v>2509.21</v>
      </c>
      <c r="D5839">
        <f t="shared" si="186"/>
        <v>26.217811042412411</v>
      </c>
      <c r="E5839">
        <v>-7.9585978951031127E-3</v>
      </c>
      <c r="F5839">
        <v>5831</v>
      </c>
      <c r="G5839">
        <f t="shared" ca="1" si="187"/>
        <v>6.1445482161399797E-3</v>
      </c>
    </row>
    <row r="5840" spans="2:7" x14ac:dyDescent="0.35">
      <c r="B5840" s="269">
        <v>39757</v>
      </c>
      <c r="C5840" s="210">
        <v>92.19</v>
      </c>
      <c r="D5840">
        <f t="shared" si="186"/>
        <v>0.48478015783540013</v>
      </c>
      <c r="E5840">
        <v>-7.962982890347671E-3</v>
      </c>
      <c r="F5840">
        <v>5832</v>
      </c>
      <c r="G5840">
        <f t="shared" ca="1" si="187"/>
        <v>4.0391454471531307E-2</v>
      </c>
    </row>
    <row r="5841" spans="2:7" x14ac:dyDescent="0.35">
      <c r="B5841" s="269">
        <v>38496</v>
      </c>
      <c r="C5841" s="210">
        <v>62.09</v>
      </c>
      <c r="D5841">
        <f t="shared" si="186"/>
        <v>-0.7803601117832254</v>
      </c>
      <c r="E5841">
        <v>-7.9884965649464762E-3</v>
      </c>
      <c r="F5841">
        <v>5833</v>
      </c>
      <c r="G5841">
        <f t="shared" ca="1" si="187"/>
        <v>1.2774823192544915E-2</v>
      </c>
    </row>
    <row r="5842" spans="2:7" x14ac:dyDescent="0.35">
      <c r="B5842" s="269">
        <v>41458</v>
      </c>
      <c r="C5842" s="210">
        <v>282.69</v>
      </c>
      <c r="D5842">
        <f t="shared" si="186"/>
        <v>-0.9002892314204084</v>
      </c>
      <c r="E5842">
        <v>-8.0008421939152512E-3</v>
      </c>
      <c r="F5842">
        <v>5834</v>
      </c>
      <c r="G5842">
        <f t="shared" ca="1" si="187"/>
        <v>-1.3400825496005212E-2</v>
      </c>
    </row>
    <row r="5843" spans="2:7" x14ac:dyDescent="0.35">
      <c r="B5843" s="269">
        <v>43313</v>
      </c>
      <c r="C5843" s="210">
        <v>2835.1</v>
      </c>
      <c r="D5843">
        <f t="shared" si="186"/>
        <v>68.385707293196276</v>
      </c>
      <c r="E5843">
        <v>-8.0021833679149515E-3</v>
      </c>
      <c r="F5843">
        <v>5835</v>
      </c>
      <c r="G5843">
        <f t="shared" ca="1" si="187"/>
        <v>1.4703398585551263E-2</v>
      </c>
    </row>
    <row r="5844" spans="2:7" x14ac:dyDescent="0.35">
      <c r="B5844" s="269">
        <v>37918</v>
      </c>
      <c r="C5844" s="210">
        <v>40.86</v>
      </c>
      <c r="D5844">
        <f t="shared" si="186"/>
        <v>-0.69982368498383785</v>
      </c>
      <c r="E5844">
        <v>-8.0116533139111025E-3</v>
      </c>
      <c r="F5844">
        <v>5836</v>
      </c>
      <c r="G5844">
        <f t="shared" ca="1" si="187"/>
        <v>2.9235547189857731E-2</v>
      </c>
    </row>
    <row r="5845" spans="2:7" x14ac:dyDescent="0.35">
      <c r="B5845" s="269">
        <v>40336</v>
      </c>
      <c r="C5845" s="210">
        <v>136.12</v>
      </c>
      <c r="D5845">
        <f t="shared" si="186"/>
        <v>1.6192033865691746</v>
      </c>
      <c r="E5845">
        <v>-8.0163241509983562E-3</v>
      </c>
      <c r="F5845">
        <v>5837</v>
      </c>
      <c r="G5845">
        <f t="shared" ca="1" si="187"/>
        <v>-1.1578245497231118E-2</v>
      </c>
    </row>
    <row r="5846" spans="2:7" x14ac:dyDescent="0.35">
      <c r="B5846" s="269">
        <v>36215</v>
      </c>
      <c r="C5846" s="210">
        <v>51.97</v>
      </c>
      <c r="D5846">
        <f t="shared" si="186"/>
        <v>-0.96129700102026372</v>
      </c>
      <c r="E5846">
        <v>-8.016797098682988E-3</v>
      </c>
      <c r="F5846">
        <v>5838</v>
      </c>
      <c r="G5846">
        <f t="shared" ca="1" si="187"/>
        <v>1.5913874894059151E-2</v>
      </c>
    </row>
    <row r="5847" spans="2:7" x14ac:dyDescent="0.35">
      <c r="B5847" s="269">
        <v>42592</v>
      </c>
      <c r="C5847" s="210">
        <v>1342.79</v>
      </c>
      <c r="D5847">
        <f t="shared" si="186"/>
        <v>5.962150671436719</v>
      </c>
      <c r="E5847">
        <v>-8.0227532966425045E-3</v>
      </c>
      <c r="F5847">
        <v>5839</v>
      </c>
      <c r="G5847">
        <f t="shared" ca="1" si="187"/>
        <v>9.1583932902972887E-3</v>
      </c>
    </row>
    <row r="5848" spans="2:7" x14ac:dyDescent="0.35">
      <c r="B5848" s="269">
        <v>40784</v>
      </c>
      <c r="C5848" s="210">
        <v>192.87</v>
      </c>
      <c r="D5848">
        <f t="shared" si="186"/>
        <v>-1.7222929936305708E-2</v>
      </c>
      <c r="E5848">
        <v>-8.0234531708069864E-3</v>
      </c>
      <c r="F5848">
        <v>5840</v>
      </c>
      <c r="G5848">
        <f t="shared" ca="1" si="187"/>
        <v>1.2881479783278369E-2</v>
      </c>
    </row>
    <row r="5849" spans="2:7" x14ac:dyDescent="0.35">
      <c r="B5849" s="269">
        <v>41177</v>
      </c>
      <c r="C5849" s="210">
        <v>196.25</v>
      </c>
      <c r="D5849">
        <f t="shared" si="186"/>
        <v>2.2459477340390337</v>
      </c>
      <c r="E5849">
        <v>-8.0367974120501579E-3</v>
      </c>
      <c r="F5849">
        <v>5841</v>
      </c>
      <c r="G5849">
        <f t="shared" ca="1" si="187"/>
        <v>-2.5042033305321797E-2</v>
      </c>
    </row>
    <row r="5850" spans="2:7" x14ac:dyDescent="0.35">
      <c r="B5850" s="269">
        <v>36322</v>
      </c>
      <c r="C5850" s="210">
        <v>60.46</v>
      </c>
      <c r="D5850">
        <f t="shared" si="186"/>
        <v>-0.97074846388310998</v>
      </c>
      <c r="E5850">
        <v>-8.0393765381460529E-3</v>
      </c>
      <c r="F5850">
        <v>5842</v>
      </c>
      <c r="G5850">
        <f t="shared" ca="1" si="187"/>
        <v>6.4547674773262143E-3</v>
      </c>
    </row>
    <row r="5851" spans="2:7" x14ac:dyDescent="0.35">
      <c r="B5851" s="269">
        <v>43054</v>
      </c>
      <c r="C5851" s="210">
        <v>2066.9</v>
      </c>
      <c r="D5851">
        <f t="shared" si="186"/>
        <v>17.661068977970388</v>
      </c>
      <c r="E5851">
        <v>-8.0578205011301897E-3</v>
      </c>
      <c r="F5851">
        <v>5843</v>
      </c>
      <c r="G5851">
        <f t="shared" ca="1" si="187"/>
        <v>1.760446995890461E-2</v>
      </c>
    </row>
    <row r="5852" spans="2:7" x14ac:dyDescent="0.35">
      <c r="B5852" s="269">
        <v>39629</v>
      </c>
      <c r="C5852" s="210">
        <v>110.76</v>
      </c>
      <c r="D5852">
        <f t="shared" si="186"/>
        <v>-0.96400471877467842</v>
      </c>
      <c r="E5852">
        <v>-8.0601826974744002E-3</v>
      </c>
      <c r="F5852">
        <v>5844</v>
      </c>
      <c r="G5852">
        <f t="shared" ca="1" si="187"/>
        <v>7.0403708608929218E-3</v>
      </c>
    </row>
    <row r="5853" spans="2:7" x14ac:dyDescent="0.35">
      <c r="B5853" s="269">
        <v>44243</v>
      </c>
      <c r="C5853" s="210">
        <v>3077.07</v>
      </c>
      <c r="D5853">
        <f t="shared" si="186"/>
        <v>60.040864907756408</v>
      </c>
      <c r="E5853">
        <v>-8.0623323705384022E-3</v>
      </c>
      <c r="F5853">
        <v>5845</v>
      </c>
      <c r="G5853">
        <f t="shared" ca="1" si="187"/>
        <v>-1.2957735275702025E-2</v>
      </c>
    </row>
    <row r="5854" spans="2:7" x14ac:dyDescent="0.35">
      <c r="B5854" s="269">
        <v>36189</v>
      </c>
      <c r="C5854" s="210">
        <v>50.41</v>
      </c>
      <c r="D5854">
        <f t="shared" si="186"/>
        <v>-0.1457380105066938</v>
      </c>
      <c r="E5854">
        <v>-8.0676898858717764E-3</v>
      </c>
      <c r="F5854">
        <v>5846</v>
      </c>
      <c r="G5854">
        <f t="shared" ca="1" si="187"/>
        <v>9.2602442799849128E-3</v>
      </c>
    </row>
    <row r="5855" spans="2:7" x14ac:dyDescent="0.35">
      <c r="B5855" s="269">
        <v>36329</v>
      </c>
      <c r="C5855" s="210">
        <v>59.01</v>
      </c>
      <c r="D5855">
        <f t="shared" si="186"/>
        <v>-0.53362838852446071</v>
      </c>
      <c r="E5855">
        <v>-8.068582955118574E-3</v>
      </c>
      <c r="F5855">
        <v>5847</v>
      </c>
      <c r="G5855">
        <f t="shared" ca="1" si="187"/>
        <v>-3.7407227703467683E-3</v>
      </c>
    </row>
    <row r="5856" spans="2:7" x14ac:dyDescent="0.35">
      <c r="B5856" s="269">
        <v>40263</v>
      </c>
      <c r="C5856" s="210">
        <v>126.53</v>
      </c>
      <c r="D5856">
        <f t="shared" si="186"/>
        <v>-0.9759016181131156</v>
      </c>
      <c r="E5856">
        <v>-8.0746315459391746E-3</v>
      </c>
      <c r="F5856">
        <v>5848</v>
      </c>
      <c r="G5856">
        <f t="shared" ca="1" si="187"/>
        <v>-1.3807557636827382E-2</v>
      </c>
    </row>
    <row r="5857" spans="2:7" x14ac:dyDescent="0.35">
      <c r="B5857" s="269">
        <v>45881</v>
      </c>
      <c r="C5857" s="210">
        <v>5250.56</v>
      </c>
      <c r="D5857">
        <f t="shared" si="186"/>
        <v>132.80632008154944</v>
      </c>
      <c r="E5857">
        <v>-8.0818538011916373E-3</v>
      </c>
      <c r="F5857">
        <v>5849</v>
      </c>
      <c r="G5857">
        <f t="shared" ca="1" si="187"/>
        <v>-9.9405913870425581E-3</v>
      </c>
    </row>
    <row r="5858" spans="2:7" x14ac:dyDescent="0.35">
      <c r="B5858" s="269">
        <v>37946</v>
      </c>
      <c r="C5858" s="210">
        <v>39.24</v>
      </c>
      <c r="D5858">
        <f t="shared" si="186"/>
        <v>-0.60951338441635983</v>
      </c>
      <c r="E5858">
        <v>-8.0889787664307454E-3</v>
      </c>
      <c r="F5858">
        <v>5850</v>
      </c>
      <c r="G5858">
        <f t="shared" ca="1" si="187"/>
        <v>-4.7248276985467448E-3</v>
      </c>
    </row>
    <row r="5859" spans="2:7" x14ac:dyDescent="0.35">
      <c r="B5859" s="269">
        <v>39804</v>
      </c>
      <c r="C5859" s="210">
        <v>100.49</v>
      </c>
      <c r="D5859">
        <f t="shared" si="186"/>
        <v>0.41475432915669425</v>
      </c>
      <c r="E5859">
        <v>-8.0939690060211969E-3</v>
      </c>
      <c r="F5859">
        <v>5851</v>
      </c>
      <c r="G5859">
        <f t="shared" ca="1" si="187"/>
        <v>2.1502942767437319E-2</v>
      </c>
    </row>
    <row r="5860" spans="2:7" x14ac:dyDescent="0.35">
      <c r="B5860" s="269">
        <v>36402</v>
      </c>
      <c r="C5860" s="210">
        <v>71.03</v>
      </c>
      <c r="D5860">
        <f t="shared" si="186"/>
        <v>1.07508033888402</v>
      </c>
      <c r="E5860">
        <v>-8.0994274542661397E-3</v>
      </c>
      <c r="F5860">
        <v>5852</v>
      </c>
      <c r="G5860">
        <f t="shared" ca="1" si="187"/>
        <v>-2.6755138250731423E-2</v>
      </c>
    </row>
    <row r="5861" spans="2:7" x14ac:dyDescent="0.35">
      <c r="B5861" s="269">
        <v>36116</v>
      </c>
      <c r="C5861" s="210">
        <v>34.229999999999997</v>
      </c>
      <c r="D5861">
        <f t="shared" si="186"/>
        <v>-0.78753646576872949</v>
      </c>
      <c r="E5861">
        <v>-8.1135902636917164E-3</v>
      </c>
      <c r="F5861">
        <v>5853</v>
      </c>
      <c r="G5861">
        <f t="shared" ca="1" si="187"/>
        <v>-3.3919830745470059E-2</v>
      </c>
    </row>
    <row r="5862" spans="2:7" x14ac:dyDescent="0.35">
      <c r="B5862" s="269">
        <v>40535</v>
      </c>
      <c r="C5862" s="210">
        <v>161.11000000000001</v>
      </c>
      <c r="D5862">
        <f t="shared" si="186"/>
        <v>-0.97074923428027804</v>
      </c>
      <c r="E5862">
        <v>-8.126577602659564E-3</v>
      </c>
      <c r="F5862">
        <v>5854</v>
      </c>
      <c r="G5862">
        <f t="shared" ca="1" si="187"/>
        <v>6.2718393168602312E-3</v>
      </c>
    </row>
    <row r="5863" spans="2:7" x14ac:dyDescent="0.35">
      <c r="B5863" s="269">
        <v>45862</v>
      </c>
      <c r="C5863" s="210">
        <v>5507.89</v>
      </c>
      <c r="D5863">
        <f t="shared" si="186"/>
        <v>124.52164995442115</v>
      </c>
      <c r="E5863">
        <v>-8.1288953958468472E-3</v>
      </c>
      <c r="F5863">
        <v>5855</v>
      </c>
      <c r="G5863">
        <f t="shared" ca="1" si="187"/>
        <v>1.142480242978937E-2</v>
      </c>
    </row>
    <row r="5864" spans="2:7" x14ac:dyDescent="0.35">
      <c r="B5864" s="269">
        <v>38085</v>
      </c>
      <c r="C5864" s="210">
        <v>43.88</v>
      </c>
      <c r="D5864">
        <f t="shared" si="186"/>
        <v>-5.2267818574513923E-2</v>
      </c>
      <c r="E5864">
        <v>-8.1374321880650861E-3</v>
      </c>
      <c r="F5864">
        <v>5856</v>
      </c>
      <c r="G5864">
        <f t="shared" ca="1" si="187"/>
        <v>-1.1696108167185833E-2</v>
      </c>
    </row>
    <row r="5865" spans="2:7" x14ac:dyDescent="0.35">
      <c r="B5865" s="269">
        <v>37025</v>
      </c>
      <c r="C5865" s="210">
        <v>46.3</v>
      </c>
      <c r="D5865">
        <f t="shared" si="186"/>
        <v>-0.98517280250044825</v>
      </c>
      <c r="E5865">
        <v>-8.140531276778119E-3</v>
      </c>
      <c r="F5865">
        <v>5857</v>
      </c>
      <c r="G5865">
        <f t="shared" ca="1" si="187"/>
        <v>1.7350793586352033E-2</v>
      </c>
    </row>
    <row r="5866" spans="2:7" x14ac:dyDescent="0.35">
      <c r="B5866" s="269">
        <v>44273</v>
      </c>
      <c r="C5866" s="210">
        <v>3122.64</v>
      </c>
      <c r="D5866">
        <f t="shared" si="186"/>
        <v>15.061310564756711</v>
      </c>
      <c r="E5866">
        <v>-8.1472799519739583E-3</v>
      </c>
      <c r="F5866">
        <v>5858</v>
      </c>
      <c r="G5866">
        <f t="shared" ca="1" si="187"/>
        <v>3.6953865798935292E-3</v>
      </c>
    </row>
    <row r="5867" spans="2:7" x14ac:dyDescent="0.35">
      <c r="B5867" s="269">
        <v>41222</v>
      </c>
      <c r="C5867" s="210">
        <v>194.42</v>
      </c>
      <c r="D5867">
        <f t="shared" si="186"/>
        <v>-2.9840319361277536E-2</v>
      </c>
      <c r="E5867">
        <v>-8.1624324048567634E-3</v>
      </c>
      <c r="F5867">
        <v>5859</v>
      </c>
      <c r="G5867">
        <f t="shared" ca="1" si="187"/>
        <v>-2.7069377639924348E-3</v>
      </c>
    </row>
    <row r="5868" spans="2:7" x14ac:dyDescent="0.35">
      <c r="B5868" s="269">
        <v>41173</v>
      </c>
      <c r="C5868" s="210">
        <v>200.4</v>
      </c>
      <c r="D5868">
        <f t="shared" si="186"/>
        <v>12.754289636238848</v>
      </c>
      <c r="E5868">
        <v>-8.1662954714179937E-3</v>
      </c>
      <c r="F5868">
        <v>5860</v>
      </c>
      <c r="G5868">
        <f t="shared" ca="1" si="187"/>
        <v>2.7452268127476694E-2</v>
      </c>
    </row>
    <row r="5869" spans="2:7" x14ac:dyDescent="0.35">
      <c r="B5869" s="269">
        <v>35625</v>
      </c>
      <c r="C5869" s="210">
        <v>14.57</v>
      </c>
      <c r="D5869">
        <f t="shared" si="186"/>
        <v>-0.99536580556103327</v>
      </c>
      <c r="E5869">
        <v>-8.168822328114311E-3</v>
      </c>
      <c r="F5869">
        <v>5861</v>
      </c>
      <c r="G5869">
        <f t="shared" ca="1" si="187"/>
        <v>-9.4441439615498089E-3</v>
      </c>
    </row>
    <row r="5870" spans="2:7" x14ac:dyDescent="0.35">
      <c r="B5870" s="269">
        <v>44263</v>
      </c>
      <c r="C5870" s="210">
        <v>3144.02</v>
      </c>
      <c r="D5870">
        <f t="shared" si="186"/>
        <v>85.445422051141065</v>
      </c>
      <c r="E5870">
        <v>-8.1768109175568218E-3</v>
      </c>
      <c r="F5870">
        <v>5862</v>
      </c>
      <c r="G5870">
        <f t="shared" ca="1" si="187"/>
        <v>-7.5450395466364608E-3</v>
      </c>
    </row>
    <row r="5871" spans="2:7" x14ac:dyDescent="0.35">
      <c r="B5871" s="269">
        <v>37482</v>
      </c>
      <c r="C5871" s="210">
        <v>36.369999999999997</v>
      </c>
      <c r="D5871">
        <f t="shared" si="186"/>
        <v>-0.98675364029049484</v>
      </c>
      <c r="E5871">
        <v>-8.181074447777591E-3</v>
      </c>
      <c r="F5871">
        <v>5863</v>
      </c>
      <c r="G5871">
        <f t="shared" ca="1" si="187"/>
        <v>-2.0937935884123796E-2</v>
      </c>
    </row>
    <row r="5872" spans="2:7" x14ac:dyDescent="0.35">
      <c r="B5872" s="269">
        <v>43847</v>
      </c>
      <c r="C5872" s="210">
        <v>2745.66</v>
      </c>
      <c r="D5872">
        <f t="shared" si="186"/>
        <v>12.428180173130533</v>
      </c>
      <c r="E5872">
        <v>-8.1890526057226097E-3</v>
      </c>
      <c r="F5872">
        <v>5864</v>
      </c>
      <c r="G5872">
        <f t="shared" ca="1" si="187"/>
        <v>-2.3190248089269986E-3</v>
      </c>
    </row>
    <row r="5873" spans="2:7" x14ac:dyDescent="0.35">
      <c r="B5873" s="269">
        <v>41291</v>
      </c>
      <c r="C5873" s="210">
        <v>204.47</v>
      </c>
      <c r="D5873">
        <f t="shared" si="186"/>
        <v>2.8412549314296451</v>
      </c>
      <c r="E5873">
        <v>-8.1975164920450021E-3</v>
      </c>
      <c r="F5873">
        <v>5865</v>
      </c>
      <c r="G5873">
        <f t="shared" ca="1" si="187"/>
        <v>1.3847798376272818E-3</v>
      </c>
    </row>
    <row r="5874" spans="2:7" x14ac:dyDescent="0.35">
      <c r="B5874" s="269">
        <v>36816</v>
      </c>
      <c r="C5874" s="210">
        <v>53.23</v>
      </c>
      <c r="D5874">
        <f t="shared" si="186"/>
        <v>-0.9893440046763865</v>
      </c>
      <c r="E5874">
        <v>-8.1982485559904013E-3</v>
      </c>
      <c r="F5874">
        <v>5866</v>
      </c>
      <c r="G5874">
        <f t="shared" ca="1" si="187"/>
        <v>-2.1722098863936569E-3</v>
      </c>
    </row>
    <row r="5875" spans="2:7" x14ac:dyDescent="0.35">
      <c r="B5875" s="269">
        <v>46181</v>
      </c>
      <c r="C5875" s="210">
        <v>4995.3100000000004</v>
      </c>
      <c r="D5875">
        <f t="shared" si="186"/>
        <v>-0.12492401588527842</v>
      </c>
      <c r="E5875">
        <v>-8.2019290714803756E-3</v>
      </c>
      <c r="F5875">
        <v>5867</v>
      </c>
      <c r="G5875">
        <f t="shared" ca="1" si="187"/>
        <v>-1.9511033244751261E-2</v>
      </c>
    </row>
    <row r="5876" spans="2:7" x14ac:dyDescent="0.35">
      <c r="B5876" s="269">
        <v>45975</v>
      </c>
      <c r="C5876" s="210">
        <v>5708.43</v>
      </c>
      <c r="D5876">
        <f t="shared" si="186"/>
        <v>167.63899556868537</v>
      </c>
      <c r="E5876">
        <v>-8.2023893085738566E-3</v>
      </c>
      <c r="F5876">
        <v>5868</v>
      </c>
      <c r="G5876">
        <f t="shared" ca="1" si="187"/>
        <v>-2.4946558000509293E-3</v>
      </c>
    </row>
    <row r="5877" spans="2:7" x14ac:dyDescent="0.35">
      <c r="B5877" s="269">
        <v>36119</v>
      </c>
      <c r="C5877" s="210">
        <v>33.85</v>
      </c>
      <c r="D5877">
        <f t="shared" si="186"/>
        <v>-0.70813933436799437</v>
      </c>
      <c r="E5877">
        <v>-8.2039261646645514E-3</v>
      </c>
      <c r="F5877">
        <v>5869</v>
      </c>
      <c r="G5877">
        <f t="shared" ca="1" si="187"/>
        <v>4.0071876393813044E-2</v>
      </c>
    </row>
    <row r="5878" spans="2:7" x14ac:dyDescent="0.35">
      <c r="B5878" s="269">
        <v>39259</v>
      </c>
      <c r="C5878" s="210">
        <v>115.98</v>
      </c>
      <c r="D5878">
        <f t="shared" si="186"/>
        <v>1.4634664401019544</v>
      </c>
      <c r="E5878">
        <v>-8.2093381221138521E-3</v>
      </c>
      <c r="F5878">
        <v>5870</v>
      </c>
      <c r="G5878">
        <f t="shared" ca="1" si="187"/>
        <v>3.4224182666609371E-2</v>
      </c>
    </row>
    <row r="5879" spans="2:7" x14ac:dyDescent="0.35">
      <c r="B5879" s="269">
        <v>37019</v>
      </c>
      <c r="C5879" s="210">
        <v>47.08</v>
      </c>
      <c r="D5879">
        <f t="shared" si="186"/>
        <v>-0.23509341998375305</v>
      </c>
      <c r="E5879">
        <v>-8.215715188540142E-3</v>
      </c>
      <c r="F5879">
        <v>5871</v>
      </c>
      <c r="G5879">
        <f t="shared" ca="1" si="187"/>
        <v>5.9154969836401157E-3</v>
      </c>
    </row>
    <row r="5880" spans="2:7" x14ac:dyDescent="0.35">
      <c r="B5880" s="269">
        <v>36546</v>
      </c>
      <c r="C5880" s="210">
        <v>61.55</v>
      </c>
      <c r="D5880">
        <f t="shared" si="186"/>
        <v>-0.97636519328318372</v>
      </c>
      <c r="E5880">
        <v>-8.2178536899775237E-3</v>
      </c>
      <c r="F5880">
        <v>5872</v>
      </c>
      <c r="G5880">
        <f t="shared" ca="1" si="187"/>
        <v>5.6306217272366838E-3</v>
      </c>
    </row>
    <row r="5881" spans="2:7" x14ac:dyDescent="0.35">
      <c r="B5881" s="269">
        <v>43444</v>
      </c>
      <c r="C5881" s="210">
        <v>2604.21</v>
      </c>
      <c r="D5881">
        <f t="shared" si="186"/>
        <v>0.28460229374768775</v>
      </c>
      <c r="E5881">
        <v>-8.218479010126449E-3</v>
      </c>
      <c r="F5881">
        <v>5873</v>
      </c>
      <c r="G5881">
        <f t="shared" ca="1" si="187"/>
        <v>-1.8631647899799899E-4</v>
      </c>
    </row>
    <row r="5882" spans="2:7" x14ac:dyDescent="0.35">
      <c r="B5882" s="269">
        <v>43041</v>
      </c>
      <c r="C5882" s="210">
        <v>2027.25</v>
      </c>
      <c r="D5882">
        <f t="shared" si="186"/>
        <v>-0.45416581404615997</v>
      </c>
      <c r="E5882">
        <v>-8.2189770308945254E-3</v>
      </c>
      <c r="F5882">
        <v>5874</v>
      </c>
      <c r="G5882">
        <f t="shared" ca="1" si="187"/>
        <v>-1.4874509562275698E-2</v>
      </c>
    </row>
    <row r="5883" spans="2:7" x14ac:dyDescent="0.35">
      <c r="B5883" s="269">
        <v>44466</v>
      </c>
      <c r="C5883" s="210">
        <v>3714.04</v>
      </c>
      <c r="D5883">
        <f t="shared" si="186"/>
        <v>21.864072888451119</v>
      </c>
      <c r="E5883">
        <v>-8.2378921677271986E-3</v>
      </c>
      <c r="F5883">
        <v>5875</v>
      </c>
      <c r="G5883">
        <f t="shared" ca="1" si="187"/>
        <v>-1.7665142411103026E-4</v>
      </c>
    </row>
    <row r="5884" spans="2:7" x14ac:dyDescent="0.35">
      <c r="B5884" s="269">
        <v>40417</v>
      </c>
      <c r="C5884" s="210">
        <v>162.44</v>
      </c>
      <c r="D5884">
        <f t="shared" si="186"/>
        <v>7.2565203037306111E-2</v>
      </c>
      <c r="E5884">
        <v>-8.2422614323218405E-3</v>
      </c>
      <c r="F5884">
        <v>5876</v>
      </c>
      <c r="G5884">
        <f t="shared" ca="1" si="187"/>
        <v>1.0916993607358391E-2</v>
      </c>
    </row>
    <row r="5885" spans="2:7" x14ac:dyDescent="0.35">
      <c r="B5885" s="269">
        <v>40652</v>
      </c>
      <c r="C5885" s="210">
        <v>151.44999999999999</v>
      </c>
      <c r="D5885">
        <f t="shared" si="186"/>
        <v>-0.95611531429200636</v>
      </c>
      <c r="E5885">
        <v>-8.2509331412482442E-3</v>
      </c>
      <c r="F5885">
        <v>5877</v>
      </c>
      <c r="G5885">
        <f t="shared" ca="1" si="187"/>
        <v>2.2100091122599693E-2</v>
      </c>
    </row>
    <row r="5886" spans="2:7" x14ac:dyDescent="0.35">
      <c r="B5886" s="269">
        <v>44792</v>
      </c>
      <c r="C5886" s="210">
        <v>3451.09</v>
      </c>
      <c r="D5886">
        <f t="shared" si="186"/>
        <v>74.715006581834146</v>
      </c>
      <c r="E5886">
        <v>-8.2590241477312927E-3</v>
      </c>
      <c r="F5886">
        <v>5878</v>
      </c>
      <c r="G5886">
        <f t="shared" ca="1" si="187"/>
        <v>1.8121854042660172E-4</v>
      </c>
    </row>
    <row r="5887" spans="2:7" x14ac:dyDescent="0.35">
      <c r="B5887" s="269">
        <v>38195</v>
      </c>
      <c r="C5887" s="210">
        <v>45.58</v>
      </c>
      <c r="D5887">
        <f t="shared" si="186"/>
        <v>-0.4922579926478779</v>
      </c>
      <c r="E5887">
        <v>-8.2680591818973578E-3</v>
      </c>
      <c r="F5887">
        <v>5879</v>
      </c>
      <c r="G5887">
        <f t="shared" ca="1" si="187"/>
        <v>-9.466379125258207E-3</v>
      </c>
    </row>
    <row r="5888" spans="2:7" x14ac:dyDescent="0.35">
      <c r="B5888" s="269">
        <v>39125</v>
      </c>
      <c r="C5888" s="210">
        <v>89.77</v>
      </c>
      <c r="D5888">
        <f t="shared" si="186"/>
        <v>1.3450888192267501</v>
      </c>
      <c r="E5888">
        <v>-8.2854617764030053E-3</v>
      </c>
      <c r="F5888">
        <v>5880</v>
      </c>
      <c r="G5888">
        <f t="shared" ca="1" si="187"/>
        <v>-1.7725290825263196E-2</v>
      </c>
    </row>
    <row r="5889" spans="2:7" x14ac:dyDescent="0.35">
      <c r="B5889" s="269">
        <v>37784</v>
      </c>
      <c r="C5889" s="210">
        <v>38.28</v>
      </c>
      <c r="D5889">
        <f t="shared" si="186"/>
        <v>-0.81054194506310318</v>
      </c>
      <c r="E5889">
        <v>-8.2901554404145143E-3</v>
      </c>
      <c r="F5889">
        <v>5881</v>
      </c>
      <c r="G5889">
        <f t="shared" ca="1" si="187"/>
        <v>2.2328613787426087E-2</v>
      </c>
    </row>
    <row r="5890" spans="2:7" x14ac:dyDescent="0.35">
      <c r="B5890" s="269">
        <v>41172</v>
      </c>
      <c r="C5890" s="210">
        <v>202.05</v>
      </c>
      <c r="D5890">
        <f t="shared" si="186"/>
        <v>3.8314203730272602</v>
      </c>
      <c r="E5890">
        <v>-8.2948856385589367E-3</v>
      </c>
      <c r="F5890">
        <v>5882</v>
      </c>
      <c r="G5890">
        <f t="shared" ca="1" si="187"/>
        <v>3.5045308343101354E-3</v>
      </c>
    </row>
    <row r="5891" spans="2:7" x14ac:dyDescent="0.35">
      <c r="B5891" s="269">
        <v>37264</v>
      </c>
      <c r="C5891" s="210">
        <v>41.82</v>
      </c>
      <c r="D5891">
        <f t="shared" si="186"/>
        <v>-0.62750512158190075</v>
      </c>
      <c r="E5891">
        <v>-8.2997391510552868E-3</v>
      </c>
      <c r="F5891">
        <v>5883</v>
      </c>
      <c r="G5891">
        <f t="shared" ca="1" si="187"/>
        <v>-1.3448484126617465E-2</v>
      </c>
    </row>
    <row r="5892" spans="2:7" x14ac:dyDescent="0.35">
      <c r="B5892" s="269">
        <v>38734</v>
      </c>
      <c r="C5892" s="210">
        <v>112.27</v>
      </c>
      <c r="D5892">
        <f t="shared" si="186"/>
        <v>-0.15306276403138205</v>
      </c>
      <c r="E5892">
        <v>-8.3031534316756282E-3</v>
      </c>
      <c r="F5892">
        <v>5884</v>
      </c>
      <c r="G5892">
        <f t="shared" ca="1" si="187"/>
        <v>-1.2788839324981592E-2</v>
      </c>
    </row>
    <row r="5893" spans="2:7" x14ac:dyDescent="0.35">
      <c r="B5893" s="269">
        <v>40156</v>
      </c>
      <c r="C5893" s="210">
        <v>132.56</v>
      </c>
      <c r="D5893">
        <f t="shared" si="186"/>
        <v>2.5817346663064042</v>
      </c>
      <c r="E5893">
        <v>-8.3040323183959409E-3</v>
      </c>
      <c r="F5893">
        <v>5885</v>
      </c>
      <c r="G5893">
        <f t="shared" ca="1" si="187"/>
        <v>1.5020786335272143E-2</v>
      </c>
    </row>
    <row r="5894" spans="2:7" x14ac:dyDescent="0.35">
      <c r="B5894" s="269">
        <v>37495</v>
      </c>
      <c r="C5894" s="210">
        <v>37.01</v>
      </c>
      <c r="D5894">
        <f t="shared" si="186"/>
        <v>-3.1151832460733109E-2</v>
      </c>
      <c r="E5894">
        <v>-8.306538049303383E-3</v>
      </c>
      <c r="F5894">
        <v>5886</v>
      </c>
      <c r="G5894">
        <f t="shared" ca="1" si="187"/>
        <v>-3.9365643325793641E-2</v>
      </c>
    </row>
    <row r="5895" spans="2:7" x14ac:dyDescent="0.35">
      <c r="B5895" s="269">
        <v>37508</v>
      </c>
      <c r="C5895" s="210">
        <v>38.200000000000003</v>
      </c>
      <c r="D5895">
        <f t="shared" si="186"/>
        <v>-0.99187092216088768</v>
      </c>
      <c r="E5895">
        <v>-8.3073727933541085E-3</v>
      </c>
      <c r="F5895">
        <v>5887</v>
      </c>
      <c r="G5895">
        <f t="shared" ca="1" si="187"/>
        <v>4.0972681294841572E-2</v>
      </c>
    </row>
    <row r="5896" spans="2:7" x14ac:dyDescent="0.35">
      <c r="B5896" s="269">
        <v>45272</v>
      </c>
      <c r="C5896" s="210">
        <v>4699.18</v>
      </c>
      <c r="D5896">
        <f t="shared" si="186"/>
        <v>-3.4862860026888512E-3</v>
      </c>
      <c r="E5896">
        <v>-8.3126344023617717E-3</v>
      </c>
      <c r="F5896">
        <v>5888</v>
      </c>
      <c r="G5896">
        <f t="shared" ca="1" si="187"/>
        <v>-6.1365779480715985E-3</v>
      </c>
    </row>
    <row r="5897" spans="2:7" x14ac:dyDescent="0.35">
      <c r="B5897" s="269">
        <v>45378</v>
      </c>
      <c r="C5897" s="210">
        <v>4715.62</v>
      </c>
      <c r="D5897">
        <f t="shared" ref="D5897:D5960" si="188">(C5897-C5898)/C5898</f>
        <v>0.25348084273874139</v>
      </c>
      <c r="E5897">
        <v>-8.3130921211738325E-3</v>
      </c>
      <c r="F5897">
        <v>5889</v>
      </c>
      <c r="G5897">
        <f t="shared" ca="1" si="187"/>
        <v>-1.7000859205856773E-2</v>
      </c>
    </row>
    <row r="5898" spans="2:7" x14ac:dyDescent="0.35">
      <c r="B5898" s="269">
        <v>44447</v>
      </c>
      <c r="C5898" s="210">
        <v>3762.02</v>
      </c>
      <c r="D5898">
        <f t="shared" si="188"/>
        <v>91.843534057255667</v>
      </c>
      <c r="E5898">
        <v>-8.3140901949619785E-3</v>
      </c>
      <c r="F5898">
        <v>5890</v>
      </c>
      <c r="G5898">
        <f t="shared" ref="G5898:G5961" ca="1" si="189">_xlfn.NORM.INV(RAND(),M$11,M$12)</f>
        <v>7.8331192096665891E-3</v>
      </c>
    </row>
    <row r="5899" spans="2:7" x14ac:dyDescent="0.35">
      <c r="B5899" s="269">
        <v>37921</v>
      </c>
      <c r="C5899" s="210">
        <v>40.520000000000003</v>
      </c>
      <c r="D5899">
        <f t="shared" si="188"/>
        <v>-0.64208108824308807</v>
      </c>
      <c r="E5899">
        <v>-8.3210964268232088E-3</v>
      </c>
      <c r="F5899">
        <v>5891</v>
      </c>
      <c r="G5899">
        <f t="shared" ca="1" si="189"/>
        <v>4.0197174714390934E-3</v>
      </c>
    </row>
    <row r="5900" spans="2:7" x14ac:dyDescent="0.35">
      <c r="B5900" s="269">
        <v>39483</v>
      </c>
      <c r="C5900" s="210">
        <v>113.21</v>
      </c>
      <c r="D5900">
        <f t="shared" si="188"/>
        <v>-0.95215191692413026</v>
      </c>
      <c r="E5900">
        <v>-8.3216538192011462E-3</v>
      </c>
      <c r="F5900">
        <v>5892</v>
      </c>
      <c r="G5900">
        <f t="shared" ca="1" si="189"/>
        <v>-1.8242638152012783E-2</v>
      </c>
    </row>
    <row r="5901" spans="2:7" x14ac:dyDescent="0.35">
      <c r="B5901" s="269">
        <v>43725</v>
      </c>
      <c r="C5901" s="210">
        <v>2366.0300000000002</v>
      </c>
      <c r="D5901">
        <f t="shared" si="188"/>
        <v>23.254536135315224</v>
      </c>
      <c r="E5901">
        <v>-8.3239378177534067E-3</v>
      </c>
      <c r="F5901">
        <v>5893</v>
      </c>
      <c r="G5901">
        <f t="shared" ca="1" si="189"/>
        <v>-1.6623681477132328E-2</v>
      </c>
    </row>
    <row r="5902" spans="2:7" x14ac:dyDescent="0.35">
      <c r="B5902" s="269">
        <v>38706</v>
      </c>
      <c r="C5902" s="210">
        <v>97.55</v>
      </c>
      <c r="D5902">
        <f t="shared" si="188"/>
        <v>-0.9158376974643464</v>
      </c>
      <c r="E5902">
        <v>-8.3358747585646781E-3</v>
      </c>
      <c r="F5902">
        <v>5894</v>
      </c>
      <c r="G5902">
        <f t="shared" ca="1" si="189"/>
        <v>-2.7530511745470759E-2</v>
      </c>
    </row>
    <row r="5903" spans="2:7" x14ac:dyDescent="0.35">
      <c r="B5903" s="269">
        <v>42446</v>
      </c>
      <c r="C5903" s="210">
        <v>1159.07</v>
      </c>
      <c r="D5903">
        <f t="shared" si="188"/>
        <v>121.00736842105262</v>
      </c>
      <c r="E5903">
        <v>-8.3502305724527867E-3</v>
      </c>
      <c r="F5903">
        <v>5895</v>
      </c>
      <c r="G5903">
        <f t="shared" ca="1" si="189"/>
        <v>2.1284374941509844E-2</v>
      </c>
    </row>
    <row r="5904" spans="2:7" x14ac:dyDescent="0.35">
      <c r="B5904" s="269">
        <v>35209</v>
      </c>
      <c r="C5904" s="210">
        <v>9.5</v>
      </c>
      <c r="D5904">
        <f t="shared" si="188"/>
        <v>-0.99629716245712507</v>
      </c>
      <c r="E5904">
        <v>-8.3507306889352897E-3</v>
      </c>
      <c r="F5904">
        <v>5896</v>
      </c>
      <c r="G5904">
        <f t="shared" ca="1" si="189"/>
        <v>-2.1804022802816115E-2</v>
      </c>
    </row>
    <row r="5905" spans="2:7" x14ac:dyDescent="0.35">
      <c r="B5905" s="269">
        <v>43739</v>
      </c>
      <c r="C5905" s="210">
        <v>2565.6</v>
      </c>
      <c r="D5905">
        <f t="shared" si="188"/>
        <v>41.448709463931174</v>
      </c>
      <c r="E5905">
        <v>-8.3526269610894079E-3</v>
      </c>
      <c r="F5905">
        <v>5897</v>
      </c>
      <c r="G5905">
        <f t="shared" ca="1" si="189"/>
        <v>1.0593808247767041E-2</v>
      </c>
    </row>
    <row r="5906" spans="2:7" x14ac:dyDescent="0.35">
      <c r="B5906" s="269">
        <v>36357</v>
      </c>
      <c r="C5906" s="210">
        <v>60.44</v>
      </c>
      <c r="D5906">
        <f t="shared" si="188"/>
        <v>0.45743911261152637</v>
      </c>
      <c r="E5906">
        <v>-8.3675143560296168E-3</v>
      </c>
      <c r="F5906">
        <v>5898</v>
      </c>
      <c r="G5906">
        <f t="shared" ca="1" si="189"/>
        <v>6.2060734717965301E-3</v>
      </c>
    </row>
    <row r="5907" spans="2:7" x14ac:dyDescent="0.35">
      <c r="B5907" s="269">
        <v>37265</v>
      </c>
      <c r="C5907" s="210">
        <v>41.47</v>
      </c>
      <c r="D5907">
        <f t="shared" si="188"/>
        <v>-0.98056108936648945</v>
      </c>
      <c r="E5907">
        <v>-8.3692013390722474E-3</v>
      </c>
      <c r="F5907">
        <v>5899</v>
      </c>
      <c r="G5907">
        <f t="shared" ca="1" si="189"/>
        <v>1.6125493334854208E-2</v>
      </c>
    </row>
    <row r="5908" spans="2:7" x14ac:dyDescent="0.35">
      <c r="B5908" s="269">
        <v>43164</v>
      </c>
      <c r="C5908" s="210">
        <v>2133.35</v>
      </c>
      <c r="D5908">
        <f t="shared" si="188"/>
        <v>0.49289713086074172</v>
      </c>
      <c r="E5908">
        <v>-8.3714487579950436E-3</v>
      </c>
      <c r="F5908">
        <v>5900</v>
      </c>
      <c r="G5908">
        <f t="shared" ca="1" si="189"/>
        <v>-1.5359576377044113E-2</v>
      </c>
    </row>
    <row r="5909" spans="2:7" x14ac:dyDescent="0.35">
      <c r="B5909" s="269">
        <v>42676</v>
      </c>
      <c r="C5909" s="210">
        <v>1429</v>
      </c>
      <c r="D5909">
        <f t="shared" si="188"/>
        <v>7.7690230731467835</v>
      </c>
      <c r="E5909">
        <v>-8.3894829608143276E-3</v>
      </c>
      <c r="F5909">
        <v>5901</v>
      </c>
      <c r="G5909">
        <f t="shared" ca="1" si="189"/>
        <v>-4.4373589584518732E-4</v>
      </c>
    </row>
    <row r="5910" spans="2:7" x14ac:dyDescent="0.35">
      <c r="B5910" s="269">
        <v>40415</v>
      </c>
      <c r="C5910" s="210">
        <v>162.96</v>
      </c>
      <c r="D5910">
        <f t="shared" si="188"/>
        <v>3.1848998459167954</v>
      </c>
      <c r="E5910">
        <v>-8.397225264695116E-3</v>
      </c>
      <c r="F5910">
        <v>5902</v>
      </c>
      <c r="G5910">
        <f t="shared" ca="1" si="189"/>
        <v>1.2822970435373044E-3</v>
      </c>
    </row>
    <row r="5911" spans="2:7" x14ac:dyDescent="0.35">
      <c r="B5911" s="269">
        <v>37952</v>
      </c>
      <c r="C5911" s="210">
        <v>38.94</v>
      </c>
      <c r="D5911">
        <f t="shared" si="188"/>
        <v>-0.98712382489195449</v>
      </c>
      <c r="E5911">
        <v>-8.4033613445379518E-3</v>
      </c>
      <c r="F5911">
        <v>5903</v>
      </c>
      <c r="G5911">
        <f t="shared" ca="1" si="189"/>
        <v>2.298856746301102E-2</v>
      </c>
    </row>
    <row r="5912" spans="2:7" x14ac:dyDescent="0.35">
      <c r="B5912" s="269">
        <v>44246</v>
      </c>
      <c r="C5912" s="210">
        <v>3024.19</v>
      </c>
      <c r="D5912">
        <f t="shared" si="188"/>
        <v>17.193899651064857</v>
      </c>
      <c r="E5912">
        <v>-8.407025965381636E-3</v>
      </c>
      <c r="F5912">
        <v>5904</v>
      </c>
      <c r="G5912">
        <f t="shared" ca="1" si="189"/>
        <v>-1.5914524005469444E-2</v>
      </c>
    </row>
    <row r="5913" spans="2:7" x14ac:dyDescent="0.35">
      <c r="B5913" s="269">
        <v>40498</v>
      </c>
      <c r="C5913" s="210">
        <v>166.22</v>
      </c>
      <c r="D5913">
        <f t="shared" si="188"/>
        <v>-0.96172083522364815</v>
      </c>
      <c r="E5913">
        <v>-8.4113822108214317E-3</v>
      </c>
      <c r="F5913">
        <v>5905</v>
      </c>
      <c r="G5913">
        <f t="shared" ca="1" si="189"/>
        <v>-6.3515491658481501E-3</v>
      </c>
    </row>
    <row r="5914" spans="2:7" x14ac:dyDescent="0.35">
      <c r="B5914" s="269">
        <v>45176</v>
      </c>
      <c r="C5914" s="210">
        <v>4342.3100000000004</v>
      </c>
      <c r="D5914">
        <f t="shared" si="188"/>
        <v>20.059750715359623</v>
      </c>
      <c r="E5914">
        <v>-8.4148558170972186E-3</v>
      </c>
      <c r="F5914">
        <v>5906</v>
      </c>
      <c r="G5914">
        <f t="shared" ca="1" si="189"/>
        <v>2.0537743361158396E-2</v>
      </c>
    </row>
    <row r="5915" spans="2:7" x14ac:dyDescent="0.35">
      <c r="B5915" s="269">
        <v>41246</v>
      </c>
      <c r="C5915" s="210">
        <v>206.19</v>
      </c>
      <c r="D5915">
        <f t="shared" si="188"/>
        <v>-0.92545310584943108</v>
      </c>
      <c r="E5915">
        <v>-8.4158891988073484E-3</v>
      </c>
      <c r="F5915">
        <v>5907</v>
      </c>
      <c r="G5915">
        <f t="shared" ca="1" si="189"/>
        <v>3.0717314325162753E-2</v>
      </c>
    </row>
    <row r="5916" spans="2:7" x14ac:dyDescent="0.35">
      <c r="B5916" s="269">
        <v>43311</v>
      </c>
      <c r="C5916" s="210">
        <v>2765.91</v>
      </c>
      <c r="D5916">
        <f t="shared" si="188"/>
        <v>-0.46954685630120596</v>
      </c>
      <c r="E5916">
        <v>-8.4176110188966119E-3</v>
      </c>
      <c r="F5916">
        <v>5908</v>
      </c>
      <c r="G5916">
        <f t="shared" ca="1" si="189"/>
        <v>9.2767890167938134E-3</v>
      </c>
    </row>
    <row r="5917" spans="2:7" x14ac:dyDescent="0.35">
      <c r="B5917" s="269">
        <v>45449</v>
      </c>
      <c r="C5917" s="210">
        <v>5214.24</v>
      </c>
      <c r="D5917">
        <f t="shared" si="188"/>
        <v>59.651855298359891</v>
      </c>
      <c r="E5917">
        <v>-8.4187345845116654E-3</v>
      </c>
      <c r="F5917">
        <v>5909</v>
      </c>
      <c r="G5917">
        <f t="shared" ca="1" si="189"/>
        <v>-9.1856458863310963E-3</v>
      </c>
    </row>
    <row r="5918" spans="2:7" x14ac:dyDescent="0.35">
      <c r="B5918" s="269">
        <v>38912</v>
      </c>
      <c r="C5918" s="210">
        <v>85.97</v>
      </c>
      <c r="D5918">
        <f t="shared" si="188"/>
        <v>-0.96052673869224459</v>
      </c>
      <c r="E5918">
        <v>-8.4198385236447983E-3</v>
      </c>
      <c r="F5918">
        <v>5910</v>
      </c>
      <c r="G5918">
        <f t="shared" ca="1" si="189"/>
        <v>-4.3733767283716585E-2</v>
      </c>
    </row>
    <row r="5919" spans="2:7" x14ac:dyDescent="0.35">
      <c r="B5919" s="269">
        <v>43696</v>
      </c>
      <c r="C5919" s="210">
        <v>2177.9299999999998</v>
      </c>
      <c r="D5919">
        <f t="shared" si="188"/>
        <v>83.187475840742167</v>
      </c>
      <c r="E5919">
        <v>-8.4227587494252049E-3</v>
      </c>
      <c r="F5919">
        <v>5911</v>
      </c>
      <c r="G5919">
        <f t="shared" ca="1" si="189"/>
        <v>-2.3122305066194383E-2</v>
      </c>
    </row>
    <row r="5920" spans="2:7" x14ac:dyDescent="0.35">
      <c r="B5920" s="269">
        <v>35978</v>
      </c>
      <c r="C5920" s="210">
        <v>25.87</v>
      </c>
      <c r="D5920">
        <f t="shared" si="188"/>
        <v>-0.98746316972939452</v>
      </c>
      <c r="E5920">
        <v>-8.4323495592180473E-3</v>
      </c>
      <c r="F5920">
        <v>5912</v>
      </c>
      <c r="G5920">
        <f t="shared" ca="1" si="189"/>
        <v>1.2310713527090768E-2</v>
      </c>
    </row>
    <row r="5921" spans="2:7" x14ac:dyDescent="0.35">
      <c r="B5921" s="269">
        <v>43063</v>
      </c>
      <c r="C5921" s="210">
        <v>2063.52</v>
      </c>
      <c r="D5921">
        <f t="shared" si="188"/>
        <v>0.6988038100256031</v>
      </c>
      <c r="E5921">
        <v>-8.4379264612604726E-3</v>
      </c>
      <c r="F5921">
        <v>5913</v>
      </c>
      <c r="G5921">
        <f t="shared" ca="1" si="189"/>
        <v>-7.9892862458608594E-3</v>
      </c>
    </row>
    <row r="5922" spans="2:7" x14ac:dyDescent="0.35">
      <c r="B5922" s="269">
        <v>42730</v>
      </c>
      <c r="C5922" s="210">
        <v>1214.69</v>
      </c>
      <c r="D5922">
        <f t="shared" si="188"/>
        <v>93.016253869969034</v>
      </c>
      <c r="E5922">
        <v>-8.4406096177235806E-3</v>
      </c>
      <c r="F5922">
        <v>5914</v>
      </c>
      <c r="G5922">
        <f t="shared" ca="1" si="189"/>
        <v>-9.8503491208291362E-3</v>
      </c>
    </row>
    <row r="5923" spans="2:7" x14ac:dyDescent="0.35">
      <c r="B5923" s="269">
        <v>35493</v>
      </c>
      <c r="C5923" s="210">
        <v>12.92</v>
      </c>
      <c r="D5923">
        <f t="shared" si="188"/>
        <v>-0.98989898989898983</v>
      </c>
      <c r="E5923">
        <v>-8.4420567920183761E-3</v>
      </c>
      <c r="F5923">
        <v>5915</v>
      </c>
      <c r="G5923">
        <f t="shared" ca="1" si="189"/>
        <v>5.8759088217561492E-4</v>
      </c>
    </row>
    <row r="5924" spans="2:7" x14ac:dyDescent="0.35">
      <c r="B5924" s="269">
        <v>42241</v>
      </c>
      <c r="C5924" s="210">
        <v>1279.08</v>
      </c>
      <c r="D5924">
        <f t="shared" si="188"/>
        <v>-0.68976808036905346</v>
      </c>
      <c r="E5924">
        <v>-8.4420567920184958E-3</v>
      </c>
      <c r="F5924">
        <v>5916</v>
      </c>
      <c r="G5924">
        <f t="shared" ca="1" si="189"/>
        <v>1.4650255477246119E-2</v>
      </c>
    </row>
    <row r="5925" spans="2:7" x14ac:dyDescent="0.35">
      <c r="B5925" s="269">
        <v>45034</v>
      </c>
      <c r="C5925" s="210">
        <v>4122.9799999999996</v>
      </c>
      <c r="D5925">
        <f t="shared" si="188"/>
        <v>33.548181665828722</v>
      </c>
      <c r="E5925">
        <v>-8.470011062479018E-3</v>
      </c>
      <c r="F5925">
        <v>5917</v>
      </c>
      <c r="G5925">
        <f t="shared" ca="1" si="189"/>
        <v>2.1641145152897504E-2</v>
      </c>
    </row>
    <row r="5926" spans="2:7" x14ac:dyDescent="0.35">
      <c r="B5926" s="269">
        <v>39336</v>
      </c>
      <c r="C5926" s="210">
        <v>119.34</v>
      </c>
      <c r="D5926">
        <f t="shared" si="188"/>
        <v>-0.97206146758062706</v>
      </c>
      <c r="E5926">
        <v>-8.4745762711864077E-3</v>
      </c>
      <c r="F5926">
        <v>5918</v>
      </c>
      <c r="G5926">
        <f t="shared" ca="1" si="189"/>
        <v>2.1875588695590663E-2</v>
      </c>
    </row>
    <row r="5927" spans="2:7" x14ac:dyDescent="0.35">
      <c r="B5927" s="269">
        <v>44974</v>
      </c>
      <c r="C5927" s="210">
        <v>4271.5200000000004</v>
      </c>
      <c r="D5927">
        <f t="shared" si="188"/>
        <v>24.362308514428218</v>
      </c>
      <c r="E5927">
        <v>-8.4748713449069087E-3</v>
      </c>
      <c r="F5927">
        <v>5919</v>
      </c>
      <c r="G5927">
        <f t="shared" ca="1" si="189"/>
        <v>-8.0957558858554368E-4</v>
      </c>
    </row>
    <row r="5928" spans="2:7" x14ac:dyDescent="0.35">
      <c r="B5928" s="269">
        <v>40478</v>
      </c>
      <c r="C5928" s="210">
        <v>168.42</v>
      </c>
      <c r="D5928">
        <f t="shared" si="188"/>
        <v>3.002376425855513</v>
      </c>
      <c r="E5928">
        <v>-8.4775697633346636E-3</v>
      </c>
      <c r="F5928">
        <v>5920</v>
      </c>
      <c r="G5928">
        <f t="shared" ca="1" si="189"/>
        <v>-6.609602870242994E-3</v>
      </c>
    </row>
    <row r="5929" spans="2:7" x14ac:dyDescent="0.35">
      <c r="B5929" s="269">
        <v>38135</v>
      </c>
      <c r="C5929" s="210">
        <v>42.08</v>
      </c>
      <c r="D5929">
        <f t="shared" si="188"/>
        <v>-0.96694967837198897</v>
      </c>
      <c r="E5929">
        <v>-8.4825636192271316E-3</v>
      </c>
      <c r="F5929">
        <v>5921</v>
      </c>
      <c r="G5929">
        <f t="shared" ca="1" si="189"/>
        <v>1.2712240028739899E-2</v>
      </c>
    </row>
    <row r="5930" spans="2:7" x14ac:dyDescent="0.35">
      <c r="B5930" s="269">
        <v>42698</v>
      </c>
      <c r="C5930" s="210">
        <v>1273.21</v>
      </c>
      <c r="D5930">
        <f t="shared" si="188"/>
        <v>5.4498986828774054</v>
      </c>
      <c r="E5930">
        <v>-8.4883693764551821E-3</v>
      </c>
      <c r="F5930">
        <v>5922</v>
      </c>
      <c r="G5930">
        <f t="shared" ca="1" si="189"/>
        <v>-7.3962839055437902E-3</v>
      </c>
    </row>
    <row r="5931" spans="2:7" x14ac:dyDescent="0.35">
      <c r="B5931" s="269">
        <v>41185</v>
      </c>
      <c r="C5931" s="210">
        <v>197.4</v>
      </c>
      <c r="D5931">
        <f t="shared" si="188"/>
        <v>-0.91636868952193729</v>
      </c>
      <c r="E5931">
        <v>-8.4886232357225255E-3</v>
      </c>
      <c r="F5931">
        <v>5923</v>
      </c>
      <c r="G5931">
        <f t="shared" ca="1" si="189"/>
        <v>-9.8765750564601407E-3</v>
      </c>
    </row>
    <row r="5932" spans="2:7" x14ac:dyDescent="0.35">
      <c r="B5932" s="269">
        <v>43907</v>
      </c>
      <c r="C5932" s="210">
        <v>2360.36</v>
      </c>
      <c r="D5932">
        <f t="shared" si="188"/>
        <v>-0.61586808708699914</v>
      </c>
      <c r="E5932">
        <v>-8.4895634238858902E-3</v>
      </c>
      <c r="F5932">
        <v>5924</v>
      </c>
      <c r="G5932">
        <f t="shared" ca="1" si="189"/>
        <v>-6.4226255888708882E-3</v>
      </c>
    </row>
    <row r="5933" spans="2:7" x14ac:dyDescent="0.35">
      <c r="B5933" s="269">
        <v>45912</v>
      </c>
      <c r="C5933" s="210">
        <v>6144.66</v>
      </c>
      <c r="D5933">
        <f t="shared" si="188"/>
        <v>3.9868605793031802</v>
      </c>
      <c r="E5933">
        <v>-8.4924216875440894E-3</v>
      </c>
      <c r="F5933">
        <v>5925</v>
      </c>
      <c r="G5933">
        <f t="shared" ca="1" si="189"/>
        <v>-1.6218777798041296E-2</v>
      </c>
    </row>
    <row r="5934" spans="2:7" x14ac:dyDescent="0.35">
      <c r="B5934" s="269">
        <v>42725</v>
      </c>
      <c r="C5934" s="210">
        <v>1232.17</v>
      </c>
      <c r="D5934">
        <f t="shared" si="188"/>
        <v>-0.61899976499981446</v>
      </c>
      <c r="E5934">
        <v>-8.4974210005390911E-3</v>
      </c>
      <c r="F5934">
        <v>5926</v>
      </c>
      <c r="G5934">
        <f t="shared" ca="1" si="189"/>
        <v>-1.3780069455435254E-3</v>
      </c>
    </row>
    <row r="5935" spans="2:7" x14ac:dyDescent="0.35">
      <c r="B5935" s="269">
        <v>44385</v>
      </c>
      <c r="C5935" s="210">
        <v>3234.04</v>
      </c>
      <c r="D5935">
        <f t="shared" si="188"/>
        <v>36.504812710193669</v>
      </c>
      <c r="E5935">
        <v>-8.5045588604995542E-3</v>
      </c>
      <c r="F5935">
        <v>5927</v>
      </c>
      <c r="G5935">
        <f t="shared" ca="1" si="189"/>
        <v>2.4011402543654758E-2</v>
      </c>
    </row>
    <row r="5936" spans="2:7" x14ac:dyDescent="0.35">
      <c r="B5936" s="269">
        <v>39770</v>
      </c>
      <c r="C5936" s="210">
        <v>86.23</v>
      </c>
      <c r="D5936">
        <f t="shared" si="188"/>
        <v>-3.8255632389025122E-2</v>
      </c>
      <c r="E5936">
        <v>-8.5086811544210061E-3</v>
      </c>
      <c r="F5936">
        <v>5928</v>
      </c>
      <c r="G5936">
        <f t="shared" ca="1" si="189"/>
        <v>-2.8970951125733415E-2</v>
      </c>
    </row>
    <row r="5937" spans="2:7" x14ac:dyDescent="0.35">
      <c r="B5937" s="269">
        <v>38904</v>
      </c>
      <c r="C5937" s="210">
        <v>89.66</v>
      </c>
      <c r="D5937">
        <f t="shared" si="188"/>
        <v>-0.95525389893948842</v>
      </c>
      <c r="E5937">
        <v>-8.5148733827270836E-3</v>
      </c>
      <c r="F5937">
        <v>5929</v>
      </c>
      <c r="G5937">
        <f t="shared" ca="1" si="189"/>
        <v>-4.3436804036329889E-3</v>
      </c>
    </row>
    <row r="5938" spans="2:7" x14ac:dyDescent="0.35">
      <c r="B5938" s="269">
        <v>43034</v>
      </c>
      <c r="C5938" s="210">
        <v>2003.75</v>
      </c>
      <c r="D5938">
        <f t="shared" si="188"/>
        <v>0.59946837383058205</v>
      </c>
      <c r="E5938">
        <v>-8.5304726891276099E-3</v>
      </c>
      <c r="F5938">
        <v>5930</v>
      </c>
      <c r="G5938">
        <f t="shared" ca="1" si="189"/>
        <v>5.1268906453751772E-3</v>
      </c>
    </row>
    <row r="5939" spans="2:7" x14ac:dyDescent="0.35">
      <c r="B5939" s="269">
        <v>42720</v>
      </c>
      <c r="C5939" s="210">
        <v>1252.76</v>
      </c>
      <c r="D5939">
        <f t="shared" si="188"/>
        <v>106.8106712564544</v>
      </c>
      <c r="E5939">
        <v>-8.5315858619434068E-3</v>
      </c>
      <c r="F5939">
        <v>5931</v>
      </c>
      <c r="G5939">
        <f t="shared" ca="1" si="189"/>
        <v>2.0019304972045803E-2</v>
      </c>
    </row>
    <row r="5940" spans="2:7" x14ac:dyDescent="0.35">
      <c r="B5940" s="269">
        <v>35612</v>
      </c>
      <c r="C5940" s="210">
        <v>11.62</v>
      </c>
      <c r="D5940">
        <f t="shared" si="188"/>
        <v>-0.96823487602853942</v>
      </c>
      <c r="E5940">
        <v>-8.5324232081912463E-3</v>
      </c>
      <c r="F5940">
        <v>5932</v>
      </c>
      <c r="G5940">
        <f t="shared" ca="1" si="189"/>
        <v>1.6555793737638342E-2</v>
      </c>
    </row>
    <row r="5941" spans="2:7" x14ac:dyDescent="0.35">
      <c r="B5941" s="269">
        <v>41710</v>
      </c>
      <c r="C5941" s="210">
        <v>365.81</v>
      </c>
      <c r="D5941">
        <f t="shared" si="188"/>
        <v>6.8753498385360601</v>
      </c>
      <c r="E5941">
        <v>-8.5375108412835462E-3</v>
      </c>
      <c r="F5941">
        <v>5933</v>
      </c>
      <c r="G5941">
        <f t="shared" ca="1" si="189"/>
        <v>-3.7040627128405314E-2</v>
      </c>
    </row>
    <row r="5942" spans="2:7" x14ac:dyDescent="0.35">
      <c r="B5942" s="269">
        <v>36976</v>
      </c>
      <c r="C5942" s="210">
        <v>46.45</v>
      </c>
      <c r="D5942">
        <f t="shared" si="188"/>
        <v>-0.87288947267602557</v>
      </c>
      <c r="E5942">
        <v>-8.5378868729989021E-3</v>
      </c>
      <c r="F5942">
        <v>5934</v>
      </c>
      <c r="G5942">
        <f t="shared" ca="1" si="189"/>
        <v>-8.955505516582531E-6</v>
      </c>
    </row>
    <row r="5943" spans="2:7" x14ac:dyDescent="0.35">
      <c r="B5943" s="269">
        <v>41663</v>
      </c>
      <c r="C5943" s="210">
        <v>365.43</v>
      </c>
      <c r="D5943">
        <f t="shared" si="188"/>
        <v>1.863647049604263</v>
      </c>
      <c r="E5943">
        <v>-8.5463128764446724E-3</v>
      </c>
      <c r="F5943">
        <v>5935</v>
      </c>
      <c r="G5943">
        <f t="shared" ca="1" si="189"/>
        <v>1.7975132257798111E-2</v>
      </c>
    </row>
    <row r="5944" spans="2:7" x14ac:dyDescent="0.35">
      <c r="B5944" s="269">
        <v>40247</v>
      </c>
      <c r="C5944" s="210">
        <v>127.61</v>
      </c>
      <c r="D5944">
        <f t="shared" si="188"/>
        <v>-0.96031151155883288</v>
      </c>
      <c r="E5944">
        <v>-8.5463444953772696E-3</v>
      </c>
      <c r="F5944">
        <v>5936</v>
      </c>
      <c r="G5944">
        <f t="shared" ca="1" si="189"/>
        <v>1.4364095057656392E-2</v>
      </c>
    </row>
    <row r="5945" spans="2:7" x14ac:dyDescent="0.35">
      <c r="B5945" s="269">
        <v>44132</v>
      </c>
      <c r="C5945" s="210">
        <v>3215.29</v>
      </c>
      <c r="D5945">
        <f t="shared" si="188"/>
        <v>276.89887640449433</v>
      </c>
      <c r="E5945">
        <v>-8.5506719045827708E-3</v>
      </c>
      <c r="F5945">
        <v>5937</v>
      </c>
      <c r="G5945">
        <f t="shared" ca="1" si="189"/>
        <v>1.51103620899346E-2</v>
      </c>
    </row>
    <row r="5946" spans="2:7" x14ac:dyDescent="0.35">
      <c r="B5946" s="269">
        <v>35605</v>
      </c>
      <c r="C5946" s="210">
        <v>11.57</v>
      </c>
      <c r="D5946">
        <f t="shared" si="188"/>
        <v>-0.65514157973174358</v>
      </c>
      <c r="E5946">
        <v>-8.5689802913452989E-3</v>
      </c>
      <c r="F5946">
        <v>5938</v>
      </c>
      <c r="G5946">
        <f t="shared" ca="1" si="189"/>
        <v>-1.0635114952860776E-2</v>
      </c>
    </row>
    <row r="5947" spans="2:7" x14ac:dyDescent="0.35">
      <c r="B5947" s="269">
        <v>36067</v>
      </c>
      <c r="C5947" s="210">
        <v>33.549999999999997</v>
      </c>
      <c r="D5947">
        <f t="shared" si="188"/>
        <v>-0.99177099071875674</v>
      </c>
      <c r="E5947">
        <v>-8.5697399527188602E-3</v>
      </c>
      <c r="F5947">
        <v>5939</v>
      </c>
      <c r="G5947">
        <f t="shared" ca="1" si="189"/>
        <v>-2.866064838373632E-4</v>
      </c>
    </row>
    <row r="5948" spans="2:7" x14ac:dyDescent="0.35">
      <c r="B5948" s="269">
        <v>44936</v>
      </c>
      <c r="C5948" s="210">
        <v>4077.04</v>
      </c>
      <c r="D5948">
        <f t="shared" si="188"/>
        <v>-4.9325767282933763E-3</v>
      </c>
      <c r="E5948">
        <v>-8.5790989028090587E-3</v>
      </c>
      <c r="F5948">
        <v>5940</v>
      </c>
      <c r="G5948">
        <f t="shared" ca="1" si="189"/>
        <v>2.1239376280444533E-2</v>
      </c>
    </row>
    <row r="5949" spans="2:7" x14ac:dyDescent="0.35">
      <c r="B5949" s="269">
        <v>44924</v>
      </c>
      <c r="C5949" s="210">
        <v>4097.25</v>
      </c>
      <c r="D5949">
        <f t="shared" si="188"/>
        <v>0.27572625089516462</v>
      </c>
      <c r="E5949">
        <v>-8.5827251785749459E-3</v>
      </c>
      <c r="F5949">
        <v>5941</v>
      </c>
      <c r="G5949">
        <f t="shared" ca="1" si="189"/>
        <v>6.4961492685538498E-3</v>
      </c>
    </row>
    <row r="5950" spans="2:7" x14ac:dyDescent="0.35">
      <c r="B5950" s="269">
        <v>44279</v>
      </c>
      <c r="C5950" s="210">
        <v>3211.7</v>
      </c>
      <c r="D5950">
        <f t="shared" si="188"/>
        <v>-0.44289582462415372</v>
      </c>
      <c r="E5950">
        <v>-8.5907523622255014E-3</v>
      </c>
      <c r="F5950">
        <v>5942</v>
      </c>
      <c r="G5950">
        <f t="shared" ca="1" si="189"/>
        <v>-4.9934277434052748E-3</v>
      </c>
    </row>
    <row r="5951" spans="2:7" x14ac:dyDescent="0.35">
      <c r="B5951" s="269">
        <v>45958</v>
      </c>
      <c r="C5951" s="210">
        <v>5764.99</v>
      </c>
      <c r="D5951">
        <f t="shared" si="188"/>
        <v>2.2531600568810237</v>
      </c>
      <c r="E5951">
        <v>-8.6257448217156672E-3</v>
      </c>
      <c r="F5951">
        <v>5943</v>
      </c>
      <c r="G5951">
        <f t="shared" ca="1" si="189"/>
        <v>2.1523642565008591E-2</v>
      </c>
    </row>
    <row r="5952" spans="2:7" x14ac:dyDescent="0.35">
      <c r="B5952" s="269">
        <v>42955</v>
      </c>
      <c r="C5952" s="210">
        <v>1772.12</v>
      </c>
      <c r="D5952">
        <f t="shared" si="188"/>
        <v>44.49730423620025</v>
      </c>
      <c r="E5952">
        <v>-8.6319263796817234E-3</v>
      </c>
      <c r="F5952">
        <v>5944</v>
      </c>
      <c r="G5952">
        <f t="shared" ca="1" si="189"/>
        <v>-7.319807473046165E-3</v>
      </c>
    </row>
    <row r="5953" spans="2:7" x14ac:dyDescent="0.35">
      <c r="B5953" s="269">
        <v>37826</v>
      </c>
      <c r="C5953" s="210">
        <v>38.950000000000003</v>
      </c>
      <c r="D5953">
        <f t="shared" si="188"/>
        <v>-0.9932147585534109</v>
      </c>
      <c r="E5953">
        <v>-8.6536014252989648E-3</v>
      </c>
      <c r="F5953">
        <v>5945</v>
      </c>
      <c r="G5953">
        <f t="shared" ca="1" si="189"/>
        <v>-3.602492454329205E-3</v>
      </c>
    </row>
    <row r="5954" spans="2:7" x14ac:dyDescent="0.35">
      <c r="B5954" s="269">
        <v>45938</v>
      </c>
      <c r="C5954" s="210">
        <v>5740.4</v>
      </c>
      <c r="D5954">
        <f t="shared" si="188"/>
        <v>1.7625303784980391</v>
      </c>
      <c r="E5954">
        <v>-8.6623746235253169E-3</v>
      </c>
      <c r="F5954">
        <v>5946</v>
      </c>
      <c r="G5954">
        <f t="shared" ca="1" si="189"/>
        <v>-1.0908876939411311E-2</v>
      </c>
    </row>
    <row r="5955" spans="2:7" x14ac:dyDescent="0.35">
      <c r="B5955" s="269">
        <v>43061</v>
      </c>
      <c r="C5955" s="210">
        <v>2077.9499999999998</v>
      </c>
      <c r="D5955">
        <f t="shared" si="188"/>
        <v>4.4128786892078464</v>
      </c>
      <c r="E5955">
        <v>-8.6683968475087664E-3</v>
      </c>
      <c r="F5955">
        <v>5947</v>
      </c>
      <c r="G5955">
        <f t="shared" ca="1" si="189"/>
        <v>-5.0448083380272551E-3</v>
      </c>
    </row>
    <row r="5956" spans="2:7" x14ac:dyDescent="0.35">
      <c r="B5956" s="269">
        <v>41645</v>
      </c>
      <c r="C5956" s="210">
        <v>383.89</v>
      </c>
      <c r="D5956">
        <f t="shared" si="188"/>
        <v>-0.93299284877703081</v>
      </c>
      <c r="E5956">
        <v>-8.6765655261459365E-3</v>
      </c>
      <c r="F5956">
        <v>5948</v>
      </c>
      <c r="G5956">
        <f t="shared" ca="1" si="189"/>
        <v>-2.215192809299165E-2</v>
      </c>
    </row>
    <row r="5957" spans="2:7" x14ac:dyDescent="0.35">
      <c r="B5957" s="269">
        <v>45994</v>
      </c>
      <c r="C5957" s="210">
        <v>5729.09</v>
      </c>
      <c r="D5957">
        <f t="shared" si="188"/>
        <v>131.06754264638082</v>
      </c>
      <c r="E5957">
        <v>-8.6793269022796826E-3</v>
      </c>
      <c r="F5957">
        <v>5949</v>
      </c>
      <c r="G5957">
        <f t="shared" ca="1" si="189"/>
        <v>3.191069536374872E-3</v>
      </c>
    </row>
    <row r="5958" spans="2:7" x14ac:dyDescent="0.35">
      <c r="B5958" s="269">
        <v>37232</v>
      </c>
      <c r="C5958" s="210">
        <v>43.38</v>
      </c>
      <c r="D5958">
        <f t="shared" si="188"/>
        <v>-0.89026888928237169</v>
      </c>
      <c r="E5958">
        <v>-8.6837294332722907E-3</v>
      </c>
      <c r="F5958">
        <v>5950</v>
      </c>
      <c r="G5958">
        <f t="shared" ca="1" si="189"/>
        <v>2.5957591582077066E-2</v>
      </c>
    </row>
    <row r="5959" spans="2:7" x14ac:dyDescent="0.35">
      <c r="B5959" s="269">
        <v>41585</v>
      </c>
      <c r="C5959" s="210">
        <v>395.33</v>
      </c>
      <c r="D5959">
        <f t="shared" si="188"/>
        <v>-0.70133569043409949</v>
      </c>
      <c r="E5959">
        <v>-8.7011033099298578E-3</v>
      </c>
      <c r="F5959">
        <v>5951</v>
      </c>
      <c r="G5959">
        <f t="shared" ca="1" si="189"/>
        <v>-3.6499176576829393E-3</v>
      </c>
    </row>
    <row r="5960" spans="2:7" x14ac:dyDescent="0.35">
      <c r="B5960" s="269">
        <v>42801</v>
      </c>
      <c r="C5960" s="210">
        <v>1323.66</v>
      </c>
      <c r="D5960">
        <f t="shared" si="188"/>
        <v>-0.65726137425848208</v>
      </c>
      <c r="E5960">
        <v>-8.7022946498111937E-3</v>
      </c>
      <c r="F5960">
        <v>5952</v>
      </c>
      <c r="G5960">
        <f t="shared" ca="1" si="189"/>
        <v>-8.1384662843113388E-3</v>
      </c>
    </row>
    <row r="5961" spans="2:7" x14ac:dyDescent="0.35">
      <c r="B5961" s="269">
        <v>44876</v>
      </c>
      <c r="C5961" s="210">
        <v>3862.01</v>
      </c>
      <c r="D5961">
        <f t="shared" ref="D5961:D6024" si="190">(C5961-C5962)/C5962</f>
        <v>-5.329434086218135E-2</v>
      </c>
      <c r="E5961">
        <v>-8.7065219344289093E-3</v>
      </c>
      <c r="F5961">
        <v>5953</v>
      </c>
      <c r="G5961">
        <f t="shared" ca="1" si="189"/>
        <v>3.3689811541762395E-3</v>
      </c>
    </row>
    <row r="5962" spans="2:7" x14ac:dyDescent="0.35">
      <c r="B5962" s="269">
        <v>45036</v>
      </c>
      <c r="C5962" s="210">
        <v>4079.42</v>
      </c>
      <c r="D5962">
        <f t="shared" si="190"/>
        <v>91.04467509025271</v>
      </c>
      <c r="E5962">
        <v>-8.721092700185484E-3</v>
      </c>
      <c r="F5962">
        <v>5954</v>
      </c>
      <c r="G5962">
        <f t="shared" ref="G5962:G6025" ca="1" si="191">_xlfn.NORM.INV(RAND(),M$11,M$12)</f>
        <v>2.1041746016736199E-2</v>
      </c>
    </row>
    <row r="5963" spans="2:7" x14ac:dyDescent="0.35">
      <c r="B5963" s="269">
        <v>38093</v>
      </c>
      <c r="C5963" s="210">
        <v>44.32</v>
      </c>
      <c r="D5963">
        <f t="shared" si="190"/>
        <v>0.14818652849740929</v>
      </c>
      <c r="E5963">
        <v>-8.72288078729592E-3</v>
      </c>
      <c r="F5963">
        <v>5955</v>
      </c>
      <c r="G5963">
        <f t="shared" ca="1" si="191"/>
        <v>-2.6445685020725297E-2</v>
      </c>
    </row>
    <row r="5964" spans="2:7" x14ac:dyDescent="0.35">
      <c r="B5964" s="269">
        <v>37783</v>
      </c>
      <c r="C5964" s="210">
        <v>38.6</v>
      </c>
      <c r="D5964">
        <f t="shared" si="190"/>
        <v>1.6169491525423729</v>
      </c>
      <c r="E5964">
        <v>-8.7313816127374509E-3</v>
      </c>
      <c r="F5964">
        <v>5956</v>
      </c>
      <c r="G5964">
        <f t="shared" ca="1" si="191"/>
        <v>2.9604738919047423E-2</v>
      </c>
    </row>
    <row r="5965" spans="2:7" x14ac:dyDescent="0.35">
      <c r="B5965" s="269">
        <v>35696</v>
      </c>
      <c r="C5965" s="210">
        <v>14.75</v>
      </c>
      <c r="D5965">
        <f t="shared" si="190"/>
        <v>-0.84877998769735497</v>
      </c>
      <c r="E5965">
        <v>-8.7365591397849975E-3</v>
      </c>
      <c r="F5965">
        <v>5957</v>
      </c>
      <c r="G5965">
        <f t="shared" ca="1" si="191"/>
        <v>3.2034157802525109E-2</v>
      </c>
    </row>
    <row r="5966" spans="2:7" x14ac:dyDescent="0.35">
      <c r="B5966" s="269">
        <v>39161</v>
      </c>
      <c r="C5966" s="210">
        <v>97.54</v>
      </c>
      <c r="D5966">
        <f t="shared" si="190"/>
        <v>0.65490329148286408</v>
      </c>
      <c r="E5966">
        <v>-8.7398373983739782E-3</v>
      </c>
      <c r="F5966">
        <v>5958</v>
      </c>
      <c r="G5966">
        <f t="shared" ca="1" si="191"/>
        <v>-1.9829359034864429E-2</v>
      </c>
    </row>
    <row r="5967" spans="2:7" x14ac:dyDescent="0.35">
      <c r="B5967" s="269">
        <v>36349</v>
      </c>
      <c r="C5967" s="210">
        <v>58.94</v>
      </c>
      <c r="D5967">
        <f t="shared" si="190"/>
        <v>-0.48488026568781684</v>
      </c>
      <c r="E5967">
        <v>-8.745375042045124E-3</v>
      </c>
      <c r="F5967">
        <v>5959</v>
      </c>
      <c r="G5967">
        <f t="shared" ca="1" si="191"/>
        <v>-2.1602805028118326E-3</v>
      </c>
    </row>
    <row r="5968" spans="2:7" x14ac:dyDescent="0.35">
      <c r="B5968" s="269">
        <v>39435</v>
      </c>
      <c r="C5968" s="210">
        <v>114.42</v>
      </c>
      <c r="D5968">
        <f t="shared" si="190"/>
        <v>1.9758127438231468</v>
      </c>
      <c r="E5968">
        <v>-8.7498917092610675E-3</v>
      </c>
      <c r="F5968">
        <v>5960</v>
      </c>
      <c r="G5968">
        <f t="shared" ca="1" si="191"/>
        <v>-2.2575164726130258E-2</v>
      </c>
    </row>
    <row r="5969" spans="2:7" x14ac:dyDescent="0.35">
      <c r="B5969" s="269">
        <v>37320</v>
      </c>
      <c r="C5969" s="210">
        <v>38.450000000000003</v>
      </c>
      <c r="D5969">
        <f t="shared" si="190"/>
        <v>-0.14877130839052466</v>
      </c>
      <c r="E5969">
        <v>-8.7651456560968368E-3</v>
      </c>
      <c r="F5969">
        <v>5961</v>
      </c>
      <c r="G5969">
        <f t="shared" ca="1" si="191"/>
        <v>-1.3939582688456371E-2</v>
      </c>
    </row>
    <row r="5970" spans="2:7" x14ac:dyDescent="0.35">
      <c r="B5970" s="269">
        <v>38167</v>
      </c>
      <c r="C5970" s="210">
        <v>45.17</v>
      </c>
      <c r="D5970">
        <f t="shared" si="190"/>
        <v>-0.98413451068821867</v>
      </c>
      <c r="E5970">
        <v>-8.777704630239162E-3</v>
      </c>
      <c r="F5970">
        <v>5962</v>
      </c>
      <c r="G5970">
        <f t="shared" ca="1" si="191"/>
        <v>-2.4429302569245567E-2</v>
      </c>
    </row>
    <row r="5971" spans="2:7" x14ac:dyDescent="0.35">
      <c r="B5971" s="269">
        <v>43773</v>
      </c>
      <c r="C5971" s="210">
        <v>2847.06</v>
      </c>
      <c r="D5971">
        <f t="shared" si="190"/>
        <v>-0.41658965211279436</v>
      </c>
      <c r="E5971">
        <v>-8.7839319845837358E-3</v>
      </c>
      <c r="F5971">
        <v>5963</v>
      </c>
      <c r="G5971">
        <f t="shared" ca="1" si="191"/>
        <v>-2.7926320830049447E-2</v>
      </c>
    </row>
    <row r="5972" spans="2:7" x14ac:dyDescent="0.35">
      <c r="B5972" s="269">
        <v>45321</v>
      </c>
      <c r="C5972" s="210">
        <v>4880.03</v>
      </c>
      <c r="D5972">
        <f t="shared" si="190"/>
        <v>432.01064773735578</v>
      </c>
      <c r="E5972">
        <v>-8.790833808961989E-3</v>
      </c>
      <c r="F5972">
        <v>5964</v>
      </c>
      <c r="G5972">
        <f t="shared" ca="1" si="191"/>
        <v>5.8663713398685582E-3</v>
      </c>
    </row>
    <row r="5973" spans="2:7" x14ac:dyDescent="0.35">
      <c r="B5973" s="269">
        <v>35515</v>
      </c>
      <c r="C5973" s="210">
        <v>11.27</v>
      </c>
      <c r="D5973">
        <f t="shared" si="190"/>
        <v>-0.93898873971416197</v>
      </c>
      <c r="E5973">
        <v>-8.7950747581354138E-3</v>
      </c>
      <c r="F5973">
        <v>5965</v>
      </c>
      <c r="G5973">
        <f t="shared" ca="1" si="191"/>
        <v>-1.595332836572019E-2</v>
      </c>
    </row>
    <row r="5974" spans="2:7" x14ac:dyDescent="0.35">
      <c r="B5974" s="269">
        <v>40717</v>
      </c>
      <c r="C5974" s="210">
        <v>184.72</v>
      </c>
      <c r="D5974">
        <f t="shared" si="190"/>
        <v>0.40236866079562711</v>
      </c>
      <c r="E5974">
        <v>-8.8001717106676036E-3</v>
      </c>
      <c r="F5974">
        <v>5966</v>
      </c>
      <c r="G5974">
        <f t="shared" ca="1" si="191"/>
        <v>1.3387439348259284E-2</v>
      </c>
    </row>
    <row r="5975" spans="2:7" x14ac:dyDescent="0.35">
      <c r="B5975" s="269">
        <v>40199</v>
      </c>
      <c r="C5975" s="210">
        <v>131.72</v>
      </c>
      <c r="D5975">
        <f t="shared" si="190"/>
        <v>-0.42349439775910364</v>
      </c>
      <c r="E5975">
        <v>-8.8042742117539884E-3</v>
      </c>
      <c r="F5975">
        <v>5967</v>
      </c>
      <c r="G5975">
        <f t="shared" ca="1" si="191"/>
        <v>-1.1258713310773108E-3</v>
      </c>
    </row>
    <row r="5976" spans="2:7" x14ac:dyDescent="0.35">
      <c r="B5976" s="269">
        <v>41032</v>
      </c>
      <c r="C5976" s="210">
        <v>228.48</v>
      </c>
      <c r="D5976">
        <f t="shared" si="190"/>
        <v>4.9717720857292216</v>
      </c>
      <c r="E5976">
        <v>-8.8065593683571263E-3</v>
      </c>
      <c r="F5976">
        <v>5968</v>
      </c>
      <c r="G5976">
        <f t="shared" ca="1" si="191"/>
        <v>-1.6198948142675106E-2</v>
      </c>
    </row>
    <row r="5977" spans="2:7" x14ac:dyDescent="0.35">
      <c r="B5977" s="269">
        <v>37823</v>
      </c>
      <c r="C5977" s="210">
        <v>38.26</v>
      </c>
      <c r="D5977">
        <f t="shared" si="190"/>
        <v>-0.26053343641283344</v>
      </c>
      <c r="E5977">
        <v>-8.8082901554405024E-3</v>
      </c>
      <c r="F5977">
        <v>5969</v>
      </c>
      <c r="G5977">
        <f t="shared" ca="1" si="191"/>
        <v>-9.3577950035364098E-4</v>
      </c>
    </row>
    <row r="5978" spans="2:7" x14ac:dyDescent="0.35">
      <c r="B5978" s="269">
        <v>36187</v>
      </c>
      <c r="C5978" s="210">
        <v>51.74</v>
      </c>
      <c r="D5978">
        <f t="shared" si="190"/>
        <v>-0.86696492852000406</v>
      </c>
      <c r="E5978">
        <v>-8.8122605363984835E-3</v>
      </c>
      <c r="F5978">
        <v>5970</v>
      </c>
      <c r="G5978">
        <f t="shared" ca="1" si="191"/>
        <v>1.9675298422377981E-2</v>
      </c>
    </row>
    <row r="5979" spans="2:7" x14ac:dyDescent="0.35">
      <c r="B5979" s="269">
        <v>41575</v>
      </c>
      <c r="C5979" s="210">
        <v>388.92</v>
      </c>
      <c r="D5979">
        <f t="shared" si="190"/>
        <v>-0.93162771809355038</v>
      </c>
      <c r="E5979">
        <v>-8.8179825679188025E-3</v>
      </c>
      <c r="F5979">
        <v>5971</v>
      </c>
      <c r="G5979">
        <f t="shared" ca="1" si="191"/>
        <v>3.033109974818351E-3</v>
      </c>
    </row>
    <row r="5980" spans="2:7" x14ac:dyDescent="0.35">
      <c r="B5980" s="269">
        <v>46148</v>
      </c>
      <c r="C5980" s="210">
        <v>5688.27</v>
      </c>
      <c r="D5980">
        <f t="shared" si="190"/>
        <v>3.4162558325504846</v>
      </c>
      <c r="E5980">
        <v>-8.8257023969666136E-3</v>
      </c>
      <c r="F5980">
        <v>5972</v>
      </c>
      <c r="G5980">
        <f t="shared" ca="1" si="191"/>
        <v>-1.7103548072865064E-2</v>
      </c>
    </row>
    <row r="5981" spans="2:7" x14ac:dyDescent="0.35">
      <c r="B5981" s="269">
        <v>42706</v>
      </c>
      <c r="C5981" s="210">
        <v>1288.03</v>
      </c>
      <c r="D5981">
        <f t="shared" si="190"/>
        <v>10.067451452139544</v>
      </c>
      <c r="E5981">
        <v>-8.8417261758187704E-3</v>
      </c>
      <c r="F5981">
        <v>5973</v>
      </c>
      <c r="G5981">
        <f t="shared" ca="1" si="191"/>
        <v>-5.8065570305925298E-3</v>
      </c>
    </row>
    <row r="5982" spans="2:7" x14ac:dyDescent="0.35">
      <c r="B5982" s="269">
        <v>39344</v>
      </c>
      <c r="C5982" s="210">
        <v>116.38</v>
      </c>
      <c r="D5982">
        <f t="shared" si="190"/>
        <v>-0.90223043642626111</v>
      </c>
      <c r="E5982">
        <v>-8.8570941917902081E-3</v>
      </c>
      <c r="F5982">
        <v>5974</v>
      </c>
      <c r="G5982">
        <f t="shared" ca="1" si="191"/>
        <v>1.4893479445493305E-3</v>
      </c>
    </row>
    <row r="5983" spans="2:7" x14ac:dyDescent="0.35">
      <c r="B5983" s="269">
        <v>42529</v>
      </c>
      <c r="C5983" s="210">
        <v>1190.3499999999999</v>
      </c>
      <c r="D5983">
        <f t="shared" si="190"/>
        <v>-0.74410980695644702</v>
      </c>
      <c r="E5983">
        <v>-8.8593576965670818E-3</v>
      </c>
      <c r="F5983">
        <v>5975</v>
      </c>
      <c r="G5983">
        <f t="shared" ca="1" si="191"/>
        <v>-6.8047731272075753E-3</v>
      </c>
    </row>
    <row r="5984" spans="2:7" x14ac:dyDescent="0.35">
      <c r="B5984" s="269">
        <v>45663</v>
      </c>
      <c r="C5984" s="210">
        <v>4651.8</v>
      </c>
      <c r="D5984">
        <f t="shared" si="190"/>
        <v>11.17047773533567</v>
      </c>
      <c r="E5984">
        <v>-8.8635104614990107E-3</v>
      </c>
      <c r="F5984">
        <v>5976</v>
      </c>
      <c r="G5984">
        <f t="shared" ca="1" si="191"/>
        <v>-7.7814396203171473E-4</v>
      </c>
    </row>
    <row r="5985" spans="2:7" x14ac:dyDescent="0.35">
      <c r="B5985" s="269">
        <v>41690</v>
      </c>
      <c r="C5985" s="210">
        <v>382.22</v>
      </c>
      <c r="D5985">
        <f t="shared" si="190"/>
        <v>-0.69502912311497644</v>
      </c>
      <c r="E5985">
        <v>-8.8683746499324742E-3</v>
      </c>
      <c r="F5985">
        <v>5977</v>
      </c>
      <c r="G5985">
        <f t="shared" ca="1" si="191"/>
        <v>-1.4575131139099428E-2</v>
      </c>
    </row>
    <row r="5986" spans="2:7" x14ac:dyDescent="0.35">
      <c r="B5986" s="269">
        <v>42360</v>
      </c>
      <c r="C5986" s="210">
        <v>1253.3</v>
      </c>
      <c r="D5986">
        <f t="shared" si="190"/>
        <v>-0.77459889826286665</v>
      </c>
      <c r="E5986">
        <v>-8.8729320216366907E-3</v>
      </c>
      <c r="F5986">
        <v>5978</v>
      </c>
      <c r="G5986">
        <f t="shared" ca="1" si="191"/>
        <v>-6.8736123467557568E-4</v>
      </c>
    </row>
    <row r="5987" spans="2:7" x14ac:dyDescent="0.35">
      <c r="B5987" s="269">
        <v>45587</v>
      </c>
      <c r="C5987" s="210">
        <v>5560.31</v>
      </c>
      <c r="D5987">
        <f t="shared" si="190"/>
        <v>26.99048577900831</v>
      </c>
      <c r="E5987">
        <v>-8.8785979622538359E-3</v>
      </c>
      <c r="F5987">
        <v>5979</v>
      </c>
      <c r="G5987">
        <f t="shared" ca="1" si="191"/>
        <v>1.2319854425446763E-2</v>
      </c>
    </row>
    <row r="5988" spans="2:7" x14ac:dyDescent="0.35">
      <c r="B5988" s="269">
        <v>41304</v>
      </c>
      <c r="C5988" s="210">
        <v>198.65</v>
      </c>
      <c r="D5988">
        <f t="shared" si="190"/>
        <v>-0.17184308166923751</v>
      </c>
      <c r="E5988">
        <v>-8.8809060519882306E-3</v>
      </c>
      <c r="F5988">
        <v>5980</v>
      </c>
      <c r="G5988">
        <f t="shared" ca="1" si="191"/>
        <v>-1.9918363272344919E-2</v>
      </c>
    </row>
    <row r="5989" spans="2:7" x14ac:dyDescent="0.35">
      <c r="B5989" s="269">
        <v>41396</v>
      </c>
      <c r="C5989" s="210">
        <v>239.87</v>
      </c>
      <c r="D5989">
        <f t="shared" si="190"/>
        <v>-0.88427563116023489</v>
      </c>
      <c r="E5989">
        <v>-8.883563341872595E-3</v>
      </c>
      <c r="F5989">
        <v>5981</v>
      </c>
      <c r="G5989">
        <f t="shared" ca="1" si="191"/>
        <v>-2.4598566497182211E-2</v>
      </c>
    </row>
    <row r="5990" spans="2:7" x14ac:dyDescent="0.35">
      <c r="B5990" s="269">
        <v>43073</v>
      </c>
      <c r="C5990" s="210">
        <v>2072.77</v>
      </c>
      <c r="D5990">
        <f t="shared" si="190"/>
        <v>205.45119521912352</v>
      </c>
      <c r="E5990">
        <v>-8.884213546273903E-3</v>
      </c>
      <c r="F5990">
        <v>5982</v>
      </c>
      <c r="G5990">
        <f t="shared" ca="1" si="191"/>
        <v>-1.3818318857749534E-2</v>
      </c>
    </row>
    <row r="5991" spans="2:7" x14ac:dyDescent="0.35">
      <c r="B5991" s="269">
        <v>35362</v>
      </c>
      <c r="C5991" s="210">
        <v>10.039999999999999</v>
      </c>
      <c r="D5991">
        <f t="shared" si="190"/>
        <v>-0.95107212475633529</v>
      </c>
      <c r="E5991">
        <v>-8.8845014807504077E-3</v>
      </c>
      <c r="F5991">
        <v>5983</v>
      </c>
      <c r="G5991">
        <f t="shared" ca="1" si="191"/>
        <v>2.0707316840782041E-2</v>
      </c>
    </row>
    <row r="5992" spans="2:7" x14ac:dyDescent="0.35">
      <c r="B5992" s="269">
        <v>41114</v>
      </c>
      <c r="C5992" s="210">
        <v>205.2</v>
      </c>
      <c r="D5992">
        <f t="shared" si="190"/>
        <v>0.49649941656942809</v>
      </c>
      <c r="E5992">
        <v>-8.8871715610510209E-3</v>
      </c>
      <c r="F5992">
        <v>5984</v>
      </c>
      <c r="G5992">
        <f t="shared" ca="1" si="191"/>
        <v>3.2278462567702004E-2</v>
      </c>
    </row>
    <row r="5993" spans="2:7" x14ac:dyDescent="0.35">
      <c r="B5993" s="269">
        <v>40112</v>
      </c>
      <c r="C5993" s="210">
        <v>137.12</v>
      </c>
      <c r="D5993">
        <f t="shared" si="190"/>
        <v>-0.95725166089393665</v>
      </c>
      <c r="E5993">
        <v>-8.8904951210696768E-3</v>
      </c>
      <c r="F5993">
        <v>5985</v>
      </c>
      <c r="G5993">
        <f t="shared" ca="1" si="191"/>
        <v>-1.4068018295276478E-2</v>
      </c>
    </row>
    <row r="5994" spans="2:7" x14ac:dyDescent="0.35">
      <c r="B5994" s="269">
        <v>44741</v>
      </c>
      <c r="C5994" s="210">
        <v>3207.61</v>
      </c>
      <c r="D5994">
        <f t="shared" si="190"/>
        <v>98.245358910891085</v>
      </c>
      <c r="E5994">
        <v>-8.8926241892972567E-3</v>
      </c>
      <c r="F5994">
        <v>5986</v>
      </c>
      <c r="G5994">
        <f t="shared" ca="1" si="191"/>
        <v>-2.4156239802615494E-2</v>
      </c>
    </row>
    <row r="5995" spans="2:7" x14ac:dyDescent="0.35">
      <c r="B5995" s="269">
        <v>36053</v>
      </c>
      <c r="C5995" s="210">
        <v>32.32</v>
      </c>
      <c r="D5995">
        <f t="shared" si="190"/>
        <v>-0.74781523096129843</v>
      </c>
      <c r="E5995">
        <v>-8.8929776142287389E-3</v>
      </c>
      <c r="F5995">
        <v>5987</v>
      </c>
      <c r="G5995">
        <f t="shared" ca="1" si="191"/>
        <v>2.7192505253640378E-2</v>
      </c>
    </row>
    <row r="5996" spans="2:7" x14ac:dyDescent="0.35">
      <c r="B5996" s="269">
        <v>39974</v>
      </c>
      <c r="C5996" s="210">
        <v>128.16</v>
      </c>
      <c r="D5996">
        <f t="shared" si="190"/>
        <v>2.4854500951862928</v>
      </c>
      <c r="E5996">
        <v>-8.893357048952175E-3</v>
      </c>
      <c r="F5996">
        <v>5988</v>
      </c>
      <c r="G5996">
        <f t="shared" ca="1" si="191"/>
        <v>-4.528498476430852E-3</v>
      </c>
    </row>
    <row r="5997" spans="2:7" x14ac:dyDescent="0.35">
      <c r="B5997" s="269">
        <v>37799</v>
      </c>
      <c r="C5997" s="210">
        <v>36.770000000000003</v>
      </c>
      <c r="D5997">
        <f t="shared" si="190"/>
        <v>-0.98873982158879681</v>
      </c>
      <c r="E5997">
        <v>-8.8948787061994151E-3</v>
      </c>
      <c r="F5997">
        <v>5989</v>
      </c>
      <c r="G5997">
        <f t="shared" ca="1" si="191"/>
        <v>-1.6363494111738364E-2</v>
      </c>
    </row>
    <row r="5998" spans="2:7" x14ac:dyDescent="0.35">
      <c r="B5998" s="269">
        <v>44167</v>
      </c>
      <c r="C5998" s="210">
        <v>3265.49</v>
      </c>
      <c r="D5998">
        <f t="shared" si="190"/>
        <v>12.603374297021452</v>
      </c>
      <c r="E5998">
        <v>-8.9138840497017605E-3</v>
      </c>
      <c r="F5998">
        <v>5990</v>
      </c>
      <c r="G5998">
        <f t="shared" ca="1" si="191"/>
        <v>1.4526288562651523E-2</v>
      </c>
    </row>
    <row r="5999" spans="2:7" x14ac:dyDescent="0.35">
      <c r="B5999" s="269">
        <v>41010</v>
      </c>
      <c r="C5999" s="210">
        <v>240.05</v>
      </c>
      <c r="D5999">
        <f t="shared" si="190"/>
        <v>5.7524613220815759</v>
      </c>
      <c r="E5999">
        <v>-8.9178811774905924E-3</v>
      </c>
      <c r="F5999">
        <v>5991</v>
      </c>
      <c r="G5999">
        <f t="shared" ca="1" si="191"/>
        <v>-2.3607867124059548E-2</v>
      </c>
    </row>
    <row r="6000" spans="2:7" x14ac:dyDescent="0.35">
      <c r="B6000" s="269">
        <v>37162</v>
      </c>
      <c r="C6000" s="210">
        <v>35.549999999999997</v>
      </c>
      <c r="D6000">
        <f t="shared" si="190"/>
        <v>-0.98979823169349346</v>
      </c>
      <c r="E6000">
        <v>-8.9211039866183527E-3</v>
      </c>
      <c r="F6000">
        <v>5992</v>
      </c>
      <c r="G6000">
        <f t="shared" ca="1" si="191"/>
        <v>-4.1191705860076002E-3</v>
      </c>
    </row>
    <row r="6001" spans="2:7" x14ac:dyDescent="0.35">
      <c r="B6001" s="269">
        <v>44489</v>
      </c>
      <c r="C6001" s="210">
        <v>3484.69</v>
      </c>
      <c r="D6001">
        <f t="shared" si="190"/>
        <v>26.78859649122807</v>
      </c>
      <c r="E6001">
        <v>-8.9303743647062752E-3</v>
      </c>
      <c r="F6001">
        <v>5993</v>
      </c>
      <c r="G6001">
        <f t="shared" ca="1" si="191"/>
        <v>-1.04768333362608E-2</v>
      </c>
    </row>
    <row r="6002" spans="2:7" x14ac:dyDescent="0.35">
      <c r="B6002" s="269">
        <v>40266</v>
      </c>
      <c r="C6002" s="210">
        <v>125.4</v>
      </c>
      <c r="D6002">
        <f t="shared" si="190"/>
        <v>-0.95416968181917849</v>
      </c>
      <c r="E6002">
        <v>-8.9306883742985496E-3</v>
      </c>
      <c r="F6002">
        <v>5994</v>
      </c>
      <c r="G6002">
        <f t="shared" ca="1" si="191"/>
        <v>8.5769886532194896E-3</v>
      </c>
    </row>
    <row r="6003" spans="2:7" x14ac:dyDescent="0.35">
      <c r="B6003" s="269">
        <v>43964</v>
      </c>
      <c r="C6003" s="210">
        <v>2736.18</v>
      </c>
      <c r="D6003">
        <f t="shared" si="190"/>
        <v>93.973273169038535</v>
      </c>
      <c r="E6003">
        <v>-8.9320641543879069E-3</v>
      </c>
      <c r="F6003">
        <v>5995</v>
      </c>
      <c r="G6003">
        <f t="shared" ca="1" si="191"/>
        <v>-3.025722337743782E-2</v>
      </c>
    </row>
    <row r="6004" spans="2:7" x14ac:dyDescent="0.35">
      <c r="B6004" s="269">
        <v>35991</v>
      </c>
      <c r="C6004" s="210">
        <v>28.81</v>
      </c>
      <c r="D6004">
        <f t="shared" si="190"/>
        <v>-0.99436056742752998</v>
      </c>
      <c r="E6004">
        <v>-8.9439284485724659E-3</v>
      </c>
      <c r="F6004">
        <v>5996</v>
      </c>
      <c r="G6004">
        <f t="shared" ca="1" si="191"/>
        <v>1.4599029318308976E-2</v>
      </c>
    </row>
    <row r="6005" spans="2:7" x14ac:dyDescent="0.35">
      <c r="B6005" s="269">
        <v>45464</v>
      </c>
      <c r="C6005" s="210">
        <v>5108.67</v>
      </c>
      <c r="D6005">
        <f t="shared" si="190"/>
        <v>328.59161290322584</v>
      </c>
      <c r="E6005">
        <v>-8.9508633683880352E-3</v>
      </c>
      <c r="F6005">
        <v>5997</v>
      </c>
      <c r="G6005">
        <f t="shared" ca="1" si="191"/>
        <v>2.7955756109180247E-3</v>
      </c>
    </row>
    <row r="6006" spans="2:7" x14ac:dyDescent="0.35">
      <c r="B6006" s="269">
        <v>35636</v>
      </c>
      <c r="C6006" s="210">
        <v>15.5</v>
      </c>
      <c r="D6006">
        <f t="shared" si="190"/>
        <v>1.2919896640826599E-3</v>
      </c>
      <c r="E6006">
        <v>-8.9514066496164044E-3</v>
      </c>
      <c r="F6006">
        <v>5998</v>
      </c>
      <c r="G6006">
        <f t="shared" ca="1" si="191"/>
        <v>-9.2501803470580249E-3</v>
      </c>
    </row>
    <row r="6007" spans="2:7" x14ac:dyDescent="0.35">
      <c r="B6007" s="269">
        <v>35643</v>
      </c>
      <c r="C6007" s="210">
        <v>15.48</v>
      </c>
      <c r="D6007">
        <f t="shared" si="190"/>
        <v>-0.98904520621620851</v>
      </c>
      <c r="E6007">
        <v>-8.9628681177976177E-3</v>
      </c>
      <c r="F6007">
        <v>5999</v>
      </c>
      <c r="G6007">
        <f t="shared" ca="1" si="191"/>
        <v>3.8366356138880835E-2</v>
      </c>
    </row>
    <row r="6008" spans="2:7" x14ac:dyDescent="0.35">
      <c r="B6008" s="269">
        <v>42669</v>
      </c>
      <c r="C6008" s="210">
        <v>1413.08</v>
      </c>
      <c r="D6008">
        <f t="shared" si="190"/>
        <v>141.0180904522613</v>
      </c>
      <c r="E6008">
        <v>-8.9630117963895289E-3</v>
      </c>
      <c r="F6008">
        <v>6000</v>
      </c>
      <c r="G6008">
        <f t="shared" ca="1" si="191"/>
        <v>9.3275495066879183E-3</v>
      </c>
    </row>
    <row r="6009" spans="2:7" x14ac:dyDescent="0.35">
      <c r="B6009" s="269">
        <v>35333</v>
      </c>
      <c r="C6009" s="210">
        <v>9.9499999999999993</v>
      </c>
      <c r="D6009">
        <f t="shared" si="190"/>
        <v>-0.95713608753715596</v>
      </c>
      <c r="E6009">
        <v>-8.9641434262948076E-3</v>
      </c>
      <c r="F6009">
        <v>6001</v>
      </c>
      <c r="G6009">
        <f t="shared" ca="1" si="191"/>
        <v>2.6761543844066461E-2</v>
      </c>
    </row>
    <row r="6010" spans="2:7" x14ac:dyDescent="0.35">
      <c r="B6010" s="269">
        <v>40991</v>
      </c>
      <c r="C6010" s="210">
        <v>232.13</v>
      </c>
      <c r="D6010">
        <f t="shared" si="190"/>
        <v>-0.92737722048066873</v>
      </c>
      <c r="E6010">
        <v>-8.965546684882357E-3</v>
      </c>
      <c r="F6010">
        <v>6002</v>
      </c>
      <c r="G6010">
        <f t="shared" ca="1" si="191"/>
        <v>4.3286544462802376E-2</v>
      </c>
    </row>
    <row r="6011" spans="2:7" x14ac:dyDescent="0.35">
      <c r="B6011" s="269">
        <v>44404</v>
      </c>
      <c r="C6011" s="210">
        <v>3196.38</v>
      </c>
      <c r="D6011">
        <f t="shared" si="190"/>
        <v>288.5271739130435</v>
      </c>
      <c r="E6011">
        <v>-8.9758257294601847E-3</v>
      </c>
      <c r="F6011">
        <v>6003</v>
      </c>
      <c r="G6011">
        <f t="shared" ca="1" si="191"/>
        <v>6.2025123378769281E-3</v>
      </c>
    </row>
    <row r="6012" spans="2:7" x14ac:dyDescent="0.35">
      <c r="B6012" s="269">
        <v>35552</v>
      </c>
      <c r="C6012" s="210">
        <v>11.04</v>
      </c>
      <c r="D6012">
        <f t="shared" si="190"/>
        <v>-0.79547980733605039</v>
      </c>
      <c r="E6012">
        <v>-8.9766606822263388E-3</v>
      </c>
      <c r="F6012">
        <v>6004</v>
      </c>
      <c r="G6012">
        <f t="shared" ca="1" si="191"/>
        <v>4.8061724193089791E-3</v>
      </c>
    </row>
    <row r="6013" spans="2:7" x14ac:dyDescent="0.35">
      <c r="B6013" s="269">
        <v>36931</v>
      </c>
      <c r="C6013" s="210">
        <v>53.98</v>
      </c>
      <c r="D6013">
        <f t="shared" si="190"/>
        <v>-0.97347928406840945</v>
      </c>
      <c r="E6013">
        <v>-8.995777492197576E-3</v>
      </c>
      <c r="F6013">
        <v>6005</v>
      </c>
      <c r="G6013">
        <f t="shared" ca="1" si="191"/>
        <v>4.4774643283461025E-3</v>
      </c>
    </row>
    <row r="6014" spans="2:7" x14ac:dyDescent="0.35">
      <c r="B6014" s="269">
        <v>43116</v>
      </c>
      <c r="C6014" s="210">
        <v>2035.39</v>
      </c>
      <c r="D6014">
        <f t="shared" si="190"/>
        <v>14.184944792599225</v>
      </c>
      <c r="E6014">
        <v>-9.0072983460651613E-3</v>
      </c>
      <c r="F6014">
        <v>6006</v>
      </c>
      <c r="G6014">
        <f t="shared" ca="1" si="191"/>
        <v>2.0845459631618291E-3</v>
      </c>
    </row>
    <row r="6015" spans="2:7" x14ac:dyDescent="0.35">
      <c r="B6015" s="269">
        <v>40129</v>
      </c>
      <c r="C6015" s="210">
        <v>134.04</v>
      </c>
      <c r="D6015">
        <f t="shared" si="190"/>
        <v>-0.31838291380625483</v>
      </c>
      <c r="E6015">
        <v>-9.0196658287742051E-3</v>
      </c>
      <c r="F6015">
        <v>6007</v>
      </c>
      <c r="G6015">
        <f t="shared" ca="1" si="191"/>
        <v>-1.4936140724011416E-2</v>
      </c>
    </row>
    <row r="6016" spans="2:7" x14ac:dyDescent="0.35">
      <c r="B6016" s="269">
        <v>41117</v>
      </c>
      <c r="C6016" s="210">
        <v>196.65</v>
      </c>
      <c r="D6016">
        <f t="shared" si="190"/>
        <v>-0.95725789799710936</v>
      </c>
      <c r="E6016">
        <v>-9.0203587986292678E-3</v>
      </c>
      <c r="F6016">
        <v>6008</v>
      </c>
      <c r="G6016">
        <f t="shared" ca="1" si="191"/>
        <v>-3.1820395966406859E-3</v>
      </c>
    </row>
    <row r="6017" spans="2:7" x14ac:dyDescent="0.35">
      <c r="B6017" s="269">
        <v>45408</v>
      </c>
      <c r="C6017" s="210">
        <v>4600.8500000000004</v>
      </c>
      <c r="D6017">
        <f t="shared" si="190"/>
        <v>2.2263346493411786</v>
      </c>
      <c r="E6017">
        <v>-9.0205547167289939E-3</v>
      </c>
      <c r="F6017">
        <v>6009</v>
      </c>
      <c r="G6017">
        <f t="shared" ca="1" si="191"/>
        <v>-8.8104678346683611E-3</v>
      </c>
    </row>
    <row r="6018" spans="2:7" x14ac:dyDescent="0.35">
      <c r="B6018" s="269">
        <v>42817</v>
      </c>
      <c r="C6018" s="210">
        <v>1426.03</v>
      </c>
      <c r="D6018">
        <f t="shared" si="190"/>
        <v>-0.70999558698220766</v>
      </c>
      <c r="E6018">
        <v>-9.0269766924712721E-3</v>
      </c>
      <c r="F6018">
        <v>6010</v>
      </c>
      <c r="G6018">
        <f t="shared" ca="1" si="191"/>
        <v>1.1928653414158658E-2</v>
      </c>
    </row>
    <row r="6019" spans="2:7" x14ac:dyDescent="0.35">
      <c r="B6019" s="269">
        <v>45307</v>
      </c>
      <c r="C6019" s="210">
        <v>4917.2700000000004</v>
      </c>
      <c r="D6019">
        <f t="shared" si="190"/>
        <v>130.79496113642455</v>
      </c>
      <c r="E6019">
        <v>-9.0304872150387527E-3</v>
      </c>
      <c r="F6019">
        <v>6011</v>
      </c>
      <c r="G6019">
        <f t="shared" ca="1" si="191"/>
        <v>-9.6262347396686727E-3</v>
      </c>
    </row>
    <row r="6020" spans="2:7" x14ac:dyDescent="0.35">
      <c r="B6020" s="269">
        <v>37418</v>
      </c>
      <c r="C6020" s="210">
        <v>37.31</v>
      </c>
      <c r="D6020">
        <f t="shared" si="190"/>
        <v>-0.99264539198621715</v>
      </c>
      <c r="E6020">
        <v>-9.0305444887117219E-3</v>
      </c>
      <c r="F6020">
        <v>6012</v>
      </c>
      <c r="G6020">
        <f t="shared" ca="1" si="191"/>
        <v>-3.6160025671619529E-2</v>
      </c>
    </row>
    <row r="6021" spans="2:7" x14ac:dyDescent="0.35">
      <c r="B6021" s="269">
        <v>46174</v>
      </c>
      <c r="C6021" s="210">
        <v>5073.01</v>
      </c>
      <c r="D6021">
        <f t="shared" si="190"/>
        <v>37.321574255929903</v>
      </c>
      <c r="E6021">
        <v>-9.0306373602330754E-3</v>
      </c>
      <c r="F6021">
        <v>6013</v>
      </c>
      <c r="G6021">
        <f t="shared" ca="1" si="191"/>
        <v>2.7141570843957075E-3</v>
      </c>
    </row>
    <row r="6022" spans="2:7" x14ac:dyDescent="0.35">
      <c r="B6022" s="269">
        <v>40184</v>
      </c>
      <c r="C6022" s="210">
        <v>132.38</v>
      </c>
      <c r="D6022">
        <f t="shared" si="190"/>
        <v>-0.96952837810775783</v>
      </c>
      <c r="E6022">
        <v>-9.0575641889363567E-3</v>
      </c>
      <c r="F6022">
        <v>6014</v>
      </c>
      <c r="G6022">
        <f t="shared" ca="1" si="191"/>
        <v>1.2842234897915212E-2</v>
      </c>
    </row>
    <row r="6023" spans="2:7" x14ac:dyDescent="0.35">
      <c r="B6023" s="269">
        <v>45184</v>
      </c>
      <c r="C6023" s="210">
        <v>4344.37</v>
      </c>
      <c r="D6023">
        <f t="shared" si="190"/>
        <v>116.00430918394828</v>
      </c>
      <c r="E6023">
        <v>-9.0735946534675482E-3</v>
      </c>
      <c r="F6023">
        <v>6015</v>
      </c>
      <c r="G6023">
        <f t="shared" ca="1" si="191"/>
        <v>-1.3504348158473366E-2</v>
      </c>
    </row>
    <row r="6024" spans="2:7" x14ac:dyDescent="0.35">
      <c r="B6024" s="269">
        <v>37572</v>
      </c>
      <c r="C6024" s="210">
        <v>37.130000000000003</v>
      </c>
      <c r="D6024">
        <f t="shared" si="190"/>
        <v>-0.46858451409760987</v>
      </c>
      <c r="E6024">
        <v>-9.0739258073124184E-3</v>
      </c>
      <c r="F6024">
        <v>6016</v>
      </c>
      <c r="G6024">
        <f t="shared" ca="1" si="191"/>
        <v>-1.7126275972416297E-2</v>
      </c>
    </row>
    <row r="6025" spans="2:7" x14ac:dyDescent="0.35">
      <c r="B6025" s="269">
        <v>36417</v>
      </c>
      <c r="C6025" s="210">
        <v>69.87</v>
      </c>
      <c r="D6025">
        <f t="shared" ref="D6025:D6088" si="192">(C6025-C6026)/C6026</f>
        <v>0.489765458422175</v>
      </c>
      <c r="E6025">
        <v>-9.0767267054318607E-3</v>
      </c>
      <c r="F6025">
        <v>6017</v>
      </c>
      <c r="G6025">
        <f t="shared" ca="1" si="191"/>
        <v>-3.0336392572373107E-3</v>
      </c>
    </row>
    <row r="6026" spans="2:7" x14ac:dyDescent="0.35">
      <c r="B6026" s="269">
        <v>38049</v>
      </c>
      <c r="C6026" s="210">
        <v>46.9</v>
      </c>
      <c r="D6026">
        <f t="shared" si="192"/>
        <v>3.7808358817533123</v>
      </c>
      <c r="E6026">
        <v>-9.085146841326849E-3</v>
      </c>
      <c r="F6026">
        <v>6018</v>
      </c>
      <c r="G6026">
        <f t="shared" ref="G6026:G6089" ca="1" si="193">_xlfn.NORM.INV(RAND(),M$11,M$12)</f>
        <v>-6.6654427271686193E-3</v>
      </c>
    </row>
    <row r="6027" spans="2:7" x14ac:dyDescent="0.35">
      <c r="B6027" s="269">
        <v>35345</v>
      </c>
      <c r="C6027" s="210">
        <v>9.81</v>
      </c>
      <c r="D6027">
        <f t="shared" si="192"/>
        <v>-0.94372741352607126</v>
      </c>
      <c r="E6027">
        <v>-9.0909090909090766E-3</v>
      </c>
      <c r="F6027">
        <v>6019</v>
      </c>
      <c r="G6027">
        <f t="shared" ca="1" si="193"/>
        <v>6.107135614727437E-3</v>
      </c>
    </row>
    <row r="6028" spans="2:7" x14ac:dyDescent="0.35">
      <c r="B6028" s="269">
        <v>40450</v>
      </c>
      <c r="C6028" s="210">
        <v>174.33</v>
      </c>
      <c r="D6028">
        <f t="shared" si="192"/>
        <v>1.5419947506561682</v>
      </c>
      <c r="E6028">
        <v>-9.094526232024067E-3</v>
      </c>
      <c r="F6028">
        <v>6020</v>
      </c>
      <c r="G6028">
        <f t="shared" ca="1" si="193"/>
        <v>1.5143428628993229E-2</v>
      </c>
    </row>
    <row r="6029" spans="2:7" x14ac:dyDescent="0.35">
      <c r="B6029" s="269">
        <v>38398</v>
      </c>
      <c r="C6029" s="210">
        <v>68.58</v>
      </c>
      <c r="D6029">
        <f t="shared" si="192"/>
        <v>-0.98845755737139296</v>
      </c>
      <c r="E6029">
        <v>-9.1027308192457093E-3</v>
      </c>
      <c r="F6029">
        <v>6021</v>
      </c>
      <c r="G6029">
        <f t="shared" ca="1" si="193"/>
        <v>-8.5375490949412165E-3</v>
      </c>
    </row>
    <row r="6030" spans="2:7" x14ac:dyDescent="0.35">
      <c r="B6030" s="269">
        <v>46009</v>
      </c>
      <c r="C6030" s="210">
        <v>5941.55</v>
      </c>
      <c r="D6030">
        <f t="shared" si="192"/>
        <v>3.2520735975038111</v>
      </c>
      <c r="E6030">
        <v>-9.1041903624665445E-3</v>
      </c>
      <c r="F6030">
        <v>6022</v>
      </c>
      <c r="G6030">
        <f t="shared" ca="1" si="193"/>
        <v>1.2498244880070375E-2</v>
      </c>
    </row>
    <row r="6031" spans="2:7" x14ac:dyDescent="0.35">
      <c r="B6031" s="269">
        <v>42794</v>
      </c>
      <c r="C6031" s="210">
        <v>1397.33</v>
      </c>
      <c r="D6031">
        <f t="shared" si="192"/>
        <v>-5.1944174938428352E-2</v>
      </c>
      <c r="E6031">
        <v>-9.1123119034450459E-3</v>
      </c>
      <c r="F6031">
        <v>6023</v>
      </c>
      <c r="G6031">
        <f t="shared" ca="1" si="193"/>
        <v>-3.0410623305939719E-2</v>
      </c>
    </row>
    <row r="6032" spans="2:7" x14ac:dyDescent="0.35">
      <c r="B6032" s="269">
        <v>42611</v>
      </c>
      <c r="C6032" s="210">
        <v>1473.89</v>
      </c>
      <c r="D6032">
        <f t="shared" si="192"/>
        <v>149.85875127942683</v>
      </c>
      <c r="E6032">
        <v>-9.1229343982358758E-3</v>
      </c>
      <c r="F6032">
        <v>6024</v>
      </c>
      <c r="G6032">
        <f t="shared" ca="1" si="193"/>
        <v>1.4341101858435689E-2</v>
      </c>
    </row>
    <row r="6033" spans="2:7" x14ac:dyDescent="0.35">
      <c r="B6033" s="269">
        <v>35264</v>
      </c>
      <c r="C6033" s="210">
        <v>9.77</v>
      </c>
      <c r="D6033">
        <f t="shared" si="192"/>
        <v>-0.72717118123429214</v>
      </c>
      <c r="E6033">
        <v>-9.12778904665313E-3</v>
      </c>
      <c r="F6033">
        <v>6025</v>
      </c>
      <c r="G6033">
        <f t="shared" ca="1" si="193"/>
        <v>-4.2213376683580793E-3</v>
      </c>
    </row>
    <row r="6034" spans="2:7" x14ac:dyDescent="0.35">
      <c r="B6034" s="269">
        <v>37663</v>
      </c>
      <c r="C6034" s="210">
        <v>35.81</v>
      </c>
      <c r="D6034">
        <f t="shared" si="192"/>
        <v>0.83358934971838194</v>
      </c>
      <c r="E6034">
        <v>-9.1311566131709546E-3</v>
      </c>
      <c r="F6034">
        <v>6026</v>
      </c>
      <c r="G6034">
        <f t="shared" ca="1" si="193"/>
        <v>-1.7956741417600004E-3</v>
      </c>
    </row>
    <row r="6035" spans="2:7" x14ac:dyDescent="0.35">
      <c r="B6035" s="269">
        <v>35866</v>
      </c>
      <c r="C6035" s="210">
        <v>19.53</v>
      </c>
      <c r="D6035">
        <f t="shared" si="192"/>
        <v>-0.98328483396097233</v>
      </c>
      <c r="E6035">
        <v>-9.1324200913241865E-3</v>
      </c>
      <c r="F6035">
        <v>6027</v>
      </c>
      <c r="G6035">
        <f t="shared" ca="1" si="193"/>
        <v>-1.0696623270291344E-2</v>
      </c>
    </row>
    <row r="6036" spans="2:7" x14ac:dyDescent="0.35">
      <c r="B6036" s="269">
        <v>42517</v>
      </c>
      <c r="C6036" s="210">
        <v>1168.4000000000001</v>
      </c>
      <c r="D6036">
        <f t="shared" si="192"/>
        <v>16.111892208553019</v>
      </c>
      <c r="E6036">
        <v>-9.1419460981359696E-3</v>
      </c>
      <c r="F6036">
        <v>6028</v>
      </c>
      <c r="G6036">
        <f t="shared" ca="1" si="193"/>
        <v>1.9693595551283031E-2</v>
      </c>
    </row>
    <row r="6037" spans="2:7" x14ac:dyDescent="0.35">
      <c r="B6037" s="269">
        <v>38405</v>
      </c>
      <c r="C6037" s="210">
        <v>68.28</v>
      </c>
      <c r="D6037">
        <f t="shared" si="192"/>
        <v>-0.46463854477026817</v>
      </c>
      <c r="E6037">
        <v>-9.1423595994775137E-3</v>
      </c>
      <c r="F6037">
        <v>6029</v>
      </c>
      <c r="G6037">
        <f t="shared" ca="1" si="193"/>
        <v>-1.619987986610447E-2</v>
      </c>
    </row>
    <row r="6038" spans="2:7" x14ac:dyDescent="0.35">
      <c r="B6038" s="269">
        <v>39994</v>
      </c>
      <c r="C6038" s="210">
        <v>127.54</v>
      </c>
      <c r="D6038">
        <f t="shared" si="192"/>
        <v>2.025860023724793</v>
      </c>
      <c r="E6038">
        <v>-9.1671845866997566E-3</v>
      </c>
      <c r="F6038">
        <v>6030</v>
      </c>
      <c r="G6038">
        <f t="shared" ca="1" si="193"/>
        <v>-2.9028867549841259E-3</v>
      </c>
    </row>
    <row r="6039" spans="2:7" x14ac:dyDescent="0.35">
      <c r="B6039" s="269">
        <v>36696</v>
      </c>
      <c r="C6039" s="210">
        <v>42.15</v>
      </c>
      <c r="D6039">
        <f t="shared" si="192"/>
        <v>-0.88655937129938645</v>
      </c>
      <c r="E6039">
        <v>-9.1678420310296327E-3</v>
      </c>
      <c r="F6039">
        <v>6031</v>
      </c>
      <c r="G6039">
        <f t="shared" ca="1" si="193"/>
        <v>2.8033749912776948E-2</v>
      </c>
    </row>
    <row r="6040" spans="2:7" x14ac:dyDescent="0.35">
      <c r="B6040" s="269">
        <v>41660</v>
      </c>
      <c r="C6040" s="210">
        <v>371.56</v>
      </c>
      <c r="D6040">
        <f t="shared" si="192"/>
        <v>8.5565843621399171</v>
      </c>
      <c r="E6040">
        <v>-9.1733333333333267E-3</v>
      </c>
      <c r="F6040">
        <v>6032</v>
      </c>
      <c r="G6040">
        <f t="shared" ca="1" si="193"/>
        <v>-3.6584575197523483E-3</v>
      </c>
    </row>
    <row r="6041" spans="2:7" x14ac:dyDescent="0.35">
      <c r="B6041" s="269">
        <v>37949</v>
      </c>
      <c r="C6041" s="210">
        <v>38.880000000000003</v>
      </c>
      <c r="D6041">
        <f t="shared" si="192"/>
        <v>-0.62090483619344772</v>
      </c>
      <c r="E6041">
        <v>-9.1743119266054895E-3</v>
      </c>
      <c r="F6041">
        <v>6033</v>
      </c>
      <c r="G6041">
        <f t="shared" ca="1" si="193"/>
        <v>1.3812570874608481E-2</v>
      </c>
    </row>
    <row r="6042" spans="2:7" x14ac:dyDescent="0.35">
      <c r="B6042" s="269">
        <v>39870</v>
      </c>
      <c r="C6042" s="210">
        <v>102.56</v>
      </c>
      <c r="D6042">
        <f t="shared" si="192"/>
        <v>-0.98210450092042467</v>
      </c>
      <c r="E6042">
        <v>-9.1778572118636145E-3</v>
      </c>
      <c r="F6042">
        <v>6034</v>
      </c>
      <c r="G6042">
        <f t="shared" ca="1" si="193"/>
        <v>5.5394579219436805E-3</v>
      </c>
    </row>
    <row r="6043" spans="2:7" x14ac:dyDescent="0.35">
      <c r="B6043" s="269">
        <v>45988</v>
      </c>
      <c r="C6043" s="210">
        <v>5731.05</v>
      </c>
      <c r="D6043">
        <f t="shared" si="192"/>
        <v>1.9008133949495614</v>
      </c>
      <c r="E6043">
        <v>-9.1836858183628571E-3</v>
      </c>
      <c r="F6043">
        <v>6035</v>
      </c>
      <c r="G6043">
        <f t="shared" ca="1" si="193"/>
        <v>8.8017695808337935E-3</v>
      </c>
    </row>
    <row r="6044" spans="2:7" x14ac:dyDescent="0.35">
      <c r="B6044" s="269">
        <v>43024</v>
      </c>
      <c r="C6044" s="210">
        <v>1975.67</v>
      </c>
      <c r="D6044">
        <f t="shared" si="192"/>
        <v>-0.54145149273650173</v>
      </c>
      <c r="E6044">
        <v>-9.1876087643368003E-3</v>
      </c>
      <c r="F6044">
        <v>6036</v>
      </c>
      <c r="G6044">
        <f t="shared" ca="1" si="193"/>
        <v>3.6869319938053105E-2</v>
      </c>
    </row>
    <row r="6045" spans="2:7" x14ac:dyDescent="0.35">
      <c r="B6045" s="269">
        <v>45202</v>
      </c>
      <c r="C6045" s="210">
        <v>4308.53</v>
      </c>
      <c r="D6045">
        <f t="shared" si="192"/>
        <v>-0.10362583270572671</v>
      </c>
      <c r="E6045">
        <v>-9.1893967791118383E-3</v>
      </c>
      <c r="F6045">
        <v>6037</v>
      </c>
      <c r="G6045">
        <f t="shared" ca="1" si="193"/>
        <v>-1.1327585164761922E-2</v>
      </c>
    </row>
    <row r="6046" spans="2:7" x14ac:dyDescent="0.35">
      <c r="B6046" s="269">
        <v>45309</v>
      </c>
      <c r="C6046" s="210">
        <v>4806.62</v>
      </c>
      <c r="D6046">
        <f t="shared" si="192"/>
        <v>130.25669033315128</v>
      </c>
      <c r="E6046">
        <v>-9.195606062792256E-3</v>
      </c>
      <c r="F6046">
        <v>6038</v>
      </c>
      <c r="G6046">
        <f t="shared" ca="1" si="193"/>
        <v>-1.5025403632143519E-2</v>
      </c>
    </row>
    <row r="6047" spans="2:7" x14ac:dyDescent="0.35">
      <c r="B6047" s="269">
        <v>37453</v>
      </c>
      <c r="C6047" s="210">
        <v>36.619999999999997</v>
      </c>
      <c r="D6047">
        <f t="shared" si="192"/>
        <v>-0.83244108899565317</v>
      </c>
      <c r="E6047">
        <v>-9.1991341991342918E-3</v>
      </c>
      <c r="F6047">
        <v>6039</v>
      </c>
      <c r="G6047">
        <f t="shared" ca="1" si="193"/>
        <v>-1.3923957905928201E-2</v>
      </c>
    </row>
    <row r="6048" spans="2:7" x14ac:dyDescent="0.35">
      <c r="B6048" s="269">
        <v>40975</v>
      </c>
      <c r="C6048" s="210">
        <v>218.55</v>
      </c>
      <c r="D6048">
        <f t="shared" si="192"/>
        <v>-9.2030102457158446E-3</v>
      </c>
      <c r="E6048">
        <v>-9.2030102457158446E-3</v>
      </c>
      <c r="F6048">
        <v>6040</v>
      </c>
      <c r="G6048">
        <f t="shared" ca="1" si="193"/>
        <v>2.9939297026247497E-2</v>
      </c>
    </row>
    <row r="6049" spans="2:7" x14ac:dyDescent="0.35">
      <c r="B6049" s="269">
        <v>40974</v>
      </c>
      <c r="C6049" s="210">
        <v>220.58</v>
      </c>
      <c r="D6049">
        <f t="shared" si="192"/>
        <v>4.0063549704947796</v>
      </c>
      <c r="E6049">
        <v>-9.2081031307549889E-3</v>
      </c>
      <c r="F6049">
        <v>6041</v>
      </c>
      <c r="G6049">
        <f t="shared" ca="1" si="193"/>
        <v>1.1064989133917905E-2</v>
      </c>
    </row>
    <row r="6050" spans="2:7" x14ac:dyDescent="0.35">
      <c r="B6050" s="269">
        <v>36584</v>
      </c>
      <c r="C6050" s="210">
        <v>44.06</v>
      </c>
      <c r="D6050">
        <f t="shared" si="192"/>
        <v>-0.5853566723131941</v>
      </c>
      <c r="E6050">
        <v>-9.2196986732627981E-3</v>
      </c>
      <c r="F6050">
        <v>6042</v>
      </c>
      <c r="G6050">
        <f t="shared" ca="1" si="193"/>
        <v>-1.5058560870842735E-2</v>
      </c>
    </row>
    <row r="6051" spans="2:7" x14ac:dyDescent="0.35">
      <c r="B6051" s="269">
        <v>39672</v>
      </c>
      <c r="C6051" s="210">
        <v>106.26</v>
      </c>
      <c r="D6051">
        <f t="shared" si="192"/>
        <v>-0.28765837634913177</v>
      </c>
      <c r="E6051">
        <v>-9.2307692307691831E-3</v>
      </c>
      <c r="F6051">
        <v>6043</v>
      </c>
      <c r="G6051">
        <f t="shared" ca="1" si="193"/>
        <v>2.7439322739298062E-2</v>
      </c>
    </row>
    <row r="6052" spans="2:7" x14ac:dyDescent="0.35">
      <c r="B6052" s="269">
        <v>40571</v>
      </c>
      <c r="C6052" s="210">
        <v>149.16999999999999</v>
      </c>
      <c r="D6052">
        <f t="shared" si="192"/>
        <v>-0.21867798030588731</v>
      </c>
      <c r="E6052">
        <v>-9.2321997874602463E-3</v>
      </c>
      <c r="F6052">
        <v>6044</v>
      </c>
      <c r="G6052">
        <f t="shared" ca="1" si="193"/>
        <v>-2.6870608568355457E-2</v>
      </c>
    </row>
    <row r="6053" spans="2:7" x14ac:dyDescent="0.35">
      <c r="B6053" s="269">
        <v>40766</v>
      </c>
      <c r="C6053" s="210">
        <v>190.92</v>
      </c>
      <c r="D6053">
        <f t="shared" si="192"/>
        <v>4.088486140724946</v>
      </c>
      <c r="E6053">
        <v>-9.2371562013492548E-3</v>
      </c>
      <c r="F6053">
        <v>6045</v>
      </c>
      <c r="G6053">
        <f t="shared" ca="1" si="193"/>
        <v>-6.4145652892884574E-3</v>
      </c>
    </row>
    <row r="6054" spans="2:7" x14ac:dyDescent="0.35">
      <c r="B6054" s="269">
        <v>37775</v>
      </c>
      <c r="C6054" s="210">
        <v>37.520000000000003</v>
      </c>
      <c r="D6054">
        <f t="shared" si="192"/>
        <v>-0.76348966212808866</v>
      </c>
      <c r="E6054">
        <v>-9.242144177449018E-3</v>
      </c>
      <c r="F6054">
        <v>6046</v>
      </c>
      <c r="G6054">
        <f t="shared" ca="1" si="193"/>
        <v>-2.7671539144766968E-2</v>
      </c>
    </row>
    <row r="6055" spans="2:7" x14ac:dyDescent="0.35">
      <c r="B6055" s="269">
        <v>40689</v>
      </c>
      <c r="C6055" s="210">
        <v>158.63999999999999</v>
      </c>
      <c r="D6055">
        <f t="shared" si="192"/>
        <v>1.8491379310344824</v>
      </c>
      <c r="E6055">
        <v>-9.2430676992256936E-3</v>
      </c>
      <c r="F6055">
        <v>6047</v>
      </c>
      <c r="G6055">
        <f t="shared" ca="1" si="193"/>
        <v>-2.0695297373757308E-2</v>
      </c>
    </row>
    <row r="6056" spans="2:7" x14ac:dyDescent="0.35">
      <c r="B6056" s="269">
        <v>36497</v>
      </c>
      <c r="C6056" s="210">
        <v>55.68</v>
      </c>
      <c r="D6056">
        <f t="shared" si="192"/>
        <v>-0.72449282533399306</v>
      </c>
      <c r="E6056">
        <v>-9.2526690391459623E-3</v>
      </c>
      <c r="F6056">
        <v>6048</v>
      </c>
      <c r="G6056">
        <f t="shared" ca="1" si="193"/>
        <v>1.180458787206814E-2</v>
      </c>
    </row>
    <row r="6057" spans="2:7" x14ac:dyDescent="0.35">
      <c r="B6057" s="269">
        <v>41240</v>
      </c>
      <c r="C6057" s="210">
        <v>202.1</v>
      </c>
      <c r="D6057">
        <f t="shared" si="192"/>
        <v>-0.90355661813479171</v>
      </c>
      <c r="E6057">
        <v>-9.265160056865604E-3</v>
      </c>
      <c r="F6057">
        <v>6049</v>
      </c>
      <c r="G6057">
        <f t="shared" ca="1" si="193"/>
        <v>9.6470957882720948E-3</v>
      </c>
    </row>
    <row r="6058" spans="2:7" x14ac:dyDescent="0.35">
      <c r="B6058" s="269">
        <v>43178</v>
      </c>
      <c r="C6058" s="210">
        <v>2095.5300000000002</v>
      </c>
      <c r="D6058">
        <f t="shared" si="192"/>
        <v>58.413949532180325</v>
      </c>
      <c r="E6058">
        <v>-9.2665699035047056E-3</v>
      </c>
      <c r="F6058">
        <v>6050</v>
      </c>
      <c r="G6058">
        <f t="shared" ca="1" si="193"/>
        <v>1.4155798968405619E-2</v>
      </c>
    </row>
    <row r="6059" spans="2:7" x14ac:dyDescent="0.35">
      <c r="B6059" s="269">
        <v>36644</v>
      </c>
      <c r="C6059" s="210">
        <v>35.270000000000003</v>
      </c>
      <c r="D6059">
        <f t="shared" si="192"/>
        <v>-0.9940012721997149</v>
      </c>
      <c r="E6059">
        <v>-9.2696629213482665E-3</v>
      </c>
      <c r="F6059">
        <v>6051</v>
      </c>
      <c r="G6059">
        <f t="shared" ca="1" si="193"/>
        <v>-2.7207519734570237E-3</v>
      </c>
    </row>
    <row r="6060" spans="2:7" x14ac:dyDescent="0.35">
      <c r="B6060" s="269">
        <v>46031</v>
      </c>
      <c r="C6060" s="210">
        <v>5879.58</v>
      </c>
      <c r="D6060">
        <f t="shared" si="192"/>
        <v>7.7900364092354082E-2</v>
      </c>
      <c r="E6060">
        <v>-9.2810708616837233E-3</v>
      </c>
      <c r="F6060">
        <v>6052</v>
      </c>
      <c r="G6060">
        <f t="shared" ca="1" si="193"/>
        <v>-4.6253790328773551E-3</v>
      </c>
    </row>
    <row r="6061" spans="2:7" x14ac:dyDescent="0.35">
      <c r="B6061" s="269">
        <v>45891</v>
      </c>
      <c r="C6061" s="210">
        <v>5454.66</v>
      </c>
      <c r="D6061">
        <f t="shared" si="192"/>
        <v>464.01790281329926</v>
      </c>
      <c r="E6061">
        <v>-9.2883867921101978E-3</v>
      </c>
      <c r="F6061">
        <v>6053</v>
      </c>
      <c r="G6061">
        <f t="shared" ca="1" si="193"/>
        <v>3.1860105164495563E-2</v>
      </c>
    </row>
    <row r="6062" spans="2:7" x14ac:dyDescent="0.35">
      <c r="B6062" s="269">
        <v>35584</v>
      </c>
      <c r="C6062" s="210">
        <v>11.73</v>
      </c>
      <c r="D6062">
        <f t="shared" si="192"/>
        <v>-0.9956410904334384</v>
      </c>
      <c r="E6062">
        <v>-9.2905405405404925E-3</v>
      </c>
      <c r="F6062">
        <v>6054</v>
      </c>
      <c r="G6062">
        <f t="shared" ca="1" si="193"/>
        <v>-1.5921008734610372E-3</v>
      </c>
    </row>
    <row r="6063" spans="2:7" x14ac:dyDescent="0.35">
      <c r="B6063" s="269">
        <v>43825</v>
      </c>
      <c r="C6063" s="210">
        <v>2691.04</v>
      </c>
      <c r="D6063">
        <f t="shared" si="192"/>
        <v>279.90187891440502</v>
      </c>
      <c r="E6063">
        <v>-9.2994146449214797E-3</v>
      </c>
      <c r="F6063">
        <v>6055</v>
      </c>
      <c r="G6063">
        <f t="shared" ca="1" si="193"/>
        <v>2.8363710982031349E-2</v>
      </c>
    </row>
    <row r="6064" spans="2:7" x14ac:dyDescent="0.35">
      <c r="B6064" s="269">
        <v>35299</v>
      </c>
      <c r="C6064" s="210">
        <v>9.58</v>
      </c>
      <c r="D6064">
        <f t="shared" si="192"/>
        <v>-0.87834920634920632</v>
      </c>
      <c r="E6064">
        <v>-9.307135470527389E-3</v>
      </c>
      <c r="F6064">
        <v>6056</v>
      </c>
      <c r="G6064">
        <f t="shared" ca="1" si="193"/>
        <v>3.1666879231481799E-3</v>
      </c>
    </row>
    <row r="6065" spans="2:7" x14ac:dyDescent="0.35">
      <c r="B6065" s="269">
        <v>38971</v>
      </c>
      <c r="C6065" s="210">
        <v>78.75</v>
      </c>
      <c r="D6065">
        <f t="shared" si="192"/>
        <v>-0.96241462751106088</v>
      </c>
      <c r="E6065">
        <v>-9.3093470876839217E-3</v>
      </c>
      <c r="F6065">
        <v>6057</v>
      </c>
      <c r="G6065">
        <f t="shared" ca="1" si="193"/>
        <v>-1.1486901677110729E-2</v>
      </c>
    </row>
    <row r="6066" spans="2:7" x14ac:dyDescent="0.35">
      <c r="B6066" s="269">
        <v>43082</v>
      </c>
      <c r="C6066" s="210">
        <v>2095.23</v>
      </c>
      <c r="D6066">
        <f t="shared" si="192"/>
        <v>17.435811702595686</v>
      </c>
      <c r="E6066">
        <v>-9.3100448243905454E-3</v>
      </c>
      <c r="F6066">
        <v>6058</v>
      </c>
      <c r="G6066">
        <f t="shared" ca="1" si="193"/>
        <v>8.916810589517923E-3</v>
      </c>
    </row>
    <row r="6067" spans="2:7" x14ac:dyDescent="0.35">
      <c r="B6067" s="269">
        <v>38740</v>
      </c>
      <c r="C6067" s="210">
        <v>113.65</v>
      </c>
      <c r="D6067">
        <f t="shared" si="192"/>
        <v>-0.95757333671800915</v>
      </c>
      <c r="E6067">
        <v>-9.3270571827056593E-3</v>
      </c>
      <c r="F6067">
        <v>6059</v>
      </c>
      <c r="G6067">
        <f t="shared" ca="1" si="193"/>
        <v>-8.7004199022788211E-4</v>
      </c>
    </row>
    <row r="6068" spans="2:7" x14ac:dyDescent="0.35">
      <c r="B6068" s="269">
        <v>43802</v>
      </c>
      <c r="C6068" s="210">
        <v>2678.74</v>
      </c>
      <c r="D6068">
        <f t="shared" si="192"/>
        <v>0.93808242171673295</v>
      </c>
      <c r="E6068">
        <v>-9.3270610511990756E-3</v>
      </c>
      <c r="F6068">
        <v>6060</v>
      </c>
      <c r="G6068">
        <f t="shared" ca="1" si="193"/>
        <v>-2.0615788093874633E-2</v>
      </c>
    </row>
    <row r="6069" spans="2:7" x14ac:dyDescent="0.35">
      <c r="B6069" s="269">
        <v>42781</v>
      </c>
      <c r="C6069" s="210">
        <v>1382.16</v>
      </c>
      <c r="D6069">
        <f t="shared" si="192"/>
        <v>0.13917415313607528</v>
      </c>
      <c r="E6069">
        <v>-9.3321291876316895E-3</v>
      </c>
      <c r="F6069">
        <v>6061</v>
      </c>
      <c r="G6069">
        <f t="shared" ca="1" si="193"/>
        <v>4.1168899775138853E-3</v>
      </c>
    </row>
    <row r="6070" spans="2:7" x14ac:dyDescent="0.35">
      <c r="B6070" s="269">
        <v>42577</v>
      </c>
      <c r="C6070" s="210">
        <v>1213.3</v>
      </c>
      <c r="D6070">
        <f t="shared" si="192"/>
        <v>-0.71936958191086797</v>
      </c>
      <c r="E6070">
        <v>-9.3326692413838678E-3</v>
      </c>
      <c r="F6070">
        <v>6062</v>
      </c>
      <c r="G6070">
        <f t="shared" ca="1" si="193"/>
        <v>1.9978850120282592E-2</v>
      </c>
    </row>
    <row r="6071" spans="2:7" x14ac:dyDescent="0.35">
      <c r="B6071" s="269">
        <v>45048</v>
      </c>
      <c r="C6071" s="210">
        <v>4323.4799999999996</v>
      </c>
      <c r="D6071">
        <f t="shared" si="192"/>
        <v>68.076210257229576</v>
      </c>
      <c r="E6071">
        <v>-9.3327314680092099E-3</v>
      </c>
      <c r="F6071">
        <v>6063</v>
      </c>
      <c r="G6071">
        <f t="shared" ca="1" si="193"/>
        <v>-1.9517690478177897E-2</v>
      </c>
    </row>
    <row r="6072" spans="2:7" x14ac:dyDescent="0.35">
      <c r="B6072" s="269">
        <v>38450</v>
      </c>
      <c r="C6072" s="210">
        <v>62.59</v>
      </c>
      <c r="D6072">
        <f t="shared" si="192"/>
        <v>-0.50411979084138803</v>
      </c>
      <c r="E6072">
        <v>-9.3383982272870585E-3</v>
      </c>
      <c r="F6072">
        <v>6064</v>
      </c>
      <c r="G6072">
        <f t="shared" ca="1" si="193"/>
        <v>4.143930845093886E-3</v>
      </c>
    </row>
    <row r="6073" spans="2:7" x14ac:dyDescent="0.35">
      <c r="B6073" s="269">
        <v>40004</v>
      </c>
      <c r="C6073" s="210">
        <v>126.22</v>
      </c>
      <c r="D6073">
        <f t="shared" si="192"/>
        <v>0.4729840121367721</v>
      </c>
      <c r="E6073">
        <v>-9.3399262224315022E-3</v>
      </c>
      <c r="F6073">
        <v>6065</v>
      </c>
      <c r="G6073">
        <f t="shared" ca="1" si="193"/>
        <v>-4.0905520033910403E-2</v>
      </c>
    </row>
    <row r="6074" spans="2:7" x14ac:dyDescent="0.35">
      <c r="B6074" s="269">
        <v>38952</v>
      </c>
      <c r="C6074" s="210">
        <v>85.69</v>
      </c>
      <c r="D6074">
        <f t="shared" si="192"/>
        <v>-6.7471977364239877E-2</v>
      </c>
      <c r="E6074">
        <v>-9.3641618497110092E-3</v>
      </c>
      <c r="F6074">
        <v>6066</v>
      </c>
      <c r="G6074">
        <f t="shared" ca="1" si="193"/>
        <v>-7.7937179787273001E-3</v>
      </c>
    </row>
    <row r="6075" spans="2:7" x14ac:dyDescent="0.35">
      <c r="B6075" s="269">
        <v>38881</v>
      </c>
      <c r="C6075" s="210">
        <v>91.89</v>
      </c>
      <c r="D6075">
        <f t="shared" si="192"/>
        <v>-0.98148125755743643</v>
      </c>
      <c r="E6075">
        <v>-9.3790426908150551E-3</v>
      </c>
      <c r="F6075">
        <v>6067</v>
      </c>
      <c r="G6075">
        <f t="shared" ca="1" si="193"/>
        <v>-3.5931801500558138E-3</v>
      </c>
    </row>
    <row r="6076" spans="2:7" x14ac:dyDescent="0.35">
      <c r="B6076" s="269">
        <v>46276</v>
      </c>
      <c r="C6076" s="209">
        <v>4962</v>
      </c>
      <c r="D6076">
        <f t="shared" si="192"/>
        <v>-9.6485909222508145E-2</v>
      </c>
      <c r="E6076">
        <v>-9.3831104012777004E-3</v>
      </c>
      <c r="F6076">
        <v>6068</v>
      </c>
      <c r="G6076">
        <f t="shared" ca="1" si="193"/>
        <v>-4.5935816266253942E-3</v>
      </c>
    </row>
    <row r="6077" spans="2:7" x14ac:dyDescent="0.35">
      <c r="B6077" s="269">
        <v>45505</v>
      </c>
      <c r="C6077" s="210">
        <v>5491.89</v>
      </c>
      <c r="D6077">
        <f t="shared" si="192"/>
        <v>81.659391932570756</v>
      </c>
      <c r="E6077">
        <v>-9.3868429074681608E-3</v>
      </c>
      <c r="F6077">
        <v>6069</v>
      </c>
      <c r="G6077">
        <f t="shared" ca="1" si="193"/>
        <v>1.2030504522606159E-2</v>
      </c>
    </row>
    <row r="6078" spans="2:7" x14ac:dyDescent="0.35">
      <c r="B6078" s="269">
        <v>38345</v>
      </c>
      <c r="C6078" s="210">
        <v>66.44</v>
      </c>
      <c r="D6078">
        <f t="shared" si="192"/>
        <v>-0.98363046841892599</v>
      </c>
      <c r="E6078">
        <v>-9.3931713135529376E-3</v>
      </c>
      <c r="F6078">
        <v>6070</v>
      </c>
      <c r="G6078">
        <f t="shared" ca="1" si="193"/>
        <v>-1.2526198146447056E-2</v>
      </c>
    </row>
    <row r="6079" spans="2:7" x14ac:dyDescent="0.35">
      <c r="B6079" s="269">
        <v>44925</v>
      </c>
      <c r="C6079" s="210">
        <v>4058.76</v>
      </c>
      <c r="D6079">
        <f t="shared" si="192"/>
        <v>-0.27512823077252785</v>
      </c>
      <c r="E6079">
        <v>-9.3941058026724717E-3</v>
      </c>
      <c r="F6079">
        <v>6071</v>
      </c>
      <c r="G6079">
        <f t="shared" ca="1" si="193"/>
        <v>1.6861946249526253E-2</v>
      </c>
    </row>
    <row r="6080" spans="2:7" x14ac:dyDescent="0.35">
      <c r="B6080" s="269">
        <v>45503</v>
      </c>
      <c r="C6080" s="210">
        <v>5599.28</v>
      </c>
      <c r="D6080">
        <f t="shared" si="192"/>
        <v>1.5072133774704668E-2</v>
      </c>
      <c r="E6080">
        <v>-9.3942728549744284E-3</v>
      </c>
      <c r="F6080">
        <v>6072</v>
      </c>
      <c r="G6080">
        <f t="shared" ca="1" si="193"/>
        <v>8.0058367819930577E-3</v>
      </c>
    </row>
    <row r="6081" spans="2:7" x14ac:dyDescent="0.35">
      <c r="B6081" s="269">
        <v>45859</v>
      </c>
      <c r="C6081" s="210">
        <v>5516.14</v>
      </c>
      <c r="D6081">
        <f t="shared" si="192"/>
        <v>144.65988909426989</v>
      </c>
      <c r="E6081">
        <v>-9.4153436160449421E-3</v>
      </c>
      <c r="F6081">
        <v>6073</v>
      </c>
      <c r="G6081">
        <f t="shared" ca="1" si="193"/>
        <v>-7.3228264936082412E-3</v>
      </c>
    </row>
    <row r="6082" spans="2:7" x14ac:dyDescent="0.35">
      <c r="B6082" s="269">
        <v>37771</v>
      </c>
      <c r="C6082" s="210">
        <v>37.869999999999997</v>
      </c>
      <c r="D6082">
        <f t="shared" si="192"/>
        <v>-0.54975627154916185</v>
      </c>
      <c r="E6082">
        <v>-9.4166884645566166E-3</v>
      </c>
      <c r="F6082">
        <v>6074</v>
      </c>
      <c r="G6082">
        <f t="shared" ca="1" si="193"/>
        <v>1.9609549526807924E-2</v>
      </c>
    </row>
    <row r="6083" spans="2:7" x14ac:dyDescent="0.35">
      <c r="B6083" s="269">
        <v>38982</v>
      </c>
      <c r="C6083" s="210">
        <v>84.11</v>
      </c>
      <c r="D6083">
        <f t="shared" si="192"/>
        <v>-0.37464684014869887</v>
      </c>
      <c r="E6083">
        <v>-9.4217406665881194E-3</v>
      </c>
      <c r="F6083">
        <v>6075</v>
      </c>
      <c r="G6083">
        <f t="shared" ca="1" si="193"/>
        <v>-8.7353019953277083E-3</v>
      </c>
    </row>
    <row r="6084" spans="2:7" x14ac:dyDescent="0.35">
      <c r="B6084" s="269">
        <v>38826</v>
      </c>
      <c r="C6084" s="210">
        <v>134.5</v>
      </c>
      <c r="D6084">
        <f t="shared" si="192"/>
        <v>-0.97653941552619739</v>
      </c>
      <c r="E6084">
        <v>-9.427014287818539E-3</v>
      </c>
      <c r="F6084">
        <v>6076</v>
      </c>
      <c r="G6084">
        <f t="shared" ca="1" si="193"/>
        <v>2.3870407508059164E-2</v>
      </c>
    </row>
    <row r="6085" spans="2:7" x14ac:dyDescent="0.35">
      <c r="B6085" s="269">
        <v>46001</v>
      </c>
      <c r="C6085" s="210">
        <v>5733.02</v>
      </c>
      <c r="D6085">
        <f t="shared" si="192"/>
        <v>605.66878306878323</v>
      </c>
      <c r="E6085">
        <v>-9.432218134946763E-3</v>
      </c>
      <c r="F6085">
        <v>6077</v>
      </c>
      <c r="G6085">
        <f t="shared" ca="1" si="193"/>
        <v>3.0899080110171371E-2</v>
      </c>
    </row>
    <row r="6086" spans="2:7" x14ac:dyDescent="0.35">
      <c r="B6086" s="269">
        <v>35236</v>
      </c>
      <c r="C6086" s="210">
        <v>9.4499999999999993</v>
      </c>
      <c r="D6086">
        <f t="shared" si="192"/>
        <v>-0.99834896430268638</v>
      </c>
      <c r="E6086">
        <v>-9.4339622641509292E-3</v>
      </c>
      <c r="F6086">
        <v>6078</v>
      </c>
      <c r="G6086">
        <f t="shared" ca="1" si="193"/>
        <v>-2.7016379013489741E-2</v>
      </c>
    </row>
    <row r="6087" spans="2:7" x14ac:dyDescent="0.35">
      <c r="B6087" s="269">
        <v>45981</v>
      </c>
      <c r="C6087" s="210">
        <v>5723.68</v>
      </c>
      <c r="D6087">
        <f t="shared" si="192"/>
        <v>125.96716947648626</v>
      </c>
      <c r="E6087">
        <v>-9.4474643794769265E-3</v>
      </c>
      <c r="F6087">
        <v>6079</v>
      </c>
      <c r="G6087">
        <f t="shared" ca="1" si="193"/>
        <v>1.5679050932808324E-2</v>
      </c>
    </row>
    <row r="6088" spans="2:7" x14ac:dyDescent="0.35">
      <c r="B6088" s="269">
        <v>37057</v>
      </c>
      <c r="C6088" s="210">
        <v>45.08</v>
      </c>
      <c r="D6088">
        <f t="shared" si="192"/>
        <v>-0.53231663035584609</v>
      </c>
      <c r="E6088">
        <v>-9.4484728631070037E-3</v>
      </c>
      <c r="F6088">
        <v>6080</v>
      </c>
      <c r="G6088">
        <f t="shared" ca="1" si="193"/>
        <v>-7.8709385883059743E-3</v>
      </c>
    </row>
    <row r="6089" spans="2:7" x14ac:dyDescent="0.35">
      <c r="B6089" s="269">
        <v>39199</v>
      </c>
      <c r="C6089" s="210">
        <v>96.39</v>
      </c>
      <c r="D6089">
        <f t="shared" ref="D6089:D6152" si="194">(C6089-C6090)/C6090</f>
        <v>0.15161290322580642</v>
      </c>
      <c r="E6089">
        <v>-9.4543212413935023E-3</v>
      </c>
      <c r="F6089">
        <v>6081</v>
      </c>
      <c r="G6089">
        <f t="shared" ca="1" si="193"/>
        <v>-2.8877649623225535E-2</v>
      </c>
    </row>
    <row r="6090" spans="2:7" x14ac:dyDescent="0.35">
      <c r="B6090" s="269">
        <v>38918</v>
      </c>
      <c r="C6090" s="210">
        <v>83.7</v>
      </c>
      <c r="D6090">
        <f t="shared" si="194"/>
        <v>7.9042553191489358</v>
      </c>
      <c r="E6090">
        <v>-9.4674556213017423E-3</v>
      </c>
      <c r="F6090">
        <v>6082</v>
      </c>
      <c r="G6090">
        <f t="shared" ref="G6090:G6153" ca="1" si="195">_xlfn.NORM.INV(RAND(),M$11,M$12)</f>
        <v>-2.2597770997746087E-2</v>
      </c>
    </row>
    <row r="6091" spans="2:7" x14ac:dyDescent="0.35">
      <c r="B6091" s="269">
        <v>35159</v>
      </c>
      <c r="C6091" s="210">
        <v>9.4</v>
      </c>
      <c r="D6091">
        <f t="shared" si="194"/>
        <v>-0.99552189033395255</v>
      </c>
      <c r="E6091">
        <v>-9.4836670179135781E-3</v>
      </c>
      <c r="F6091">
        <v>6083</v>
      </c>
      <c r="G6091">
        <f t="shared" ca="1" si="195"/>
        <v>-2.5488637827609231E-3</v>
      </c>
    </row>
    <row r="6092" spans="2:7" x14ac:dyDescent="0.35">
      <c r="B6092" s="269">
        <v>43173</v>
      </c>
      <c r="C6092" s="210">
        <v>2099.1</v>
      </c>
      <c r="D6092">
        <f t="shared" si="194"/>
        <v>0.68910382786285029</v>
      </c>
      <c r="E6092">
        <v>-9.4847112117779873E-3</v>
      </c>
      <c r="F6092">
        <v>6084</v>
      </c>
      <c r="G6092">
        <f t="shared" ca="1" si="195"/>
        <v>4.2516041392876264E-2</v>
      </c>
    </row>
    <row r="6093" spans="2:7" x14ac:dyDescent="0.35">
      <c r="B6093" s="269">
        <v>42724</v>
      </c>
      <c r="C6093" s="210">
        <v>1242.73</v>
      </c>
      <c r="D6093">
        <f t="shared" si="194"/>
        <v>-0.46419732859643525</v>
      </c>
      <c r="E6093">
        <v>-9.4848680487475117E-3</v>
      </c>
      <c r="F6093">
        <v>6085</v>
      </c>
      <c r="G6093">
        <f t="shared" ca="1" si="195"/>
        <v>1.7529062272268001E-2</v>
      </c>
    </row>
    <row r="6094" spans="2:7" x14ac:dyDescent="0.35">
      <c r="B6094" s="269">
        <v>43398</v>
      </c>
      <c r="C6094" s="210">
        <v>2319.38</v>
      </c>
      <c r="D6094">
        <f t="shared" si="194"/>
        <v>16.918572311495673</v>
      </c>
      <c r="E6094">
        <v>-9.4850080500856401E-3</v>
      </c>
      <c r="F6094">
        <v>6086</v>
      </c>
      <c r="G6094">
        <f t="shared" ca="1" si="195"/>
        <v>9.4859229392973213E-3</v>
      </c>
    </row>
    <row r="6095" spans="2:7" x14ac:dyDescent="0.35">
      <c r="B6095" s="269">
        <v>38783</v>
      </c>
      <c r="C6095" s="210">
        <v>129.44</v>
      </c>
      <c r="D6095">
        <f t="shared" si="194"/>
        <v>0.56973077855930154</v>
      </c>
      <c r="E6095">
        <v>-9.4888276706459208E-3</v>
      </c>
      <c r="F6095">
        <v>6087</v>
      </c>
      <c r="G6095">
        <f t="shared" ca="1" si="195"/>
        <v>-2.6074004468084463E-3</v>
      </c>
    </row>
    <row r="6096" spans="2:7" x14ac:dyDescent="0.35">
      <c r="B6096" s="269">
        <v>38582</v>
      </c>
      <c r="C6096" s="210">
        <v>82.46</v>
      </c>
      <c r="D6096">
        <f t="shared" si="194"/>
        <v>1.3267494356659142</v>
      </c>
      <c r="E6096">
        <v>-9.4894894894895655E-3</v>
      </c>
      <c r="F6096">
        <v>6088</v>
      </c>
      <c r="G6096">
        <f t="shared" ca="1" si="195"/>
        <v>1.0878523928506875E-2</v>
      </c>
    </row>
    <row r="6097" spans="2:7" x14ac:dyDescent="0.35">
      <c r="B6097" s="269">
        <v>37707</v>
      </c>
      <c r="C6097" s="210">
        <v>35.44</v>
      </c>
      <c r="D6097">
        <f t="shared" si="194"/>
        <v>-0.98720642278007609</v>
      </c>
      <c r="E6097">
        <v>-9.5025153717161383E-3</v>
      </c>
      <c r="F6097">
        <v>6089</v>
      </c>
      <c r="G6097">
        <f t="shared" ca="1" si="195"/>
        <v>2.5203468716944698E-3</v>
      </c>
    </row>
    <row r="6098" spans="2:7" x14ac:dyDescent="0.35">
      <c r="B6098" s="269">
        <v>43299</v>
      </c>
      <c r="C6098" s="210">
        <v>2770.14</v>
      </c>
      <c r="D6098">
        <f t="shared" si="194"/>
        <v>6.6633285382317133</v>
      </c>
      <c r="E6098">
        <v>-9.5039903887410709E-3</v>
      </c>
      <c r="F6098">
        <v>6090</v>
      </c>
      <c r="G6098">
        <f t="shared" ca="1" si="195"/>
        <v>-3.963065120229093E-2</v>
      </c>
    </row>
    <row r="6099" spans="2:7" x14ac:dyDescent="0.35">
      <c r="B6099" s="269">
        <v>41761</v>
      </c>
      <c r="C6099" s="210">
        <v>361.48</v>
      </c>
      <c r="D6099">
        <f t="shared" si="194"/>
        <v>-0.69130130318195016</v>
      </c>
      <c r="E6099">
        <v>-9.5081518016165798E-3</v>
      </c>
      <c r="F6099">
        <v>6091</v>
      </c>
      <c r="G6099">
        <f t="shared" ca="1" si="195"/>
        <v>2.6241166973378024E-2</v>
      </c>
    </row>
    <row r="6100" spans="2:7" x14ac:dyDescent="0.35">
      <c r="B6100" s="269">
        <v>42452</v>
      </c>
      <c r="C6100" s="210">
        <v>1170.98</v>
      </c>
      <c r="D6100">
        <f t="shared" si="194"/>
        <v>24.595191256830603</v>
      </c>
      <c r="E6100">
        <v>-9.5159148389061341E-3</v>
      </c>
      <c r="F6100">
        <v>6092</v>
      </c>
      <c r="G6100">
        <f t="shared" ca="1" si="195"/>
        <v>4.0871647676198282E-2</v>
      </c>
    </row>
    <row r="6101" spans="2:7" x14ac:dyDescent="0.35">
      <c r="B6101" s="269">
        <v>38191</v>
      </c>
      <c r="C6101" s="210">
        <v>45.75</v>
      </c>
      <c r="D6101">
        <f t="shared" si="194"/>
        <v>-0.21418756441085537</v>
      </c>
      <c r="E6101">
        <v>-9.5258714007360416E-3</v>
      </c>
      <c r="F6101">
        <v>6093</v>
      </c>
      <c r="G6101">
        <f t="shared" ca="1" si="195"/>
        <v>4.7573187359369454E-2</v>
      </c>
    </row>
    <row r="6102" spans="2:7" x14ac:dyDescent="0.35">
      <c r="B6102" s="269">
        <v>36341</v>
      </c>
      <c r="C6102" s="210">
        <v>58.22</v>
      </c>
      <c r="D6102">
        <f t="shared" si="194"/>
        <v>-0.98860643065422016</v>
      </c>
      <c r="E6102">
        <v>-9.5270500170126279E-3</v>
      </c>
      <c r="F6102">
        <v>6094</v>
      </c>
      <c r="G6102">
        <f t="shared" ca="1" si="195"/>
        <v>5.7944825777916627E-3</v>
      </c>
    </row>
    <row r="6103" spans="2:7" x14ac:dyDescent="0.35">
      <c r="B6103" s="269">
        <v>46192</v>
      </c>
      <c r="C6103" s="210">
        <v>5109.8999999999996</v>
      </c>
      <c r="D6103">
        <f t="shared" si="194"/>
        <v>1.1289475877010249</v>
      </c>
      <c r="E6103">
        <v>-9.5327073819363711E-3</v>
      </c>
      <c r="F6103">
        <v>6095</v>
      </c>
      <c r="G6103">
        <f t="shared" ca="1" si="195"/>
        <v>1.6891159749780688E-2</v>
      </c>
    </row>
    <row r="6104" spans="2:7" x14ac:dyDescent="0.35">
      <c r="B6104" s="269">
        <v>43662</v>
      </c>
      <c r="C6104" s="210">
        <v>2400.1999999999998</v>
      </c>
      <c r="D6104">
        <f t="shared" si="194"/>
        <v>4.6524503685561545</v>
      </c>
      <c r="E6104">
        <v>-9.5365429928486768E-3</v>
      </c>
      <c r="F6104">
        <v>6096</v>
      </c>
      <c r="G6104">
        <f t="shared" ca="1" si="195"/>
        <v>4.7463400639591452E-3</v>
      </c>
    </row>
    <row r="6105" spans="2:7" x14ac:dyDescent="0.35">
      <c r="B6105" s="269">
        <v>41827</v>
      </c>
      <c r="C6105" s="210">
        <v>424.63</v>
      </c>
      <c r="D6105">
        <f t="shared" si="194"/>
        <v>-0.68119674161943022</v>
      </c>
      <c r="E6105">
        <v>-9.5400261242769915E-3</v>
      </c>
      <c r="F6105">
        <v>6097</v>
      </c>
      <c r="G6105">
        <f t="shared" ca="1" si="195"/>
        <v>9.3471278835018344E-3</v>
      </c>
    </row>
    <row r="6106" spans="2:7" x14ac:dyDescent="0.35">
      <c r="B6106" s="269">
        <v>42755</v>
      </c>
      <c r="C6106" s="210">
        <v>1331.95</v>
      </c>
      <c r="D6106">
        <f t="shared" si="194"/>
        <v>2.5568937431569951</v>
      </c>
      <c r="E6106">
        <v>-9.5405940005056054E-3</v>
      </c>
      <c r="F6106">
        <v>6098</v>
      </c>
      <c r="G6106">
        <f t="shared" ca="1" si="195"/>
        <v>-2.9093363709618734E-3</v>
      </c>
    </row>
    <row r="6107" spans="2:7" x14ac:dyDescent="0.35">
      <c r="B6107" s="269">
        <v>41696</v>
      </c>
      <c r="C6107" s="210">
        <v>374.47</v>
      </c>
      <c r="D6107">
        <f t="shared" si="194"/>
        <v>4.3888329256008065</v>
      </c>
      <c r="E6107">
        <v>-9.5482437579347147E-3</v>
      </c>
      <c r="F6107">
        <v>6099</v>
      </c>
      <c r="G6107">
        <f t="shared" ca="1" si="195"/>
        <v>1.031557317481259E-2</v>
      </c>
    </row>
    <row r="6108" spans="2:7" x14ac:dyDescent="0.35">
      <c r="B6108" s="269">
        <v>36384</v>
      </c>
      <c r="C6108" s="210">
        <v>69.489999999999995</v>
      </c>
      <c r="D6108">
        <f t="shared" si="194"/>
        <v>0.31385895254301371</v>
      </c>
      <c r="E6108">
        <v>-9.5496009122007092E-3</v>
      </c>
      <c r="F6108">
        <v>6100</v>
      </c>
      <c r="G6108">
        <f t="shared" ca="1" si="195"/>
        <v>3.4480779714803483E-3</v>
      </c>
    </row>
    <row r="6109" spans="2:7" x14ac:dyDescent="0.35">
      <c r="B6109" s="269">
        <v>36209</v>
      </c>
      <c r="C6109" s="210">
        <v>52.89</v>
      </c>
      <c r="D6109">
        <f t="shared" si="194"/>
        <v>-0.95618061309030644</v>
      </c>
      <c r="E6109">
        <v>-9.5505617977527726E-3</v>
      </c>
      <c r="F6109">
        <v>6101</v>
      </c>
      <c r="G6109">
        <f t="shared" ca="1" si="195"/>
        <v>2.9413518133070179E-2</v>
      </c>
    </row>
    <row r="6110" spans="2:7" x14ac:dyDescent="0.35">
      <c r="B6110" s="269">
        <v>42558</v>
      </c>
      <c r="C6110" s="210">
        <v>1207</v>
      </c>
      <c r="D6110">
        <f t="shared" si="194"/>
        <v>-4.18505699679294E-2</v>
      </c>
      <c r="E6110">
        <v>-9.5597587494359246E-3</v>
      </c>
      <c r="F6110">
        <v>6102</v>
      </c>
      <c r="G6110">
        <f t="shared" ca="1" si="195"/>
        <v>2.6613303611596924E-2</v>
      </c>
    </row>
    <row r="6111" spans="2:7" x14ac:dyDescent="0.35">
      <c r="B6111" s="269">
        <v>42341</v>
      </c>
      <c r="C6111" s="210">
        <v>1259.72</v>
      </c>
      <c r="D6111">
        <f t="shared" si="194"/>
        <v>-0.77106614206140789</v>
      </c>
      <c r="E6111">
        <v>-9.5606503758216815E-3</v>
      </c>
      <c r="F6111">
        <v>6103</v>
      </c>
      <c r="G6111">
        <f t="shared" ca="1" si="195"/>
        <v>1.8063005719126841E-2</v>
      </c>
    </row>
    <row r="6112" spans="2:7" x14ac:dyDescent="0.35">
      <c r="B6112" s="269">
        <v>45594</v>
      </c>
      <c r="C6112" s="210">
        <v>5502.55</v>
      </c>
      <c r="D6112">
        <f t="shared" si="194"/>
        <v>0.11511352674626908</v>
      </c>
      <c r="E6112">
        <v>-9.5756648517301562E-3</v>
      </c>
      <c r="F6112">
        <v>6104</v>
      </c>
      <c r="G6112">
        <f t="shared" ca="1" si="195"/>
        <v>-2.5783784226869444E-2</v>
      </c>
    </row>
    <row r="6113" spans="2:7" x14ac:dyDescent="0.35">
      <c r="B6113" s="269">
        <v>45323</v>
      </c>
      <c r="C6113" s="210">
        <v>4934.5200000000004</v>
      </c>
      <c r="D6113">
        <f t="shared" si="194"/>
        <v>102.77539432176657</v>
      </c>
      <c r="E6113">
        <v>-9.5800090320637393E-3</v>
      </c>
      <c r="F6113">
        <v>6105</v>
      </c>
      <c r="G6113">
        <f t="shared" ca="1" si="195"/>
        <v>1.8687129968113406E-2</v>
      </c>
    </row>
    <row r="6114" spans="2:7" x14ac:dyDescent="0.35">
      <c r="B6114" s="269">
        <v>37973</v>
      </c>
      <c r="C6114" s="210">
        <v>47.55</v>
      </c>
      <c r="D6114">
        <f t="shared" si="194"/>
        <v>-0.99131982475355962</v>
      </c>
      <c r="E6114">
        <v>-9.5813372214122242E-3</v>
      </c>
      <c r="F6114">
        <v>6106</v>
      </c>
      <c r="G6114">
        <f t="shared" ca="1" si="195"/>
        <v>-8.2809581812095332E-3</v>
      </c>
    </row>
    <row r="6115" spans="2:7" x14ac:dyDescent="0.35">
      <c r="B6115" s="269">
        <v>46238</v>
      </c>
      <c r="C6115" s="209">
        <v>5478</v>
      </c>
      <c r="D6115">
        <f t="shared" si="194"/>
        <v>29.460409252669038</v>
      </c>
      <c r="E6115">
        <v>-9.5823540047007775E-3</v>
      </c>
      <c r="F6115">
        <v>6107</v>
      </c>
      <c r="G6115">
        <f t="shared" ca="1" si="195"/>
        <v>-1.8845997328178231E-2</v>
      </c>
    </row>
    <row r="6116" spans="2:7" x14ac:dyDescent="0.35">
      <c r="B6116" s="269">
        <v>40920</v>
      </c>
      <c r="C6116" s="210">
        <v>179.84</v>
      </c>
      <c r="D6116">
        <f t="shared" si="194"/>
        <v>3.0486267447095905</v>
      </c>
      <c r="E6116">
        <v>-9.582553144619501E-3</v>
      </c>
      <c r="F6116">
        <v>6108</v>
      </c>
      <c r="G6116">
        <f t="shared" ca="1" si="195"/>
        <v>1.2938653318903435E-2</v>
      </c>
    </row>
    <row r="6117" spans="2:7" x14ac:dyDescent="0.35">
      <c r="B6117" s="269">
        <v>36784</v>
      </c>
      <c r="C6117" s="210">
        <v>44.42</v>
      </c>
      <c r="D6117">
        <f t="shared" si="194"/>
        <v>-0.66604014735734152</v>
      </c>
      <c r="E6117">
        <v>-9.5875139353400161E-3</v>
      </c>
      <c r="F6117">
        <v>6109</v>
      </c>
      <c r="G6117">
        <f t="shared" ca="1" si="195"/>
        <v>2.9293542518734724E-2</v>
      </c>
    </row>
    <row r="6118" spans="2:7" x14ac:dyDescent="0.35">
      <c r="B6118" s="269">
        <v>40116</v>
      </c>
      <c r="C6118" s="210">
        <v>133.01</v>
      </c>
      <c r="D6118">
        <f t="shared" si="194"/>
        <v>-0.97607828467218916</v>
      </c>
      <c r="E6118">
        <v>-9.6053611317946409E-3</v>
      </c>
      <c r="F6118">
        <v>6110</v>
      </c>
      <c r="G6118">
        <f t="shared" ca="1" si="195"/>
        <v>-1.3487472944777408E-2</v>
      </c>
    </row>
    <row r="6119" spans="2:7" x14ac:dyDescent="0.35">
      <c r="B6119" s="269">
        <v>45596</v>
      </c>
      <c r="C6119" s="210">
        <v>5560.22</v>
      </c>
      <c r="D6119">
        <f t="shared" si="194"/>
        <v>32.806894874445184</v>
      </c>
      <c r="E6119">
        <v>-9.6149050621637221E-3</v>
      </c>
      <c r="F6119">
        <v>6111</v>
      </c>
      <c r="G6119">
        <f t="shared" ca="1" si="195"/>
        <v>2.0673759985959115E-3</v>
      </c>
    </row>
    <row r="6120" spans="2:7" x14ac:dyDescent="0.35">
      <c r="B6120" s="269">
        <v>40501</v>
      </c>
      <c r="C6120" s="210">
        <v>164.47</v>
      </c>
      <c r="D6120">
        <f t="shared" si="194"/>
        <v>-0.9634493241891825</v>
      </c>
      <c r="E6120">
        <v>-9.6344914794965642E-3</v>
      </c>
      <c r="F6120">
        <v>6112</v>
      </c>
      <c r="G6120">
        <f t="shared" ca="1" si="195"/>
        <v>9.7538122675966694E-3</v>
      </c>
    </row>
    <row r="6121" spans="2:7" x14ac:dyDescent="0.35">
      <c r="B6121" s="269">
        <v>45400</v>
      </c>
      <c r="C6121" s="210">
        <v>4499.78</v>
      </c>
      <c r="D6121">
        <f t="shared" si="194"/>
        <v>0.2454173320749389</v>
      </c>
      <c r="E6121">
        <v>-9.6399755259069242E-3</v>
      </c>
      <c r="F6121">
        <v>6113</v>
      </c>
      <c r="G6121">
        <f t="shared" ca="1" si="195"/>
        <v>8.2626119310981738E-3</v>
      </c>
    </row>
    <row r="6122" spans="2:7" x14ac:dyDescent="0.35">
      <c r="B6122" s="269">
        <v>44476</v>
      </c>
      <c r="C6122" s="210">
        <v>3613.07</v>
      </c>
      <c r="D6122">
        <f t="shared" si="194"/>
        <v>96.809149972929077</v>
      </c>
      <c r="E6122">
        <v>-9.6484086978211089E-3</v>
      </c>
      <c r="F6122">
        <v>6114</v>
      </c>
      <c r="G6122">
        <f t="shared" ca="1" si="195"/>
        <v>-9.4488909791873871E-3</v>
      </c>
    </row>
    <row r="6123" spans="2:7" x14ac:dyDescent="0.35">
      <c r="B6123" s="269">
        <v>36138</v>
      </c>
      <c r="C6123" s="210">
        <v>36.94</v>
      </c>
      <c r="D6123">
        <f t="shared" si="194"/>
        <v>3.0065075921908893</v>
      </c>
      <c r="E6123">
        <v>-9.6514745308310841E-3</v>
      </c>
      <c r="F6123">
        <v>6115</v>
      </c>
      <c r="G6123">
        <f t="shared" ca="1" si="195"/>
        <v>-1.0807626268470318E-2</v>
      </c>
    </row>
    <row r="6124" spans="2:7" x14ac:dyDescent="0.35">
      <c r="B6124" s="269">
        <v>35138</v>
      </c>
      <c r="C6124" s="210">
        <v>9.2200000000000006</v>
      </c>
      <c r="D6124">
        <f t="shared" si="194"/>
        <v>-0.91732424677187951</v>
      </c>
      <c r="E6124">
        <v>-9.6670247046186739E-3</v>
      </c>
      <c r="F6124">
        <v>6116</v>
      </c>
      <c r="G6124">
        <f t="shared" ca="1" si="195"/>
        <v>-7.4006759600226948E-3</v>
      </c>
    </row>
    <row r="6125" spans="2:7" x14ac:dyDescent="0.35">
      <c r="B6125" s="269">
        <v>39248</v>
      </c>
      <c r="C6125" s="210">
        <v>111.52</v>
      </c>
      <c r="D6125">
        <f t="shared" si="194"/>
        <v>2.9732225300092327E-2</v>
      </c>
      <c r="E6125">
        <v>-9.679424562649884E-3</v>
      </c>
      <c r="F6125">
        <v>6117</v>
      </c>
      <c r="G6125">
        <f t="shared" ca="1" si="195"/>
        <v>-1.3232986727849231E-2</v>
      </c>
    </row>
    <row r="6126" spans="2:7" x14ac:dyDescent="0.35">
      <c r="B6126" s="269">
        <v>39220</v>
      </c>
      <c r="C6126" s="210">
        <v>108.3</v>
      </c>
      <c r="D6126">
        <f t="shared" si="194"/>
        <v>4.8890701468189226</v>
      </c>
      <c r="E6126">
        <v>-9.6927578639356467E-3</v>
      </c>
      <c r="F6126">
        <v>6118</v>
      </c>
      <c r="G6126">
        <f t="shared" ca="1" si="195"/>
        <v>-3.4755398641450531E-2</v>
      </c>
    </row>
    <row r="6127" spans="2:7" x14ac:dyDescent="0.35">
      <c r="B6127" s="269">
        <v>35796</v>
      </c>
      <c r="C6127" s="210">
        <v>18.39</v>
      </c>
      <c r="D6127">
        <f t="shared" si="194"/>
        <v>-0.99667237254951624</v>
      </c>
      <c r="E6127">
        <v>-9.693053311793199E-3</v>
      </c>
      <c r="F6127">
        <v>6119</v>
      </c>
      <c r="G6127">
        <f t="shared" ca="1" si="195"/>
        <v>-1.5349768033299191E-2</v>
      </c>
    </row>
    <row r="6128" spans="2:7" x14ac:dyDescent="0.35">
      <c r="B6128" s="269">
        <v>46101</v>
      </c>
      <c r="C6128" s="210">
        <v>5526.46</v>
      </c>
      <c r="D6128">
        <f t="shared" si="194"/>
        <v>26.337059754649783</v>
      </c>
      <c r="E6128">
        <v>-9.6943675903494193E-3</v>
      </c>
      <c r="F6128">
        <v>6120</v>
      </c>
      <c r="G6128">
        <f t="shared" ca="1" si="195"/>
        <v>3.146335736135919E-2</v>
      </c>
    </row>
    <row r="6129" spans="2:7" x14ac:dyDescent="0.35">
      <c r="B6129" s="269">
        <v>41212</v>
      </c>
      <c r="C6129" s="210">
        <v>202.16</v>
      </c>
      <c r="D6129">
        <f t="shared" si="194"/>
        <v>4.5024496461622201</v>
      </c>
      <c r="E6129">
        <v>-9.6992260213578426E-3</v>
      </c>
      <c r="F6129">
        <v>6121</v>
      </c>
      <c r="G6129">
        <f t="shared" ca="1" si="195"/>
        <v>-1.5172222652794829E-2</v>
      </c>
    </row>
    <row r="6130" spans="2:7" x14ac:dyDescent="0.35">
      <c r="B6130" s="269">
        <v>37719</v>
      </c>
      <c r="C6130" s="210">
        <v>36.74</v>
      </c>
      <c r="D6130">
        <f t="shared" si="194"/>
        <v>-0.54422528222304922</v>
      </c>
      <c r="E6130">
        <v>-9.7035040431266689E-3</v>
      </c>
      <c r="F6130">
        <v>6122</v>
      </c>
      <c r="G6130">
        <f t="shared" ca="1" si="195"/>
        <v>4.1311543875417099E-2</v>
      </c>
    </row>
    <row r="6131" spans="2:7" x14ac:dyDescent="0.35">
      <c r="B6131" s="269">
        <v>38966</v>
      </c>
      <c r="C6131" s="210">
        <v>80.61</v>
      </c>
      <c r="D6131">
        <f t="shared" si="194"/>
        <v>-0.98552587870898245</v>
      </c>
      <c r="E6131">
        <v>-9.7051597051597809E-3</v>
      </c>
      <c r="F6131">
        <v>6123</v>
      </c>
      <c r="G6131">
        <f t="shared" ca="1" si="195"/>
        <v>-2.0266866236020881E-3</v>
      </c>
    </row>
    <row r="6132" spans="2:7" x14ac:dyDescent="0.35">
      <c r="B6132" s="269">
        <v>46140</v>
      </c>
      <c r="C6132" s="210">
        <v>5569.25</v>
      </c>
      <c r="D6132">
        <f t="shared" si="194"/>
        <v>1.3675562848592027</v>
      </c>
      <c r="E6132">
        <v>-9.7068906654528119E-3</v>
      </c>
      <c r="F6132">
        <v>6124</v>
      </c>
      <c r="G6132">
        <f t="shared" ca="1" si="195"/>
        <v>2.5883953913065853E-2</v>
      </c>
    </row>
    <row r="6133" spans="2:7" x14ac:dyDescent="0.35">
      <c r="B6133" s="269">
        <v>43706</v>
      </c>
      <c r="C6133" s="210">
        <v>2352.3200000000002</v>
      </c>
      <c r="D6133">
        <f t="shared" si="194"/>
        <v>42.545353572750834</v>
      </c>
      <c r="E6133">
        <v>-9.7120893832169496E-3</v>
      </c>
      <c r="F6133">
        <v>6125</v>
      </c>
      <c r="G6133">
        <f t="shared" ca="1" si="195"/>
        <v>1.3796130768485808E-2</v>
      </c>
    </row>
    <row r="6134" spans="2:7" x14ac:dyDescent="0.35">
      <c r="B6134" s="269">
        <v>36948</v>
      </c>
      <c r="C6134" s="210">
        <v>54.02</v>
      </c>
      <c r="D6134">
        <f t="shared" si="194"/>
        <v>-0.98389448232477572</v>
      </c>
      <c r="E6134">
        <v>-9.7158570119155654E-3</v>
      </c>
      <c r="F6134">
        <v>6126</v>
      </c>
      <c r="G6134">
        <f t="shared" ca="1" si="195"/>
        <v>6.6082364200103806E-3</v>
      </c>
    </row>
    <row r="6135" spans="2:7" x14ac:dyDescent="0.35">
      <c r="B6135" s="269">
        <v>44594</v>
      </c>
      <c r="C6135" s="210">
        <v>3354.13</v>
      </c>
      <c r="D6135">
        <f t="shared" si="194"/>
        <v>328.80629301868242</v>
      </c>
      <c r="E6135">
        <v>-9.722296032547352E-3</v>
      </c>
      <c r="F6135">
        <v>6127</v>
      </c>
      <c r="G6135">
        <f t="shared" ca="1" si="195"/>
        <v>6.4031482803858404E-3</v>
      </c>
    </row>
    <row r="6136" spans="2:7" x14ac:dyDescent="0.35">
      <c r="B6136" s="269">
        <v>35360</v>
      </c>
      <c r="C6136" s="210">
        <v>10.17</v>
      </c>
      <c r="D6136">
        <f t="shared" si="194"/>
        <v>-0.99217403348928834</v>
      </c>
      <c r="E6136">
        <v>-9.7370983446932475E-3</v>
      </c>
      <c r="F6136">
        <v>6128</v>
      </c>
      <c r="G6136">
        <f t="shared" ca="1" si="195"/>
        <v>1.8074908760105531E-2</v>
      </c>
    </row>
    <row r="6137" spans="2:7" x14ac:dyDescent="0.35">
      <c r="B6137" s="269">
        <v>42705</v>
      </c>
      <c r="C6137" s="210">
        <v>1299.52</v>
      </c>
      <c r="D6137">
        <f t="shared" si="194"/>
        <v>26.197990791125992</v>
      </c>
      <c r="E6137">
        <v>-9.7386268383753503E-3</v>
      </c>
      <c r="F6137">
        <v>6129</v>
      </c>
      <c r="G6137">
        <f t="shared" ca="1" si="195"/>
        <v>1.2497544603118393E-2</v>
      </c>
    </row>
    <row r="6138" spans="2:7" x14ac:dyDescent="0.35">
      <c r="B6138" s="269">
        <v>38271</v>
      </c>
      <c r="C6138" s="210">
        <v>47.78</v>
      </c>
      <c r="D6138">
        <f t="shared" si="194"/>
        <v>-0.98773591927986382</v>
      </c>
      <c r="E6138">
        <v>-9.7409326424870227E-3</v>
      </c>
      <c r="F6138">
        <v>6130</v>
      </c>
      <c r="G6138">
        <f t="shared" ca="1" si="195"/>
        <v>1.6753336420500847E-2</v>
      </c>
    </row>
    <row r="6139" spans="2:7" x14ac:dyDescent="0.35">
      <c r="B6139" s="269">
        <v>44875</v>
      </c>
      <c r="C6139" s="210">
        <v>3895.93</v>
      </c>
      <c r="D6139">
        <f t="shared" si="194"/>
        <v>30.710320690216506</v>
      </c>
      <c r="E6139">
        <v>-9.7476539544720658E-3</v>
      </c>
      <c r="F6139">
        <v>6131</v>
      </c>
      <c r="G6139">
        <f t="shared" ca="1" si="195"/>
        <v>2.2132864468078928E-2</v>
      </c>
    </row>
    <row r="6140" spans="2:7" x14ac:dyDescent="0.35">
      <c r="B6140" s="269">
        <v>40092</v>
      </c>
      <c r="C6140" s="210">
        <v>122.86</v>
      </c>
      <c r="D6140">
        <f t="shared" si="194"/>
        <v>-0.95478034273599899</v>
      </c>
      <c r="E6140">
        <v>-9.7525590392519845E-3</v>
      </c>
      <c r="F6140">
        <v>6132</v>
      </c>
      <c r="G6140">
        <f t="shared" ca="1" si="195"/>
        <v>2.1661406273273211E-2</v>
      </c>
    </row>
    <row r="6141" spans="2:7" x14ac:dyDescent="0.35">
      <c r="B6141" s="269">
        <v>43822</v>
      </c>
      <c r="C6141" s="210">
        <v>2716.96</v>
      </c>
      <c r="D6141">
        <f t="shared" si="194"/>
        <v>57.241371918542335</v>
      </c>
      <c r="E6141">
        <v>-9.7531818115550294E-3</v>
      </c>
      <c r="F6141">
        <v>6133</v>
      </c>
      <c r="G6141">
        <f t="shared" ca="1" si="195"/>
        <v>-5.543390194425121E-4</v>
      </c>
    </row>
    <row r="6142" spans="2:7" x14ac:dyDescent="0.35">
      <c r="B6142" s="269">
        <v>36769</v>
      </c>
      <c r="C6142" s="210">
        <v>46.65</v>
      </c>
      <c r="D6142">
        <f t="shared" si="194"/>
        <v>-0.6759966662036393</v>
      </c>
      <c r="E6142">
        <v>-9.7643812354065128E-3</v>
      </c>
      <c r="F6142">
        <v>6134</v>
      </c>
      <c r="G6142">
        <f t="shared" ca="1" si="195"/>
        <v>1.3295991787314533E-2</v>
      </c>
    </row>
    <row r="6143" spans="2:7" x14ac:dyDescent="0.35">
      <c r="B6143" s="269">
        <v>40583</v>
      </c>
      <c r="C6143" s="210">
        <v>143.97999999999999</v>
      </c>
      <c r="D6143">
        <f t="shared" si="194"/>
        <v>-0.2749156468751574</v>
      </c>
      <c r="E6143">
        <v>-9.7661623108666832E-3</v>
      </c>
      <c r="F6143">
        <v>6135</v>
      </c>
      <c r="G6143">
        <f t="shared" ca="1" si="195"/>
        <v>4.6358640418048096E-3</v>
      </c>
    </row>
    <row r="6144" spans="2:7" x14ac:dyDescent="0.35">
      <c r="B6144" s="269">
        <v>41180</v>
      </c>
      <c r="C6144" s="210">
        <v>198.57</v>
      </c>
      <c r="D6144">
        <f t="shared" si="194"/>
        <v>0.78185570710696339</v>
      </c>
      <c r="E6144">
        <v>-9.7740986386077294E-3</v>
      </c>
      <c r="F6144">
        <v>6136</v>
      </c>
      <c r="G6144">
        <f t="shared" ca="1" si="195"/>
        <v>8.7773379194168856E-4</v>
      </c>
    </row>
    <row r="6145" spans="2:7" x14ac:dyDescent="0.35">
      <c r="B6145" s="269">
        <v>39356</v>
      </c>
      <c r="C6145" s="210">
        <v>111.44</v>
      </c>
      <c r="D6145">
        <f t="shared" si="194"/>
        <v>-0.707260691394347</v>
      </c>
      <c r="E6145">
        <v>-9.7743024702328807E-3</v>
      </c>
      <c r="F6145">
        <v>6137</v>
      </c>
      <c r="G6145">
        <f t="shared" ca="1" si="195"/>
        <v>3.1837228796053746E-2</v>
      </c>
    </row>
    <row r="6146" spans="2:7" x14ac:dyDescent="0.35">
      <c r="B6146" s="269">
        <v>41681</v>
      </c>
      <c r="C6146" s="210">
        <v>380.68</v>
      </c>
      <c r="D6146">
        <f t="shared" si="194"/>
        <v>9.4553694040098879</v>
      </c>
      <c r="E6146">
        <v>-9.7804598897096844E-3</v>
      </c>
      <c r="F6146">
        <v>6138</v>
      </c>
      <c r="G6146">
        <f t="shared" ca="1" si="195"/>
        <v>2.5106594141228327E-2</v>
      </c>
    </row>
    <row r="6147" spans="2:7" x14ac:dyDescent="0.35">
      <c r="B6147" s="269">
        <v>37651</v>
      </c>
      <c r="C6147" s="210">
        <v>36.409999999999997</v>
      </c>
      <c r="D6147">
        <f t="shared" si="194"/>
        <v>-0.82343242325784394</v>
      </c>
      <c r="E6147">
        <v>-9.7905901550178545E-3</v>
      </c>
      <c r="F6147">
        <v>6139</v>
      </c>
      <c r="G6147">
        <f t="shared" ca="1" si="195"/>
        <v>1.9390299446127877E-2</v>
      </c>
    </row>
    <row r="6148" spans="2:7" x14ac:dyDescent="0.35">
      <c r="B6148" s="269">
        <v>41255</v>
      </c>
      <c r="C6148" s="210">
        <v>206.21</v>
      </c>
      <c r="D6148">
        <f t="shared" si="194"/>
        <v>1.19559199318569</v>
      </c>
      <c r="E6148">
        <v>-9.7959183673469001E-3</v>
      </c>
      <c r="F6148">
        <v>6140</v>
      </c>
      <c r="G6148">
        <f t="shared" ca="1" si="195"/>
        <v>-1.7280990221630949E-2</v>
      </c>
    </row>
    <row r="6149" spans="2:7" x14ac:dyDescent="0.35">
      <c r="B6149" s="269">
        <v>38686</v>
      </c>
      <c r="C6149" s="210">
        <v>93.92</v>
      </c>
      <c r="D6149">
        <f t="shared" si="194"/>
        <v>-0.15925163369438719</v>
      </c>
      <c r="E6149">
        <v>-9.8049551924089904E-3</v>
      </c>
      <c r="F6149">
        <v>6141</v>
      </c>
      <c r="G6149">
        <f t="shared" ca="1" si="195"/>
        <v>-1.6066248952209088E-2</v>
      </c>
    </row>
    <row r="6150" spans="2:7" x14ac:dyDescent="0.35">
      <c r="B6150" s="269">
        <v>39618</v>
      </c>
      <c r="C6150" s="210">
        <v>111.71</v>
      </c>
      <c r="D6150">
        <f t="shared" si="194"/>
        <v>11.357300884955752</v>
      </c>
      <c r="E6150">
        <v>-9.8386810849140187E-3</v>
      </c>
      <c r="F6150">
        <v>6142</v>
      </c>
      <c r="G6150">
        <f t="shared" ca="1" si="195"/>
        <v>1.8657681790852591E-2</v>
      </c>
    </row>
    <row r="6151" spans="2:7" x14ac:dyDescent="0.35">
      <c r="B6151" s="269">
        <v>35150</v>
      </c>
      <c r="C6151" s="210">
        <v>9.0399999999999991</v>
      </c>
      <c r="D6151">
        <f t="shared" si="194"/>
        <v>-0.8042866421303313</v>
      </c>
      <c r="E6151">
        <v>-9.8576122672509991E-3</v>
      </c>
      <c r="F6151">
        <v>6143</v>
      </c>
      <c r="G6151">
        <f t="shared" ca="1" si="195"/>
        <v>7.3070892643342395E-3</v>
      </c>
    </row>
    <row r="6152" spans="2:7" x14ac:dyDescent="0.35">
      <c r="B6152" s="269">
        <v>36773</v>
      </c>
      <c r="C6152" s="210">
        <v>46.19</v>
      </c>
      <c r="D6152">
        <f t="shared" si="194"/>
        <v>-0.7591008657557109</v>
      </c>
      <c r="E6152">
        <v>-9.8606645230439622E-3</v>
      </c>
      <c r="F6152">
        <v>6144</v>
      </c>
      <c r="G6152">
        <f t="shared" ca="1" si="195"/>
        <v>9.9753090045686492E-3</v>
      </c>
    </row>
    <row r="6153" spans="2:7" x14ac:dyDescent="0.35">
      <c r="B6153" s="269">
        <v>40771</v>
      </c>
      <c r="C6153" s="210">
        <v>191.74</v>
      </c>
      <c r="D6153">
        <f t="shared" ref="D6153:D6216" si="196">(C6153-C6154)/C6154</f>
        <v>-0.11952977912476466</v>
      </c>
      <c r="E6153">
        <v>-9.8631551768654617E-3</v>
      </c>
      <c r="F6153">
        <v>6145</v>
      </c>
      <c r="G6153">
        <f t="shared" ca="1" si="195"/>
        <v>1.0570695934652629E-2</v>
      </c>
    </row>
    <row r="6154" spans="2:7" x14ac:dyDescent="0.35">
      <c r="B6154" s="269">
        <v>41044</v>
      </c>
      <c r="C6154" s="210">
        <v>217.77</v>
      </c>
      <c r="D6154">
        <f t="shared" si="196"/>
        <v>-0.95534928924237106</v>
      </c>
      <c r="E6154">
        <v>-9.8663271801399822E-3</v>
      </c>
      <c r="F6154">
        <v>6146</v>
      </c>
      <c r="G6154">
        <f t="shared" ref="G6154:G6217" ca="1" si="197">_xlfn.NORM.INV(RAND(),M$11,M$12)</f>
        <v>-2.2911421775097307E-2</v>
      </c>
    </row>
    <row r="6155" spans="2:7" x14ac:dyDescent="0.35">
      <c r="B6155" s="269">
        <v>45751</v>
      </c>
      <c r="C6155" s="210">
        <v>4877.1899999999996</v>
      </c>
      <c r="D6155">
        <f t="shared" si="196"/>
        <v>0.41843928315912526</v>
      </c>
      <c r="E6155">
        <v>-9.866437667866549E-3</v>
      </c>
      <c r="F6155">
        <v>6147</v>
      </c>
      <c r="G6155">
        <f t="shared" ca="1" si="197"/>
        <v>5.3520818223577349E-2</v>
      </c>
    </row>
    <row r="6156" spans="2:7" x14ac:dyDescent="0.35">
      <c r="B6156" s="269">
        <v>44575</v>
      </c>
      <c r="C6156" s="210">
        <v>3438.42</v>
      </c>
      <c r="D6156">
        <f t="shared" si="196"/>
        <v>-0.37978654131635864</v>
      </c>
      <c r="E6156">
        <v>-9.8712817116364052E-3</v>
      </c>
      <c r="F6156">
        <v>6148</v>
      </c>
      <c r="G6156">
        <f t="shared" ca="1" si="197"/>
        <v>9.79132759939144E-3</v>
      </c>
    </row>
    <row r="6157" spans="2:7" x14ac:dyDescent="0.35">
      <c r="B6157" s="269">
        <v>45504</v>
      </c>
      <c r="C6157" s="210">
        <v>5543.93</v>
      </c>
      <c r="D6157">
        <f t="shared" si="196"/>
        <v>29.258323327147693</v>
      </c>
      <c r="E6157">
        <v>-9.8851995256532006E-3</v>
      </c>
      <c r="F6157">
        <v>6149</v>
      </c>
      <c r="G6157">
        <f t="shared" ca="1" si="197"/>
        <v>6.8149541251285688E-3</v>
      </c>
    </row>
    <row r="6158" spans="2:7" x14ac:dyDescent="0.35">
      <c r="B6158" s="269">
        <v>40826</v>
      </c>
      <c r="C6158" s="210">
        <v>183.22</v>
      </c>
      <c r="D6158">
        <f t="shared" si="196"/>
        <v>0.22842775729131742</v>
      </c>
      <c r="E6158">
        <v>-9.889219129964941E-3</v>
      </c>
      <c r="F6158">
        <v>6150</v>
      </c>
      <c r="G6158">
        <f t="shared" ca="1" si="197"/>
        <v>-4.5083408601708534E-3</v>
      </c>
    </row>
    <row r="6159" spans="2:7" x14ac:dyDescent="0.35">
      <c r="B6159" s="269">
        <v>40557</v>
      </c>
      <c r="C6159" s="210">
        <v>149.15</v>
      </c>
      <c r="D6159">
        <f t="shared" si="196"/>
        <v>-0.57597725657427146</v>
      </c>
      <c r="E6159">
        <v>-9.8911311736589267E-3</v>
      </c>
      <c r="F6159">
        <v>6151</v>
      </c>
      <c r="G6159">
        <f t="shared" ca="1" si="197"/>
        <v>-1.3340546620407985E-2</v>
      </c>
    </row>
    <row r="6160" spans="2:7" x14ac:dyDescent="0.35">
      <c r="B6160" s="269">
        <v>41724</v>
      </c>
      <c r="C6160" s="210">
        <v>351.75</v>
      </c>
      <c r="D6160">
        <f t="shared" si="196"/>
        <v>2.9126807563959956</v>
      </c>
      <c r="E6160">
        <v>-9.9079573282291836E-3</v>
      </c>
      <c r="F6160">
        <v>6152</v>
      </c>
      <c r="G6160">
        <f t="shared" ca="1" si="197"/>
        <v>-1.4822402384437694E-2</v>
      </c>
    </row>
    <row r="6161" spans="2:7" x14ac:dyDescent="0.35">
      <c r="B6161" s="269">
        <v>39759</v>
      </c>
      <c r="C6161" s="210">
        <v>89.9</v>
      </c>
      <c r="D6161">
        <f t="shared" si="196"/>
        <v>-0.98156007129832279</v>
      </c>
      <c r="E6161">
        <v>-9.9118942731276603E-3</v>
      </c>
      <c r="F6161">
        <v>6153</v>
      </c>
      <c r="G6161">
        <f t="shared" ca="1" si="197"/>
        <v>2.9733142919944049E-2</v>
      </c>
    </row>
    <row r="6162" spans="2:7" x14ac:dyDescent="0.35">
      <c r="B6162" s="269">
        <v>45429</v>
      </c>
      <c r="C6162" s="210">
        <v>4875.29</v>
      </c>
      <c r="D6162">
        <f t="shared" si="196"/>
        <v>24.976609121909632</v>
      </c>
      <c r="E6162">
        <v>-9.9164926931106321E-3</v>
      </c>
      <c r="F6162">
        <v>6154</v>
      </c>
      <c r="G6162">
        <f t="shared" ca="1" si="197"/>
        <v>2.9668900760904358E-2</v>
      </c>
    </row>
    <row r="6163" spans="2:7" x14ac:dyDescent="0.35">
      <c r="B6163" s="269">
        <v>40886</v>
      </c>
      <c r="C6163" s="210">
        <v>187.68</v>
      </c>
      <c r="D6163">
        <f t="shared" si="196"/>
        <v>-0.49951999999999996</v>
      </c>
      <c r="E6163">
        <v>-9.9177041569951229E-3</v>
      </c>
      <c r="F6163">
        <v>6155</v>
      </c>
      <c r="G6163">
        <f t="shared" ca="1" si="197"/>
        <v>9.3753880975917005E-3</v>
      </c>
    </row>
    <row r="6164" spans="2:7" x14ac:dyDescent="0.35">
      <c r="B6164" s="269">
        <v>41659</v>
      </c>
      <c r="C6164" s="210">
        <v>375</v>
      </c>
      <c r="D6164">
        <f t="shared" si="196"/>
        <v>-0.89109284697818958</v>
      </c>
      <c r="E6164">
        <v>-9.9271306368148449E-3</v>
      </c>
      <c r="F6164">
        <v>6156</v>
      </c>
      <c r="G6164">
        <f t="shared" ca="1" si="197"/>
        <v>-2.7234904808489842E-2</v>
      </c>
    </row>
    <row r="6165" spans="2:7" x14ac:dyDescent="0.35">
      <c r="B6165" s="269">
        <v>44062</v>
      </c>
      <c r="C6165" s="210">
        <v>3443.3</v>
      </c>
      <c r="D6165">
        <f t="shared" si="196"/>
        <v>32.265384986957777</v>
      </c>
      <c r="E6165">
        <v>-9.9371452559907369E-3</v>
      </c>
      <c r="F6165">
        <v>6157</v>
      </c>
      <c r="G6165">
        <f t="shared" ca="1" si="197"/>
        <v>-1.5237204210146805E-2</v>
      </c>
    </row>
    <row r="6166" spans="2:7" x14ac:dyDescent="0.35">
      <c r="B6166" s="269">
        <v>39869</v>
      </c>
      <c r="C6166" s="210">
        <v>103.51</v>
      </c>
      <c r="D6166">
        <f t="shared" si="196"/>
        <v>1.4775011967448541</v>
      </c>
      <c r="E6166">
        <v>-9.9473935915828995E-3</v>
      </c>
      <c r="F6166">
        <v>6158</v>
      </c>
      <c r="G6166">
        <f t="shared" ca="1" si="197"/>
        <v>1.4296582972784725E-2</v>
      </c>
    </row>
    <row r="6167" spans="2:7" x14ac:dyDescent="0.35">
      <c r="B6167" s="269">
        <v>37258</v>
      </c>
      <c r="C6167" s="210">
        <v>41.78</v>
      </c>
      <c r="D6167">
        <f t="shared" si="196"/>
        <v>-0.7810042981444596</v>
      </c>
      <c r="E6167">
        <v>-9.9526066350711304E-3</v>
      </c>
      <c r="F6167">
        <v>6159</v>
      </c>
      <c r="G6167">
        <f t="shared" ca="1" si="197"/>
        <v>-2.3947580951359203E-3</v>
      </c>
    </row>
    <row r="6168" spans="2:7" x14ac:dyDescent="0.35">
      <c r="B6168" s="269">
        <v>40802</v>
      </c>
      <c r="C6168" s="210">
        <v>190.78</v>
      </c>
      <c r="D6168">
        <f t="shared" si="196"/>
        <v>-0.96703647965222261</v>
      </c>
      <c r="E6168">
        <v>-9.963674104826091E-3</v>
      </c>
      <c r="F6168">
        <v>6160</v>
      </c>
      <c r="G6168">
        <f t="shared" ca="1" si="197"/>
        <v>1.1575101265597441E-2</v>
      </c>
    </row>
    <row r="6169" spans="2:7" x14ac:dyDescent="0.35">
      <c r="B6169" s="269">
        <v>46042</v>
      </c>
      <c r="C6169" s="210">
        <v>5787.61</v>
      </c>
      <c r="D6169">
        <f t="shared" si="196"/>
        <v>145.33653603034134</v>
      </c>
      <c r="E6169">
        <v>-1.0011734238318044E-2</v>
      </c>
      <c r="F6169">
        <v>6161</v>
      </c>
      <c r="G6169">
        <f t="shared" ca="1" si="197"/>
        <v>-3.3533911932669153E-3</v>
      </c>
    </row>
    <row r="6170" spans="2:7" x14ac:dyDescent="0.35">
      <c r="B6170" s="269">
        <v>37116</v>
      </c>
      <c r="C6170" s="210">
        <v>39.549999999999997</v>
      </c>
      <c r="D6170">
        <f t="shared" si="196"/>
        <v>-0.80472028835234299</v>
      </c>
      <c r="E6170">
        <v>-1.0012515644555835E-2</v>
      </c>
      <c r="F6170">
        <v>6162</v>
      </c>
      <c r="G6170">
        <f t="shared" ca="1" si="197"/>
        <v>-2.7339919024327829E-2</v>
      </c>
    </row>
    <row r="6171" spans="2:7" x14ac:dyDescent="0.35">
      <c r="B6171" s="269">
        <v>41297</v>
      </c>
      <c r="C6171" s="210">
        <v>202.53</v>
      </c>
      <c r="D6171">
        <f t="shared" si="196"/>
        <v>-0.92747774523214421</v>
      </c>
      <c r="E6171">
        <v>-1.0020529866067119E-2</v>
      </c>
      <c r="F6171">
        <v>6163</v>
      </c>
      <c r="G6171">
        <f t="shared" ca="1" si="197"/>
        <v>-2.2798649788050161E-2</v>
      </c>
    </row>
    <row r="6172" spans="2:7" x14ac:dyDescent="0.35">
      <c r="B6172" s="269">
        <v>43315</v>
      </c>
      <c r="C6172" s="210">
        <v>2792.66</v>
      </c>
      <c r="D6172">
        <f t="shared" si="196"/>
        <v>15.846594679375036</v>
      </c>
      <c r="E6172">
        <v>-1.0021517726423549E-2</v>
      </c>
      <c r="F6172">
        <v>6164</v>
      </c>
      <c r="G6172">
        <f t="shared" ca="1" si="197"/>
        <v>4.887215247716232E-4</v>
      </c>
    </row>
    <row r="6173" spans="2:7" x14ac:dyDescent="0.35">
      <c r="B6173" s="269">
        <v>40546</v>
      </c>
      <c r="C6173" s="210">
        <v>165.77</v>
      </c>
      <c r="D6173">
        <f t="shared" si="196"/>
        <v>3.5416438356164388</v>
      </c>
      <c r="E6173">
        <v>-1.003284562555974E-2</v>
      </c>
      <c r="F6173">
        <v>6165</v>
      </c>
      <c r="G6173">
        <f t="shared" ca="1" si="197"/>
        <v>1.6237468357112024E-3</v>
      </c>
    </row>
    <row r="6174" spans="2:7" x14ac:dyDescent="0.35">
      <c r="B6174" s="269">
        <v>37488</v>
      </c>
      <c r="C6174" s="210">
        <v>36.5</v>
      </c>
      <c r="D6174">
        <f t="shared" si="196"/>
        <v>-0.90495286703817512</v>
      </c>
      <c r="E6174">
        <v>-1.0035259018171887E-2</v>
      </c>
      <c r="F6174">
        <v>6166</v>
      </c>
      <c r="G6174">
        <f t="shared" ca="1" si="197"/>
        <v>-2.0119729376822205E-2</v>
      </c>
    </row>
    <row r="6175" spans="2:7" x14ac:dyDescent="0.35">
      <c r="B6175" s="269">
        <v>41641</v>
      </c>
      <c r="C6175" s="210">
        <v>384.02</v>
      </c>
      <c r="D6175">
        <f t="shared" si="196"/>
        <v>-0.9276934663905102</v>
      </c>
      <c r="E6175">
        <v>-1.005361930294915E-2</v>
      </c>
      <c r="F6175">
        <v>6167</v>
      </c>
      <c r="G6175">
        <f t="shared" ca="1" si="197"/>
        <v>-8.2127660839556374E-3</v>
      </c>
    </row>
    <row r="6176" spans="2:7" x14ac:dyDescent="0.35">
      <c r="B6176" s="269">
        <v>46258</v>
      </c>
      <c r="C6176" s="209">
        <v>5311</v>
      </c>
      <c r="D6176">
        <f t="shared" si="196"/>
        <v>0.34202240831240238</v>
      </c>
      <c r="E6176">
        <v>-1.0065237651444549E-2</v>
      </c>
      <c r="F6176">
        <v>6168</v>
      </c>
      <c r="G6176">
        <f t="shared" ca="1" si="197"/>
        <v>-9.877867615486589E-3</v>
      </c>
    </row>
    <row r="6177" spans="2:7" x14ac:dyDescent="0.35">
      <c r="B6177" s="269">
        <v>45009</v>
      </c>
      <c r="C6177" s="210">
        <v>3957.46</v>
      </c>
      <c r="D6177">
        <f t="shared" si="196"/>
        <v>0.83951546928454546</v>
      </c>
      <c r="E6177">
        <v>-1.007569276641296E-2</v>
      </c>
      <c r="F6177">
        <v>6169</v>
      </c>
      <c r="G6177">
        <f t="shared" ca="1" si="197"/>
        <v>1.432479085086872E-2</v>
      </c>
    </row>
    <row r="6178" spans="2:7" x14ac:dyDescent="0.35">
      <c r="B6178" s="269">
        <v>43160</v>
      </c>
      <c r="C6178" s="210">
        <v>2151.36</v>
      </c>
      <c r="D6178">
        <f t="shared" si="196"/>
        <v>-0.6143541647620635</v>
      </c>
      <c r="E6178">
        <v>-1.0090691992324926E-2</v>
      </c>
      <c r="F6178">
        <v>6170</v>
      </c>
      <c r="G6178">
        <f t="shared" ca="1" si="197"/>
        <v>5.9736329591788637E-2</v>
      </c>
    </row>
    <row r="6179" spans="2:7" x14ac:dyDescent="0.35">
      <c r="B6179" s="269">
        <v>46135</v>
      </c>
      <c r="C6179" s="210">
        <v>5578.59</v>
      </c>
      <c r="D6179">
        <f t="shared" si="196"/>
        <v>29.837976782752904</v>
      </c>
      <c r="E6179">
        <v>-1.0123073865612455E-2</v>
      </c>
      <c r="F6179">
        <v>6171</v>
      </c>
      <c r="G6179">
        <f t="shared" ca="1" si="197"/>
        <v>-1.2916778391072437E-2</v>
      </c>
    </row>
    <row r="6180" spans="2:7" x14ac:dyDescent="0.35">
      <c r="B6180" s="269">
        <v>40897</v>
      </c>
      <c r="C6180" s="210">
        <v>180.9</v>
      </c>
      <c r="D6180">
        <f t="shared" si="196"/>
        <v>0.11549608435592291</v>
      </c>
      <c r="E6180">
        <v>-1.0123119015047848E-2</v>
      </c>
      <c r="F6180">
        <v>6172</v>
      </c>
      <c r="G6180">
        <f t="shared" ca="1" si="197"/>
        <v>1.1594109914485432E-2</v>
      </c>
    </row>
    <row r="6181" spans="2:7" x14ac:dyDescent="0.35">
      <c r="B6181" s="269">
        <v>40519</v>
      </c>
      <c r="C6181" s="210">
        <v>162.16999999999999</v>
      </c>
      <c r="D6181">
        <f t="shared" si="196"/>
        <v>-0.79908568313593342</v>
      </c>
      <c r="E6181">
        <v>-1.0132454373436031E-2</v>
      </c>
      <c r="F6181">
        <v>6173</v>
      </c>
      <c r="G6181">
        <f t="shared" ca="1" si="197"/>
        <v>-1.9784405283078441E-2</v>
      </c>
    </row>
    <row r="6182" spans="2:7" x14ac:dyDescent="0.35">
      <c r="B6182" s="269">
        <v>42034</v>
      </c>
      <c r="C6182" s="210">
        <v>807.16</v>
      </c>
      <c r="D6182">
        <f t="shared" si="196"/>
        <v>-0.8547750989564592</v>
      </c>
      <c r="E6182">
        <v>-1.0141888328857146E-2</v>
      </c>
      <c r="F6182">
        <v>6174</v>
      </c>
      <c r="G6182">
        <f t="shared" ca="1" si="197"/>
        <v>-9.2040938124166582E-3</v>
      </c>
    </row>
    <row r="6183" spans="2:7" x14ac:dyDescent="0.35">
      <c r="B6183" s="269">
        <v>46248</v>
      </c>
      <c r="C6183" s="209">
        <v>5558</v>
      </c>
      <c r="D6183">
        <f t="shared" si="196"/>
        <v>633.47488584474888</v>
      </c>
      <c r="E6183">
        <v>-1.0151380231522707E-2</v>
      </c>
      <c r="F6183">
        <v>6175</v>
      </c>
      <c r="G6183">
        <f t="shared" ca="1" si="197"/>
        <v>-1.2586688443492151E-2</v>
      </c>
    </row>
    <row r="6184" spans="2:7" x14ac:dyDescent="0.35">
      <c r="B6184" s="269">
        <v>35257</v>
      </c>
      <c r="C6184" s="210">
        <v>8.76</v>
      </c>
      <c r="D6184">
        <f t="shared" si="196"/>
        <v>-0.25</v>
      </c>
      <c r="E6184">
        <v>-1.0169491525423712E-2</v>
      </c>
      <c r="F6184">
        <v>6176</v>
      </c>
      <c r="G6184">
        <f t="shared" ca="1" si="197"/>
        <v>3.1212243203625013E-2</v>
      </c>
    </row>
    <row r="6185" spans="2:7" x14ac:dyDescent="0.35">
      <c r="B6185" s="269">
        <v>35482</v>
      </c>
      <c r="C6185" s="210">
        <v>11.68</v>
      </c>
      <c r="D6185">
        <f t="shared" si="196"/>
        <v>-0.99432938137823224</v>
      </c>
      <c r="E6185">
        <v>-1.0169491525423813E-2</v>
      </c>
      <c r="F6185">
        <v>6177</v>
      </c>
      <c r="G6185">
        <f t="shared" ca="1" si="197"/>
        <v>1.0065495401731661E-2</v>
      </c>
    </row>
    <row r="6186" spans="2:7" x14ac:dyDescent="0.35">
      <c r="B6186" s="269">
        <v>43150</v>
      </c>
      <c r="C6186" s="210">
        <v>2059.7399999999998</v>
      </c>
      <c r="D6186">
        <f t="shared" si="196"/>
        <v>17.901899605395979</v>
      </c>
      <c r="E6186">
        <v>-1.0173433738124222E-2</v>
      </c>
      <c r="F6186">
        <v>6178</v>
      </c>
      <c r="G6186">
        <f t="shared" ca="1" si="197"/>
        <v>-1.1873269838535122E-2</v>
      </c>
    </row>
    <row r="6187" spans="2:7" x14ac:dyDescent="0.35">
      <c r="B6187" s="269">
        <v>39498</v>
      </c>
      <c r="C6187" s="210">
        <v>108.97</v>
      </c>
      <c r="D6187">
        <f t="shared" si="196"/>
        <v>0.53435651929034078</v>
      </c>
      <c r="E6187">
        <v>-1.0173494413661591E-2</v>
      </c>
      <c r="F6187">
        <v>6179</v>
      </c>
      <c r="G6187">
        <f t="shared" ca="1" si="197"/>
        <v>-2.808915072040986E-2</v>
      </c>
    </row>
    <row r="6188" spans="2:7" x14ac:dyDescent="0.35">
      <c r="B6188" s="269">
        <v>36273</v>
      </c>
      <c r="C6188" s="210">
        <v>71.02</v>
      </c>
      <c r="D6188">
        <f t="shared" si="196"/>
        <v>0.74025974025974006</v>
      </c>
      <c r="E6188">
        <v>-1.0174216027874619E-2</v>
      </c>
      <c r="F6188">
        <v>6180</v>
      </c>
      <c r="G6188">
        <f t="shared" ca="1" si="197"/>
        <v>-9.7552631418799836E-3</v>
      </c>
    </row>
    <row r="6189" spans="2:7" x14ac:dyDescent="0.35">
      <c r="B6189" s="269">
        <v>37876</v>
      </c>
      <c r="C6189" s="210">
        <v>40.81</v>
      </c>
      <c r="D6189">
        <f t="shared" si="196"/>
        <v>-0.99226972064160746</v>
      </c>
      <c r="E6189">
        <v>-1.0186757215619565E-2</v>
      </c>
      <c r="F6189">
        <v>6181</v>
      </c>
      <c r="G6189">
        <f t="shared" ca="1" si="197"/>
        <v>-8.538376533153166E-3</v>
      </c>
    </row>
    <row r="6190" spans="2:7" x14ac:dyDescent="0.35">
      <c r="B6190" s="269">
        <v>45799</v>
      </c>
      <c r="C6190" s="210">
        <v>5279.24</v>
      </c>
      <c r="D6190">
        <f t="shared" si="196"/>
        <v>2.9320726048517445</v>
      </c>
      <c r="E6190">
        <v>-1.0193846194228655E-2</v>
      </c>
      <c r="F6190">
        <v>6182</v>
      </c>
      <c r="G6190">
        <f t="shared" ca="1" si="197"/>
        <v>-2.1629749867336782E-2</v>
      </c>
    </row>
    <row r="6191" spans="2:7" x14ac:dyDescent="0.35">
      <c r="B6191" s="269">
        <v>42762</v>
      </c>
      <c r="C6191" s="210">
        <v>1342.61</v>
      </c>
      <c r="D6191">
        <f t="shared" si="196"/>
        <v>-0.49204361446147793</v>
      </c>
      <c r="E6191">
        <v>-1.0195806670402048E-2</v>
      </c>
      <c r="F6191">
        <v>6183</v>
      </c>
      <c r="G6191">
        <f t="shared" ca="1" si="197"/>
        <v>-2.3516392394655711E-2</v>
      </c>
    </row>
    <row r="6192" spans="2:7" x14ac:dyDescent="0.35">
      <c r="B6192" s="269">
        <v>43269</v>
      </c>
      <c r="C6192" s="210">
        <v>2643.16</v>
      </c>
      <c r="D6192">
        <f t="shared" si="196"/>
        <v>56.989469065379552</v>
      </c>
      <c r="E6192">
        <v>-1.0200718993409316E-2</v>
      </c>
      <c r="F6192">
        <v>6184</v>
      </c>
      <c r="G6192">
        <f t="shared" ca="1" si="197"/>
        <v>1.173053459312366E-2</v>
      </c>
    </row>
    <row r="6193" spans="2:7" x14ac:dyDescent="0.35">
      <c r="B6193" s="269">
        <v>36802</v>
      </c>
      <c r="C6193" s="210">
        <v>45.58</v>
      </c>
      <c r="D6193">
        <f t="shared" si="196"/>
        <v>-0.98525959032139143</v>
      </c>
      <c r="E6193">
        <v>-1.0206297502714417E-2</v>
      </c>
      <c r="F6193">
        <v>6185</v>
      </c>
      <c r="G6193">
        <f t="shared" ca="1" si="197"/>
        <v>2.5481163204033406E-3</v>
      </c>
    </row>
    <row r="6194" spans="2:7" x14ac:dyDescent="0.35">
      <c r="B6194" s="269">
        <v>44678</v>
      </c>
      <c r="C6194" s="210">
        <v>3092.18</v>
      </c>
      <c r="D6194">
        <f t="shared" si="196"/>
        <v>65.527108433734938</v>
      </c>
      <c r="E6194">
        <v>-1.0214174367575936E-2</v>
      </c>
      <c r="F6194">
        <v>6186</v>
      </c>
      <c r="G6194">
        <f t="shared" ca="1" si="197"/>
        <v>1.3832758156251962E-2</v>
      </c>
    </row>
    <row r="6195" spans="2:7" x14ac:dyDescent="0.35">
      <c r="B6195" s="269">
        <v>36727</v>
      </c>
      <c r="C6195" s="210">
        <v>46.48</v>
      </c>
      <c r="D6195">
        <f t="shared" si="196"/>
        <v>-0.48355555555555557</v>
      </c>
      <c r="E6195">
        <v>-1.0221465076661072E-2</v>
      </c>
      <c r="F6195">
        <v>6187</v>
      </c>
      <c r="G6195">
        <f t="shared" ca="1" si="197"/>
        <v>2.95140117959935E-2</v>
      </c>
    </row>
    <row r="6196" spans="2:7" x14ac:dyDescent="0.35">
      <c r="B6196" s="269">
        <v>38946</v>
      </c>
      <c r="C6196" s="210">
        <v>90</v>
      </c>
      <c r="D6196">
        <f t="shared" si="196"/>
        <v>-0.96432139289282148</v>
      </c>
      <c r="E6196">
        <v>-1.0227647641042635E-2</v>
      </c>
      <c r="F6196">
        <v>6188</v>
      </c>
      <c r="G6196">
        <f t="shared" ca="1" si="197"/>
        <v>-1.0924667664567036E-2</v>
      </c>
    </row>
    <row r="6197" spans="2:7" x14ac:dyDescent="0.35">
      <c r="B6197" s="269">
        <v>43615</v>
      </c>
      <c r="C6197" s="210">
        <v>2522.52</v>
      </c>
      <c r="D6197">
        <f t="shared" si="196"/>
        <v>5.7519271948608139</v>
      </c>
      <c r="E6197">
        <v>-1.0233069135996205E-2</v>
      </c>
      <c r="F6197">
        <v>6189</v>
      </c>
      <c r="G6197">
        <f t="shared" ca="1" si="197"/>
        <v>-1.8820412925183681E-2</v>
      </c>
    </row>
    <row r="6198" spans="2:7" x14ac:dyDescent="0.35">
      <c r="B6198" s="269">
        <v>41631</v>
      </c>
      <c r="C6198" s="210">
        <v>373.6</v>
      </c>
      <c r="D6198">
        <f t="shared" si="196"/>
        <v>5.4513900880676927</v>
      </c>
      <c r="E6198">
        <v>-1.0252470394998289E-2</v>
      </c>
      <c r="F6198">
        <v>6190</v>
      </c>
      <c r="G6198">
        <f t="shared" ca="1" si="197"/>
        <v>1.5760399189596253E-2</v>
      </c>
    </row>
    <row r="6199" spans="2:7" x14ac:dyDescent="0.35">
      <c r="B6199" s="269">
        <v>36241</v>
      </c>
      <c r="C6199" s="210">
        <v>57.91</v>
      </c>
      <c r="D6199">
        <f t="shared" si="196"/>
        <v>0.22457179107633743</v>
      </c>
      <c r="E6199">
        <v>-1.0254657323534463E-2</v>
      </c>
      <c r="F6199">
        <v>6191</v>
      </c>
      <c r="G6199">
        <f t="shared" ca="1" si="197"/>
        <v>2.6097301200124684E-2</v>
      </c>
    </row>
    <row r="6200" spans="2:7" x14ac:dyDescent="0.35">
      <c r="B6200" s="269">
        <v>38272</v>
      </c>
      <c r="C6200" s="210">
        <v>47.29</v>
      </c>
      <c r="D6200">
        <f t="shared" si="196"/>
        <v>3.457115928369463</v>
      </c>
      <c r="E6200">
        <v>-1.025533696107162E-2</v>
      </c>
      <c r="F6200">
        <v>6192</v>
      </c>
      <c r="G6200">
        <f t="shared" ca="1" si="197"/>
        <v>1.7833705693832528E-2</v>
      </c>
    </row>
    <row r="6201" spans="2:7" x14ac:dyDescent="0.35">
      <c r="B6201" s="269">
        <v>35436</v>
      </c>
      <c r="C6201" s="210">
        <v>10.61</v>
      </c>
      <c r="D6201">
        <f t="shared" si="196"/>
        <v>-0.88658471405665418</v>
      </c>
      <c r="E6201">
        <v>-1.0261194029850859E-2</v>
      </c>
      <c r="F6201">
        <v>6193</v>
      </c>
      <c r="G6201">
        <f t="shared" ca="1" si="197"/>
        <v>1.4096073956549613E-2</v>
      </c>
    </row>
    <row r="6202" spans="2:7" x14ac:dyDescent="0.35">
      <c r="B6202" s="269">
        <v>38665</v>
      </c>
      <c r="C6202" s="210">
        <v>93.55</v>
      </c>
      <c r="D6202">
        <f t="shared" si="196"/>
        <v>-0.29651075349676642</v>
      </c>
      <c r="E6202">
        <v>-1.0262378332628004E-2</v>
      </c>
      <c r="F6202">
        <v>6194</v>
      </c>
      <c r="G6202">
        <f t="shared" ca="1" si="197"/>
        <v>-1.8310522445363863E-3</v>
      </c>
    </row>
    <row r="6203" spans="2:7" x14ac:dyDescent="0.35">
      <c r="B6203" s="269">
        <v>40043</v>
      </c>
      <c r="C6203" s="210">
        <v>132.97999999999999</v>
      </c>
      <c r="D6203">
        <f t="shared" si="196"/>
        <v>1.5042117930190891E-4</v>
      </c>
      <c r="E6203">
        <v>-1.0270913962489013E-2</v>
      </c>
      <c r="F6203">
        <v>6195</v>
      </c>
      <c r="G6203">
        <f t="shared" ca="1" si="197"/>
        <v>2.7716286928897948E-2</v>
      </c>
    </row>
    <row r="6204" spans="2:7" x14ac:dyDescent="0.35">
      <c r="B6204" s="269">
        <v>38846</v>
      </c>
      <c r="C6204" s="210">
        <v>132.96</v>
      </c>
      <c r="D6204">
        <f t="shared" si="196"/>
        <v>8.0363912054586973E-3</v>
      </c>
      <c r="E6204">
        <v>-1.0272443054935205E-2</v>
      </c>
      <c r="F6204">
        <v>6196</v>
      </c>
      <c r="G6204">
        <f t="shared" ca="1" si="197"/>
        <v>2.1870062908068026E-2</v>
      </c>
    </row>
    <row r="6205" spans="2:7" x14ac:dyDescent="0.35">
      <c r="B6205" s="269">
        <v>40143</v>
      </c>
      <c r="C6205" s="210">
        <v>131.9</v>
      </c>
      <c r="D6205">
        <f t="shared" si="196"/>
        <v>-0.89105476170810272</v>
      </c>
      <c r="E6205">
        <v>-1.0279882944398622E-2</v>
      </c>
      <c r="F6205">
        <v>6197</v>
      </c>
      <c r="G6205">
        <f t="shared" ca="1" si="197"/>
        <v>1.9226739499203876E-2</v>
      </c>
    </row>
    <row r="6206" spans="2:7" x14ac:dyDescent="0.35">
      <c r="B6206" s="269">
        <v>42494</v>
      </c>
      <c r="C6206" s="210">
        <v>1210.7</v>
      </c>
      <c r="D6206">
        <f t="shared" si="196"/>
        <v>18.424033370768491</v>
      </c>
      <c r="E6206">
        <v>-1.0308098519590211E-2</v>
      </c>
      <c r="F6206">
        <v>6198</v>
      </c>
      <c r="G6206">
        <f t="shared" ca="1" si="197"/>
        <v>3.0452196362465569E-2</v>
      </c>
    </row>
    <row r="6207" spans="2:7" x14ac:dyDescent="0.35">
      <c r="B6207" s="269">
        <v>38457</v>
      </c>
      <c r="C6207" s="210">
        <v>62.33</v>
      </c>
      <c r="D6207">
        <f t="shared" si="196"/>
        <v>0.30016687526074259</v>
      </c>
      <c r="E6207">
        <v>-1.0320736741822779E-2</v>
      </c>
      <c r="F6207">
        <v>6199</v>
      </c>
      <c r="G6207">
        <f t="shared" ca="1" si="197"/>
        <v>-1.8103312358975193E-2</v>
      </c>
    </row>
    <row r="6208" spans="2:7" x14ac:dyDescent="0.35">
      <c r="B6208" s="269">
        <v>37006</v>
      </c>
      <c r="C6208" s="210">
        <v>47.94</v>
      </c>
      <c r="D6208">
        <f t="shared" si="196"/>
        <v>-0.98265450479949923</v>
      </c>
      <c r="E6208">
        <v>-1.032204789430223E-2</v>
      </c>
      <c r="F6208">
        <v>6200</v>
      </c>
      <c r="G6208">
        <f t="shared" ca="1" si="197"/>
        <v>8.8832225144220203E-3</v>
      </c>
    </row>
    <row r="6209" spans="2:7" x14ac:dyDescent="0.35">
      <c r="B6209" s="269">
        <v>43318</v>
      </c>
      <c r="C6209" s="210">
        <v>2763.83</v>
      </c>
      <c r="D6209">
        <f t="shared" si="196"/>
        <v>66.083252427184462</v>
      </c>
      <c r="E6209">
        <v>-1.032349086533983E-2</v>
      </c>
      <c r="F6209">
        <v>6201</v>
      </c>
      <c r="G6209">
        <f t="shared" ca="1" si="197"/>
        <v>-1.2135091211726312E-2</v>
      </c>
    </row>
    <row r="6210" spans="2:7" x14ac:dyDescent="0.35">
      <c r="B6210" s="269">
        <v>37244</v>
      </c>
      <c r="C6210" s="210">
        <v>41.2</v>
      </c>
      <c r="D6210">
        <f t="shared" si="196"/>
        <v>-0.79809859845143594</v>
      </c>
      <c r="E6210">
        <v>-1.0329089598846979E-2</v>
      </c>
      <c r="F6210">
        <v>6202</v>
      </c>
      <c r="G6210">
        <f t="shared" ca="1" si="197"/>
        <v>-9.5839439208168335E-3</v>
      </c>
    </row>
    <row r="6211" spans="2:7" x14ac:dyDescent="0.35">
      <c r="B6211" s="269">
        <v>41247</v>
      </c>
      <c r="C6211" s="210">
        <v>204.06</v>
      </c>
      <c r="D6211">
        <f t="shared" si="196"/>
        <v>3.1772773797338791</v>
      </c>
      <c r="E6211">
        <v>-1.0330277899025148E-2</v>
      </c>
      <c r="F6211">
        <v>6203</v>
      </c>
      <c r="G6211">
        <f t="shared" ca="1" si="197"/>
        <v>6.9449109882445308E-3</v>
      </c>
    </row>
    <row r="6212" spans="2:7" x14ac:dyDescent="0.35">
      <c r="B6212" s="269">
        <v>36523</v>
      </c>
      <c r="C6212" s="210">
        <v>48.85</v>
      </c>
      <c r="D6212">
        <f t="shared" si="196"/>
        <v>-0.87085943902503493</v>
      </c>
      <c r="E6212">
        <v>-1.0332252836304659E-2</v>
      </c>
      <c r="F6212">
        <v>6204</v>
      </c>
      <c r="G6212">
        <f t="shared" ca="1" si="197"/>
        <v>1.7945380168855503E-2</v>
      </c>
    </row>
    <row r="6213" spans="2:7" x14ac:dyDescent="0.35">
      <c r="B6213" s="269">
        <v>41691</v>
      </c>
      <c r="C6213" s="210">
        <v>378.27</v>
      </c>
      <c r="D6213">
        <f t="shared" si="196"/>
        <v>3.5443296492071119</v>
      </c>
      <c r="E6213">
        <v>-1.0334362409083891E-2</v>
      </c>
      <c r="F6213">
        <v>6205</v>
      </c>
      <c r="G6213">
        <f t="shared" ca="1" si="197"/>
        <v>-1.5931446851987399E-2</v>
      </c>
    </row>
    <row r="6214" spans="2:7" x14ac:dyDescent="0.35">
      <c r="B6214" s="269">
        <v>38985</v>
      </c>
      <c r="C6214" s="210">
        <v>83.24</v>
      </c>
      <c r="D6214">
        <f t="shared" si="196"/>
        <v>-0.45276444678193423</v>
      </c>
      <c r="E6214">
        <v>-1.034359766971828E-2</v>
      </c>
      <c r="F6214">
        <v>6206</v>
      </c>
      <c r="G6214">
        <f t="shared" ca="1" si="197"/>
        <v>5.9656755140231853E-3</v>
      </c>
    </row>
    <row r="6215" spans="2:7" x14ac:dyDescent="0.35">
      <c r="B6215" s="269">
        <v>40367</v>
      </c>
      <c r="C6215" s="210">
        <v>152.11000000000001</v>
      </c>
      <c r="D6215">
        <f t="shared" si="196"/>
        <v>-0.59077212806026358</v>
      </c>
      <c r="E6215">
        <v>-1.0344827586206735E-2</v>
      </c>
      <c r="F6215">
        <v>6207</v>
      </c>
      <c r="G6215">
        <f t="shared" ca="1" si="197"/>
        <v>2.6754611559655597E-2</v>
      </c>
    </row>
    <row r="6216" spans="2:7" x14ac:dyDescent="0.35">
      <c r="B6216" s="269">
        <v>41620</v>
      </c>
      <c r="C6216" s="210">
        <v>371.7</v>
      </c>
      <c r="D6216">
        <f t="shared" si="196"/>
        <v>-0.92537702969660962</v>
      </c>
      <c r="E6216">
        <v>-1.0357038259804538E-2</v>
      </c>
      <c r="F6216">
        <v>6208</v>
      </c>
      <c r="G6216">
        <f t="shared" ca="1" si="197"/>
        <v>-2.3963696906764351E-2</v>
      </c>
    </row>
    <row r="6217" spans="2:7" x14ac:dyDescent="0.35">
      <c r="B6217" s="269">
        <v>46176</v>
      </c>
      <c r="C6217" s="210">
        <v>4981.04</v>
      </c>
      <c r="D6217">
        <f t="shared" ref="D6217:D6280" si="198">(C6217-C6218)/C6218</f>
        <v>12.139118965972036</v>
      </c>
      <c r="E6217">
        <v>-1.0359255977334473E-2</v>
      </c>
      <c r="F6217">
        <v>6209</v>
      </c>
      <c r="G6217">
        <f t="shared" ca="1" si="197"/>
        <v>2.0458530710248845E-2</v>
      </c>
    </row>
    <row r="6218" spans="2:7" x14ac:dyDescent="0.35">
      <c r="B6218" s="269">
        <v>41648</v>
      </c>
      <c r="C6218" s="210">
        <v>379.1</v>
      </c>
      <c r="D6218">
        <f t="shared" si="198"/>
        <v>43.184149184149192</v>
      </c>
      <c r="E6218">
        <v>-1.0363641109979822E-2</v>
      </c>
      <c r="F6218">
        <v>6210</v>
      </c>
      <c r="G6218">
        <f t="shared" ref="G6218:G6281" ca="1" si="199">_xlfn.NORM.INV(RAND(),M$11,M$12)</f>
        <v>1.438512893515707E-2</v>
      </c>
    </row>
    <row r="6219" spans="2:7" x14ac:dyDescent="0.35">
      <c r="B6219" s="269">
        <v>35255</v>
      </c>
      <c r="C6219" s="210">
        <v>8.58</v>
      </c>
      <c r="D6219">
        <f t="shared" si="198"/>
        <v>-0.98947962136446121</v>
      </c>
      <c r="E6219">
        <v>-1.0380622837370226E-2</v>
      </c>
      <c r="F6219">
        <v>6211</v>
      </c>
      <c r="G6219">
        <f t="shared" ca="1" si="199"/>
        <v>2.4604407819615145E-2</v>
      </c>
    </row>
    <row r="6220" spans="2:7" x14ac:dyDescent="0.35">
      <c r="B6220" s="269">
        <v>42023</v>
      </c>
      <c r="C6220" s="210">
        <v>815.56</v>
      </c>
      <c r="D6220">
        <f t="shared" si="198"/>
        <v>5.6931473122691827</v>
      </c>
      <c r="E6220">
        <v>-1.0386836868417293E-2</v>
      </c>
      <c r="F6220">
        <v>6212</v>
      </c>
      <c r="G6220">
        <f t="shared" ca="1" si="199"/>
        <v>3.8604271246053222E-3</v>
      </c>
    </row>
    <row r="6221" spans="2:7" x14ac:dyDescent="0.35">
      <c r="B6221" s="269">
        <v>39462</v>
      </c>
      <c r="C6221" s="210">
        <v>121.85</v>
      </c>
      <c r="D6221">
        <f t="shared" si="198"/>
        <v>-6.4778570880343833E-2</v>
      </c>
      <c r="E6221">
        <v>-1.0395516933322514E-2</v>
      </c>
      <c r="F6221">
        <v>6213</v>
      </c>
      <c r="G6221">
        <f t="shared" ca="1" si="199"/>
        <v>-1.1361212606999242E-2</v>
      </c>
    </row>
    <row r="6222" spans="2:7" x14ac:dyDescent="0.35">
      <c r="B6222" s="269">
        <v>38804</v>
      </c>
      <c r="C6222" s="210">
        <v>130.29</v>
      </c>
      <c r="D6222">
        <f t="shared" si="198"/>
        <v>-0.28246502918823668</v>
      </c>
      <c r="E6222">
        <v>-1.0405590156463654E-2</v>
      </c>
      <c r="F6222">
        <v>6214</v>
      </c>
      <c r="G6222">
        <f t="shared" ca="1" si="199"/>
        <v>-7.9330927427713905E-3</v>
      </c>
    </row>
    <row r="6223" spans="2:7" x14ac:dyDescent="0.35">
      <c r="B6223" s="269">
        <v>40919</v>
      </c>
      <c r="C6223" s="210">
        <v>181.58</v>
      </c>
      <c r="D6223">
        <f t="shared" si="198"/>
        <v>-0.94220381764187244</v>
      </c>
      <c r="E6223">
        <v>-1.0409286609624483E-2</v>
      </c>
      <c r="F6223">
        <v>6215</v>
      </c>
      <c r="G6223">
        <f t="shared" ca="1" si="199"/>
        <v>1.3270144506508846E-2</v>
      </c>
    </row>
    <row r="6224" spans="2:7" x14ac:dyDescent="0.35">
      <c r="B6224" s="269">
        <v>44622</v>
      </c>
      <c r="C6224" s="210">
        <v>3141.73</v>
      </c>
      <c r="D6224">
        <f t="shared" si="198"/>
        <v>86.052646162371843</v>
      </c>
      <c r="E6224">
        <v>-1.0416404182940708E-2</v>
      </c>
      <c r="F6224">
        <v>6216</v>
      </c>
      <c r="G6224">
        <f t="shared" ca="1" si="199"/>
        <v>3.0562110882495004E-2</v>
      </c>
    </row>
    <row r="6225" spans="2:7" x14ac:dyDescent="0.35">
      <c r="B6225" s="269">
        <v>37433</v>
      </c>
      <c r="C6225" s="210">
        <v>36.090000000000003</v>
      </c>
      <c r="D6225">
        <f t="shared" si="198"/>
        <v>1.3806068601583115</v>
      </c>
      <c r="E6225">
        <v>-1.0419522895530449E-2</v>
      </c>
      <c r="F6225">
        <v>6217</v>
      </c>
      <c r="G6225">
        <f t="shared" ca="1" si="199"/>
        <v>-4.9986315937864106E-3</v>
      </c>
    </row>
    <row r="6226" spans="2:7" x14ac:dyDescent="0.35">
      <c r="B6226" s="269">
        <v>35682</v>
      </c>
      <c r="C6226" s="210">
        <v>15.16</v>
      </c>
      <c r="D6226">
        <f t="shared" si="198"/>
        <v>-0.88312389175853834</v>
      </c>
      <c r="E6226">
        <v>-1.0443864229765022E-2</v>
      </c>
      <c r="F6226">
        <v>6218</v>
      </c>
      <c r="G6226">
        <f t="shared" ca="1" si="199"/>
        <v>9.8413517070617285E-3</v>
      </c>
    </row>
    <row r="6227" spans="2:7" x14ac:dyDescent="0.35">
      <c r="B6227" s="269">
        <v>40162</v>
      </c>
      <c r="C6227" s="210">
        <v>129.71</v>
      </c>
      <c r="D6227">
        <f t="shared" si="198"/>
        <v>1.6894049346879541</v>
      </c>
      <c r="E6227">
        <v>-1.0451632590784288E-2</v>
      </c>
      <c r="F6227">
        <v>6219</v>
      </c>
      <c r="G6227">
        <f t="shared" ca="1" si="199"/>
        <v>-3.3991185352877287E-3</v>
      </c>
    </row>
    <row r="6228" spans="2:7" x14ac:dyDescent="0.35">
      <c r="B6228" s="269">
        <v>38044</v>
      </c>
      <c r="C6228" s="210">
        <v>48.23</v>
      </c>
      <c r="D6228">
        <f t="shared" si="198"/>
        <v>-0.96981172229037826</v>
      </c>
      <c r="E6228">
        <v>-1.0463684858432604E-2</v>
      </c>
      <c r="F6228">
        <v>6220</v>
      </c>
      <c r="G6228">
        <f t="shared" ca="1" si="199"/>
        <v>2.1083146242174156E-2</v>
      </c>
    </row>
    <row r="6229" spans="2:7" x14ac:dyDescent="0.35">
      <c r="B6229" s="269">
        <v>42923</v>
      </c>
      <c r="C6229" s="210">
        <v>1597.64</v>
      </c>
      <c r="D6229">
        <f t="shared" si="198"/>
        <v>48.770716510903434</v>
      </c>
      <c r="E6229">
        <v>-1.0467377705104775E-2</v>
      </c>
      <c r="F6229">
        <v>6221</v>
      </c>
      <c r="G6229">
        <f t="shared" ca="1" si="199"/>
        <v>3.6316201721269346E-3</v>
      </c>
    </row>
    <row r="6230" spans="2:7" x14ac:dyDescent="0.35">
      <c r="B6230" s="269">
        <v>36055</v>
      </c>
      <c r="C6230" s="210">
        <v>32.1</v>
      </c>
      <c r="D6230">
        <f t="shared" si="198"/>
        <v>-0.84318514899853447</v>
      </c>
      <c r="E6230">
        <v>-1.0480887792848222E-2</v>
      </c>
      <c r="F6230">
        <v>6222</v>
      </c>
      <c r="G6230">
        <f t="shared" ca="1" si="199"/>
        <v>1.0465922984488805E-2</v>
      </c>
    </row>
    <row r="6231" spans="2:7" x14ac:dyDescent="0.35">
      <c r="B6231" s="269">
        <v>41264</v>
      </c>
      <c r="C6231" s="210">
        <v>204.7</v>
      </c>
      <c r="D6231">
        <f t="shared" si="198"/>
        <v>-0.96412221232919937</v>
      </c>
      <c r="E6231">
        <v>-1.0489679508870382E-2</v>
      </c>
      <c r="F6231">
        <v>6223</v>
      </c>
      <c r="G6231">
        <f t="shared" ca="1" si="199"/>
        <v>-9.3995722495056125E-3</v>
      </c>
    </row>
    <row r="6232" spans="2:7" x14ac:dyDescent="0.35">
      <c r="B6232" s="269">
        <v>45944</v>
      </c>
      <c r="C6232" s="210">
        <v>5705.48</v>
      </c>
      <c r="D6232">
        <f t="shared" si="198"/>
        <v>12.72037322046941</v>
      </c>
      <c r="E6232">
        <v>-1.0490862768970474E-2</v>
      </c>
      <c r="F6232">
        <v>6224</v>
      </c>
      <c r="G6232">
        <f t="shared" ca="1" si="199"/>
        <v>8.9949498481748866E-3</v>
      </c>
    </row>
    <row r="6233" spans="2:7" x14ac:dyDescent="0.35">
      <c r="B6233" s="269">
        <v>41831</v>
      </c>
      <c r="C6233" s="210">
        <v>415.84</v>
      </c>
      <c r="D6233">
        <f t="shared" si="198"/>
        <v>0.11676871844451595</v>
      </c>
      <c r="E6233">
        <v>-1.0493753718025045E-2</v>
      </c>
      <c r="F6233">
        <v>6225</v>
      </c>
      <c r="G6233">
        <f t="shared" ca="1" si="199"/>
        <v>-7.6059445456860058E-3</v>
      </c>
    </row>
    <row r="6234" spans="2:7" x14ac:dyDescent="0.35">
      <c r="B6234" s="269">
        <v>41774</v>
      </c>
      <c r="C6234" s="210">
        <v>372.36</v>
      </c>
      <c r="D6234">
        <f t="shared" si="198"/>
        <v>0.93665158371040724</v>
      </c>
      <c r="E6234">
        <v>-1.0496664983657061E-2</v>
      </c>
      <c r="F6234">
        <v>6226</v>
      </c>
      <c r="G6234">
        <f t="shared" ca="1" si="199"/>
        <v>8.0327049724831599E-3</v>
      </c>
    </row>
    <row r="6235" spans="2:7" x14ac:dyDescent="0.35">
      <c r="B6235" s="269">
        <v>40751</v>
      </c>
      <c r="C6235" s="210">
        <v>192.27</v>
      </c>
      <c r="D6235">
        <f t="shared" si="198"/>
        <v>4.1013531440700453</v>
      </c>
      <c r="E6235">
        <v>-1.0498687664041953E-2</v>
      </c>
      <c r="F6235">
        <v>6227</v>
      </c>
      <c r="G6235">
        <f t="shared" ca="1" si="199"/>
        <v>-2.6885747474748548E-2</v>
      </c>
    </row>
    <row r="6236" spans="2:7" x14ac:dyDescent="0.35">
      <c r="B6236" s="269">
        <v>37391</v>
      </c>
      <c r="C6236" s="210">
        <v>37.69</v>
      </c>
      <c r="D6236">
        <f t="shared" si="198"/>
        <v>2.6539278131629539E-4</v>
      </c>
      <c r="E6236">
        <v>-1.0501443948543073E-2</v>
      </c>
      <c r="F6236">
        <v>6228</v>
      </c>
      <c r="G6236">
        <f t="shared" ca="1" si="199"/>
        <v>2.4897725995251613E-2</v>
      </c>
    </row>
    <row r="6237" spans="2:7" x14ac:dyDescent="0.35">
      <c r="B6237" s="269">
        <v>37341</v>
      </c>
      <c r="C6237" s="210">
        <v>37.68</v>
      </c>
      <c r="D6237">
        <f t="shared" si="198"/>
        <v>-0.81386158178135648</v>
      </c>
      <c r="E6237">
        <v>-1.0504201680672232E-2</v>
      </c>
      <c r="F6237">
        <v>6229</v>
      </c>
      <c r="G6237">
        <f t="shared" ca="1" si="199"/>
        <v>8.7517049428334492E-3</v>
      </c>
    </row>
    <row r="6238" spans="2:7" x14ac:dyDescent="0.35">
      <c r="B6238" s="269">
        <v>41288</v>
      </c>
      <c r="C6238" s="210">
        <v>202.43</v>
      </c>
      <c r="D6238">
        <f t="shared" si="198"/>
        <v>3.3901539796139666</v>
      </c>
      <c r="E6238">
        <v>-1.0509336200997192E-2</v>
      </c>
      <c r="F6238">
        <v>6230</v>
      </c>
      <c r="G6238">
        <f t="shared" ca="1" si="199"/>
        <v>1.0719374759769171E-2</v>
      </c>
    </row>
    <row r="6239" spans="2:7" x14ac:dyDescent="0.35">
      <c r="B6239" s="269">
        <v>36797</v>
      </c>
      <c r="C6239" s="210">
        <v>46.11</v>
      </c>
      <c r="D6239">
        <f t="shared" si="198"/>
        <v>-0.73645404663923197</v>
      </c>
      <c r="E6239">
        <v>-1.051502145922751E-2</v>
      </c>
      <c r="F6239">
        <v>6231</v>
      </c>
      <c r="G6239">
        <f t="shared" ca="1" si="199"/>
        <v>-4.2977507864601109E-3</v>
      </c>
    </row>
    <row r="6240" spans="2:7" x14ac:dyDescent="0.35">
      <c r="B6240" s="269">
        <v>40455</v>
      </c>
      <c r="C6240" s="210">
        <v>174.96</v>
      </c>
      <c r="D6240">
        <f t="shared" si="198"/>
        <v>-0.9437595831471618</v>
      </c>
      <c r="E6240">
        <v>-1.0519172039361979E-2</v>
      </c>
      <c r="F6240">
        <v>6232</v>
      </c>
      <c r="G6240">
        <f t="shared" ca="1" si="199"/>
        <v>-1.4234829846524967E-3</v>
      </c>
    </row>
    <row r="6241" spans="2:7" x14ac:dyDescent="0.35">
      <c r="B6241" s="269">
        <v>44264</v>
      </c>
      <c r="C6241" s="210">
        <v>3110.93</v>
      </c>
      <c r="D6241">
        <f t="shared" si="198"/>
        <v>329.95</v>
      </c>
      <c r="E6241">
        <v>-1.0524742209019073E-2</v>
      </c>
      <c r="F6241">
        <v>6233</v>
      </c>
      <c r="G6241">
        <f t="shared" ca="1" si="199"/>
        <v>3.7945849287548614E-3</v>
      </c>
    </row>
    <row r="6242" spans="2:7" x14ac:dyDescent="0.35">
      <c r="B6242" s="269">
        <v>35212</v>
      </c>
      <c r="C6242" s="210">
        <v>9.4</v>
      </c>
      <c r="D6242">
        <f t="shared" si="198"/>
        <v>-0.9919701357388756</v>
      </c>
      <c r="E6242">
        <v>-1.0526315789473648E-2</v>
      </c>
      <c r="F6242">
        <v>6234</v>
      </c>
      <c r="G6242">
        <f t="shared" ca="1" si="199"/>
        <v>-6.5331329750167788E-3</v>
      </c>
    </row>
    <row r="6243" spans="2:7" x14ac:dyDescent="0.35">
      <c r="B6243" s="269">
        <v>42419</v>
      </c>
      <c r="C6243" s="210">
        <v>1170.6300000000001</v>
      </c>
      <c r="D6243">
        <f t="shared" si="198"/>
        <v>23.003075661267175</v>
      </c>
      <c r="E6243">
        <v>-1.0531743147182217E-2</v>
      </c>
      <c r="F6243">
        <v>6235</v>
      </c>
      <c r="G6243">
        <f t="shared" ca="1" si="199"/>
        <v>3.3303905110419044E-2</v>
      </c>
    </row>
    <row r="6244" spans="2:7" x14ac:dyDescent="0.35">
      <c r="B6244" s="269">
        <v>38000</v>
      </c>
      <c r="C6244" s="210">
        <v>48.77</v>
      </c>
      <c r="D6244">
        <f t="shared" si="198"/>
        <v>-0.49440182459050375</v>
      </c>
      <c r="E6244">
        <v>-1.0549807263136458E-2</v>
      </c>
      <c r="F6244">
        <v>6236</v>
      </c>
      <c r="G6244">
        <f t="shared" ca="1" si="199"/>
        <v>5.2123580952643531E-3</v>
      </c>
    </row>
    <row r="6245" spans="2:7" x14ac:dyDescent="0.35">
      <c r="B6245" s="269">
        <v>39135</v>
      </c>
      <c r="C6245" s="210">
        <v>96.46</v>
      </c>
      <c r="D6245">
        <f t="shared" si="198"/>
        <v>-0.98258011503697618</v>
      </c>
      <c r="E6245">
        <v>-1.0565186172940827E-2</v>
      </c>
      <c r="F6245">
        <v>6237</v>
      </c>
      <c r="G6245">
        <f t="shared" ca="1" si="199"/>
        <v>-3.4891116936487936E-2</v>
      </c>
    </row>
    <row r="6246" spans="2:7" x14ac:dyDescent="0.35">
      <c r="B6246" s="269">
        <v>45532</v>
      </c>
      <c r="C6246" s="210">
        <v>5537.35</v>
      </c>
      <c r="D6246">
        <f t="shared" si="198"/>
        <v>6.5179553322924448</v>
      </c>
      <c r="E6246">
        <v>-1.0574409500172318E-2</v>
      </c>
      <c r="F6246">
        <v>6238</v>
      </c>
      <c r="G6246">
        <f t="shared" ca="1" si="199"/>
        <v>-2.0682705044368938E-2</v>
      </c>
    </row>
    <row r="6247" spans="2:7" x14ac:dyDescent="0.35">
      <c r="B6247" s="269">
        <v>41992</v>
      </c>
      <c r="C6247" s="210">
        <v>736.55</v>
      </c>
      <c r="D6247">
        <f t="shared" si="198"/>
        <v>5.0170737684829669</v>
      </c>
      <c r="E6247">
        <v>-1.0585280012895767E-2</v>
      </c>
      <c r="F6247">
        <v>6239</v>
      </c>
      <c r="G6247">
        <f t="shared" ca="1" si="199"/>
        <v>8.2847382626297719E-3</v>
      </c>
    </row>
    <row r="6248" spans="2:7" x14ac:dyDescent="0.35">
      <c r="B6248" s="269">
        <v>39330</v>
      </c>
      <c r="C6248" s="210">
        <v>122.41</v>
      </c>
      <c r="D6248">
        <f t="shared" si="198"/>
        <v>-5.0422775579861918E-2</v>
      </c>
      <c r="E6248">
        <v>-1.0588425476883304E-2</v>
      </c>
      <c r="F6248">
        <v>6240</v>
      </c>
      <c r="G6248">
        <f t="shared" ca="1" si="199"/>
        <v>-3.3377639987700993E-3</v>
      </c>
    </row>
    <row r="6249" spans="2:7" x14ac:dyDescent="0.35">
      <c r="B6249" s="269">
        <v>38805</v>
      </c>
      <c r="C6249" s="210">
        <v>128.91</v>
      </c>
      <c r="D6249">
        <f t="shared" si="198"/>
        <v>-0.96159117589221343</v>
      </c>
      <c r="E6249">
        <v>-1.059175685010358E-2</v>
      </c>
      <c r="F6249">
        <v>6241</v>
      </c>
      <c r="G6249">
        <f t="shared" ca="1" si="199"/>
        <v>2.8212656132998067E-2</v>
      </c>
    </row>
    <row r="6250" spans="2:7" x14ac:dyDescent="0.35">
      <c r="B6250" s="269">
        <v>44524</v>
      </c>
      <c r="C6250" s="210">
        <v>3356.26</v>
      </c>
      <c r="D6250">
        <f t="shared" si="198"/>
        <v>69.524479932758979</v>
      </c>
      <c r="E6250">
        <v>-1.0594894168975768E-2</v>
      </c>
      <c r="F6250">
        <v>6242</v>
      </c>
      <c r="G6250">
        <f t="shared" ca="1" si="199"/>
        <v>-3.5437727374892779E-2</v>
      </c>
    </row>
    <row r="6251" spans="2:7" x14ac:dyDescent="0.35">
      <c r="B6251" s="269">
        <v>36760</v>
      </c>
      <c r="C6251" s="210">
        <v>47.59</v>
      </c>
      <c r="D6251">
        <f t="shared" si="198"/>
        <v>-0.6380988593155893</v>
      </c>
      <c r="E6251">
        <v>-1.0602910602910562E-2</v>
      </c>
      <c r="F6251">
        <v>6243</v>
      </c>
      <c r="G6251">
        <f t="shared" ca="1" si="199"/>
        <v>-2.3885484547186715E-4</v>
      </c>
    </row>
    <row r="6252" spans="2:7" x14ac:dyDescent="0.35">
      <c r="B6252" s="269">
        <v>39282</v>
      </c>
      <c r="C6252" s="210">
        <v>131.5</v>
      </c>
      <c r="D6252">
        <f t="shared" si="198"/>
        <v>-0.88468553790031212</v>
      </c>
      <c r="E6252">
        <v>-1.0608682567150678E-2</v>
      </c>
      <c r="F6252">
        <v>6244</v>
      </c>
      <c r="G6252">
        <f t="shared" ca="1" si="199"/>
        <v>4.9172430324186103E-3</v>
      </c>
    </row>
    <row r="6253" spans="2:7" x14ac:dyDescent="0.35">
      <c r="B6253" s="269">
        <v>42514</v>
      </c>
      <c r="C6253" s="210">
        <v>1140.3599999999999</v>
      </c>
      <c r="D6253">
        <f t="shared" si="198"/>
        <v>-0.76771954267417064</v>
      </c>
      <c r="E6253">
        <v>-1.0610885050191326E-2</v>
      </c>
      <c r="F6253">
        <v>6245</v>
      </c>
      <c r="G6253">
        <f t="shared" ca="1" si="199"/>
        <v>-2.2267442148336068E-3</v>
      </c>
    </row>
    <row r="6254" spans="2:7" x14ac:dyDescent="0.35">
      <c r="B6254" s="269">
        <v>45300</v>
      </c>
      <c r="C6254" s="210">
        <v>4909.41</v>
      </c>
      <c r="D6254">
        <f t="shared" si="198"/>
        <v>23.740022172949004</v>
      </c>
      <c r="E6254">
        <v>-1.0614500370812255E-2</v>
      </c>
      <c r="F6254">
        <v>6246</v>
      </c>
      <c r="G6254">
        <f t="shared" ca="1" si="199"/>
        <v>1.260250113626942E-2</v>
      </c>
    </row>
    <row r="6255" spans="2:7" x14ac:dyDescent="0.35">
      <c r="B6255" s="269">
        <v>41116</v>
      </c>
      <c r="C6255" s="210">
        <v>198.44</v>
      </c>
      <c r="D6255">
        <f t="shared" si="198"/>
        <v>-0.93950995872630727</v>
      </c>
      <c r="E6255">
        <v>-1.0619733758787433E-2</v>
      </c>
      <c r="F6255">
        <v>6247</v>
      </c>
      <c r="G6255">
        <f t="shared" ca="1" si="199"/>
        <v>2.2448126133131692E-2</v>
      </c>
    </row>
    <row r="6256" spans="2:7" x14ac:dyDescent="0.35">
      <c r="B6256" s="269">
        <v>44545</v>
      </c>
      <c r="C6256" s="210">
        <v>3280.54</v>
      </c>
      <c r="D6256">
        <f t="shared" si="198"/>
        <v>75.666043468100028</v>
      </c>
      <c r="E6256">
        <v>-1.0627966873556218E-2</v>
      </c>
      <c r="F6256">
        <v>6248</v>
      </c>
      <c r="G6256">
        <f t="shared" ca="1" si="199"/>
        <v>-1.2107011312399985E-2</v>
      </c>
    </row>
    <row r="6257" spans="2:7" x14ac:dyDescent="0.35">
      <c r="B6257" s="269">
        <v>36692</v>
      </c>
      <c r="C6257" s="210">
        <v>42.79</v>
      </c>
      <c r="D6257">
        <f t="shared" si="198"/>
        <v>-0.95565619300281879</v>
      </c>
      <c r="E6257">
        <v>-1.0635838150289036E-2</v>
      </c>
      <c r="F6257">
        <v>6249</v>
      </c>
      <c r="G6257">
        <f t="shared" ca="1" si="199"/>
        <v>8.6989730626024376E-3</v>
      </c>
    </row>
    <row r="6258" spans="2:7" x14ac:dyDescent="0.35">
      <c r="B6258" s="269">
        <v>42138</v>
      </c>
      <c r="C6258" s="210">
        <v>964.96</v>
      </c>
      <c r="D6258">
        <f t="shared" si="198"/>
        <v>19.353511917317025</v>
      </c>
      <c r="E6258">
        <v>-1.0642442635388679E-2</v>
      </c>
      <c r="F6258">
        <v>6250</v>
      </c>
      <c r="G6258">
        <f t="shared" ca="1" si="199"/>
        <v>1.8207698909472866E-2</v>
      </c>
    </row>
    <row r="6259" spans="2:7" x14ac:dyDescent="0.35">
      <c r="B6259" s="269">
        <v>36991</v>
      </c>
      <c r="C6259" s="210">
        <v>47.41</v>
      </c>
      <c r="D6259">
        <f t="shared" si="198"/>
        <v>-0.7975921103189173</v>
      </c>
      <c r="E6259">
        <v>-1.0642737896494264E-2</v>
      </c>
      <c r="F6259">
        <v>6251</v>
      </c>
      <c r="G6259">
        <f t="shared" ca="1" si="199"/>
        <v>-4.1132545448405722E-2</v>
      </c>
    </row>
    <row r="6260" spans="2:7" x14ac:dyDescent="0.35">
      <c r="B6260" s="269">
        <v>41017</v>
      </c>
      <c r="C6260" s="210">
        <v>234.23</v>
      </c>
      <c r="D6260">
        <f t="shared" si="198"/>
        <v>20.007174887892376</v>
      </c>
      <c r="E6260">
        <v>-1.0644139387539641E-2</v>
      </c>
      <c r="F6260">
        <v>6252</v>
      </c>
      <c r="G6260">
        <f t="shared" ca="1" si="199"/>
        <v>-1.3243432860298346E-2</v>
      </c>
    </row>
    <row r="6261" spans="2:7" x14ac:dyDescent="0.35">
      <c r="B6261" s="269">
        <v>35558</v>
      </c>
      <c r="C6261" s="210">
        <v>11.15</v>
      </c>
      <c r="D6261">
        <f t="shared" si="198"/>
        <v>-0.99667404442164165</v>
      </c>
      <c r="E6261">
        <v>-1.0647737355811822E-2</v>
      </c>
      <c r="F6261">
        <v>6253</v>
      </c>
      <c r="G6261">
        <f t="shared" ca="1" si="199"/>
        <v>-2.192684234824022E-2</v>
      </c>
    </row>
    <row r="6262" spans="2:7" x14ac:dyDescent="0.35">
      <c r="B6262" s="269">
        <v>44365</v>
      </c>
      <c r="C6262" s="210">
        <v>3352.42</v>
      </c>
      <c r="D6262">
        <f t="shared" si="198"/>
        <v>79.220626944245041</v>
      </c>
      <c r="E6262">
        <v>-1.0647779253356922E-2</v>
      </c>
      <c r="F6262">
        <v>6254</v>
      </c>
      <c r="G6262">
        <f t="shared" ca="1" si="199"/>
        <v>-9.4886799311333994E-3</v>
      </c>
    </row>
    <row r="6263" spans="2:7" x14ac:dyDescent="0.35">
      <c r="B6263" s="269">
        <v>37260</v>
      </c>
      <c r="C6263" s="210">
        <v>41.79</v>
      </c>
      <c r="D6263">
        <f t="shared" si="198"/>
        <v>-0.78348272110253359</v>
      </c>
      <c r="E6263">
        <v>-1.0653409090909158E-2</v>
      </c>
      <c r="F6263">
        <v>6255</v>
      </c>
      <c r="G6263">
        <f t="shared" ca="1" si="199"/>
        <v>-7.6118912203726715E-3</v>
      </c>
    </row>
    <row r="6264" spans="2:7" x14ac:dyDescent="0.35">
      <c r="B6264" s="269">
        <v>40795</v>
      </c>
      <c r="C6264" s="210">
        <v>193.01</v>
      </c>
      <c r="D6264">
        <f t="shared" si="198"/>
        <v>1.000103626943005</v>
      </c>
      <c r="E6264">
        <v>-1.0661745860884784E-2</v>
      </c>
      <c r="F6264">
        <v>6256</v>
      </c>
      <c r="G6264">
        <f t="shared" ca="1" si="199"/>
        <v>5.2490853525898103E-3</v>
      </c>
    </row>
    <row r="6265" spans="2:7" x14ac:dyDescent="0.35">
      <c r="B6265" s="269">
        <v>39162</v>
      </c>
      <c r="C6265" s="210">
        <v>96.5</v>
      </c>
      <c r="D6265">
        <f t="shared" si="198"/>
        <v>-0.54158947318417172</v>
      </c>
      <c r="E6265">
        <v>-1.0662292392864529E-2</v>
      </c>
      <c r="F6265">
        <v>6257</v>
      </c>
      <c r="G6265">
        <f t="shared" ca="1" si="199"/>
        <v>-2.5082431750576218E-2</v>
      </c>
    </row>
    <row r="6266" spans="2:7" x14ac:dyDescent="0.35">
      <c r="B6266" s="269">
        <v>41192</v>
      </c>
      <c r="C6266" s="210">
        <v>210.51</v>
      </c>
      <c r="D6266">
        <f t="shared" si="198"/>
        <v>1.0465681508846976</v>
      </c>
      <c r="E6266">
        <v>-1.0668295892471145E-2</v>
      </c>
      <c r="F6266">
        <v>6258</v>
      </c>
      <c r="G6266">
        <f t="shared" ca="1" si="199"/>
        <v>9.5697110779994366E-3</v>
      </c>
    </row>
    <row r="6267" spans="2:7" x14ac:dyDescent="0.35">
      <c r="B6267" s="269">
        <v>39651</v>
      </c>
      <c r="C6267" s="210">
        <v>102.86</v>
      </c>
      <c r="D6267">
        <f t="shared" si="198"/>
        <v>1.7075546196367466</v>
      </c>
      <c r="E6267">
        <v>-1.0676156583629888E-2</v>
      </c>
      <c r="F6267">
        <v>6259</v>
      </c>
      <c r="G6267">
        <f t="shared" ca="1" si="199"/>
        <v>-2.2057028278825958E-2</v>
      </c>
    </row>
    <row r="6268" spans="2:7" x14ac:dyDescent="0.35">
      <c r="B6268" s="269">
        <v>37789</v>
      </c>
      <c r="C6268" s="210">
        <v>37.99</v>
      </c>
      <c r="D6268">
        <f t="shared" si="198"/>
        <v>-0.89719373257922219</v>
      </c>
      <c r="E6268">
        <v>-1.0677083333333245E-2</v>
      </c>
      <c r="F6268">
        <v>6260</v>
      </c>
      <c r="G6268">
        <f t="shared" ca="1" si="199"/>
        <v>-4.0889139220952391E-3</v>
      </c>
    </row>
    <row r="6269" spans="2:7" x14ac:dyDescent="0.35">
      <c r="B6269" s="269">
        <v>41705</v>
      </c>
      <c r="C6269" s="210">
        <v>369.53</v>
      </c>
      <c r="D6269">
        <f t="shared" si="198"/>
        <v>8.2846733668341699</v>
      </c>
      <c r="E6269">
        <v>-1.0682158920539754E-2</v>
      </c>
      <c r="F6269">
        <v>6261</v>
      </c>
      <c r="G6269">
        <f t="shared" ca="1" si="199"/>
        <v>-5.4666402990340972E-2</v>
      </c>
    </row>
    <row r="6270" spans="2:7" x14ac:dyDescent="0.35">
      <c r="B6270" s="269">
        <v>37306</v>
      </c>
      <c r="C6270" s="210">
        <v>39.799999999999997</v>
      </c>
      <c r="D6270">
        <f t="shared" si="198"/>
        <v>-0.15624337502649999</v>
      </c>
      <c r="E6270">
        <v>-1.0688540889883165E-2</v>
      </c>
      <c r="F6270">
        <v>6262</v>
      </c>
      <c r="G6270">
        <f t="shared" ca="1" si="199"/>
        <v>1.8703226813337474E-2</v>
      </c>
    </row>
    <row r="6271" spans="2:7" x14ac:dyDescent="0.35">
      <c r="B6271" s="269">
        <v>38285</v>
      </c>
      <c r="C6271" s="210">
        <v>47.17</v>
      </c>
      <c r="D6271">
        <f t="shared" si="198"/>
        <v>-0.96221170099417586</v>
      </c>
      <c r="E6271">
        <v>-1.0696308724832173E-2</v>
      </c>
      <c r="F6271">
        <v>6263</v>
      </c>
      <c r="G6271">
        <f t="shared" ca="1" si="199"/>
        <v>-2.7380222869919525E-2</v>
      </c>
    </row>
    <row r="6272" spans="2:7" x14ac:dyDescent="0.35">
      <c r="B6272" s="269">
        <v>42382</v>
      </c>
      <c r="C6272" s="210">
        <v>1248.27</v>
      </c>
      <c r="D6272">
        <f t="shared" si="198"/>
        <v>-0.61176459611102119</v>
      </c>
      <c r="E6272">
        <v>-1.0699255807318292E-2</v>
      </c>
      <c r="F6272">
        <v>6264</v>
      </c>
      <c r="G6272">
        <f t="shared" ca="1" si="199"/>
        <v>6.1832698150625452E-3</v>
      </c>
    </row>
    <row r="6273" spans="2:7" x14ac:dyDescent="0.35">
      <c r="B6273" s="269">
        <v>44232</v>
      </c>
      <c r="C6273" s="210">
        <v>3215.24</v>
      </c>
      <c r="D6273">
        <f t="shared" si="198"/>
        <v>26.429107660808736</v>
      </c>
      <c r="E6273">
        <v>-1.0713648363414879E-2</v>
      </c>
      <c r="F6273">
        <v>6265</v>
      </c>
      <c r="G6273">
        <f t="shared" ca="1" si="199"/>
        <v>7.5636562812995481E-3</v>
      </c>
    </row>
    <row r="6274" spans="2:7" x14ac:dyDescent="0.35">
      <c r="B6274" s="269">
        <v>39339</v>
      </c>
      <c r="C6274" s="210">
        <v>117.22</v>
      </c>
      <c r="D6274">
        <f t="shared" si="198"/>
        <v>10.548768472906403</v>
      </c>
      <c r="E6274">
        <v>-1.0718204067853794E-2</v>
      </c>
      <c r="F6274">
        <v>6266</v>
      </c>
      <c r="G6274">
        <f t="shared" ca="1" si="199"/>
        <v>-1.2150279177463291E-2</v>
      </c>
    </row>
    <row r="6275" spans="2:7" x14ac:dyDescent="0.35">
      <c r="B6275" s="269">
        <v>35397</v>
      </c>
      <c r="C6275" s="210">
        <v>10.15</v>
      </c>
      <c r="D6275">
        <f t="shared" si="198"/>
        <v>-8.3107497741644068E-2</v>
      </c>
      <c r="E6275">
        <v>-1.0721247563352772E-2</v>
      </c>
      <c r="F6275">
        <v>6267</v>
      </c>
      <c r="G6275">
        <f t="shared" ca="1" si="199"/>
        <v>-7.7468072129047052E-4</v>
      </c>
    </row>
    <row r="6276" spans="2:7" x14ac:dyDescent="0.35">
      <c r="B6276" s="269">
        <v>35530</v>
      </c>
      <c r="C6276" s="210">
        <v>11.07</v>
      </c>
      <c r="D6276">
        <f t="shared" si="198"/>
        <v>-0.67565191913272782</v>
      </c>
      <c r="E6276">
        <v>-1.0723860589812263E-2</v>
      </c>
      <c r="F6276">
        <v>6268</v>
      </c>
      <c r="G6276">
        <f t="shared" ca="1" si="199"/>
        <v>-6.3870390111574757E-3</v>
      </c>
    </row>
    <row r="6277" spans="2:7" x14ac:dyDescent="0.35">
      <c r="B6277" s="269">
        <v>36118</v>
      </c>
      <c r="C6277" s="210">
        <v>34.130000000000003</v>
      </c>
      <c r="D6277">
        <f t="shared" si="198"/>
        <v>-0.21232402492499414</v>
      </c>
      <c r="E6277">
        <v>-1.0724637681159346E-2</v>
      </c>
      <c r="F6277">
        <v>6269</v>
      </c>
      <c r="G6277">
        <f t="shared" ca="1" si="199"/>
        <v>1.169845864053352E-2</v>
      </c>
    </row>
    <row r="6278" spans="2:7" x14ac:dyDescent="0.35">
      <c r="B6278" s="269">
        <v>37076</v>
      </c>
      <c r="C6278" s="210">
        <v>43.33</v>
      </c>
      <c r="D6278">
        <f t="shared" si="198"/>
        <v>-0.76597353497164455</v>
      </c>
      <c r="E6278">
        <v>-1.073059360730591E-2</v>
      </c>
      <c r="F6278">
        <v>6270</v>
      </c>
      <c r="G6278">
        <f t="shared" ca="1" si="199"/>
        <v>-7.6417228710713081E-3</v>
      </c>
    </row>
    <row r="6279" spans="2:7" x14ac:dyDescent="0.35">
      <c r="B6279" s="269">
        <v>40931</v>
      </c>
      <c r="C6279" s="210">
        <v>185.15</v>
      </c>
      <c r="D6279">
        <f t="shared" si="198"/>
        <v>5.7107647698441468</v>
      </c>
      <c r="E6279">
        <v>-1.0739474246633848E-2</v>
      </c>
      <c r="F6279">
        <v>6271</v>
      </c>
      <c r="G6279">
        <f t="shared" ca="1" si="199"/>
        <v>-2.8922045435099363E-2</v>
      </c>
    </row>
    <row r="6280" spans="2:7" x14ac:dyDescent="0.35">
      <c r="B6280" s="269">
        <v>35983</v>
      </c>
      <c r="C6280" s="210">
        <v>27.59</v>
      </c>
      <c r="D6280">
        <f t="shared" si="198"/>
        <v>-0.99177934437366289</v>
      </c>
      <c r="E6280">
        <v>-1.0756543564001459E-2</v>
      </c>
      <c r="F6280">
        <v>6272</v>
      </c>
      <c r="G6280">
        <f t="shared" ca="1" si="199"/>
        <v>6.8121650985790193E-3</v>
      </c>
    </row>
    <row r="6281" spans="2:7" x14ac:dyDescent="0.35">
      <c r="B6281" s="269">
        <v>44039</v>
      </c>
      <c r="C6281" s="210">
        <v>3356.18</v>
      </c>
      <c r="D6281">
        <f t="shared" ref="D6281:D6344" si="200">(C6281-C6282)/C6282</f>
        <v>3.7603376049218484E-2</v>
      </c>
      <c r="E6281">
        <v>-1.0764288030182445E-2</v>
      </c>
      <c r="F6281">
        <v>6273</v>
      </c>
      <c r="G6281">
        <f t="shared" ca="1" si="199"/>
        <v>1.7298668323499786E-2</v>
      </c>
    </row>
    <row r="6282" spans="2:7" x14ac:dyDescent="0.35">
      <c r="B6282" s="269">
        <v>44718</v>
      </c>
      <c r="C6282" s="210">
        <v>3234.55</v>
      </c>
      <c r="D6282">
        <f t="shared" si="200"/>
        <v>46.629951406273015</v>
      </c>
      <c r="E6282">
        <v>-1.0777450539637036E-2</v>
      </c>
      <c r="F6282">
        <v>6274</v>
      </c>
      <c r="G6282">
        <f t="shared" ref="G6282:G6345" ca="1" si="201">_xlfn.NORM.INV(RAND(),M$11,M$12)</f>
        <v>-1.3538622799662409E-2</v>
      </c>
    </row>
    <row r="6283" spans="2:7" x14ac:dyDescent="0.35">
      <c r="B6283" s="269">
        <v>38352</v>
      </c>
      <c r="C6283" s="210">
        <v>67.91</v>
      </c>
      <c r="D6283">
        <f t="shared" si="200"/>
        <v>-0.9697010257302584</v>
      </c>
      <c r="E6283">
        <v>-1.0779315367807851E-2</v>
      </c>
      <c r="F6283">
        <v>6275</v>
      </c>
      <c r="G6283">
        <f t="shared" ca="1" si="201"/>
        <v>-1.2156926055983079E-2</v>
      </c>
    </row>
    <row r="6284" spans="2:7" x14ac:dyDescent="0.35">
      <c r="B6284" s="269">
        <v>43683</v>
      </c>
      <c r="C6284" s="210">
        <v>2241.33</v>
      </c>
      <c r="D6284">
        <f t="shared" si="200"/>
        <v>22.956070970500214</v>
      </c>
      <c r="E6284">
        <v>-1.0782254078101957E-2</v>
      </c>
      <c r="F6284">
        <v>6276</v>
      </c>
      <c r="G6284">
        <f t="shared" ca="1" si="201"/>
        <v>-3.0337358843656338E-3</v>
      </c>
    </row>
    <row r="6285" spans="2:7" x14ac:dyDescent="0.35">
      <c r="B6285" s="269">
        <v>38628</v>
      </c>
      <c r="C6285" s="210">
        <v>93.56</v>
      </c>
      <c r="D6285">
        <f t="shared" si="200"/>
        <v>-0.97845341783695894</v>
      </c>
      <c r="E6285">
        <v>-1.0784521040389046E-2</v>
      </c>
      <c r="F6285">
        <v>6277</v>
      </c>
      <c r="G6285">
        <f t="shared" ca="1" si="201"/>
        <v>2.124870442500626E-2</v>
      </c>
    </row>
    <row r="6286" spans="2:7" x14ac:dyDescent="0.35">
      <c r="B6286" s="269">
        <v>45222</v>
      </c>
      <c r="C6286" s="210">
        <v>4342.22</v>
      </c>
      <c r="D6286">
        <f t="shared" si="200"/>
        <v>24.182508844168648</v>
      </c>
      <c r="E6286">
        <v>-1.0784680013486578E-2</v>
      </c>
      <c r="F6286">
        <v>6278</v>
      </c>
      <c r="G6286">
        <f t="shared" ca="1" si="201"/>
        <v>-8.4555282609780503E-3</v>
      </c>
    </row>
    <row r="6287" spans="2:7" x14ac:dyDescent="0.35">
      <c r="B6287" s="269">
        <v>40473</v>
      </c>
      <c r="C6287" s="210">
        <v>172.43</v>
      </c>
      <c r="D6287">
        <f t="shared" si="200"/>
        <v>1.6121799727314043</v>
      </c>
      <c r="E6287">
        <v>-1.0785382364752426E-2</v>
      </c>
      <c r="F6287">
        <v>6279</v>
      </c>
      <c r="G6287">
        <f t="shared" ca="1" si="201"/>
        <v>7.5244839724525076E-4</v>
      </c>
    </row>
    <row r="6288" spans="2:7" x14ac:dyDescent="0.35">
      <c r="B6288" s="269">
        <v>38392</v>
      </c>
      <c r="C6288" s="210">
        <v>66.010000000000005</v>
      </c>
      <c r="D6288">
        <f t="shared" si="200"/>
        <v>0.47048340387614179</v>
      </c>
      <c r="E6288">
        <v>-1.078974973774912E-2</v>
      </c>
      <c r="F6288">
        <v>6280</v>
      </c>
      <c r="G6288">
        <f t="shared" ca="1" si="201"/>
        <v>-5.0924729024405873E-3</v>
      </c>
    </row>
    <row r="6289" spans="2:7" x14ac:dyDescent="0.35">
      <c r="B6289" s="269">
        <v>38180</v>
      </c>
      <c r="C6289" s="210">
        <v>44.89</v>
      </c>
      <c r="D6289">
        <f t="shared" si="200"/>
        <v>-0.19667143879742308</v>
      </c>
      <c r="E6289">
        <v>-1.079770824151613E-2</v>
      </c>
      <c r="F6289">
        <v>6281</v>
      </c>
      <c r="G6289">
        <f t="shared" ca="1" si="201"/>
        <v>-4.7087884061946198E-3</v>
      </c>
    </row>
    <row r="6290" spans="2:7" x14ac:dyDescent="0.35">
      <c r="B6290" s="269">
        <v>36839</v>
      </c>
      <c r="C6290" s="210">
        <v>55.88</v>
      </c>
      <c r="D6290">
        <f t="shared" si="200"/>
        <v>-0.96406823691300625</v>
      </c>
      <c r="E6290">
        <v>-1.0798371393166922E-2</v>
      </c>
      <c r="F6290">
        <v>6282</v>
      </c>
      <c r="G6290">
        <f t="shared" ca="1" si="201"/>
        <v>1.2181237401061315E-2</v>
      </c>
    </row>
    <row r="6291" spans="2:7" x14ac:dyDescent="0.35">
      <c r="B6291" s="269">
        <v>42878</v>
      </c>
      <c r="C6291" s="210">
        <v>1555.17</v>
      </c>
      <c r="D6291">
        <f t="shared" si="200"/>
        <v>-0.55769903500763629</v>
      </c>
      <c r="E6291">
        <v>-1.0800496135864909E-2</v>
      </c>
      <c r="F6291">
        <v>6283</v>
      </c>
      <c r="G6291">
        <f t="shared" ca="1" si="201"/>
        <v>2.5695772780054596E-2</v>
      </c>
    </row>
    <row r="6292" spans="2:7" x14ac:dyDescent="0.35">
      <c r="B6292" s="269">
        <v>44488</v>
      </c>
      <c r="C6292" s="210">
        <v>3516.09</v>
      </c>
      <c r="D6292">
        <f t="shared" si="200"/>
        <v>0.44162904832777788</v>
      </c>
      <c r="E6292">
        <v>-1.080323759526673E-2</v>
      </c>
      <c r="F6292">
        <v>6284</v>
      </c>
      <c r="G6292">
        <f t="shared" ca="1" si="201"/>
        <v>6.5414674134071484E-3</v>
      </c>
    </row>
    <row r="6293" spans="2:7" x14ac:dyDescent="0.35">
      <c r="B6293" s="269">
        <v>43405</v>
      </c>
      <c r="C6293" s="210">
        <v>2438.9699999999998</v>
      </c>
      <c r="D6293">
        <f t="shared" si="200"/>
        <v>10.304611819235225</v>
      </c>
      <c r="E6293">
        <v>-1.0816664233221425E-2</v>
      </c>
      <c r="F6293">
        <v>6285</v>
      </c>
      <c r="G6293">
        <f t="shared" ca="1" si="201"/>
        <v>2.7557605335984107E-2</v>
      </c>
    </row>
    <row r="6294" spans="2:7" x14ac:dyDescent="0.35">
      <c r="B6294" s="269">
        <v>41053</v>
      </c>
      <c r="C6294" s="210">
        <v>215.75</v>
      </c>
      <c r="D6294">
        <f t="shared" si="200"/>
        <v>1.1266633809758502</v>
      </c>
      <c r="E6294">
        <v>-1.0820228325157093E-2</v>
      </c>
      <c r="F6294">
        <v>6286</v>
      </c>
      <c r="G6294">
        <f t="shared" ca="1" si="201"/>
        <v>-2.369536665807874E-2</v>
      </c>
    </row>
    <row r="6295" spans="2:7" x14ac:dyDescent="0.35">
      <c r="B6295" s="269">
        <v>39540</v>
      </c>
      <c r="C6295" s="210">
        <v>101.45</v>
      </c>
      <c r="D6295">
        <f t="shared" si="200"/>
        <v>-0.22863442822384433</v>
      </c>
      <c r="E6295">
        <v>-1.0822932917316687E-2</v>
      </c>
      <c r="F6295">
        <v>6287</v>
      </c>
      <c r="G6295">
        <f t="shared" ca="1" si="201"/>
        <v>-1.1093950307983335E-2</v>
      </c>
    </row>
    <row r="6296" spans="2:7" x14ac:dyDescent="0.35">
      <c r="B6296" s="269">
        <v>38847</v>
      </c>
      <c r="C6296" s="210">
        <v>131.52000000000001</v>
      </c>
      <c r="D6296">
        <f t="shared" si="200"/>
        <v>12.099601593625501</v>
      </c>
      <c r="E6296">
        <v>-1.0830324909747275E-2</v>
      </c>
      <c r="F6296">
        <v>6288</v>
      </c>
      <c r="G6296">
        <f t="shared" ca="1" si="201"/>
        <v>-6.9503834527281068E-3</v>
      </c>
    </row>
    <row r="6297" spans="2:7" x14ac:dyDescent="0.35">
      <c r="B6297" s="269">
        <v>35319</v>
      </c>
      <c r="C6297" s="210">
        <v>10.039999999999999</v>
      </c>
      <c r="D6297">
        <f t="shared" si="200"/>
        <v>-0.99677088392228252</v>
      </c>
      <c r="E6297">
        <v>-1.0837438423645439E-2</v>
      </c>
      <c r="F6297">
        <v>6289</v>
      </c>
      <c r="G6297">
        <f t="shared" ca="1" si="201"/>
        <v>-9.5569001039649236E-3</v>
      </c>
    </row>
    <row r="6298" spans="2:7" x14ac:dyDescent="0.35">
      <c r="B6298" s="269">
        <v>44237</v>
      </c>
      <c r="C6298" s="210">
        <v>3109.21</v>
      </c>
      <c r="D6298">
        <f t="shared" si="200"/>
        <v>67.169480377110276</v>
      </c>
      <c r="E6298">
        <v>-1.0842143104835993E-2</v>
      </c>
      <c r="F6298">
        <v>6290</v>
      </c>
      <c r="G6298">
        <f t="shared" ca="1" si="201"/>
        <v>-4.3000492675414016E-3</v>
      </c>
    </row>
    <row r="6299" spans="2:7" x14ac:dyDescent="0.35">
      <c r="B6299" s="269">
        <v>38176</v>
      </c>
      <c r="C6299" s="210">
        <v>45.61</v>
      </c>
      <c r="D6299">
        <f t="shared" si="200"/>
        <v>-0.87678966989032359</v>
      </c>
      <c r="E6299">
        <v>-1.0843634786380394E-2</v>
      </c>
      <c r="F6299">
        <v>6291</v>
      </c>
      <c r="G6299">
        <f t="shared" ca="1" si="201"/>
        <v>1.57975728365028E-2</v>
      </c>
    </row>
    <row r="6300" spans="2:7" x14ac:dyDescent="0.35">
      <c r="B6300" s="269">
        <v>41627</v>
      </c>
      <c r="C6300" s="210">
        <v>370.18</v>
      </c>
      <c r="D6300">
        <f t="shared" si="200"/>
        <v>35.944111776447109</v>
      </c>
      <c r="E6300">
        <v>-1.0848653270628479E-2</v>
      </c>
      <c r="F6300">
        <v>6292</v>
      </c>
      <c r="G6300">
        <f t="shared" ca="1" si="201"/>
        <v>-1.9471964293103587E-3</v>
      </c>
    </row>
    <row r="6301" spans="2:7" x14ac:dyDescent="0.35">
      <c r="B6301" s="269">
        <v>35276</v>
      </c>
      <c r="C6301" s="210">
        <v>10.02</v>
      </c>
      <c r="D6301">
        <f t="shared" si="200"/>
        <v>-0.73143929241490224</v>
      </c>
      <c r="E6301">
        <v>-1.0858835143139308E-2</v>
      </c>
      <c r="F6301">
        <v>6293</v>
      </c>
      <c r="G6301">
        <f t="shared" ca="1" si="201"/>
        <v>-2.9120610085317401E-3</v>
      </c>
    </row>
    <row r="6302" spans="2:7" x14ac:dyDescent="0.35">
      <c r="B6302" s="269">
        <v>37522</v>
      </c>
      <c r="C6302" s="210">
        <v>37.31</v>
      </c>
      <c r="D6302">
        <f t="shared" si="200"/>
        <v>-0.3160403299725022</v>
      </c>
      <c r="E6302">
        <v>-1.0869565217391214E-2</v>
      </c>
      <c r="F6302">
        <v>6294</v>
      </c>
      <c r="G6302">
        <f t="shared" ca="1" si="201"/>
        <v>-1.502734847756239E-2</v>
      </c>
    </row>
    <row r="6303" spans="2:7" x14ac:dyDescent="0.35">
      <c r="B6303" s="269">
        <v>36945</v>
      </c>
      <c r="C6303" s="210">
        <v>54.55</v>
      </c>
      <c r="D6303">
        <f t="shared" si="200"/>
        <v>-0.98057433033965535</v>
      </c>
      <c r="E6303">
        <v>-1.0879419764279264E-2</v>
      </c>
      <c r="F6303">
        <v>6295</v>
      </c>
      <c r="G6303">
        <f t="shared" ca="1" si="201"/>
        <v>-4.928548321777184E-2</v>
      </c>
    </row>
    <row r="6304" spans="2:7" x14ac:dyDescent="0.35">
      <c r="B6304" s="269">
        <v>43784</v>
      </c>
      <c r="C6304" s="210">
        <v>2808.14</v>
      </c>
      <c r="D6304">
        <f t="shared" si="200"/>
        <v>44.549716139497157</v>
      </c>
      <c r="E6304">
        <v>-1.0908348038646003E-2</v>
      </c>
      <c r="F6304">
        <v>6296</v>
      </c>
      <c r="G6304">
        <f t="shared" ca="1" si="201"/>
        <v>2.0366825188012458E-2</v>
      </c>
    </row>
    <row r="6305" spans="2:7" x14ac:dyDescent="0.35">
      <c r="B6305" s="269">
        <v>38460</v>
      </c>
      <c r="C6305" s="210">
        <v>61.65</v>
      </c>
      <c r="D6305">
        <f t="shared" si="200"/>
        <v>1.1265953777164539</v>
      </c>
      <c r="E6305">
        <v>-1.0909674314134442E-2</v>
      </c>
      <c r="F6305">
        <v>6297</v>
      </c>
      <c r="G6305">
        <f t="shared" ca="1" si="201"/>
        <v>1.6997873565042298E-2</v>
      </c>
    </row>
    <row r="6306" spans="2:7" x14ac:dyDescent="0.35">
      <c r="B6306" s="269">
        <v>35989</v>
      </c>
      <c r="C6306" s="210">
        <v>28.99</v>
      </c>
      <c r="D6306">
        <f t="shared" si="200"/>
        <v>-0.49193831055029796</v>
      </c>
      <c r="E6306">
        <v>-1.0917775503241224E-2</v>
      </c>
      <c r="F6306">
        <v>6298</v>
      </c>
      <c r="G6306">
        <f t="shared" ca="1" si="201"/>
        <v>-2.6118053733864017E-2</v>
      </c>
    </row>
    <row r="6307" spans="2:7" x14ac:dyDescent="0.35">
      <c r="B6307" s="269">
        <v>36465</v>
      </c>
      <c r="C6307" s="210">
        <v>57.06</v>
      </c>
      <c r="D6307">
        <f t="shared" si="200"/>
        <v>-0.47058823529411764</v>
      </c>
      <c r="E6307">
        <v>-1.0920436817472621E-2</v>
      </c>
      <c r="F6307">
        <v>6299</v>
      </c>
      <c r="G6307">
        <f t="shared" ca="1" si="201"/>
        <v>7.6984183434182073E-4</v>
      </c>
    </row>
    <row r="6308" spans="2:7" x14ac:dyDescent="0.35">
      <c r="B6308" s="269">
        <v>39499</v>
      </c>
      <c r="C6308" s="210">
        <v>107.78</v>
      </c>
      <c r="D6308">
        <f t="shared" si="200"/>
        <v>-0.2371717743647816</v>
      </c>
      <c r="E6308">
        <v>-1.0920436817472678E-2</v>
      </c>
      <c r="F6308">
        <v>6300</v>
      </c>
      <c r="G6308">
        <f t="shared" ca="1" si="201"/>
        <v>1.5031728836472247E-2</v>
      </c>
    </row>
    <row r="6309" spans="2:7" x14ac:dyDescent="0.35">
      <c r="B6309" s="269">
        <v>38811</v>
      </c>
      <c r="C6309" s="210">
        <v>141.29</v>
      </c>
      <c r="D6309">
        <f t="shared" si="200"/>
        <v>1.4004417261297994</v>
      </c>
      <c r="E6309">
        <v>-1.0920546027301381E-2</v>
      </c>
      <c r="F6309">
        <v>6301</v>
      </c>
      <c r="G6309">
        <f t="shared" ca="1" si="201"/>
        <v>1.1266088089110785E-2</v>
      </c>
    </row>
    <row r="6310" spans="2:7" x14ac:dyDescent="0.35">
      <c r="B6310" s="269">
        <v>36375</v>
      </c>
      <c r="C6310" s="210">
        <v>58.86</v>
      </c>
      <c r="D6310">
        <f t="shared" si="200"/>
        <v>-0.75272024534722515</v>
      </c>
      <c r="E6310">
        <v>-1.0922534027894448E-2</v>
      </c>
      <c r="F6310">
        <v>6302</v>
      </c>
      <c r="G6310">
        <f t="shared" ca="1" si="201"/>
        <v>-2.3259758824214452E-2</v>
      </c>
    </row>
    <row r="6311" spans="2:7" x14ac:dyDescent="0.35">
      <c r="B6311" s="269">
        <v>41402</v>
      </c>
      <c r="C6311" s="210">
        <v>238.03</v>
      </c>
      <c r="D6311">
        <f t="shared" si="200"/>
        <v>-0.96038399382201345</v>
      </c>
      <c r="E6311">
        <v>-1.0928280561788396E-2</v>
      </c>
      <c r="F6311">
        <v>6303</v>
      </c>
      <c r="G6311">
        <f t="shared" ca="1" si="201"/>
        <v>-1.2127358899939163E-2</v>
      </c>
    </row>
    <row r="6312" spans="2:7" x14ac:dyDescent="0.35">
      <c r="B6312" s="269">
        <v>46072</v>
      </c>
      <c r="C6312" s="210">
        <v>6008.43</v>
      </c>
      <c r="D6312">
        <f t="shared" si="200"/>
        <v>0.78593233084941649</v>
      </c>
      <c r="E6312">
        <v>-1.0930347022056525E-2</v>
      </c>
      <c r="F6312">
        <v>6304</v>
      </c>
      <c r="G6312">
        <f t="shared" ca="1" si="201"/>
        <v>4.6328008998428684E-2</v>
      </c>
    </row>
    <row r="6313" spans="2:7" x14ac:dyDescent="0.35">
      <c r="B6313" s="269">
        <v>44078</v>
      </c>
      <c r="C6313" s="210">
        <v>3364.31</v>
      </c>
      <c r="D6313">
        <f t="shared" si="200"/>
        <v>-0.10958693828291034</v>
      </c>
      <c r="E6313">
        <v>-1.0942134862841207E-2</v>
      </c>
      <c r="F6313">
        <v>6305</v>
      </c>
      <c r="G6313">
        <f t="shared" ca="1" si="201"/>
        <v>1.9617332144949106E-2</v>
      </c>
    </row>
    <row r="6314" spans="2:7" x14ac:dyDescent="0.35">
      <c r="B6314" s="269">
        <v>44445</v>
      </c>
      <c r="C6314" s="210">
        <v>3778.37</v>
      </c>
      <c r="D6314">
        <f t="shared" si="200"/>
        <v>379.50050352467275</v>
      </c>
      <c r="E6314">
        <v>-1.0947099489815995E-2</v>
      </c>
      <c r="F6314">
        <v>6306</v>
      </c>
      <c r="G6314">
        <f t="shared" ca="1" si="201"/>
        <v>-1.4368430553611579E-3</v>
      </c>
    </row>
    <row r="6315" spans="2:7" x14ac:dyDescent="0.35">
      <c r="B6315" s="269">
        <v>35352</v>
      </c>
      <c r="C6315" s="210">
        <v>9.93</v>
      </c>
      <c r="D6315">
        <f t="shared" si="200"/>
        <v>-0.73147647376960523</v>
      </c>
      <c r="E6315">
        <v>-1.0956175298804726E-2</v>
      </c>
      <c r="F6315">
        <v>6307</v>
      </c>
      <c r="G6315">
        <f t="shared" ca="1" si="201"/>
        <v>8.2939917672781253E-3</v>
      </c>
    </row>
    <row r="6316" spans="2:7" x14ac:dyDescent="0.35">
      <c r="B6316" s="269">
        <v>37396</v>
      </c>
      <c r="C6316" s="210">
        <v>36.979999999999997</v>
      </c>
      <c r="D6316">
        <f t="shared" si="200"/>
        <v>-0.90048439181916029</v>
      </c>
      <c r="E6316">
        <v>-1.0965498796469743E-2</v>
      </c>
      <c r="F6316">
        <v>6308</v>
      </c>
      <c r="G6316">
        <f t="shared" ca="1" si="201"/>
        <v>5.6036795410047461E-4</v>
      </c>
    </row>
    <row r="6317" spans="2:7" x14ac:dyDescent="0.35">
      <c r="B6317" s="269">
        <v>41613</v>
      </c>
      <c r="C6317" s="210">
        <v>371.6</v>
      </c>
      <c r="D6317">
        <f t="shared" si="200"/>
        <v>-0.92173958826936231</v>
      </c>
      <c r="E6317">
        <v>-1.09656126903013E-2</v>
      </c>
      <c r="F6317">
        <v>6309</v>
      </c>
      <c r="G6317">
        <f t="shared" ca="1" si="201"/>
        <v>-1.8755491490346367E-2</v>
      </c>
    </row>
    <row r="6318" spans="2:7" x14ac:dyDescent="0.35">
      <c r="B6318" s="269">
        <v>45104</v>
      </c>
      <c r="C6318" s="210">
        <v>4748.25</v>
      </c>
      <c r="D6318">
        <f t="shared" si="200"/>
        <v>1.0975791513190152E-2</v>
      </c>
      <c r="E6318">
        <v>-1.0970813927330609E-2</v>
      </c>
      <c r="F6318">
        <v>6310</v>
      </c>
      <c r="G6318">
        <f t="shared" ca="1" si="201"/>
        <v>5.3223566650597897E-3</v>
      </c>
    </row>
    <row r="6319" spans="2:7" x14ac:dyDescent="0.35">
      <c r="B6319" s="269">
        <v>45707</v>
      </c>
      <c r="C6319" s="210">
        <v>4696.7</v>
      </c>
      <c r="D6319">
        <f t="shared" si="200"/>
        <v>19.78461742709209</v>
      </c>
      <c r="E6319">
        <v>-1.0979523420456433E-2</v>
      </c>
      <c r="F6319">
        <v>6311</v>
      </c>
      <c r="G6319">
        <f t="shared" ca="1" si="201"/>
        <v>5.2075495867736125E-4</v>
      </c>
    </row>
    <row r="6320" spans="2:7" x14ac:dyDescent="0.35">
      <c r="B6320" s="269">
        <v>41033</v>
      </c>
      <c r="C6320" s="210">
        <v>225.97</v>
      </c>
      <c r="D6320">
        <f t="shared" si="200"/>
        <v>5.1221891086426448</v>
      </c>
      <c r="E6320">
        <v>-1.0985644257703042E-2</v>
      </c>
      <c r="F6320">
        <v>6312</v>
      </c>
      <c r="G6320">
        <f t="shared" ca="1" si="201"/>
        <v>2.8166033286856285E-2</v>
      </c>
    </row>
    <row r="6321" spans="2:7" x14ac:dyDescent="0.35">
      <c r="B6321" s="269">
        <v>37407</v>
      </c>
      <c r="C6321" s="210">
        <v>36.909999999999997</v>
      </c>
      <c r="D6321">
        <f t="shared" si="200"/>
        <v>1.1584795321637422</v>
      </c>
      <c r="E6321">
        <v>-1.0986066452304493E-2</v>
      </c>
      <c r="F6321">
        <v>6313</v>
      </c>
      <c r="G6321">
        <f t="shared" ca="1" si="201"/>
        <v>-6.6472995671983354E-4</v>
      </c>
    </row>
    <row r="6322" spans="2:7" x14ac:dyDescent="0.35">
      <c r="B6322" s="269">
        <v>35758</v>
      </c>
      <c r="C6322" s="210">
        <v>17.100000000000001</v>
      </c>
      <c r="D6322">
        <f t="shared" si="200"/>
        <v>-0.9951932536893886</v>
      </c>
      <c r="E6322">
        <v>-1.0989010989010858E-2</v>
      </c>
      <c r="F6322">
        <v>6314</v>
      </c>
      <c r="G6322">
        <f t="shared" ca="1" si="201"/>
        <v>1.7834340623762912E-4</v>
      </c>
    </row>
    <row r="6323" spans="2:7" x14ac:dyDescent="0.35">
      <c r="B6323" s="269">
        <v>44480</v>
      </c>
      <c r="C6323" s="210">
        <v>3557.5</v>
      </c>
      <c r="D6323">
        <f t="shared" si="200"/>
        <v>-0.30999637299569227</v>
      </c>
      <c r="E6323">
        <v>-1.0995121001932189E-2</v>
      </c>
      <c r="F6323">
        <v>6315</v>
      </c>
      <c r="G6323">
        <f t="shared" ca="1" si="201"/>
        <v>-1.7055277386999662E-2</v>
      </c>
    </row>
    <row r="6324" spans="2:7" x14ac:dyDescent="0.35">
      <c r="B6324" s="269">
        <v>45456</v>
      </c>
      <c r="C6324" s="210">
        <v>5155.7700000000004</v>
      </c>
      <c r="D6324">
        <f t="shared" si="200"/>
        <v>318.04517326732679</v>
      </c>
      <c r="E6324">
        <v>-1.1002986689378488E-2</v>
      </c>
      <c r="F6324">
        <v>6316</v>
      </c>
      <c r="G6324">
        <f t="shared" ca="1" si="201"/>
        <v>1.9418701450935483E-2</v>
      </c>
    </row>
    <row r="6325" spans="2:7" x14ac:dyDescent="0.35">
      <c r="B6325" s="269">
        <v>35737</v>
      </c>
      <c r="C6325" s="210">
        <v>16.16</v>
      </c>
      <c r="D6325">
        <f t="shared" si="200"/>
        <v>-0.57135278514588861</v>
      </c>
      <c r="E6325">
        <v>-1.1015911872705002E-2</v>
      </c>
      <c r="F6325">
        <v>6317</v>
      </c>
      <c r="G6325">
        <f t="shared" ca="1" si="201"/>
        <v>4.0677807280331928E-3</v>
      </c>
    </row>
    <row r="6326" spans="2:7" x14ac:dyDescent="0.35">
      <c r="B6326" s="269">
        <v>37769</v>
      </c>
      <c r="C6326" s="210">
        <v>37.700000000000003</v>
      </c>
      <c r="D6326">
        <f t="shared" si="200"/>
        <v>-0.98495088079261361</v>
      </c>
      <c r="E6326">
        <v>-1.1017838405036584E-2</v>
      </c>
      <c r="F6326">
        <v>6318</v>
      </c>
      <c r="G6326">
        <f t="shared" ca="1" si="201"/>
        <v>-1.5872252234362418E-2</v>
      </c>
    </row>
    <row r="6327" spans="2:7" x14ac:dyDescent="0.35">
      <c r="B6327" s="269">
        <v>43634</v>
      </c>
      <c r="C6327" s="210">
        <v>2505.13</v>
      </c>
      <c r="D6327">
        <f t="shared" si="200"/>
        <v>-0.52283238095238094</v>
      </c>
      <c r="E6327">
        <v>-1.1018381075703446E-2</v>
      </c>
      <c r="F6327">
        <v>6319</v>
      </c>
      <c r="G6327">
        <f t="shared" ca="1" si="201"/>
        <v>4.0873112593393192E-2</v>
      </c>
    </row>
    <row r="6328" spans="2:7" x14ac:dyDescent="0.35">
      <c r="B6328" s="269">
        <v>46265</v>
      </c>
      <c r="C6328" s="209">
        <v>5250</v>
      </c>
      <c r="D6328">
        <f t="shared" si="200"/>
        <v>8.8593400815038787</v>
      </c>
      <c r="E6328">
        <v>-1.1020062164453235E-2</v>
      </c>
      <c r="F6328">
        <v>6320</v>
      </c>
      <c r="G6328">
        <f t="shared" ca="1" si="201"/>
        <v>1.295413397308528E-2</v>
      </c>
    </row>
    <row r="6329" spans="2:7" x14ac:dyDescent="0.35">
      <c r="B6329" s="269">
        <v>41872</v>
      </c>
      <c r="C6329" s="210">
        <v>532.49</v>
      </c>
      <c r="D6329">
        <f t="shared" si="200"/>
        <v>-0.73638978410784206</v>
      </c>
      <c r="E6329">
        <v>-1.1032074735805846E-2</v>
      </c>
      <c r="F6329">
        <v>6321</v>
      </c>
      <c r="G6329">
        <f t="shared" ca="1" si="201"/>
        <v>5.1987478213382593E-2</v>
      </c>
    </row>
    <row r="6330" spans="2:7" x14ac:dyDescent="0.35">
      <c r="B6330" s="269">
        <v>43109</v>
      </c>
      <c r="C6330" s="210">
        <v>2019.99</v>
      </c>
      <c r="D6330">
        <f t="shared" si="200"/>
        <v>-0.50048715108112918</v>
      </c>
      <c r="E6330">
        <v>-1.1035333630350577E-2</v>
      </c>
      <c r="F6330">
        <v>6322</v>
      </c>
      <c r="G6330">
        <f t="shared" ca="1" si="201"/>
        <v>-2.9499542977274003E-3</v>
      </c>
    </row>
    <row r="6331" spans="2:7" x14ac:dyDescent="0.35">
      <c r="B6331" s="269">
        <v>44994</v>
      </c>
      <c r="C6331" s="210">
        <v>4043.92</v>
      </c>
      <c r="D6331">
        <f t="shared" si="200"/>
        <v>2.2198866169819733</v>
      </c>
      <c r="E6331">
        <v>-1.1048886062947797E-2</v>
      </c>
      <c r="F6331">
        <v>6323</v>
      </c>
      <c r="G6331">
        <f t="shared" ca="1" si="201"/>
        <v>-1.2652576725727936E-4</v>
      </c>
    </row>
    <row r="6332" spans="2:7" x14ac:dyDescent="0.35">
      <c r="B6332" s="269">
        <v>42692</v>
      </c>
      <c r="C6332" s="210">
        <v>1255.92</v>
      </c>
      <c r="D6332">
        <f t="shared" si="200"/>
        <v>28.874405328258803</v>
      </c>
      <c r="E6332">
        <v>-1.1055466313899621E-2</v>
      </c>
      <c r="F6332">
        <v>6324</v>
      </c>
      <c r="G6332">
        <f t="shared" ca="1" si="201"/>
        <v>-2.9596839448116977E-2</v>
      </c>
    </row>
    <row r="6333" spans="2:7" x14ac:dyDescent="0.35">
      <c r="B6333" s="269">
        <v>38141</v>
      </c>
      <c r="C6333" s="210">
        <v>42.04</v>
      </c>
      <c r="D6333">
        <f t="shared" si="200"/>
        <v>-0.78134914443230874</v>
      </c>
      <c r="E6333">
        <v>-1.1056222065396351E-2</v>
      </c>
      <c r="F6333">
        <v>6325</v>
      </c>
      <c r="G6333">
        <f t="shared" ca="1" si="201"/>
        <v>2.675775407268385E-2</v>
      </c>
    </row>
    <row r="6334" spans="2:7" x14ac:dyDescent="0.35">
      <c r="B6334" s="269">
        <v>41225</v>
      </c>
      <c r="C6334" s="210">
        <v>192.27</v>
      </c>
      <c r="D6334">
        <f t="shared" si="200"/>
        <v>0.4839083121092847</v>
      </c>
      <c r="E6334">
        <v>-1.1058533072729027E-2</v>
      </c>
      <c r="F6334">
        <v>6326</v>
      </c>
      <c r="G6334">
        <f t="shared" ca="1" si="201"/>
        <v>1.4320046556324082E-2</v>
      </c>
    </row>
    <row r="6335" spans="2:7" x14ac:dyDescent="0.35">
      <c r="B6335" s="269">
        <v>40164</v>
      </c>
      <c r="C6335" s="210">
        <v>129.57</v>
      </c>
      <c r="D6335">
        <f t="shared" si="200"/>
        <v>0.11611680592643629</v>
      </c>
      <c r="E6335">
        <v>-1.1067012669821531E-2</v>
      </c>
      <c r="F6335">
        <v>6327</v>
      </c>
      <c r="G6335">
        <f t="shared" ca="1" si="201"/>
        <v>1.4542504115574792E-2</v>
      </c>
    </row>
    <row r="6336" spans="2:7" x14ac:dyDescent="0.35">
      <c r="B6336" s="269">
        <v>39317</v>
      </c>
      <c r="C6336" s="210">
        <v>116.09</v>
      </c>
      <c r="D6336">
        <f t="shared" si="200"/>
        <v>-0.93096045197740118</v>
      </c>
      <c r="E6336">
        <v>-1.1074197120708725E-2</v>
      </c>
      <c r="F6336">
        <v>6328</v>
      </c>
      <c r="G6336">
        <f t="shared" ca="1" si="201"/>
        <v>-8.8372976023945223E-3</v>
      </c>
    </row>
    <row r="6337" spans="2:7" x14ac:dyDescent="0.35">
      <c r="B6337" s="269">
        <v>42949</v>
      </c>
      <c r="C6337" s="210">
        <v>1681.5</v>
      </c>
      <c r="D6337">
        <f t="shared" si="200"/>
        <v>0.47291982375767572</v>
      </c>
      <c r="E6337">
        <v>-1.1103400416377579E-2</v>
      </c>
      <c r="F6337">
        <v>6329</v>
      </c>
      <c r="G6337">
        <f t="shared" ca="1" si="201"/>
        <v>-3.398909789704449E-2</v>
      </c>
    </row>
    <row r="6338" spans="2:7" x14ac:dyDescent="0.35">
      <c r="B6338" s="269">
        <v>42471</v>
      </c>
      <c r="C6338" s="210">
        <v>1141.6099999999999</v>
      </c>
      <c r="D6338">
        <f t="shared" si="200"/>
        <v>25.171710224667585</v>
      </c>
      <c r="E6338">
        <v>-1.1105047512625419E-2</v>
      </c>
      <c r="F6338">
        <v>6330</v>
      </c>
      <c r="G6338">
        <f t="shared" ca="1" si="201"/>
        <v>-6.9967970460710844E-3</v>
      </c>
    </row>
    <row r="6339" spans="2:7" x14ac:dyDescent="0.35">
      <c r="B6339" s="269">
        <v>36613</v>
      </c>
      <c r="C6339" s="210">
        <v>43.62</v>
      </c>
      <c r="D6339">
        <f t="shared" si="200"/>
        <v>-0.66889327463185055</v>
      </c>
      <c r="E6339">
        <v>-1.1108592155973747E-2</v>
      </c>
      <c r="F6339">
        <v>6331</v>
      </c>
      <c r="G6339">
        <f t="shared" ca="1" si="201"/>
        <v>-2.0338179399910457E-2</v>
      </c>
    </row>
    <row r="6340" spans="2:7" x14ac:dyDescent="0.35">
      <c r="B6340" s="269">
        <v>40045</v>
      </c>
      <c r="C6340" s="210">
        <v>131.74</v>
      </c>
      <c r="D6340">
        <f t="shared" si="200"/>
        <v>-0.30107698021115176</v>
      </c>
      <c r="E6340">
        <v>-1.110944302657251E-2</v>
      </c>
      <c r="F6340">
        <v>6332</v>
      </c>
      <c r="G6340">
        <f t="shared" ca="1" si="201"/>
        <v>-1.1893811489642017E-2</v>
      </c>
    </row>
    <row r="6341" spans="2:7" x14ac:dyDescent="0.35">
      <c r="B6341" s="269">
        <v>40709</v>
      </c>
      <c r="C6341" s="210">
        <v>188.49</v>
      </c>
      <c r="D6341">
        <f t="shared" si="200"/>
        <v>2.0328238133547871</v>
      </c>
      <c r="E6341">
        <v>-1.1122186663868655E-2</v>
      </c>
      <c r="F6341">
        <v>6333</v>
      </c>
      <c r="G6341">
        <f t="shared" ca="1" si="201"/>
        <v>1.7166004787088338E-4</v>
      </c>
    </row>
    <row r="6342" spans="2:7" x14ac:dyDescent="0.35">
      <c r="B6342" s="269">
        <v>38448</v>
      </c>
      <c r="C6342" s="210">
        <v>62.15</v>
      </c>
      <c r="D6342">
        <f t="shared" si="200"/>
        <v>0.52253797158255755</v>
      </c>
      <c r="E6342">
        <v>-1.1137629276054143E-2</v>
      </c>
      <c r="F6342">
        <v>6334</v>
      </c>
      <c r="G6342">
        <f t="shared" ca="1" si="201"/>
        <v>1.5789748142170528E-2</v>
      </c>
    </row>
    <row r="6343" spans="2:7" x14ac:dyDescent="0.35">
      <c r="B6343" s="269">
        <v>37929</v>
      </c>
      <c r="C6343" s="210">
        <v>40.82</v>
      </c>
      <c r="D6343">
        <f t="shared" si="200"/>
        <v>9.5544820182501405E-2</v>
      </c>
      <c r="E6343">
        <v>-1.1143410852713198E-2</v>
      </c>
      <c r="F6343">
        <v>6335</v>
      </c>
      <c r="G6343">
        <f t="shared" ca="1" si="201"/>
        <v>2.1875684320158295E-2</v>
      </c>
    </row>
    <row r="6344" spans="2:7" x14ac:dyDescent="0.35">
      <c r="B6344" s="269">
        <v>37526</v>
      </c>
      <c r="C6344" s="210">
        <v>37.26</v>
      </c>
      <c r="D6344">
        <f t="shared" si="200"/>
        <v>-0.23631891781102687</v>
      </c>
      <c r="E6344">
        <v>-1.114649681528667E-2</v>
      </c>
      <c r="F6344">
        <v>6336</v>
      </c>
      <c r="G6344">
        <f t="shared" ca="1" si="201"/>
        <v>-8.4349647022496001E-3</v>
      </c>
    </row>
    <row r="6345" spans="2:7" x14ac:dyDescent="0.35">
      <c r="B6345" s="269">
        <v>36567</v>
      </c>
      <c r="C6345" s="210">
        <v>48.79</v>
      </c>
      <c r="D6345">
        <f t="shared" ref="D6345:D6408" si="202">(C6345-C6346)/C6346</f>
        <v>-0.98239149421470906</v>
      </c>
      <c r="E6345">
        <v>-1.1147142278070617E-2</v>
      </c>
      <c r="F6345">
        <v>6337</v>
      </c>
      <c r="G6345">
        <f t="shared" ca="1" si="201"/>
        <v>-9.7510733591310642E-3</v>
      </c>
    </row>
    <row r="6346" spans="2:7" x14ac:dyDescent="0.35">
      <c r="B6346" s="269">
        <v>43483</v>
      </c>
      <c r="C6346" s="210">
        <v>2770.82</v>
      </c>
      <c r="D6346">
        <f t="shared" si="202"/>
        <v>29.93468795355588</v>
      </c>
      <c r="E6346">
        <v>-1.114894042240344E-2</v>
      </c>
      <c r="F6346">
        <v>6338</v>
      </c>
      <c r="G6346">
        <f t="shared" ref="G6346:G6409" ca="1" si="203">_xlfn.NORM.INV(RAND(),M$11,M$12)</f>
        <v>3.2399070488937521E-3</v>
      </c>
    </row>
    <row r="6347" spans="2:7" x14ac:dyDescent="0.35">
      <c r="B6347" s="269">
        <v>39738</v>
      </c>
      <c r="C6347" s="210">
        <v>89.57</v>
      </c>
      <c r="D6347">
        <f t="shared" si="202"/>
        <v>0.94252873563218376</v>
      </c>
      <c r="E6347">
        <v>-1.1150364318834236E-2</v>
      </c>
      <c r="F6347">
        <v>6339</v>
      </c>
      <c r="G6347">
        <f t="shared" ca="1" si="203"/>
        <v>2.9486476976133574E-2</v>
      </c>
    </row>
    <row r="6348" spans="2:7" x14ac:dyDescent="0.35">
      <c r="B6348" s="269">
        <v>38175</v>
      </c>
      <c r="C6348" s="210">
        <v>46.11</v>
      </c>
      <c r="D6348">
        <f t="shared" si="202"/>
        <v>0.44681518669595222</v>
      </c>
      <c r="E6348">
        <v>-1.1151619129315957E-2</v>
      </c>
      <c r="F6348">
        <v>6340</v>
      </c>
      <c r="G6348">
        <f t="shared" ca="1" si="203"/>
        <v>-1.7032034450242116E-2</v>
      </c>
    </row>
    <row r="6349" spans="2:7" x14ac:dyDescent="0.35">
      <c r="B6349" s="269">
        <v>36084</v>
      </c>
      <c r="C6349" s="210">
        <v>31.87</v>
      </c>
      <c r="D6349">
        <f t="shared" si="202"/>
        <v>-0.98631777787318087</v>
      </c>
      <c r="E6349">
        <v>-1.1169717654359165E-2</v>
      </c>
      <c r="F6349">
        <v>6341</v>
      </c>
      <c r="G6349">
        <f t="shared" ca="1" si="203"/>
        <v>1.6027813770272436E-4</v>
      </c>
    </row>
    <row r="6350" spans="2:7" x14ac:dyDescent="0.35">
      <c r="B6350" s="269">
        <v>43591</v>
      </c>
      <c r="C6350" s="210">
        <v>2329.3000000000002</v>
      </c>
      <c r="D6350">
        <f t="shared" si="202"/>
        <v>48.718249733191037</v>
      </c>
      <c r="E6350">
        <v>-1.1181674619211634E-2</v>
      </c>
      <c r="F6350">
        <v>6342</v>
      </c>
      <c r="G6350">
        <f t="shared" ca="1" si="203"/>
        <v>-8.854842881888144E-3</v>
      </c>
    </row>
    <row r="6351" spans="2:7" x14ac:dyDescent="0.35">
      <c r="B6351" s="269">
        <v>36745</v>
      </c>
      <c r="C6351" s="210">
        <v>46.85</v>
      </c>
      <c r="D6351">
        <f t="shared" si="202"/>
        <v>-0.99068447717746611</v>
      </c>
      <c r="E6351">
        <v>-1.1186154495567773E-2</v>
      </c>
      <c r="F6351">
        <v>6343</v>
      </c>
      <c r="G6351">
        <f t="shared" ca="1" si="203"/>
        <v>1.8764096794895199E-2</v>
      </c>
    </row>
    <row r="6352" spans="2:7" x14ac:dyDescent="0.35">
      <c r="B6352" s="269">
        <v>46184</v>
      </c>
      <c r="C6352" s="210">
        <v>5029.24</v>
      </c>
      <c r="D6352">
        <f t="shared" si="202"/>
        <v>89.616936936936938</v>
      </c>
      <c r="E6352">
        <v>-1.1216426904482478E-2</v>
      </c>
      <c r="F6352">
        <v>6344</v>
      </c>
      <c r="G6352">
        <f t="shared" ca="1" si="203"/>
        <v>-1.8061912840612094E-4</v>
      </c>
    </row>
    <row r="6353" spans="2:7" x14ac:dyDescent="0.35">
      <c r="B6353" s="269">
        <v>36901</v>
      </c>
      <c r="C6353" s="210">
        <v>55.5</v>
      </c>
      <c r="D6353">
        <f t="shared" si="202"/>
        <v>-0.52966101694915257</v>
      </c>
      <c r="E6353">
        <v>-1.1223944414751516E-2</v>
      </c>
      <c r="F6353">
        <v>6345</v>
      </c>
      <c r="G6353">
        <f t="shared" ca="1" si="203"/>
        <v>-1.6731314012359732E-2</v>
      </c>
    </row>
    <row r="6354" spans="2:7" x14ac:dyDescent="0.35">
      <c r="B6354" s="269">
        <v>39337</v>
      </c>
      <c r="C6354" s="210">
        <v>118</v>
      </c>
      <c r="D6354">
        <f t="shared" si="202"/>
        <v>-0.68243716023467349</v>
      </c>
      <c r="E6354">
        <v>-1.1228422993128904E-2</v>
      </c>
      <c r="F6354">
        <v>6346</v>
      </c>
      <c r="G6354">
        <f t="shared" ca="1" si="203"/>
        <v>1.9015918383764069E-2</v>
      </c>
    </row>
    <row r="6355" spans="2:7" x14ac:dyDescent="0.35">
      <c r="B6355" s="269">
        <v>41624</v>
      </c>
      <c r="C6355" s="210">
        <v>371.58</v>
      </c>
      <c r="D6355">
        <f t="shared" si="202"/>
        <v>6.816154816996213</v>
      </c>
      <c r="E6355">
        <v>-1.1229377328366225E-2</v>
      </c>
      <c r="F6355">
        <v>6347</v>
      </c>
      <c r="G6355">
        <f t="shared" ca="1" si="203"/>
        <v>-4.0398905134406389E-3</v>
      </c>
    </row>
    <row r="6356" spans="2:7" x14ac:dyDescent="0.35">
      <c r="B6356" s="269">
        <v>37015</v>
      </c>
      <c r="C6356" s="210">
        <v>47.54</v>
      </c>
      <c r="D6356">
        <f t="shared" si="202"/>
        <v>-0.98622484164652835</v>
      </c>
      <c r="E6356">
        <v>-1.1231281198003311E-2</v>
      </c>
      <c r="F6356">
        <v>6348</v>
      </c>
      <c r="G6356">
        <f t="shared" ca="1" si="203"/>
        <v>7.2762256091517203E-3</v>
      </c>
    </row>
    <row r="6357" spans="2:7" x14ac:dyDescent="0.35">
      <c r="B6357" s="269">
        <v>44809</v>
      </c>
      <c r="C6357" s="210">
        <v>3451.14</v>
      </c>
      <c r="D6357">
        <f t="shared" si="202"/>
        <v>67.857541899441344</v>
      </c>
      <c r="E6357">
        <v>-1.1242328915476319E-2</v>
      </c>
      <c r="F6357">
        <v>6349</v>
      </c>
      <c r="G6357">
        <f t="shared" ca="1" si="203"/>
        <v>-1.2659172954658481E-2</v>
      </c>
    </row>
    <row r="6358" spans="2:7" x14ac:dyDescent="0.35">
      <c r="B6358" s="269">
        <v>38245</v>
      </c>
      <c r="C6358" s="210">
        <v>50.12</v>
      </c>
      <c r="D6358">
        <f t="shared" si="202"/>
        <v>-0.49557165861513691</v>
      </c>
      <c r="E6358">
        <v>-1.1244821463799572E-2</v>
      </c>
      <c r="F6358">
        <v>6350</v>
      </c>
      <c r="G6358">
        <f t="shared" ca="1" si="203"/>
        <v>5.7528527208333874E-2</v>
      </c>
    </row>
    <row r="6359" spans="2:7" x14ac:dyDescent="0.35">
      <c r="B6359" s="269">
        <v>39805</v>
      </c>
      <c r="C6359" s="210">
        <v>99.36</v>
      </c>
      <c r="D6359">
        <f t="shared" si="202"/>
        <v>-0.57347070186735338</v>
      </c>
      <c r="E6359">
        <v>-1.1244899990048716E-2</v>
      </c>
      <c r="F6359">
        <v>6351</v>
      </c>
      <c r="G6359">
        <f t="shared" ca="1" si="203"/>
        <v>-1.8955889927278945E-2</v>
      </c>
    </row>
    <row r="6360" spans="2:7" x14ac:dyDescent="0.35">
      <c r="B6360" s="269">
        <v>40982</v>
      </c>
      <c r="C6360" s="210">
        <v>232.95</v>
      </c>
      <c r="D6360">
        <f t="shared" si="202"/>
        <v>4.890012642225031</v>
      </c>
      <c r="E6360">
        <v>-1.1247877758913437E-2</v>
      </c>
      <c r="F6360">
        <v>6352</v>
      </c>
      <c r="G6360">
        <f t="shared" ca="1" si="203"/>
        <v>-1.045542039030717E-2</v>
      </c>
    </row>
    <row r="6361" spans="2:7" x14ac:dyDescent="0.35">
      <c r="B6361" s="269">
        <v>37958</v>
      </c>
      <c r="C6361" s="210">
        <v>39.549999999999997</v>
      </c>
      <c r="D6361">
        <f t="shared" si="202"/>
        <v>-0.99244685584857806</v>
      </c>
      <c r="E6361">
        <v>-1.1250000000000071E-2</v>
      </c>
      <c r="F6361">
        <v>6353</v>
      </c>
      <c r="G6361">
        <f t="shared" ca="1" si="203"/>
        <v>9.0559714754267877E-3</v>
      </c>
    </row>
    <row r="6362" spans="2:7" x14ac:dyDescent="0.35">
      <c r="B6362" s="269">
        <v>45768</v>
      </c>
      <c r="C6362" s="210">
        <v>5236.2299999999996</v>
      </c>
      <c r="D6362">
        <f t="shared" si="202"/>
        <v>0.64402309568886729</v>
      </c>
      <c r="E6362">
        <v>-1.1256004713133438E-2</v>
      </c>
      <c r="F6362">
        <v>6354</v>
      </c>
      <c r="G6362">
        <f t="shared" ca="1" si="203"/>
        <v>-2.0324902629470804E-2</v>
      </c>
    </row>
    <row r="6363" spans="2:7" x14ac:dyDescent="0.35">
      <c r="B6363" s="269">
        <v>44145</v>
      </c>
      <c r="C6363" s="210">
        <v>3185.01</v>
      </c>
      <c r="D6363">
        <f t="shared" si="202"/>
        <v>29.024604072398194</v>
      </c>
      <c r="E6363">
        <v>-1.1259499329459091E-2</v>
      </c>
      <c r="F6363">
        <v>6355</v>
      </c>
      <c r="G6363">
        <f t="shared" ca="1" si="203"/>
        <v>2.1924160495689658E-2</v>
      </c>
    </row>
    <row r="6364" spans="2:7" x14ac:dyDescent="0.35">
      <c r="B6364" s="269">
        <v>39849</v>
      </c>
      <c r="C6364" s="210">
        <v>106.08</v>
      </c>
      <c r="D6364">
        <f t="shared" si="202"/>
        <v>0.75396825396825407</v>
      </c>
      <c r="E6364">
        <v>-1.1277845092739379E-2</v>
      </c>
      <c r="F6364">
        <v>6356</v>
      </c>
      <c r="G6364">
        <f t="shared" ca="1" si="203"/>
        <v>9.3312958910063588E-3</v>
      </c>
    </row>
    <row r="6365" spans="2:7" x14ac:dyDescent="0.35">
      <c r="B6365" s="269">
        <v>36307</v>
      </c>
      <c r="C6365" s="210">
        <v>60.48</v>
      </c>
      <c r="D6365">
        <f t="shared" si="202"/>
        <v>0.604669673653489</v>
      </c>
      <c r="E6365">
        <v>-1.1280039234919157E-2</v>
      </c>
      <c r="F6365">
        <v>6357</v>
      </c>
      <c r="G6365">
        <f t="shared" ca="1" si="203"/>
        <v>-6.1081917191931137E-3</v>
      </c>
    </row>
    <row r="6366" spans="2:7" x14ac:dyDescent="0.35">
      <c r="B6366" s="269">
        <v>37795</v>
      </c>
      <c r="C6366" s="210">
        <v>37.69</v>
      </c>
      <c r="D6366">
        <f t="shared" si="202"/>
        <v>-0.99169611618827724</v>
      </c>
      <c r="E6366">
        <v>-1.1280167890870928E-2</v>
      </c>
      <c r="F6366">
        <v>6358</v>
      </c>
      <c r="G6366">
        <f t="shared" ca="1" si="203"/>
        <v>-3.4585704014338775E-2</v>
      </c>
    </row>
    <row r="6367" spans="2:7" x14ac:dyDescent="0.35">
      <c r="B6367" s="269">
        <v>45733</v>
      </c>
      <c r="C6367" s="210">
        <v>4538.84</v>
      </c>
      <c r="D6367">
        <f t="shared" si="202"/>
        <v>18.041154507698117</v>
      </c>
      <c r="E6367">
        <v>-1.1281675935546964E-2</v>
      </c>
      <c r="F6367">
        <v>6359</v>
      </c>
      <c r="G6367">
        <f t="shared" ca="1" si="203"/>
        <v>2.1701802571753658E-2</v>
      </c>
    </row>
    <row r="6368" spans="2:7" x14ac:dyDescent="0.35">
      <c r="B6368" s="269">
        <v>41404</v>
      </c>
      <c r="C6368" s="210">
        <v>238.37</v>
      </c>
      <c r="D6368">
        <f t="shared" si="202"/>
        <v>-0.92055577959453028</v>
      </c>
      <c r="E6368">
        <v>-1.1323102447117336E-2</v>
      </c>
      <c r="F6368">
        <v>6360</v>
      </c>
      <c r="G6368">
        <f t="shared" ca="1" si="203"/>
        <v>-1.5848332202322908E-2</v>
      </c>
    </row>
    <row r="6369" spans="2:7" x14ac:dyDescent="0.35">
      <c r="B6369" s="269">
        <v>43992</v>
      </c>
      <c r="C6369" s="210">
        <v>3000.47</v>
      </c>
      <c r="D6369">
        <f t="shared" si="202"/>
        <v>1.3499921679197995</v>
      </c>
      <c r="E6369">
        <v>-1.1328401733199371E-2</v>
      </c>
      <c r="F6369">
        <v>6361</v>
      </c>
      <c r="G6369">
        <f t="shared" ca="1" si="203"/>
        <v>-3.6292355121681157E-2</v>
      </c>
    </row>
    <row r="6370" spans="2:7" x14ac:dyDescent="0.35">
      <c r="B6370" s="269">
        <v>42508</v>
      </c>
      <c r="C6370" s="210">
        <v>1276.8</v>
      </c>
      <c r="D6370">
        <f t="shared" si="202"/>
        <v>21.18207088255733</v>
      </c>
      <c r="E6370">
        <v>-1.1328527291452195E-2</v>
      </c>
      <c r="F6370">
        <v>6362</v>
      </c>
      <c r="G6370">
        <f t="shared" ca="1" si="203"/>
        <v>-3.4390828485606432E-3</v>
      </c>
    </row>
    <row r="6371" spans="2:7" x14ac:dyDescent="0.35">
      <c r="B6371" s="269">
        <v>36342</v>
      </c>
      <c r="C6371" s="210">
        <v>57.56</v>
      </c>
      <c r="D6371">
        <f t="shared" si="202"/>
        <v>-0.84597682695137943</v>
      </c>
      <c r="E6371">
        <v>-1.1336310546203996E-2</v>
      </c>
      <c r="F6371">
        <v>6363</v>
      </c>
      <c r="G6371">
        <f t="shared" ca="1" si="203"/>
        <v>-8.8390781987840953E-3</v>
      </c>
    </row>
    <row r="6372" spans="2:7" x14ac:dyDescent="0.35">
      <c r="B6372" s="269">
        <v>41796</v>
      </c>
      <c r="C6372" s="210">
        <v>373.71</v>
      </c>
      <c r="D6372">
        <f t="shared" si="202"/>
        <v>-0.67981802292705495</v>
      </c>
      <c r="E6372">
        <v>-1.1349206349206404E-2</v>
      </c>
      <c r="F6372">
        <v>6364</v>
      </c>
      <c r="G6372">
        <f t="shared" ca="1" si="203"/>
        <v>-1.2019607805452364E-2</v>
      </c>
    </row>
    <row r="6373" spans="2:7" x14ac:dyDescent="0.35">
      <c r="B6373" s="269">
        <v>42186</v>
      </c>
      <c r="C6373" s="210">
        <v>1167.18</v>
      </c>
      <c r="D6373">
        <f t="shared" si="202"/>
        <v>94.827586206896555</v>
      </c>
      <c r="E6373">
        <v>-1.1358727415952919E-2</v>
      </c>
      <c r="F6373">
        <v>6365</v>
      </c>
      <c r="G6373">
        <f t="shared" ca="1" si="203"/>
        <v>-9.0919816616063555E-3</v>
      </c>
    </row>
    <row r="6374" spans="2:7" x14ac:dyDescent="0.35">
      <c r="B6374" s="269">
        <v>35506</v>
      </c>
      <c r="C6374" s="210">
        <v>12.18</v>
      </c>
      <c r="D6374">
        <f t="shared" si="202"/>
        <v>-0.67441860465116277</v>
      </c>
      <c r="E6374">
        <v>-1.1363636363636409E-2</v>
      </c>
      <c r="F6374">
        <v>6366</v>
      </c>
      <c r="G6374">
        <f t="shared" ca="1" si="203"/>
        <v>1.5041017860525996E-2</v>
      </c>
    </row>
    <row r="6375" spans="2:7" x14ac:dyDescent="0.35">
      <c r="B6375" s="269">
        <v>37518</v>
      </c>
      <c r="C6375" s="210">
        <v>37.409999999999997</v>
      </c>
      <c r="D6375">
        <f t="shared" si="202"/>
        <v>-0.98851509830167139</v>
      </c>
      <c r="E6375">
        <v>-1.1363636363636543E-2</v>
      </c>
      <c r="F6375">
        <v>6367</v>
      </c>
      <c r="G6375">
        <f t="shared" ca="1" si="203"/>
        <v>2.1073183752808734E-2</v>
      </c>
    </row>
    <row r="6376" spans="2:7" x14ac:dyDescent="0.35">
      <c r="B6376" s="269">
        <v>44096</v>
      </c>
      <c r="C6376" s="210">
        <v>3257.32</v>
      </c>
      <c r="D6376">
        <f t="shared" si="202"/>
        <v>29.255619543005764</v>
      </c>
      <c r="E6376">
        <v>-1.1378501339986155E-2</v>
      </c>
      <c r="F6376">
        <v>6368</v>
      </c>
      <c r="G6376">
        <f t="shared" ca="1" si="203"/>
        <v>1.4593273480671934E-3</v>
      </c>
    </row>
    <row r="6377" spans="2:7" x14ac:dyDescent="0.35">
      <c r="B6377" s="269">
        <v>39856</v>
      </c>
      <c r="C6377" s="210">
        <v>107.66</v>
      </c>
      <c r="D6377">
        <f t="shared" si="202"/>
        <v>-0.96753013701522161</v>
      </c>
      <c r="E6377">
        <v>-1.1386593204775105E-2</v>
      </c>
      <c r="F6377">
        <v>6369</v>
      </c>
      <c r="G6377">
        <f t="shared" ca="1" si="203"/>
        <v>-1.7049905590980956E-2</v>
      </c>
    </row>
    <row r="6378" spans="2:7" x14ac:dyDescent="0.35">
      <c r="B6378" s="269">
        <v>44421</v>
      </c>
      <c r="C6378" s="210">
        <v>3315.69</v>
      </c>
      <c r="D6378">
        <f t="shared" si="202"/>
        <v>36.850342465753428</v>
      </c>
      <c r="E6378">
        <v>-1.1392706997823439E-2</v>
      </c>
      <c r="F6378">
        <v>6370</v>
      </c>
      <c r="G6378">
        <f t="shared" ca="1" si="203"/>
        <v>-1.549976314237419E-2</v>
      </c>
    </row>
    <row r="6379" spans="2:7" x14ac:dyDescent="0.35">
      <c r="B6379" s="269">
        <v>38950</v>
      </c>
      <c r="C6379" s="210">
        <v>87.6</v>
      </c>
      <c r="D6379">
        <f t="shared" si="202"/>
        <v>-0.98511859258579737</v>
      </c>
      <c r="E6379">
        <v>-1.1398262047173063E-2</v>
      </c>
      <c r="F6379">
        <v>6371</v>
      </c>
      <c r="G6379">
        <f t="shared" ca="1" si="203"/>
        <v>1.4544006710836759E-2</v>
      </c>
    </row>
    <row r="6380" spans="2:7" x14ac:dyDescent="0.35">
      <c r="B6380" s="269">
        <v>45551</v>
      </c>
      <c r="C6380" s="210">
        <v>5886.54</v>
      </c>
      <c r="D6380">
        <f t="shared" si="202"/>
        <v>49.79858474283742</v>
      </c>
      <c r="E6380">
        <v>-1.1429818963490478E-2</v>
      </c>
      <c r="F6380">
        <v>6372</v>
      </c>
      <c r="G6380">
        <f t="shared" ca="1" si="203"/>
        <v>1.7639258457172999E-2</v>
      </c>
    </row>
    <row r="6381" spans="2:7" x14ac:dyDescent="0.35">
      <c r="B6381" s="269">
        <v>39342</v>
      </c>
      <c r="C6381" s="210">
        <v>115.88</v>
      </c>
      <c r="D6381">
        <f t="shared" si="202"/>
        <v>1.7375383888495157</v>
      </c>
      <c r="E6381">
        <v>-1.1431496331684042E-2</v>
      </c>
      <c r="F6381">
        <v>6373</v>
      </c>
      <c r="G6381">
        <f t="shared" ca="1" si="203"/>
        <v>2.2091044465310863E-2</v>
      </c>
    </row>
    <row r="6382" spans="2:7" x14ac:dyDescent="0.35">
      <c r="B6382" s="269">
        <v>37084</v>
      </c>
      <c r="C6382" s="210">
        <v>42.33</v>
      </c>
      <c r="D6382">
        <f t="shared" si="202"/>
        <v>-0.60787401574803157</v>
      </c>
      <c r="E6382">
        <v>-1.1443250817375105E-2</v>
      </c>
      <c r="F6382">
        <v>6374</v>
      </c>
      <c r="G6382">
        <f t="shared" ca="1" si="203"/>
        <v>-2.3919236423670765E-2</v>
      </c>
    </row>
    <row r="6383" spans="2:7" x14ac:dyDescent="0.35">
      <c r="B6383" s="269">
        <v>39847</v>
      </c>
      <c r="C6383" s="210">
        <v>107.95</v>
      </c>
      <c r="D6383">
        <f t="shared" si="202"/>
        <v>0.83963871847307436</v>
      </c>
      <c r="E6383">
        <v>-1.1446886446886446E-2</v>
      </c>
      <c r="F6383">
        <v>6375</v>
      </c>
      <c r="G6383">
        <f t="shared" ca="1" si="203"/>
        <v>-1.6986900606712329E-2</v>
      </c>
    </row>
    <row r="6384" spans="2:7" x14ac:dyDescent="0.35">
      <c r="B6384" s="269">
        <v>36326</v>
      </c>
      <c r="C6384" s="210">
        <v>58.68</v>
      </c>
      <c r="D6384">
        <f t="shared" si="202"/>
        <v>-0.49199203532161723</v>
      </c>
      <c r="E6384">
        <v>-1.1455525606468998E-2</v>
      </c>
      <c r="F6384">
        <v>6376</v>
      </c>
      <c r="G6384">
        <f t="shared" ca="1" si="203"/>
        <v>-9.4976151680816571E-3</v>
      </c>
    </row>
    <row r="6385" spans="2:7" x14ac:dyDescent="0.35">
      <c r="B6385" s="269">
        <v>39388</v>
      </c>
      <c r="C6385" s="210">
        <v>115.51</v>
      </c>
      <c r="D6385">
        <f t="shared" si="202"/>
        <v>-0.96820569000066059</v>
      </c>
      <c r="E6385">
        <v>-1.1467693624304573E-2</v>
      </c>
      <c r="F6385">
        <v>6377</v>
      </c>
      <c r="G6385">
        <f t="shared" ca="1" si="203"/>
        <v>3.2153408876969741E-2</v>
      </c>
    </row>
    <row r="6386" spans="2:7" x14ac:dyDescent="0.35">
      <c r="B6386" s="269">
        <v>44774</v>
      </c>
      <c r="C6386" s="210">
        <v>3633.04</v>
      </c>
      <c r="D6386">
        <f t="shared" si="202"/>
        <v>63.991771019677998</v>
      </c>
      <c r="E6386">
        <v>-1.147417426487196E-2</v>
      </c>
      <c r="F6386">
        <v>6378</v>
      </c>
      <c r="G6386">
        <f t="shared" ca="1" si="203"/>
        <v>-1.1079404370512389E-2</v>
      </c>
    </row>
    <row r="6387" spans="2:7" x14ac:dyDescent="0.35">
      <c r="B6387" s="269">
        <v>36942</v>
      </c>
      <c r="C6387" s="210">
        <v>55.9</v>
      </c>
      <c r="D6387">
        <f t="shared" si="202"/>
        <v>-0.96977790272701714</v>
      </c>
      <c r="E6387">
        <v>-1.1494252873563194E-2</v>
      </c>
      <c r="F6387">
        <v>6379</v>
      </c>
      <c r="G6387">
        <f t="shared" ca="1" si="203"/>
        <v>-6.3424611288677305E-3</v>
      </c>
    </row>
    <row r="6388" spans="2:7" x14ac:dyDescent="0.35">
      <c r="B6388" s="269">
        <v>42964</v>
      </c>
      <c r="C6388" s="210">
        <v>1849.64</v>
      </c>
      <c r="D6388">
        <f t="shared" si="202"/>
        <v>-0.67817123926448675</v>
      </c>
      <c r="E6388">
        <v>-1.1500887150216967E-2</v>
      </c>
      <c r="F6388">
        <v>6380</v>
      </c>
      <c r="G6388">
        <f t="shared" ca="1" si="203"/>
        <v>-3.4565450933318517E-2</v>
      </c>
    </row>
    <row r="6389" spans="2:7" x14ac:dyDescent="0.35">
      <c r="B6389" s="269">
        <v>46062</v>
      </c>
      <c r="C6389" s="210">
        <v>5747.28</v>
      </c>
      <c r="D6389">
        <f t="shared" si="202"/>
        <v>0.88762804996206524</v>
      </c>
      <c r="E6389">
        <v>-1.1504651566775709E-2</v>
      </c>
      <c r="F6389">
        <v>6381</v>
      </c>
      <c r="G6389">
        <f t="shared" ca="1" si="203"/>
        <v>1.1069945126702369E-2</v>
      </c>
    </row>
    <row r="6390" spans="2:7" x14ac:dyDescent="0.35">
      <c r="B6390" s="269">
        <v>43990</v>
      </c>
      <c r="C6390" s="210">
        <v>3044.71</v>
      </c>
      <c r="D6390">
        <f t="shared" si="202"/>
        <v>67.236441057821608</v>
      </c>
      <c r="E6390">
        <v>-1.1512351590983625E-2</v>
      </c>
      <c r="F6390">
        <v>6382</v>
      </c>
      <c r="G6390">
        <f t="shared" ca="1" si="203"/>
        <v>-2.1544783076940785E-2</v>
      </c>
    </row>
    <row r="6391" spans="2:7" x14ac:dyDescent="0.35">
      <c r="B6391" s="269">
        <v>36179</v>
      </c>
      <c r="C6391" s="210">
        <v>44.62</v>
      </c>
      <c r="D6391">
        <f t="shared" si="202"/>
        <v>-0.98698157522356278</v>
      </c>
      <c r="E6391">
        <v>-1.1519716437749294E-2</v>
      </c>
      <c r="F6391">
        <v>6383</v>
      </c>
      <c r="G6391">
        <f t="shared" ca="1" si="203"/>
        <v>1.8768144118554913E-2</v>
      </c>
    </row>
    <row r="6392" spans="2:7" x14ac:dyDescent="0.35">
      <c r="B6392" s="269">
        <v>44573</v>
      </c>
      <c r="C6392" s="210">
        <v>3427.45</v>
      </c>
      <c r="D6392">
        <f t="shared" si="202"/>
        <v>66.749555248072724</v>
      </c>
      <c r="E6392">
        <v>-1.1527302720754987E-2</v>
      </c>
      <c r="F6392">
        <v>6384</v>
      </c>
      <c r="G6392">
        <f t="shared" ca="1" si="203"/>
        <v>1.6053102087414502E-2</v>
      </c>
    </row>
    <row r="6393" spans="2:7" x14ac:dyDescent="0.35">
      <c r="B6393" s="269">
        <v>36217</v>
      </c>
      <c r="C6393" s="210">
        <v>50.59</v>
      </c>
      <c r="D6393">
        <f t="shared" si="202"/>
        <v>-4.8165569143932177E-2</v>
      </c>
      <c r="E6393">
        <v>-1.1527940601797505E-2</v>
      </c>
      <c r="F6393">
        <v>6385</v>
      </c>
      <c r="G6393">
        <f t="shared" ca="1" si="203"/>
        <v>-2.3946010149559546E-3</v>
      </c>
    </row>
    <row r="6394" spans="2:7" x14ac:dyDescent="0.35">
      <c r="B6394" s="269">
        <v>36879</v>
      </c>
      <c r="C6394" s="210">
        <v>53.15</v>
      </c>
      <c r="D6394">
        <f t="shared" si="202"/>
        <v>-0.87642983353482751</v>
      </c>
      <c r="E6394">
        <v>-1.1530593267621434E-2</v>
      </c>
      <c r="F6394">
        <v>6386</v>
      </c>
      <c r="G6394">
        <f t="shared" ca="1" si="203"/>
        <v>6.841209012517134E-3</v>
      </c>
    </row>
    <row r="6395" spans="2:7" x14ac:dyDescent="0.35">
      <c r="B6395" s="269">
        <v>41823</v>
      </c>
      <c r="C6395" s="210">
        <v>430.12</v>
      </c>
      <c r="D6395">
        <f t="shared" si="202"/>
        <v>0.85276760715054922</v>
      </c>
      <c r="E6395">
        <v>-1.15365169830399E-2</v>
      </c>
      <c r="F6395">
        <v>6387</v>
      </c>
      <c r="G6395">
        <f t="shared" ca="1" si="203"/>
        <v>-1.7295614111011846E-2</v>
      </c>
    </row>
    <row r="6396" spans="2:7" x14ac:dyDescent="0.35">
      <c r="B6396" s="269">
        <v>40987</v>
      </c>
      <c r="C6396" s="210">
        <v>232.15</v>
      </c>
      <c r="D6396">
        <f t="shared" si="202"/>
        <v>3.7552232691519873</v>
      </c>
      <c r="E6396">
        <v>-1.1538789065826484E-2</v>
      </c>
      <c r="F6396">
        <v>6388</v>
      </c>
      <c r="G6396">
        <f t="shared" ca="1" si="203"/>
        <v>4.6613915039769652E-3</v>
      </c>
    </row>
    <row r="6397" spans="2:7" x14ac:dyDescent="0.35">
      <c r="B6397" s="269">
        <v>36958</v>
      </c>
      <c r="C6397" s="210">
        <v>48.82</v>
      </c>
      <c r="D6397">
        <f t="shared" si="202"/>
        <v>3.7536514118792597</v>
      </c>
      <c r="E6397">
        <v>-1.1540797732334487E-2</v>
      </c>
      <c r="F6397">
        <v>6389</v>
      </c>
      <c r="G6397">
        <f t="shared" ca="1" si="203"/>
        <v>-3.1361837159634955E-2</v>
      </c>
    </row>
    <row r="6398" spans="2:7" x14ac:dyDescent="0.35">
      <c r="B6398" s="269">
        <v>35233</v>
      </c>
      <c r="C6398" s="210">
        <v>10.27</v>
      </c>
      <c r="D6398">
        <f t="shared" si="202"/>
        <v>-0.75987841945288748</v>
      </c>
      <c r="E6398">
        <v>-1.1549566891241673E-2</v>
      </c>
      <c r="F6398">
        <v>6390</v>
      </c>
      <c r="G6398">
        <f t="shared" ca="1" si="203"/>
        <v>4.5656889629644461E-3</v>
      </c>
    </row>
    <row r="6399" spans="2:7" x14ac:dyDescent="0.35">
      <c r="B6399" s="269">
        <v>36682</v>
      </c>
      <c r="C6399" s="210">
        <v>42.77</v>
      </c>
      <c r="D6399">
        <f t="shared" si="202"/>
        <v>0.31600000000000011</v>
      </c>
      <c r="E6399">
        <v>-1.155535012710885E-2</v>
      </c>
      <c r="F6399">
        <v>6391</v>
      </c>
      <c r="G6399">
        <f t="shared" ca="1" si="203"/>
        <v>4.706152379307301E-4</v>
      </c>
    </row>
    <row r="6400" spans="2:7" x14ac:dyDescent="0.35">
      <c r="B6400" s="269">
        <v>36049</v>
      </c>
      <c r="C6400" s="210">
        <v>32.5</v>
      </c>
      <c r="D6400">
        <f t="shared" si="202"/>
        <v>-0.4061757719714964</v>
      </c>
      <c r="E6400">
        <v>-1.1557177615571852E-2</v>
      </c>
      <c r="F6400">
        <v>6392</v>
      </c>
      <c r="G6400">
        <f t="shared" ca="1" si="203"/>
        <v>-9.2584661139657031E-3</v>
      </c>
    </row>
    <row r="6401" spans="2:7" x14ac:dyDescent="0.35">
      <c r="B6401" s="269">
        <v>36224</v>
      </c>
      <c r="C6401" s="210">
        <v>54.73</v>
      </c>
      <c r="D6401">
        <f t="shared" si="202"/>
        <v>0.36212045793927322</v>
      </c>
      <c r="E6401">
        <v>-1.1558605743182239E-2</v>
      </c>
      <c r="F6401">
        <v>6393</v>
      </c>
      <c r="G6401">
        <f t="shared" ca="1" si="203"/>
        <v>4.0357586825939765E-3</v>
      </c>
    </row>
    <row r="6402" spans="2:7" x14ac:dyDescent="0.35">
      <c r="B6402" s="269">
        <v>37287</v>
      </c>
      <c r="C6402" s="210">
        <v>40.18</v>
      </c>
      <c r="D6402">
        <f t="shared" si="202"/>
        <v>-0.99203173029251357</v>
      </c>
      <c r="E6402">
        <v>-1.1562115621156183E-2</v>
      </c>
      <c r="F6402">
        <v>6394</v>
      </c>
      <c r="G6402">
        <f t="shared" ca="1" si="203"/>
        <v>-1.2060618972891398E-2</v>
      </c>
    </row>
    <row r="6403" spans="2:7" x14ac:dyDescent="0.35">
      <c r="B6403" s="269">
        <v>46272</v>
      </c>
      <c r="C6403" s="209">
        <v>5042.5</v>
      </c>
      <c r="D6403">
        <f t="shared" si="202"/>
        <v>22.539984127725127</v>
      </c>
      <c r="E6403">
        <v>-1.1565225913946878E-2</v>
      </c>
      <c r="F6403">
        <v>6395</v>
      </c>
      <c r="G6403">
        <f t="shared" ca="1" si="203"/>
        <v>2.4550778558151229E-2</v>
      </c>
    </row>
    <row r="6404" spans="2:7" x14ac:dyDescent="0.35">
      <c r="B6404" s="269">
        <v>41086</v>
      </c>
      <c r="C6404" s="210">
        <v>214.21</v>
      </c>
      <c r="D6404">
        <f t="shared" si="202"/>
        <v>-0.81733138905233349</v>
      </c>
      <c r="E6404">
        <v>-1.1581764488741191E-2</v>
      </c>
      <c r="F6404">
        <v>6396</v>
      </c>
      <c r="G6404">
        <f t="shared" ca="1" si="203"/>
        <v>-3.1854168845668114E-2</v>
      </c>
    </row>
    <row r="6405" spans="2:7" x14ac:dyDescent="0.35">
      <c r="B6405" s="269">
        <v>42531</v>
      </c>
      <c r="C6405" s="210">
        <v>1172.67</v>
      </c>
      <c r="D6405">
        <f t="shared" si="202"/>
        <v>2.9311766677841105</v>
      </c>
      <c r="E6405">
        <v>-1.1589487702499957E-2</v>
      </c>
      <c r="F6405">
        <v>6397</v>
      </c>
      <c r="G6405">
        <f t="shared" ca="1" si="203"/>
        <v>2.5189117463142528E-2</v>
      </c>
    </row>
    <row r="6406" spans="2:7" x14ac:dyDescent="0.35">
      <c r="B6406" s="269">
        <v>41512</v>
      </c>
      <c r="C6406" s="210">
        <v>298.3</v>
      </c>
      <c r="D6406">
        <f t="shared" si="202"/>
        <v>-0.92538993326863617</v>
      </c>
      <c r="E6406">
        <v>-1.1597084161696487E-2</v>
      </c>
      <c r="F6406">
        <v>6398</v>
      </c>
      <c r="G6406">
        <f t="shared" ca="1" si="203"/>
        <v>3.0133510211332402E-2</v>
      </c>
    </row>
    <row r="6407" spans="2:7" x14ac:dyDescent="0.35">
      <c r="B6407" s="269">
        <v>45000</v>
      </c>
      <c r="C6407" s="210">
        <v>3998.12</v>
      </c>
      <c r="D6407">
        <f t="shared" si="202"/>
        <v>80.130681818181813</v>
      </c>
      <c r="E6407">
        <v>-1.1611608147161188E-2</v>
      </c>
      <c r="F6407">
        <v>6399</v>
      </c>
      <c r="G6407">
        <f t="shared" ca="1" si="203"/>
        <v>1.6938819525308887E-3</v>
      </c>
    </row>
    <row r="6408" spans="2:7" x14ac:dyDescent="0.35">
      <c r="B6408" s="269">
        <v>38257</v>
      </c>
      <c r="C6408" s="210">
        <v>49.28</v>
      </c>
      <c r="D6408">
        <f t="shared" si="202"/>
        <v>-0.45201823640609368</v>
      </c>
      <c r="E6408">
        <v>-1.1632571199358168E-2</v>
      </c>
      <c r="F6408">
        <v>6400</v>
      </c>
      <c r="G6408">
        <f t="shared" ca="1" si="203"/>
        <v>4.4944363517327689E-3</v>
      </c>
    </row>
    <row r="6409" spans="2:7" x14ac:dyDescent="0.35">
      <c r="B6409" s="269">
        <v>39764</v>
      </c>
      <c r="C6409" s="210">
        <v>89.93</v>
      </c>
      <c r="D6409">
        <f t="shared" ref="D6409:D6472" si="204">(C6409-C6410)/C6410</f>
        <v>1.256146512794782</v>
      </c>
      <c r="E6409">
        <v>-1.164963182767324E-2</v>
      </c>
      <c r="F6409">
        <v>6401</v>
      </c>
      <c r="G6409">
        <f t="shared" ca="1" si="203"/>
        <v>-7.0201329278303361E-3</v>
      </c>
    </row>
    <row r="6410" spans="2:7" x14ac:dyDescent="0.35">
      <c r="B6410" s="269">
        <v>36628</v>
      </c>
      <c r="C6410" s="210">
        <v>39.86</v>
      </c>
      <c r="D6410">
        <f t="shared" si="204"/>
        <v>-0.98020087223452979</v>
      </c>
      <c r="E6410">
        <v>-1.1653855690552911E-2</v>
      </c>
      <c r="F6410">
        <v>6402</v>
      </c>
      <c r="G6410">
        <f t="shared" ref="G6410:G6473" ca="1" si="205">_xlfn.NORM.INV(RAND(),M$11,M$12)</f>
        <v>-1.3782787809679328E-2</v>
      </c>
    </row>
    <row r="6411" spans="2:7" x14ac:dyDescent="0.35">
      <c r="B6411" s="269">
        <v>43104</v>
      </c>
      <c r="C6411" s="210">
        <v>2013.22</v>
      </c>
      <c r="D6411">
        <f t="shared" si="204"/>
        <v>50.621025641025639</v>
      </c>
      <c r="E6411">
        <v>-1.1654622574817379E-2</v>
      </c>
      <c r="F6411">
        <v>6403</v>
      </c>
      <c r="G6411">
        <f t="shared" ca="1" si="205"/>
        <v>-1.5980407485577906E-2</v>
      </c>
    </row>
    <row r="6412" spans="2:7" x14ac:dyDescent="0.35">
      <c r="B6412" s="269">
        <v>36145</v>
      </c>
      <c r="C6412" s="210">
        <v>39</v>
      </c>
      <c r="D6412">
        <f t="shared" si="204"/>
        <v>-0.99326776016654528</v>
      </c>
      <c r="E6412">
        <v>-1.1657374556512947E-2</v>
      </c>
      <c r="F6412">
        <v>6404</v>
      </c>
      <c r="G6412">
        <f t="shared" ca="1" si="205"/>
        <v>1.4941119170458161E-2</v>
      </c>
    </row>
    <row r="6413" spans="2:7" x14ac:dyDescent="0.35">
      <c r="B6413" s="269">
        <v>46085</v>
      </c>
      <c r="C6413" s="210">
        <v>5793.02</v>
      </c>
      <c r="D6413">
        <f t="shared" si="204"/>
        <v>0.35474697679422096</v>
      </c>
      <c r="E6413">
        <v>-1.166278248467079E-2</v>
      </c>
      <c r="F6413">
        <v>6405</v>
      </c>
      <c r="G6413">
        <f t="shared" ca="1" si="205"/>
        <v>3.345674820852006E-3</v>
      </c>
    </row>
    <row r="6414" spans="2:7" x14ac:dyDescent="0.35">
      <c r="B6414" s="269">
        <v>45229</v>
      </c>
      <c r="C6414" s="210">
        <v>4276.09</v>
      </c>
      <c r="D6414">
        <f t="shared" si="204"/>
        <v>-3.1213042552323711E-2</v>
      </c>
      <c r="E6414">
        <v>-1.1674293902833683E-2</v>
      </c>
      <c r="F6414">
        <v>6406</v>
      </c>
      <c r="G6414">
        <f t="shared" ca="1" si="205"/>
        <v>1.3454324576736188E-2</v>
      </c>
    </row>
    <row r="6415" spans="2:7" x14ac:dyDescent="0.35">
      <c r="B6415" s="269">
        <v>45146</v>
      </c>
      <c r="C6415" s="210">
        <v>4413.8599999999997</v>
      </c>
      <c r="D6415">
        <f t="shared" si="204"/>
        <v>2.7587798480771197</v>
      </c>
      <c r="E6415">
        <v>-1.1674876847290714E-2</v>
      </c>
      <c r="F6415">
        <v>6407</v>
      </c>
      <c r="G6415">
        <f t="shared" ca="1" si="205"/>
        <v>-1.2504430760717229E-2</v>
      </c>
    </row>
    <row r="6416" spans="2:7" x14ac:dyDescent="0.35">
      <c r="B6416" s="269">
        <v>42388</v>
      </c>
      <c r="C6416" s="210">
        <v>1174.28</v>
      </c>
      <c r="D6416">
        <f t="shared" si="204"/>
        <v>98.179054054054063</v>
      </c>
      <c r="E6416">
        <v>-1.168192835981695E-2</v>
      </c>
      <c r="F6416">
        <v>6408</v>
      </c>
      <c r="G6416">
        <f t="shared" ca="1" si="205"/>
        <v>-2.8431768639243637E-2</v>
      </c>
    </row>
    <row r="6417" spans="2:7" x14ac:dyDescent="0.35">
      <c r="B6417" s="269">
        <v>35583</v>
      </c>
      <c r="C6417" s="210">
        <v>11.84</v>
      </c>
      <c r="D6417">
        <f t="shared" si="204"/>
        <v>-0.78110556479940829</v>
      </c>
      <c r="E6417">
        <v>-1.1686143572621082E-2</v>
      </c>
      <c r="F6417">
        <v>6409</v>
      </c>
      <c r="G6417">
        <f t="shared" ca="1" si="205"/>
        <v>-1.4314472076088453E-2</v>
      </c>
    </row>
    <row r="6418" spans="2:7" x14ac:dyDescent="0.35">
      <c r="B6418" s="269">
        <v>36227</v>
      </c>
      <c r="C6418" s="210">
        <v>54.09</v>
      </c>
      <c r="D6418">
        <f t="shared" si="204"/>
        <v>-0.56371995483142445</v>
      </c>
      <c r="E6418">
        <v>-1.1693769413484259E-2</v>
      </c>
      <c r="F6418">
        <v>6410</v>
      </c>
      <c r="G6418">
        <f t="shared" ca="1" si="205"/>
        <v>4.6398666841206198E-3</v>
      </c>
    </row>
    <row r="6419" spans="2:7" x14ac:dyDescent="0.35">
      <c r="B6419" s="269">
        <v>39989</v>
      </c>
      <c r="C6419" s="210">
        <v>123.98</v>
      </c>
      <c r="D6419">
        <f t="shared" si="204"/>
        <v>-0.96898127067206408</v>
      </c>
      <c r="E6419">
        <v>-1.1717815862893574E-2</v>
      </c>
      <c r="F6419">
        <v>6411</v>
      </c>
      <c r="G6419">
        <f t="shared" ca="1" si="205"/>
        <v>-1.8721501696505258E-2</v>
      </c>
    </row>
    <row r="6420" spans="2:7" x14ac:dyDescent="0.35">
      <c r="B6420" s="269">
        <v>44929</v>
      </c>
      <c r="C6420" s="210">
        <v>3996.94</v>
      </c>
      <c r="D6420">
        <f t="shared" si="204"/>
        <v>363.68430656934305</v>
      </c>
      <c r="E6420">
        <v>-1.1720082881261241E-2</v>
      </c>
      <c r="F6420">
        <v>6412</v>
      </c>
      <c r="G6420">
        <f t="shared" ca="1" si="205"/>
        <v>2.1871026192927707E-2</v>
      </c>
    </row>
    <row r="6421" spans="2:7" x14ac:dyDescent="0.35">
      <c r="B6421" s="269">
        <v>35548</v>
      </c>
      <c r="C6421" s="210">
        <v>10.96</v>
      </c>
      <c r="D6421">
        <f t="shared" si="204"/>
        <v>-0.59211016002977301</v>
      </c>
      <c r="E6421">
        <v>-1.1722272317402976E-2</v>
      </c>
      <c r="F6421">
        <v>6413</v>
      </c>
      <c r="G6421">
        <f t="shared" ca="1" si="205"/>
        <v>3.3481041950506732E-2</v>
      </c>
    </row>
    <row r="6422" spans="2:7" x14ac:dyDescent="0.35">
      <c r="B6422" s="269">
        <v>35947</v>
      </c>
      <c r="C6422" s="210">
        <v>26.87</v>
      </c>
      <c r="D6422">
        <f t="shared" si="204"/>
        <v>-0.8686577378042819</v>
      </c>
      <c r="E6422">
        <v>-1.1769032732622298E-2</v>
      </c>
      <c r="F6422">
        <v>6414</v>
      </c>
      <c r="G6422">
        <f t="shared" ca="1" si="205"/>
        <v>1.2277638504293543E-2</v>
      </c>
    </row>
    <row r="6423" spans="2:7" x14ac:dyDescent="0.35">
      <c r="B6423" s="269">
        <v>41285</v>
      </c>
      <c r="C6423" s="210">
        <v>204.58</v>
      </c>
      <c r="D6423">
        <f t="shared" si="204"/>
        <v>2.6447532513807235</v>
      </c>
      <c r="E6423">
        <v>-1.1786300840498492E-2</v>
      </c>
      <c r="F6423">
        <v>6415</v>
      </c>
      <c r="G6423">
        <f t="shared" ca="1" si="205"/>
        <v>1.3689552716665379E-2</v>
      </c>
    </row>
    <row r="6424" spans="2:7" x14ac:dyDescent="0.35">
      <c r="B6424" s="269">
        <v>36900</v>
      </c>
      <c r="C6424" s="210">
        <v>56.13</v>
      </c>
      <c r="D6424">
        <f t="shared" si="204"/>
        <v>-0.9832693477042671</v>
      </c>
      <c r="E6424">
        <v>-1.179577464788723E-2</v>
      </c>
      <c r="F6424">
        <v>6416</v>
      </c>
      <c r="G6424">
        <f t="shared" ca="1" si="205"/>
        <v>8.6228197181881325E-3</v>
      </c>
    </row>
    <row r="6425" spans="2:7" x14ac:dyDescent="0.35">
      <c r="B6425" s="269">
        <v>44579</v>
      </c>
      <c r="C6425" s="210">
        <v>3354.92</v>
      </c>
      <c r="D6425">
        <f t="shared" si="204"/>
        <v>28.67642636001769</v>
      </c>
      <c r="E6425">
        <v>-1.1799774961855429E-2</v>
      </c>
      <c r="F6425">
        <v>6417</v>
      </c>
      <c r="G6425">
        <f t="shared" ca="1" si="205"/>
        <v>1.5842874247978009E-2</v>
      </c>
    </row>
    <row r="6426" spans="2:7" x14ac:dyDescent="0.35">
      <c r="B6426" s="269">
        <v>38772</v>
      </c>
      <c r="C6426" s="210">
        <v>113.05</v>
      </c>
      <c r="D6426">
        <f t="shared" si="204"/>
        <v>1.5484670874661857</v>
      </c>
      <c r="E6426">
        <v>-1.1800699300699375E-2</v>
      </c>
      <c r="F6426">
        <v>6418</v>
      </c>
      <c r="G6426">
        <f t="shared" ca="1" si="205"/>
        <v>-1.4777930036836097E-2</v>
      </c>
    </row>
    <row r="6427" spans="2:7" x14ac:dyDescent="0.35">
      <c r="B6427" s="269">
        <v>38182</v>
      </c>
      <c r="C6427" s="210">
        <v>44.36</v>
      </c>
      <c r="D6427">
        <f t="shared" si="204"/>
        <v>-0.98138683987479325</v>
      </c>
      <c r="E6427">
        <v>-1.1806638449543353E-2</v>
      </c>
      <c r="F6427">
        <v>6419</v>
      </c>
      <c r="G6427">
        <f t="shared" ca="1" si="205"/>
        <v>3.1023766729180589E-2</v>
      </c>
    </row>
    <row r="6428" spans="2:7" x14ac:dyDescent="0.35">
      <c r="B6428" s="269">
        <v>43237</v>
      </c>
      <c r="C6428" s="210">
        <v>2383.2600000000002</v>
      </c>
      <c r="D6428">
        <f t="shared" si="204"/>
        <v>27.237677725118484</v>
      </c>
      <c r="E6428">
        <v>-1.1808901457039136E-2</v>
      </c>
      <c r="F6428">
        <v>6420</v>
      </c>
      <c r="G6428">
        <f t="shared" ca="1" si="205"/>
        <v>-1.0534119592366106E-2</v>
      </c>
    </row>
    <row r="6429" spans="2:7" x14ac:dyDescent="0.35">
      <c r="B6429" s="269">
        <v>39094</v>
      </c>
      <c r="C6429" s="210">
        <v>84.4</v>
      </c>
      <c r="D6429">
        <f t="shared" si="204"/>
        <v>-0.98208197285121679</v>
      </c>
      <c r="E6429">
        <v>-1.1825313195176103E-2</v>
      </c>
      <c r="F6429">
        <v>6421</v>
      </c>
      <c r="G6429">
        <f t="shared" ca="1" si="205"/>
        <v>6.799100903916987E-3</v>
      </c>
    </row>
    <row r="6430" spans="2:7" x14ac:dyDescent="0.35">
      <c r="B6430" s="269">
        <v>45630</v>
      </c>
      <c r="C6430" s="210">
        <v>4710.34</v>
      </c>
      <c r="D6430">
        <f t="shared" si="204"/>
        <v>49.33490061979056</v>
      </c>
      <c r="E6430">
        <v>-1.182576661890484E-2</v>
      </c>
      <c r="F6430">
        <v>6422</v>
      </c>
      <c r="G6430">
        <f t="shared" ca="1" si="205"/>
        <v>-4.0053039562806036E-2</v>
      </c>
    </row>
    <row r="6431" spans="2:7" x14ac:dyDescent="0.35">
      <c r="B6431" s="269">
        <v>39183</v>
      </c>
      <c r="C6431" s="210">
        <v>93.58</v>
      </c>
      <c r="D6431">
        <f t="shared" si="204"/>
        <v>1.666856654317469</v>
      </c>
      <c r="E6431">
        <v>-1.1826821541710712E-2</v>
      </c>
      <c r="F6431">
        <v>6423</v>
      </c>
      <c r="G6431">
        <f t="shared" ca="1" si="205"/>
        <v>-8.2914639056780853E-3</v>
      </c>
    </row>
    <row r="6432" spans="2:7" x14ac:dyDescent="0.35">
      <c r="B6432" s="269">
        <v>36130</v>
      </c>
      <c r="C6432" s="210">
        <v>35.090000000000003</v>
      </c>
      <c r="D6432">
        <f t="shared" si="204"/>
        <v>-0.24989311671654549</v>
      </c>
      <c r="E6432">
        <v>-1.1827654181920434E-2</v>
      </c>
      <c r="F6432">
        <v>6424</v>
      </c>
      <c r="G6432">
        <f t="shared" ca="1" si="205"/>
        <v>-1.2444588488149347E-2</v>
      </c>
    </row>
    <row r="6433" spans="2:7" x14ac:dyDescent="0.35">
      <c r="B6433" s="269">
        <v>36795</v>
      </c>
      <c r="C6433" s="210">
        <v>46.78</v>
      </c>
      <c r="D6433">
        <f t="shared" si="204"/>
        <v>7.7880184331797303E-2</v>
      </c>
      <c r="E6433">
        <v>-1.1829319814110735E-2</v>
      </c>
      <c r="F6433">
        <v>6425</v>
      </c>
      <c r="G6433">
        <f t="shared" ca="1" si="205"/>
        <v>1.5474283642711962E-2</v>
      </c>
    </row>
    <row r="6434" spans="2:7" x14ac:dyDescent="0.35">
      <c r="B6434" s="269">
        <v>38117</v>
      </c>
      <c r="C6434" s="210">
        <v>43.4</v>
      </c>
      <c r="D6434">
        <f t="shared" si="204"/>
        <v>-0.71580119180145374</v>
      </c>
      <c r="E6434">
        <v>-1.1839708561020108E-2</v>
      </c>
      <c r="F6434">
        <v>6426</v>
      </c>
      <c r="G6434">
        <f t="shared" ca="1" si="205"/>
        <v>-1.2969580688497746E-2</v>
      </c>
    </row>
    <row r="6435" spans="2:7" x14ac:dyDescent="0.35">
      <c r="B6435" s="269">
        <v>40388</v>
      </c>
      <c r="C6435" s="210">
        <v>152.71</v>
      </c>
      <c r="D6435">
        <f t="shared" si="204"/>
        <v>-0.96646809407641787</v>
      </c>
      <c r="E6435">
        <v>-1.184159440921434E-2</v>
      </c>
      <c r="F6435">
        <v>6427</v>
      </c>
      <c r="G6435">
        <f t="shared" ca="1" si="205"/>
        <v>3.2696909859359158E-3</v>
      </c>
    </row>
    <row r="6436" spans="2:7" x14ac:dyDescent="0.35">
      <c r="B6436" s="269">
        <v>45394</v>
      </c>
      <c r="C6436" s="210">
        <v>4554.17</v>
      </c>
      <c r="D6436">
        <f t="shared" si="204"/>
        <v>-0.2125826463428129</v>
      </c>
      <c r="E6436">
        <v>-1.1842690534309721E-2</v>
      </c>
      <c r="F6436">
        <v>6428</v>
      </c>
      <c r="G6436">
        <f t="shared" ca="1" si="205"/>
        <v>-1.6993744348466826E-2</v>
      </c>
    </row>
    <row r="6437" spans="2:7" x14ac:dyDescent="0.35">
      <c r="B6437" s="269">
        <v>45973</v>
      </c>
      <c r="C6437" s="210">
        <v>5783.68</v>
      </c>
      <c r="D6437">
        <f t="shared" si="204"/>
        <v>0.6786282317703195</v>
      </c>
      <c r="E6437">
        <v>-1.1846875630016665E-2</v>
      </c>
      <c r="F6437">
        <v>6429</v>
      </c>
      <c r="G6437">
        <f t="shared" ca="1" si="205"/>
        <v>8.6955108671874608E-3</v>
      </c>
    </row>
    <row r="6438" spans="2:7" x14ac:dyDescent="0.35">
      <c r="B6438" s="269">
        <v>44747</v>
      </c>
      <c r="C6438" s="210">
        <v>3445.48</v>
      </c>
      <c r="D6438">
        <f t="shared" si="204"/>
        <v>8.5926276518737126</v>
      </c>
      <c r="E6438">
        <v>-1.1850407250200803E-2</v>
      </c>
      <c r="F6438">
        <v>6430</v>
      </c>
      <c r="G6438">
        <f t="shared" ca="1" si="205"/>
        <v>-5.7900605400737553E-3</v>
      </c>
    </row>
    <row r="6439" spans="2:7" x14ac:dyDescent="0.35">
      <c r="B6439" s="269">
        <v>41765</v>
      </c>
      <c r="C6439" s="210">
        <v>359.18</v>
      </c>
      <c r="D6439">
        <f t="shared" si="204"/>
        <v>34.917999999999999</v>
      </c>
      <c r="E6439">
        <v>-1.1857272552202267E-2</v>
      </c>
      <c r="F6439">
        <v>6431</v>
      </c>
      <c r="G6439">
        <f t="shared" ca="1" si="205"/>
        <v>1.0106101800568071E-2</v>
      </c>
    </row>
    <row r="6440" spans="2:7" x14ac:dyDescent="0.35">
      <c r="B6440" s="269">
        <v>35199</v>
      </c>
      <c r="C6440" s="210">
        <v>10</v>
      </c>
      <c r="D6440">
        <f t="shared" si="204"/>
        <v>-0.83558040118382115</v>
      </c>
      <c r="E6440">
        <v>-1.1857707509881346E-2</v>
      </c>
      <c r="F6440">
        <v>6432</v>
      </c>
      <c r="G6440">
        <f t="shared" ca="1" si="205"/>
        <v>-3.3185030056671706E-2</v>
      </c>
    </row>
    <row r="6441" spans="2:7" x14ac:dyDescent="0.35">
      <c r="B6441" s="269">
        <v>36371</v>
      </c>
      <c r="C6441" s="210">
        <v>60.82</v>
      </c>
      <c r="D6441">
        <f t="shared" si="204"/>
        <v>-0.89775058000739716</v>
      </c>
      <c r="E6441">
        <v>-1.1860276198212784E-2</v>
      </c>
      <c r="F6441">
        <v>6433</v>
      </c>
      <c r="G6441">
        <f t="shared" ca="1" si="205"/>
        <v>5.5969897247698753E-3</v>
      </c>
    </row>
    <row r="6442" spans="2:7" x14ac:dyDescent="0.35">
      <c r="B6442" s="269">
        <v>41912</v>
      </c>
      <c r="C6442" s="210">
        <v>594.82000000000005</v>
      </c>
      <c r="D6442">
        <f t="shared" si="204"/>
        <v>6.0854079809410369</v>
      </c>
      <c r="E6442">
        <v>-1.1877668322341607E-2</v>
      </c>
      <c r="F6442">
        <v>6434</v>
      </c>
      <c r="G6442">
        <f t="shared" ca="1" si="205"/>
        <v>-3.5327945560536594E-3</v>
      </c>
    </row>
    <row r="6443" spans="2:7" x14ac:dyDescent="0.35">
      <c r="B6443" s="269">
        <v>38979</v>
      </c>
      <c r="C6443" s="210">
        <v>83.95</v>
      </c>
      <c r="D6443">
        <f t="shared" si="204"/>
        <v>0.68371440032089859</v>
      </c>
      <c r="E6443">
        <v>-1.1887947269303095E-2</v>
      </c>
      <c r="F6443">
        <v>6435</v>
      </c>
      <c r="G6443">
        <f t="shared" ca="1" si="205"/>
        <v>7.0102983447384486E-3</v>
      </c>
    </row>
    <row r="6444" spans="2:7" x14ac:dyDescent="0.35">
      <c r="B6444" s="269">
        <v>38254</v>
      </c>
      <c r="C6444" s="210">
        <v>49.86</v>
      </c>
      <c r="D6444">
        <f t="shared" si="204"/>
        <v>1.7305585980284772</v>
      </c>
      <c r="E6444">
        <v>-1.1890606420927496E-2</v>
      </c>
      <c r="F6444">
        <v>6436</v>
      </c>
      <c r="G6444">
        <f t="shared" ca="1" si="205"/>
        <v>3.1033487773190056E-2</v>
      </c>
    </row>
    <row r="6445" spans="2:7" x14ac:dyDescent="0.35">
      <c r="B6445" s="269">
        <v>35815</v>
      </c>
      <c r="C6445" s="210">
        <v>18.260000000000002</v>
      </c>
      <c r="D6445">
        <f t="shared" si="204"/>
        <v>-0.99356840700078541</v>
      </c>
      <c r="E6445">
        <v>-1.1904761904761843E-2</v>
      </c>
      <c r="F6445">
        <v>6437</v>
      </c>
      <c r="G6445">
        <f t="shared" ca="1" si="205"/>
        <v>-2.4418750816410068E-2</v>
      </c>
    </row>
    <row r="6446" spans="2:7" x14ac:dyDescent="0.35">
      <c r="B6446" s="269">
        <v>43783</v>
      </c>
      <c r="C6446" s="210">
        <v>2839.11</v>
      </c>
      <c r="D6446">
        <f t="shared" si="204"/>
        <v>25.543661181750188</v>
      </c>
      <c r="E6446">
        <v>-1.1912965399152212E-2</v>
      </c>
      <c r="F6446">
        <v>6438</v>
      </c>
      <c r="G6446">
        <f t="shared" ca="1" si="205"/>
        <v>5.2716234057698813E-4</v>
      </c>
    </row>
    <row r="6447" spans="2:7" x14ac:dyDescent="0.35">
      <c r="B6447" s="269">
        <v>39860</v>
      </c>
      <c r="C6447" s="210">
        <v>106.96</v>
      </c>
      <c r="D6447">
        <f t="shared" si="204"/>
        <v>0.12176192973256424</v>
      </c>
      <c r="E6447">
        <v>-1.1916859122401905E-2</v>
      </c>
      <c r="F6447">
        <v>6439</v>
      </c>
      <c r="G6447">
        <f t="shared" ca="1" si="205"/>
        <v>1.8521633775891351E-3</v>
      </c>
    </row>
    <row r="6448" spans="2:7" x14ac:dyDescent="0.35">
      <c r="B6448" s="269">
        <v>39016</v>
      </c>
      <c r="C6448" s="210">
        <v>95.35</v>
      </c>
      <c r="D6448">
        <f t="shared" si="204"/>
        <v>-0.98254136241458356</v>
      </c>
      <c r="E6448">
        <v>-1.1917098445595914E-2</v>
      </c>
      <c r="F6448">
        <v>6440</v>
      </c>
      <c r="G6448">
        <f t="shared" ca="1" si="205"/>
        <v>-2.0010813994118717E-2</v>
      </c>
    </row>
    <row r="6449" spans="2:7" x14ac:dyDescent="0.35">
      <c r="B6449" s="269">
        <v>45600</v>
      </c>
      <c r="C6449" s="210">
        <v>5461.48</v>
      </c>
      <c r="D6449">
        <f t="shared" si="204"/>
        <v>51.348126138215278</v>
      </c>
      <c r="E6449">
        <v>-1.1917103132604375E-2</v>
      </c>
      <c r="F6449">
        <v>6441</v>
      </c>
      <c r="G6449">
        <f t="shared" ca="1" si="205"/>
        <v>4.7860188038528389E-3</v>
      </c>
    </row>
    <row r="6450" spans="2:7" x14ac:dyDescent="0.35">
      <c r="B6450" s="269">
        <v>39896</v>
      </c>
      <c r="C6450" s="210">
        <v>104.33</v>
      </c>
      <c r="D6450">
        <f t="shared" si="204"/>
        <v>-0.96133190516254097</v>
      </c>
      <c r="E6450">
        <v>-1.1932948195851927E-2</v>
      </c>
      <c r="F6450">
        <v>6442</v>
      </c>
      <c r="G6450">
        <f t="shared" ca="1" si="205"/>
        <v>-1.1422120855161456E-2</v>
      </c>
    </row>
    <row r="6451" spans="2:7" x14ac:dyDescent="0.35">
      <c r="B6451" s="269">
        <v>43544</v>
      </c>
      <c r="C6451" s="210">
        <v>2698.09</v>
      </c>
      <c r="D6451">
        <f t="shared" si="204"/>
        <v>13.133525405971714</v>
      </c>
      <c r="E6451">
        <v>-1.1934756177948237E-2</v>
      </c>
      <c r="F6451">
        <v>6443</v>
      </c>
      <c r="G6451">
        <f t="shared" ca="1" si="205"/>
        <v>4.1103286414353749E-2</v>
      </c>
    </row>
    <row r="6452" spans="2:7" x14ac:dyDescent="0.35">
      <c r="B6452" s="269">
        <v>40736</v>
      </c>
      <c r="C6452" s="210">
        <v>190.9</v>
      </c>
      <c r="D6452">
        <f t="shared" si="204"/>
        <v>2.9845543727823007</v>
      </c>
      <c r="E6452">
        <v>-1.1955902903576432E-2</v>
      </c>
      <c r="F6452">
        <v>6444</v>
      </c>
      <c r="G6452">
        <f t="shared" ca="1" si="205"/>
        <v>3.9271966165239522E-2</v>
      </c>
    </row>
    <row r="6453" spans="2:7" x14ac:dyDescent="0.35">
      <c r="B6453" s="269">
        <v>37013</v>
      </c>
      <c r="C6453" s="210">
        <v>47.91</v>
      </c>
      <c r="D6453">
        <f t="shared" si="204"/>
        <v>-0.48610962136651298</v>
      </c>
      <c r="E6453">
        <v>-1.1961229119406174E-2</v>
      </c>
      <c r="F6453">
        <v>6445</v>
      </c>
      <c r="G6453">
        <f t="shared" ca="1" si="205"/>
        <v>-1.9573873965991447E-3</v>
      </c>
    </row>
    <row r="6454" spans="2:7" x14ac:dyDescent="0.35">
      <c r="B6454" s="269">
        <v>38674</v>
      </c>
      <c r="C6454" s="210">
        <v>93.23</v>
      </c>
      <c r="D6454">
        <f t="shared" si="204"/>
        <v>-0.96998332227924555</v>
      </c>
      <c r="E6454">
        <v>-1.1975413310724835E-2</v>
      </c>
      <c r="F6454">
        <v>6446</v>
      </c>
      <c r="G6454">
        <f t="shared" ca="1" si="205"/>
        <v>6.3346402794288714E-3</v>
      </c>
    </row>
    <row r="6455" spans="2:7" x14ac:dyDescent="0.35">
      <c r="B6455" s="269">
        <v>44239</v>
      </c>
      <c r="C6455" s="210">
        <v>3105.94</v>
      </c>
      <c r="D6455">
        <f t="shared" si="204"/>
        <v>-0.34538886465136964</v>
      </c>
      <c r="E6455">
        <v>-1.198303860847881E-2</v>
      </c>
      <c r="F6455">
        <v>6447</v>
      </c>
      <c r="G6455">
        <f t="shared" ca="1" si="205"/>
        <v>-2.3557941300140106E-2</v>
      </c>
    </row>
    <row r="6456" spans="2:7" x14ac:dyDescent="0.35">
      <c r="B6456" s="269">
        <v>45337</v>
      </c>
      <c r="C6456" s="210">
        <v>4744.71</v>
      </c>
      <c r="D6456">
        <f t="shared" si="204"/>
        <v>111.99618956894498</v>
      </c>
      <c r="E6456">
        <v>-1.1994227777881969E-2</v>
      </c>
      <c r="F6456">
        <v>6448</v>
      </c>
      <c r="G6456">
        <f t="shared" ca="1" si="205"/>
        <v>1.1980654592548576E-3</v>
      </c>
    </row>
    <row r="6457" spans="2:7" x14ac:dyDescent="0.35">
      <c r="B6457" s="269">
        <v>37238</v>
      </c>
      <c r="C6457" s="210">
        <v>41.99</v>
      </c>
      <c r="D6457">
        <f t="shared" si="204"/>
        <v>-0.99190476190476196</v>
      </c>
      <c r="E6457">
        <v>-1.1999999999999953E-2</v>
      </c>
      <c r="F6457">
        <v>6449</v>
      </c>
      <c r="G6457">
        <f t="shared" ca="1" si="205"/>
        <v>5.0749147023417549E-3</v>
      </c>
    </row>
    <row r="6458" spans="2:7" x14ac:dyDescent="0.35">
      <c r="B6458" s="269">
        <v>46266</v>
      </c>
      <c r="C6458" s="209">
        <v>5187</v>
      </c>
      <c r="D6458">
        <f t="shared" si="204"/>
        <v>0.56786052177382551</v>
      </c>
      <c r="E6458">
        <v>-1.2E-2</v>
      </c>
      <c r="F6458">
        <v>6450</v>
      </c>
      <c r="G6458">
        <f t="shared" ca="1" si="205"/>
        <v>1.4030951130546063E-2</v>
      </c>
    </row>
    <row r="6459" spans="2:7" x14ac:dyDescent="0.35">
      <c r="B6459" s="269">
        <v>44518</v>
      </c>
      <c r="C6459" s="210">
        <v>3308.33</v>
      </c>
      <c r="D6459">
        <f t="shared" si="204"/>
        <v>18.076980740399033</v>
      </c>
      <c r="E6459">
        <v>-1.2017069973152789E-2</v>
      </c>
      <c r="F6459">
        <v>6451</v>
      </c>
      <c r="G6459">
        <f t="shared" ca="1" si="205"/>
        <v>1.2589563694277901E-4</v>
      </c>
    </row>
    <row r="6460" spans="2:7" x14ac:dyDescent="0.35">
      <c r="B6460" s="269">
        <v>40438</v>
      </c>
      <c r="C6460" s="210">
        <v>173.42</v>
      </c>
      <c r="D6460">
        <f t="shared" si="204"/>
        <v>-0.94783121403280779</v>
      </c>
      <c r="E6460">
        <v>-1.2020737195921003E-2</v>
      </c>
      <c r="F6460">
        <v>6452</v>
      </c>
      <c r="G6460">
        <f t="shared" ca="1" si="205"/>
        <v>-2.5979718305869412E-2</v>
      </c>
    </row>
    <row r="6461" spans="2:7" x14ac:dyDescent="0.35">
      <c r="B6461" s="269">
        <v>44543</v>
      </c>
      <c r="C6461" s="210">
        <v>3324.21</v>
      </c>
      <c r="D6461">
        <f t="shared" si="204"/>
        <v>36.527771505983296</v>
      </c>
      <c r="E6461">
        <v>-1.2030826019633315E-2</v>
      </c>
      <c r="F6461">
        <v>6453</v>
      </c>
      <c r="G6461">
        <f t="shared" ca="1" si="205"/>
        <v>1.592598566433703E-2</v>
      </c>
    </row>
    <row r="6462" spans="2:7" x14ac:dyDescent="0.35">
      <c r="B6462" s="269">
        <v>38905</v>
      </c>
      <c r="C6462" s="210">
        <v>88.58</v>
      </c>
      <c r="D6462">
        <f t="shared" si="204"/>
        <v>-0.41302763236366047</v>
      </c>
      <c r="E6462">
        <v>-1.2045505242025412E-2</v>
      </c>
      <c r="F6462">
        <v>6454</v>
      </c>
      <c r="G6462">
        <f t="shared" ca="1" si="205"/>
        <v>7.2063254098244335E-3</v>
      </c>
    </row>
    <row r="6463" spans="2:7" x14ac:dyDescent="0.35">
      <c r="B6463" s="269">
        <v>40675</v>
      </c>
      <c r="C6463" s="210">
        <v>150.91</v>
      </c>
      <c r="D6463">
        <f t="shared" si="204"/>
        <v>0.15808456756964157</v>
      </c>
      <c r="E6463">
        <v>-1.2045826513911643E-2</v>
      </c>
      <c r="F6463">
        <v>6455</v>
      </c>
      <c r="G6463">
        <f t="shared" ca="1" si="205"/>
        <v>-4.9018391350692872E-3</v>
      </c>
    </row>
    <row r="6464" spans="2:7" x14ac:dyDescent="0.35">
      <c r="B6464" s="269">
        <v>40225</v>
      </c>
      <c r="C6464" s="210">
        <v>130.31</v>
      </c>
      <c r="D6464">
        <f t="shared" si="204"/>
        <v>7.8405698778833113</v>
      </c>
      <c r="E6464">
        <v>-1.2054586808188047E-2</v>
      </c>
      <c r="F6464">
        <v>6456</v>
      </c>
      <c r="G6464">
        <f t="shared" ca="1" si="205"/>
        <v>-2.4613578447844602E-3</v>
      </c>
    </row>
    <row r="6465" spans="2:7" x14ac:dyDescent="0.35">
      <c r="B6465" s="269">
        <v>35663</v>
      </c>
      <c r="C6465" s="210">
        <v>14.74</v>
      </c>
      <c r="D6465">
        <f t="shared" si="204"/>
        <v>-0.71843361986628462</v>
      </c>
      <c r="E6465">
        <v>-1.2064343163538854E-2</v>
      </c>
      <c r="F6465">
        <v>6457</v>
      </c>
      <c r="G6465">
        <f t="shared" ca="1" si="205"/>
        <v>3.7396635156194446E-3</v>
      </c>
    </row>
    <row r="6466" spans="2:7" x14ac:dyDescent="0.35">
      <c r="B6466" s="269">
        <v>36824</v>
      </c>
      <c r="C6466" s="210">
        <v>52.35</v>
      </c>
      <c r="D6466">
        <f t="shared" si="204"/>
        <v>-0.90745160434897898</v>
      </c>
      <c r="E6466">
        <v>-1.2077750518965853E-2</v>
      </c>
      <c r="F6466">
        <v>6458</v>
      </c>
      <c r="G6466">
        <f t="shared" ca="1" si="205"/>
        <v>-2.7579909834427468E-2</v>
      </c>
    </row>
    <row r="6467" spans="2:7" x14ac:dyDescent="0.35">
      <c r="B6467" s="269">
        <v>41928</v>
      </c>
      <c r="C6467" s="210">
        <v>565.65</v>
      </c>
      <c r="D6467">
        <f t="shared" si="204"/>
        <v>0.85119125539992135</v>
      </c>
      <c r="E6467">
        <v>-1.2085858497651068E-2</v>
      </c>
      <c r="F6467">
        <v>6459</v>
      </c>
      <c r="G6467">
        <f t="shared" ca="1" si="205"/>
        <v>-3.8459693070288979E-2</v>
      </c>
    </row>
    <row r="6468" spans="2:7" x14ac:dyDescent="0.35">
      <c r="B6468" s="269">
        <v>41534</v>
      </c>
      <c r="C6468" s="210">
        <v>305.56</v>
      </c>
      <c r="D6468">
        <f t="shared" si="204"/>
        <v>0.33234498997122175</v>
      </c>
      <c r="E6468">
        <v>-1.2091820239249948E-2</v>
      </c>
      <c r="F6468">
        <v>6460</v>
      </c>
      <c r="G6468">
        <f t="shared" ca="1" si="205"/>
        <v>2.0939544604088027E-2</v>
      </c>
    </row>
    <row r="6469" spans="2:7" x14ac:dyDescent="0.35">
      <c r="B6469" s="269">
        <v>40988</v>
      </c>
      <c r="C6469" s="210">
        <v>229.34</v>
      </c>
      <c r="D6469">
        <f t="shared" si="204"/>
        <v>1.6763916442992182</v>
      </c>
      <c r="E6469">
        <v>-1.2104242946370891E-2</v>
      </c>
      <c r="F6469">
        <v>6461</v>
      </c>
      <c r="G6469">
        <f t="shared" ca="1" si="205"/>
        <v>2.8403474845088515E-2</v>
      </c>
    </row>
    <row r="6470" spans="2:7" x14ac:dyDescent="0.35">
      <c r="B6470" s="269">
        <v>39038</v>
      </c>
      <c r="C6470" s="210">
        <v>85.69</v>
      </c>
      <c r="D6470">
        <f t="shared" si="204"/>
        <v>-0.98440437602034048</v>
      </c>
      <c r="E6470">
        <v>-1.2105141803089661E-2</v>
      </c>
      <c r="F6470">
        <v>6462</v>
      </c>
      <c r="G6470">
        <f t="shared" ca="1" si="205"/>
        <v>-2.2758097268384802E-2</v>
      </c>
    </row>
    <row r="6471" spans="2:7" x14ac:dyDescent="0.35">
      <c r="B6471" s="269">
        <v>46128</v>
      </c>
      <c r="C6471" s="210">
        <v>5494.49</v>
      </c>
      <c r="D6471">
        <f t="shared" si="204"/>
        <v>0.799265818308042</v>
      </c>
      <c r="E6471">
        <v>-1.2114630510961261E-2</v>
      </c>
      <c r="F6471">
        <v>6463</v>
      </c>
      <c r="G6471">
        <f t="shared" ca="1" si="205"/>
        <v>1.0581032923080611E-2</v>
      </c>
    </row>
    <row r="6472" spans="2:7" x14ac:dyDescent="0.35">
      <c r="B6472" s="269">
        <v>44253</v>
      </c>
      <c r="C6472" s="210">
        <v>3053.74</v>
      </c>
      <c r="D6472">
        <f t="shared" si="204"/>
        <v>266.63716038562666</v>
      </c>
      <c r="E6472">
        <v>-1.2115075424027727E-2</v>
      </c>
      <c r="F6472">
        <v>6464</v>
      </c>
      <c r="G6472">
        <f t="shared" ca="1" si="205"/>
        <v>2.6246333110687366E-2</v>
      </c>
    </row>
    <row r="6473" spans="2:7" x14ac:dyDescent="0.35">
      <c r="B6473" s="269">
        <v>35487</v>
      </c>
      <c r="C6473" s="210">
        <v>11.41</v>
      </c>
      <c r="D6473">
        <f t="shared" ref="D6473:D6536" si="206">(C6473-C6474)/C6474</f>
        <v>-0.99105434816696458</v>
      </c>
      <c r="E6473">
        <v>-1.212121212121217E-2</v>
      </c>
      <c r="F6473">
        <v>6465</v>
      </c>
      <c r="G6473">
        <f t="shared" ca="1" si="205"/>
        <v>2.3407340381532277E-2</v>
      </c>
    </row>
    <row r="6474" spans="2:7" x14ac:dyDescent="0.35">
      <c r="B6474" s="269">
        <v>42747</v>
      </c>
      <c r="C6474" s="210">
        <v>1275.48</v>
      </c>
      <c r="D6474">
        <f t="shared" si="206"/>
        <v>0.53446740935011183</v>
      </c>
      <c r="E6474">
        <v>-1.2128816394813948E-2</v>
      </c>
      <c r="F6474">
        <v>6466</v>
      </c>
      <c r="G6474">
        <f t="shared" ref="G6474:G6537" ca="1" si="207">_xlfn.NORM.INV(RAND(),M$11,M$12)</f>
        <v>-6.3482781799930939E-3</v>
      </c>
    </row>
    <row r="6475" spans="2:7" x14ac:dyDescent="0.35">
      <c r="B6475" s="269">
        <v>42013</v>
      </c>
      <c r="C6475" s="210">
        <v>831.22</v>
      </c>
      <c r="D6475">
        <f t="shared" si="206"/>
        <v>21.201388888888889</v>
      </c>
      <c r="E6475">
        <v>-1.2134105035475231E-2</v>
      </c>
      <c r="F6475">
        <v>6467</v>
      </c>
      <c r="G6475">
        <f t="shared" ca="1" si="207"/>
        <v>9.2604841954178809E-3</v>
      </c>
    </row>
    <row r="6476" spans="2:7" x14ac:dyDescent="0.35">
      <c r="B6476" s="269">
        <v>37327</v>
      </c>
      <c r="C6476" s="210">
        <v>37.44</v>
      </c>
      <c r="D6476">
        <f t="shared" si="206"/>
        <v>-0.99216793749411658</v>
      </c>
      <c r="E6476">
        <v>-1.2137203166226936E-2</v>
      </c>
      <c r="F6476">
        <v>6468</v>
      </c>
      <c r="G6476">
        <f t="shared" ca="1" si="207"/>
        <v>1.4182911537939746E-2</v>
      </c>
    </row>
    <row r="6477" spans="2:7" x14ac:dyDescent="0.35">
      <c r="B6477" s="269">
        <v>45624</v>
      </c>
      <c r="C6477" s="210">
        <v>4780.3500000000004</v>
      </c>
      <c r="D6477">
        <f t="shared" si="206"/>
        <v>0.83548994010136701</v>
      </c>
      <c r="E6477">
        <v>-1.2138645902432023E-2</v>
      </c>
      <c r="F6477">
        <v>6469</v>
      </c>
      <c r="G6477">
        <f t="shared" ca="1" si="207"/>
        <v>-7.0349796170851566E-3</v>
      </c>
    </row>
    <row r="6478" spans="2:7" x14ac:dyDescent="0.35">
      <c r="B6478" s="269">
        <v>43432</v>
      </c>
      <c r="C6478" s="210">
        <v>2604.4</v>
      </c>
      <c r="D6478">
        <f t="shared" si="206"/>
        <v>19.660003173092178</v>
      </c>
      <c r="E6478">
        <v>-1.2145257584148193E-2</v>
      </c>
      <c r="F6478">
        <v>6470</v>
      </c>
      <c r="G6478">
        <f t="shared" ca="1" si="207"/>
        <v>8.4595016445120699E-3</v>
      </c>
    </row>
    <row r="6479" spans="2:7" x14ac:dyDescent="0.35">
      <c r="B6479" s="269">
        <v>40248</v>
      </c>
      <c r="C6479" s="210">
        <v>126.06</v>
      </c>
      <c r="D6479">
        <f t="shared" si="206"/>
        <v>-0.97574346491692232</v>
      </c>
      <c r="E6479">
        <v>-1.2146383512263907E-2</v>
      </c>
      <c r="F6479">
        <v>6471</v>
      </c>
      <c r="G6479">
        <f t="shared" ca="1" si="207"/>
        <v>2.1718038056555169E-2</v>
      </c>
    </row>
    <row r="6480" spans="2:7" x14ac:dyDescent="0.35">
      <c r="B6480" s="269">
        <v>46217</v>
      </c>
      <c r="C6480" s="210">
        <v>5196.95</v>
      </c>
      <c r="D6480">
        <f t="shared" si="206"/>
        <v>72.486283936651574</v>
      </c>
      <c r="E6480">
        <v>-1.2151959368014532E-2</v>
      </c>
      <c r="F6480">
        <v>6472</v>
      </c>
      <c r="G6480">
        <f t="shared" ca="1" si="207"/>
        <v>1.7099184287771012E-2</v>
      </c>
    </row>
    <row r="6481" spans="2:7" x14ac:dyDescent="0.35">
      <c r="B6481" s="269">
        <v>36441</v>
      </c>
      <c r="C6481" s="210">
        <v>70.72</v>
      </c>
      <c r="D6481">
        <f t="shared" si="206"/>
        <v>-0.18684603886397608</v>
      </c>
      <c r="E6481">
        <v>-1.215253527028921E-2</v>
      </c>
      <c r="F6481">
        <v>6473</v>
      </c>
      <c r="G6481">
        <f t="shared" ca="1" si="207"/>
        <v>2.6455710569197301E-2</v>
      </c>
    </row>
    <row r="6482" spans="2:7" x14ac:dyDescent="0.35">
      <c r="B6482" s="269">
        <v>39769</v>
      </c>
      <c r="C6482" s="210">
        <v>86.97</v>
      </c>
      <c r="D6482">
        <f t="shared" si="206"/>
        <v>-0.41129086847627427</v>
      </c>
      <c r="E6482">
        <v>-1.2153566560654331E-2</v>
      </c>
      <c r="F6482">
        <v>6474</v>
      </c>
      <c r="G6482">
        <f t="shared" ca="1" si="207"/>
        <v>1.4400105395842485E-2</v>
      </c>
    </row>
    <row r="6483" spans="2:7" x14ac:dyDescent="0.35">
      <c r="B6483" s="269">
        <v>40665</v>
      </c>
      <c r="C6483" s="210">
        <v>147.72999999999999</v>
      </c>
      <c r="D6483">
        <f t="shared" si="206"/>
        <v>-0.94611049300527117</v>
      </c>
      <c r="E6483">
        <v>-1.2169842861919234E-2</v>
      </c>
      <c r="F6483">
        <v>6475</v>
      </c>
      <c r="G6483">
        <f t="shared" ca="1" si="207"/>
        <v>-5.6784247075935851E-2</v>
      </c>
    </row>
    <row r="6484" spans="2:7" x14ac:dyDescent="0.35">
      <c r="B6484" s="269">
        <v>43780</v>
      </c>
      <c r="C6484" s="210">
        <v>2741.35</v>
      </c>
      <c r="D6484">
        <f t="shared" si="206"/>
        <v>30.354798124213655</v>
      </c>
      <c r="E6484">
        <v>-1.2175962293794175E-2</v>
      </c>
      <c r="F6484">
        <v>6476</v>
      </c>
      <c r="G6484">
        <f t="shared" ca="1" si="207"/>
        <v>2.0293388856483147E-2</v>
      </c>
    </row>
    <row r="6485" spans="2:7" x14ac:dyDescent="0.35">
      <c r="B6485" s="269">
        <v>39777</v>
      </c>
      <c r="C6485" s="210">
        <v>87.43</v>
      </c>
      <c r="D6485">
        <f t="shared" si="206"/>
        <v>-0.97885554392015273</v>
      </c>
      <c r="E6485">
        <v>-1.2202011072195212E-2</v>
      </c>
      <c r="F6485">
        <v>6477</v>
      </c>
      <c r="G6485">
        <f t="shared" ca="1" si="207"/>
        <v>8.4276288948030419E-3</v>
      </c>
    </row>
    <row r="6486" spans="2:7" x14ac:dyDescent="0.35">
      <c r="B6486" s="269">
        <v>44984</v>
      </c>
      <c r="C6486" s="210">
        <v>4134.8900000000003</v>
      </c>
      <c r="D6486">
        <f t="shared" si="206"/>
        <v>130.2246905744208</v>
      </c>
      <c r="E6486">
        <v>-1.2223905056305946E-2</v>
      </c>
      <c r="F6486">
        <v>6478</v>
      </c>
      <c r="G6486">
        <f t="shared" ca="1" si="207"/>
        <v>-6.2143672888766857E-3</v>
      </c>
    </row>
    <row r="6487" spans="2:7" x14ac:dyDescent="0.35">
      <c r="B6487" s="269">
        <v>36088</v>
      </c>
      <c r="C6487" s="210">
        <v>31.51</v>
      </c>
      <c r="D6487">
        <f t="shared" si="206"/>
        <v>-0.99225720527129269</v>
      </c>
      <c r="E6487">
        <v>-1.2225705329153512E-2</v>
      </c>
      <c r="F6487">
        <v>6479</v>
      </c>
      <c r="G6487">
        <f t="shared" ca="1" si="207"/>
        <v>6.1390649598264792E-3</v>
      </c>
    </row>
    <row r="6488" spans="2:7" x14ac:dyDescent="0.35">
      <c r="B6488" s="269">
        <v>44946</v>
      </c>
      <c r="C6488" s="210">
        <v>4069.59</v>
      </c>
      <c r="D6488">
        <f t="shared" si="206"/>
        <v>1.9174779554089898</v>
      </c>
      <c r="E6488">
        <v>-1.222584685288204E-2</v>
      </c>
      <c r="F6488">
        <v>6480</v>
      </c>
      <c r="G6488">
        <f t="shared" ca="1" si="207"/>
        <v>2.0914114140890387E-2</v>
      </c>
    </row>
    <row r="6489" spans="2:7" x14ac:dyDescent="0.35">
      <c r="B6489" s="269">
        <v>42300</v>
      </c>
      <c r="C6489" s="210">
        <v>1394.9</v>
      </c>
      <c r="D6489">
        <f t="shared" si="206"/>
        <v>42.225906414626586</v>
      </c>
      <c r="E6489">
        <v>-1.2229405808082582E-2</v>
      </c>
      <c r="F6489">
        <v>6481</v>
      </c>
      <c r="G6489">
        <f t="shared" ca="1" si="207"/>
        <v>-2.8403908808139137E-2</v>
      </c>
    </row>
    <row r="6490" spans="2:7" x14ac:dyDescent="0.35">
      <c r="B6490" s="269">
        <v>36011</v>
      </c>
      <c r="C6490" s="210">
        <v>32.270000000000003</v>
      </c>
      <c r="D6490">
        <f t="shared" si="206"/>
        <v>-0.71384233395406582</v>
      </c>
      <c r="E6490">
        <v>-1.2243648607284927E-2</v>
      </c>
      <c r="F6490">
        <v>6482</v>
      </c>
      <c r="G6490">
        <f t="shared" ca="1" si="207"/>
        <v>-2.5401303298161808E-2</v>
      </c>
    </row>
    <row r="6491" spans="2:7" x14ac:dyDescent="0.35">
      <c r="B6491" s="269">
        <v>39246</v>
      </c>
      <c r="C6491" s="210">
        <v>112.77</v>
      </c>
      <c r="D6491">
        <f t="shared" si="206"/>
        <v>-0.44866529774127312</v>
      </c>
      <c r="E6491">
        <v>-1.226241569589214E-2</v>
      </c>
      <c r="F6491">
        <v>6483</v>
      </c>
      <c r="G6491">
        <f t="shared" ca="1" si="207"/>
        <v>9.9713292152166684E-3</v>
      </c>
    </row>
    <row r="6492" spans="2:7" x14ac:dyDescent="0.35">
      <c r="B6492" s="269">
        <v>41163</v>
      </c>
      <c r="C6492" s="210">
        <v>204.54</v>
      </c>
      <c r="D6492">
        <f t="shared" si="206"/>
        <v>-0.27318598535996025</v>
      </c>
      <c r="E6492">
        <v>-1.2265790998647963E-2</v>
      </c>
      <c r="F6492">
        <v>6484</v>
      </c>
      <c r="G6492">
        <f t="shared" ca="1" si="207"/>
        <v>-1.6686026562815551E-2</v>
      </c>
    </row>
    <row r="6493" spans="2:7" x14ac:dyDescent="0.35">
      <c r="B6493" s="269">
        <v>41442</v>
      </c>
      <c r="C6493" s="210">
        <v>281.42</v>
      </c>
      <c r="D6493">
        <f t="shared" si="206"/>
        <v>-0.19125211943558354</v>
      </c>
      <c r="E6493">
        <v>-1.2284149936824371E-2</v>
      </c>
      <c r="F6493">
        <v>6485</v>
      </c>
      <c r="G6493">
        <f t="shared" ca="1" si="207"/>
        <v>1.5889896420065865E-2</v>
      </c>
    </row>
    <row r="6494" spans="2:7" x14ac:dyDescent="0.35">
      <c r="B6494" s="269">
        <v>41550</v>
      </c>
      <c r="C6494" s="210">
        <v>347.97</v>
      </c>
      <c r="D6494">
        <f t="shared" si="206"/>
        <v>-0.87212767755757514</v>
      </c>
      <c r="E6494">
        <v>-1.2290661368152097E-2</v>
      </c>
      <c r="F6494">
        <v>6486</v>
      </c>
      <c r="G6494">
        <f t="shared" ca="1" si="207"/>
        <v>-5.2023936495865473E-3</v>
      </c>
    </row>
    <row r="6495" spans="2:7" x14ac:dyDescent="0.35">
      <c r="B6495" s="269">
        <v>43875</v>
      </c>
      <c r="C6495" s="210">
        <v>2721.23</v>
      </c>
      <c r="D6495">
        <f t="shared" si="206"/>
        <v>260.40537944284341</v>
      </c>
      <c r="E6495">
        <v>-1.229356466189971E-2</v>
      </c>
      <c r="F6495">
        <v>6487</v>
      </c>
      <c r="G6495">
        <f t="shared" ca="1" si="207"/>
        <v>-6.7176606938814344E-3</v>
      </c>
    </row>
    <row r="6496" spans="2:7" x14ac:dyDescent="0.35">
      <c r="B6496" s="269">
        <v>35191</v>
      </c>
      <c r="C6496" s="210">
        <v>10.41</v>
      </c>
      <c r="D6496">
        <f t="shared" si="206"/>
        <v>-0.87613041408852932</v>
      </c>
      <c r="E6496">
        <v>-1.2333965844402184E-2</v>
      </c>
      <c r="F6496">
        <v>6488</v>
      </c>
      <c r="G6496">
        <f t="shared" ca="1" si="207"/>
        <v>1.0751879151773489E-2</v>
      </c>
    </row>
    <row r="6497" spans="2:7" x14ac:dyDescent="0.35">
      <c r="B6497" s="269">
        <v>38910</v>
      </c>
      <c r="C6497" s="210">
        <v>84.04</v>
      </c>
      <c r="D6497">
        <f t="shared" si="206"/>
        <v>-0.9582704377532375</v>
      </c>
      <c r="E6497">
        <v>-1.2339875426019475E-2</v>
      </c>
      <c r="F6497">
        <v>6489</v>
      </c>
      <c r="G6497">
        <f t="shared" ca="1" si="207"/>
        <v>-7.773291395716809E-3</v>
      </c>
    </row>
    <row r="6498" spans="2:7" x14ac:dyDescent="0.35">
      <c r="B6498" s="269">
        <v>43027</v>
      </c>
      <c r="C6498" s="210">
        <v>2013.92</v>
      </c>
      <c r="D6498">
        <f t="shared" si="206"/>
        <v>6.0522814021080649</v>
      </c>
      <c r="E6498">
        <v>-1.234374157099483E-2</v>
      </c>
      <c r="F6498">
        <v>6490</v>
      </c>
      <c r="G6498">
        <f t="shared" ca="1" si="207"/>
        <v>-2.092768787460126E-2</v>
      </c>
    </row>
    <row r="6499" spans="2:7" x14ac:dyDescent="0.35">
      <c r="B6499" s="269">
        <v>41437</v>
      </c>
      <c r="C6499" s="210">
        <v>285.57</v>
      </c>
      <c r="D6499">
        <f t="shared" si="206"/>
        <v>0.32773851590105996</v>
      </c>
      <c r="E6499">
        <v>-1.2346959950197113E-2</v>
      </c>
      <c r="F6499">
        <v>6491</v>
      </c>
      <c r="G6499">
        <f t="shared" ca="1" si="207"/>
        <v>2.4339241882648986E-2</v>
      </c>
    </row>
    <row r="6500" spans="2:7" x14ac:dyDescent="0.35">
      <c r="B6500" s="269">
        <v>41045</v>
      </c>
      <c r="C6500" s="210">
        <v>215.08</v>
      </c>
      <c r="D6500">
        <f t="shared" si="206"/>
        <v>-0.22165526725292214</v>
      </c>
      <c r="E6500">
        <v>-1.2352481976397106E-2</v>
      </c>
      <c r="F6500">
        <v>6492</v>
      </c>
      <c r="G6500">
        <f t="shared" ca="1" si="207"/>
        <v>-8.981542615133788E-3</v>
      </c>
    </row>
    <row r="6501" spans="2:7" x14ac:dyDescent="0.35">
      <c r="B6501" s="269">
        <v>41446</v>
      </c>
      <c r="C6501" s="210">
        <v>276.33</v>
      </c>
      <c r="D6501">
        <f t="shared" si="206"/>
        <v>23.716457960644007</v>
      </c>
      <c r="E6501">
        <v>-1.2366417670395783E-2</v>
      </c>
      <c r="F6501">
        <v>6493</v>
      </c>
      <c r="G6501">
        <f t="shared" ca="1" si="207"/>
        <v>-1.8910231702980684E-2</v>
      </c>
    </row>
    <row r="6502" spans="2:7" x14ac:dyDescent="0.35">
      <c r="B6502" s="269">
        <v>35563</v>
      </c>
      <c r="C6502" s="210">
        <v>11.18</v>
      </c>
      <c r="D6502">
        <f t="shared" si="206"/>
        <v>-0.91452599388379197</v>
      </c>
      <c r="E6502">
        <v>-1.2367491166077788E-2</v>
      </c>
      <c r="F6502">
        <v>6494</v>
      </c>
      <c r="G6502">
        <f t="shared" ca="1" si="207"/>
        <v>5.0556240272970005E-3</v>
      </c>
    </row>
    <row r="6503" spans="2:7" x14ac:dyDescent="0.35">
      <c r="B6503" s="269">
        <v>40287</v>
      </c>
      <c r="C6503" s="210">
        <v>130.80000000000001</v>
      </c>
      <c r="D6503">
        <f t="shared" si="206"/>
        <v>-0.96101527199895076</v>
      </c>
      <c r="E6503">
        <v>-1.2382965871337862E-2</v>
      </c>
      <c r="F6503">
        <v>6495</v>
      </c>
      <c r="G6503">
        <f t="shared" ca="1" si="207"/>
        <v>-6.2880921214814832E-3</v>
      </c>
    </row>
    <row r="6504" spans="2:7" x14ac:dyDescent="0.35">
      <c r="B6504" s="269">
        <v>44046</v>
      </c>
      <c r="C6504" s="210">
        <v>3355.16</v>
      </c>
      <c r="D6504">
        <f t="shared" si="206"/>
        <v>-0.39748265712741332</v>
      </c>
      <c r="E6504">
        <v>-1.2395246771672586E-2</v>
      </c>
      <c r="F6504">
        <v>6496</v>
      </c>
      <c r="G6504">
        <f t="shared" ca="1" si="207"/>
        <v>-2.4947276491300184E-3</v>
      </c>
    </row>
    <row r="6505" spans="2:7" x14ac:dyDescent="0.35">
      <c r="B6505" s="269">
        <v>45856</v>
      </c>
      <c r="C6505" s="210">
        <v>5568.57</v>
      </c>
      <c r="D6505">
        <f t="shared" si="206"/>
        <v>48.275019909742497</v>
      </c>
      <c r="E6505">
        <v>-1.2396980031817238E-2</v>
      </c>
      <c r="F6505">
        <v>6497</v>
      </c>
      <c r="G6505">
        <f t="shared" ca="1" si="207"/>
        <v>4.5335022872600422E-3</v>
      </c>
    </row>
    <row r="6506" spans="2:7" x14ac:dyDescent="0.35">
      <c r="B6506" s="269">
        <v>38729</v>
      </c>
      <c r="C6506" s="210">
        <v>113.01</v>
      </c>
      <c r="D6506">
        <f t="shared" si="206"/>
        <v>2.0297587131367294</v>
      </c>
      <c r="E6506">
        <v>-1.2409333216813787E-2</v>
      </c>
      <c r="F6506">
        <v>6498</v>
      </c>
      <c r="G6506">
        <f t="shared" ca="1" si="207"/>
        <v>1.1066633585606013E-2</v>
      </c>
    </row>
    <row r="6507" spans="2:7" x14ac:dyDescent="0.35">
      <c r="B6507" s="269">
        <v>37404</v>
      </c>
      <c r="C6507" s="210">
        <v>37.299999999999997</v>
      </c>
      <c r="D6507">
        <f t="shared" si="206"/>
        <v>0.14698646986469846</v>
      </c>
      <c r="E6507">
        <v>-1.2443738416733014E-2</v>
      </c>
      <c r="F6507">
        <v>6499</v>
      </c>
      <c r="G6507">
        <f t="shared" ca="1" si="207"/>
        <v>-3.0129874272541478E-3</v>
      </c>
    </row>
    <row r="6508" spans="2:7" x14ac:dyDescent="0.35">
      <c r="B6508" s="269">
        <v>36592</v>
      </c>
      <c r="C6508" s="210">
        <v>32.520000000000003</v>
      </c>
      <c r="D6508">
        <f t="shared" si="206"/>
        <v>-0.39666048237476803</v>
      </c>
      <c r="E6508">
        <v>-1.2450652900091E-2</v>
      </c>
      <c r="F6508">
        <v>6500</v>
      </c>
      <c r="G6508">
        <f t="shared" ca="1" si="207"/>
        <v>1.5268857515665256E-2</v>
      </c>
    </row>
    <row r="6509" spans="2:7" x14ac:dyDescent="0.35">
      <c r="B6509" s="269">
        <v>36909</v>
      </c>
      <c r="C6509" s="210">
        <v>53.9</v>
      </c>
      <c r="D6509">
        <f t="shared" si="206"/>
        <v>-0.48445719751315158</v>
      </c>
      <c r="E6509">
        <v>-1.2458776108464634E-2</v>
      </c>
      <c r="F6509">
        <v>6501</v>
      </c>
      <c r="G6509">
        <f t="shared" ca="1" si="207"/>
        <v>-3.1702711050595111E-3</v>
      </c>
    </row>
    <row r="6510" spans="2:7" x14ac:dyDescent="0.35">
      <c r="B6510" s="269">
        <v>39868</v>
      </c>
      <c r="C6510" s="210">
        <v>104.55</v>
      </c>
      <c r="D6510">
        <f t="shared" si="206"/>
        <v>-0.18422284644194756</v>
      </c>
      <c r="E6510">
        <v>-1.2468121280816164E-2</v>
      </c>
      <c r="F6510">
        <v>6502</v>
      </c>
      <c r="G6510">
        <f t="shared" ca="1" si="207"/>
        <v>-1.1405501027473723E-2</v>
      </c>
    </row>
    <row r="6511" spans="2:7" x14ac:dyDescent="0.35">
      <c r="B6511" s="269">
        <v>40147</v>
      </c>
      <c r="C6511" s="210">
        <v>128.16</v>
      </c>
      <c r="D6511">
        <f t="shared" si="206"/>
        <v>-0.10950528071150634</v>
      </c>
      <c r="E6511">
        <v>-1.2482662968099896E-2</v>
      </c>
      <c r="F6511">
        <v>6503</v>
      </c>
      <c r="G6511">
        <f t="shared" ca="1" si="207"/>
        <v>1.565658898281963E-2</v>
      </c>
    </row>
    <row r="6512" spans="2:7" x14ac:dyDescent="0.35">
      <c r="B6512" s="269">
        <v>40620</v>
      </c>
      <c r="C6512" s="210">
        <v>143.91999999999999</v>
      </c>
      <c r="D6512">
        <f t="shared" si="206"/>
        <v>9.795544705523325E-2</v>
      </c>
      <c r="E6512">
        <v>-1.2487992315081799E-2</v>
      </c>
      <c r="F6512">
        <v>6504</v>
      </c>
      <c r="G6512">
        <f t="shared" ca="1" si="207"/>
        <v>4.708024098387964E-2</v>
      </c>
    </row>
    <row r="6513" spans="2:7" x14ac:dyDescent="0.35">
      <c r="B6513" s="269">
        <v>40161</v>
      </c>
      <c r="C6513" s="210">
        <v>131.08000000000001</v>
      </c>
      <c r="D6513">
        <f t="shared" si="206"/>
        <v>-0.97203817552721739</v>
      </c>
      <c r="E6513">
        <v>-1.2505650143136933E-2</v>
      </c>
      <c r="F6513">
        <v>6505</v>
      </c>
      <c r="G6513">
        <f t="shared" ca="1" si="207"/>
        <v>1.7809914635783883E-3</v>
      </c>
    </row>
    <row r="6514" spans="2:7" x14ac:dyDescent="0.35">
      <c r="B6514" s="269">
        <v>45638</v>
      </c>
      <c r="C6514" s="210">
        <v>4687.82</v>
      </c>
      <c r="D6514">
        <f t="shared" si="206"/>
        <v>27.976511311657806</v>
      </c>
      <c r="E6514">
        <v>-1.2506345859339924E-2</v>
      </c>
      <c r="F6514">
        <v>6506</v>
      </c>
      <c r="G6514">
        <f t="shared" ca="1" si="207"/>
        <v>-3.4979461239353325E-2</v>
      </c>
    </row>
    <row r="6515" spans="2:7" x14ac:dyDescent="0.35">
      <c r="B6515" s="269">
        <v>40532</v>
      </c>
      <c r="C6515" s="210">
        <v>161.78</v>
      </c>
      <c r="D6515">
        <f t="shared" si="206"/>
        <v>-0.86674354433507683</v>
      </c>
      <c r="E6515">
        <v>-1.2512970762375702E-2</v>
      </c>
      <c r="F6515">
        <v>6507</v>
      </c>
      <c r="G6515">
        <f t="shared" ca="1" si="207"/>
        <v>1.63497599333353E-2</v>
      </c>
    </row>
    <row r="6516" spans="2:7" x14ac:dyDescent="0.35">
      <c r="B6516" s="269">
        <v>42488</v>
      </c>
      <c r="C6516" s="210">
        <v>1214.05</v>
      </c>
      <c r="D6516">
        <f t="shared" si="206"/>
        <v>80.098864395457568</v>
      </c>
      <c r="E6516">
        <v>-1.2525926227174827E-2</v>
      </c>
      <c r="F6516">
        <v>6508</v>
      </c>
      <c r="G6516">
        <f t="shared" ca="1" si="207"/>
        <v>-2.8520426470141347E-2</v>
      </c>
    </row>
    <row r="6517" spans="2:7" x14ac:dyDescent="0.35">
      <c r="B6517" s="269">
        <v>35683</v>
      </c>
      <c r="C6517" s="210">
        <v>14.97</v>
      </c>
      <c r="D6517">
        <f t="shared" si="206"/>
        <v>-0.82693641618497116</v>
      </c>
      <c r="E6517">
        <v>-1.2532981530342975E-2</v>
      </c>
      <c r="F6517">
        <v>6509</v>
      </c>
      <c r="G6517">
        <f t="shared" ca="1" si="207"/>
        <v>-1.5099469811027307E-2</v>
      </c>
    </row>
    <row r="6518" spans="2:7" x14ac:dyDescent="0.35">
      <c r="B6518" s="269">
        <v>38951</v>
      </c>
      <c r="C6518" s="210">
        <v>86.5</v>
      </c>
      <c r="D6518">
        <f t="shared" si="206"/>
        <v>-4.3247428381816132E-2</v>
      </c>
      <c r="E6518">
        <v>-1.2557077625570711E-2</v>
      </c>
      <c r="F6518">
        <v>6510</v>
      </c>
      <c r="G6518">
        <f t="shared" ca="1" si="207"/>
        <v>-8.0011186074925474E-3</v>
      </c>
    </row>
    <row r="6519" spans="2:7" x14ac:dyDescent="0.35">
      <c r="B6519" s="269">
        <v>38603</v>
      </c>
      <c r="C6519" s="210">
        <v>90.41</v>
      </c>
      <c r="D6519">
        <f t="shared" si="206"/>
        <v>-0.27188531851493924</v>
      </c>
      <c r="E6519">
        <v>-1.2560069899519502E-2</v>
      </c>
      <c r="F6519">
        <v>6511</v>
      </c>
      <c r="G6519">
        <f t="shared" ca="1" si="207"/>
        <v>-3.0013082544783638E-2</v>
      </c>
    </row>
    <row r="6520" spans="2:7" x14ac:dyDescent="0.35">
      <c r="B6520" s="269">
        <v>38852</v>
      </c>
      <c r="C6520" s="210">
        <v>124.17</v>
      </c>
      <c r="D6520">
        <f t="shared" si="206"/>
        <v>2.2918875927889717</v>
      </c>
      <c r="E6520">
        <v>-1.2564612326043724E-2</v>
      </c>
      <c r="F6520">
        <v>6512</v>
      </c>
      <c r="G6520">
        <f t="shared" ca="1" si="207"/>
        <v>-5.7805456886126727E-4</v>
      </c>
    </row>
    <row r="6521" spans="2:7" x14ac:dyDescent="0.35">
      <c r="B6521" s="269">
        <v>37510</v>
      </c>
      <c r="C6521" s="210">
        <v>37.72</v>
      </c>
      <c r="D6521">
        <f t="shared" si="206"/>
        <v>-0.17189901207464323</v>
      </c>
      <c r="E6521">
        <v>-1.2565445026178113E-2</v>
      </c>
      <c r="F6521">
        <v>6513</v>
      </c>
      <c r="G6521">
        <f t="shared" ca="1" si="207"/>
        <v>3.1365437545307177E-3</v>
      </c>
    </row>
    <row r="6522" spans="2:7" x14ac:dyDescent="0.35">
      <c r="B6522" s="269">
        <v>36578</v>
      </c>
      <c r="C6522" s="210">
        <v>45.55</v>
      </c>
      <c r="D6522">
        <f t="shared" si="206"/>
        <v>-0.59970120397222959</v>
      </c>
      <c r="E6522">
        <v>-1.2573162800780519E-2</v>
      </c>
      <c r="F6522">
        <v>6514</v>
      </c>
      <c r="G6522">
        <f t="shared" ca="1" si="207"/>
        <v>1.8701916474247019E-2</v>
      </c>
    </row>
    <row r="6523" spans="2:7" x14ac:dyDescent="0.35">
      <c r="B6523" s="269">
        <v>39244</v>
      </c>
      <c r="C6523" s="210">
        <v>113.79</v>
      </c>
      <c r="D6523">
        <f t="shared" si="206"/>
        <v>-0.96054752914989439</v>
      </c>
      <c r="E6523">
        <v>-1.2582436653939506E-2</v>
      </c>
      <c r="F6523">
        <v>6515</v>
      </c>
      <c r="G6523">
        <f t="shared" ca="1" si="207"/>
        <v>1.1411692981616489E-2</v>
      </c>
    </row>
    <row r="6524" spans="2:7" x14ac:dyDescent="0.35">
      <c r="B6524" s="269">
        <v>44628</v>
      </c>
      <c r="C6524" s="210">
        <v>2884.23</v>
      </c>
      <c r="D6524">
        <f t="shared" si="206"/>
        <v>0.83801403253866591</v>
      </c>
      <c r="E6524">
        <v>-1.2588154741526868E-2</v>
      </c>
      <c r="F6524">
        <v>6516</v>
      </c>
      <c r="G6524">
        <f t="shared" ca="1" si="207"/>
        <v>-8.4215492266601927E-3</v>
      </c>
    </row>
    <row r="6525" spans="2:7" x14ac:dyDescent="0.35">
      <c r="B6525" s="269">
        <v>42898</v>
      </c>
      <c r="C6525" s="210">
        <v>1569.21</v>
      </c>
      <c r="D6525">
        <f t="shared" si="206"/>
        <v>-0.39062645624281583</v>
      </c>
      <c r="E6525">
        <v>-1.2622147275164034E-2</v>
      </c>
      <c r="F6525">
        <v>6517</v>
      </c>
      <c r="G6525">
        <f t="shared" ca="1" si="207"/>
        <v>1.7740149468971515E-2</v>
      </c>
    </row>
    <row r="6526" spans="2:7" x14ac:dyDescent="0.35">
      <c r="B6526" s="269">
        <v>43259</v>
      </c>
      <c r="C6526" s="210">
        <v>2575.12</v>
      </c>
      <c r="D6526">
        <f t="shared" si="206"/>
        <v>-0.24149184973107357</v>
      </c>
      <c r="E6526">
        <v>-1.2622505789788529E-2</v>
      </c>
      <c r="F6526">
        <v>6518</v>
      </c>
      <c r="G6526">
        <f t="shared" ca="1" si="207"/>
        <v>-2.1996976289983781E-3</v>
      </c>
    </row>
    <row r="6527" spans="2:7" x14ac:dyDescent="0.35">
      <c r="B6527" s="269">
        <v>44578</v>
      </c>
      <c r="C6527" s="210">
        <v>3394.98</v>
      </c>
      <c r="D6527">
        <f t="shared" si="206"/>
        <v>39.982375663930462</v>
      </c>
      <c r="E6527">
        <v>-1.2633709668975883E-2</v>
      </c>
      <c r="F6527">
        <v>6519</v>
      </c>
      <c r="G6527">
        <f t="shared" ca="1" si="207"/>
        <v>-1.4136533631463883E-2</v>
      </c>
    </row>
    <row r="6528" spans="2:7" x14ac:dyDescent="0.35">
      <c r="B6528" s="269">
        <v>39064</v>
      </c>
      <c r="C6528" s="210">
        <v>82.84</v>
      </c>
      <c r="D6528">
        <f t="shared" si="206"/>
        <v>-0.94135470351701878</v>
      </c>
      <c r="E6528">
        <v>-1.2634088200238406E-2</v>
      </c>
      <c r="F6528">
        <v>6520</v>
      </c>
      <c r="G6528">
        <f t="shared" ca="1" si="207"/>
        <v>-5.3630271936291043E-3</v>
      </c>
    </row>
    <row r="6529" spans="2:7" x14ac:dyDescent="0.35">
      <c r="B6529" s="269">
        <v>42661</v>
      </c>
      <c r="C6529" s="210">
        <v>1412.56</v>
      </c>
      <c r="D6529">
        <f t="shared" si="206"/>
        <v>43.114928169893808</v>
      </c>
      <c r="E6529">
        <v>-1.2637700609517527E-2</v>
      </c>
      <c r="F6529">
        <v>6521</v>
      </c>
      <c r="G6529">
        <f t="shared" ca="1" si="207"/>
        <v>-1.5174407579186E-2</v>
      </c>
    </row>
    <row r="6530" spans="2:7" x14ac:dyDescent="0.35">
      <c r="B6530" s="269">
        <v>36013</v>
      </c>
      <c r="C6530" s="210">
        <v>32.020000000000003</v>
      </c>
      <c r="D6530">
        <f t="shared" si="206"/>
        <v>2.1546798029556653</v>
      </c>
      <c r="E6530">
        <v>-1.264261486278127E-2</v>
      </c>
      <c r="F6530">
        <v>6522</v>
      </c>
      <c r="G6530">
        <f t="shared" ca="1" si="207"/>
        <v>-1.0888788022757837E-2</v>
      </c>
    </row>
    <row r="6531" spans="2:7" x14ac:dyDescent="0.35">
      <c r="B6531" s="269">
        <v>35382</v>
      </c>
      <c r="C6531" s="210">
        <v>10.15</v>
      </c>
      <c r="D6531">
        <f t="shared" si="206"/>
        <v>-0.99162029622046455</v>
      </c>
      <c r="E6531">
        <v>-1.2645914396887064E-2</v>
      </c>
      <c r="F6531">
        <v>6523</v>
      </c>
      <c r="G6531">
        <f t="shared" ca="1" si="207"/>
        <v>-4.8484935845787116E-3</v>
      </c>
    </row>
    <row r="6532" spans="2:7" x14ac:dyDescent="0.35">
      <c r="B6532" s="269">
        <v>42437</v>
      </c>
      <c r="C6532" s="210">
        <v>1211.26</v>
      </c>
      <c r="D6532">
        <f t="shared" si="206"/>
        <v>-0.6479458226155701</v>
      </c>
      <c r="E6532">
        <v>-1.2659053301706056E-2</v>
      </c>
      <c r="F6532">
        <v>6524</v>
      </c>
      <c r="G6532">
        <f t="shared" ca="1" si="207"/>
        <v>8.4928662101584913E-3</v>
      </c>
    </row>
    <row r="6533" spans="2:7" x14ac:dyDescent="0.35">
      <c r="B6533" s="269">
        <v>44490</v>
      </c>
      <c r="C6533" s="210">
        <v>3440.55</v>
      </c>
      <c r="D6533">
        <f t="shared" si="206"/>
        <v>33.49172932330827</v>
      </c>
      <c r="E6533">
        <v>-1.2666836935279716E-2</v>
      </c>
      <c r="F6533">
        <v>6525</v>
      </c>
      <c r="G6533">
        <f t="shared" ca="1" si="207"/>
        <v>-2.0661731893517592E-2</v>
      </c>
    </row>
    <row r="6534" spans="2:7" x14ac:dyDescent="0.35">
      <c r="B6534" s="269">
        <v>39534</v>
      </c>
      <c r="C6534" s="210">
        <v>99.75</v>
      </c>
      <c r="D6534">
        <f t="shared" si="206"/>
        <v>-0.13336229365768892</v>
      </c>
      <c r="E6534">
        <v>-1.2669504107690795E-2</v>
      </c>
      <c r="F6534">
        <v>6526</v>
      </c>
      <c r="G6534">
        <f t="shared" ca="1" si="207"/>
        <v>-9.999736551577822E-3</v>
      </c>
    </row>
    <row r="6535" spans="2:7" x14ac:dyDescent="0.35">
      <c r="B6535" s="269">
        <v>39422</v>
      </c>
      <c r="C6535" s="210">
        <v>115.1</v>
      </c>
      <c r="D6535">
        <f t="shared" si="206"/>
        <v>-0.83699885290244003</v>
      </c>
      <c r="E6535">
        <v>-1.2695144964831052E-2</v>
      </c>
      <c r="F6535">
        <v>6527</v>
      </c>
      <c r="G6535">
        <f t="shared" ca="1" si="207"/>
        <v>1.1635044727229146E-2</v>
      </c>
    </row>
    <row r="6536" spans="2:7" x14ac:dyDescent="0.35">
      <c r="B6536" s="269">
        <v>41967</v>
      </c>
      <c r="C6536" s="210">
        <v>706.13</v>
      </c>
      <c r="D6536">
        <f t="shared" si="206"/>
        <v>5.6340661405486667</v>
      </c>
      <c r="E6536">
        <v>-1.2695571929922737E-2</v>
      </c>
      <c r="F6536">
        <v>6528</v>
      </c>
      <c r="G6536">
        <f t="shared" ca="1" si="207"/>
        <v>2.4688793754121783E-4</v>
      </c>
    </row>
    <row r="6537" spans="2:7" x14ac:dyDescent="0.35">
      <c r="B6537" s="269">
        <v>39372</v>
      </c>
      <c r="C6537" s="210">
        <v>106.44</v>
      </c>
      <c r="D6537">
        <f t="shared" ref="D6537:D6600" si="208">(C6537-C6538)/C6538</f>
        <v>-0.13778857837181049</v>
      </c>
      <c r="E6537">
        <v>-1.2707541044430058E-2</v>
      </c>
      <c r="F6537">
        <v>6529</v>
      </c>
      <c r="G6537">
        <f t="shared" ca="1" si="207"/>
        <v>5.6741541939055772E-3</v>
      </c>
    </row>
    <row r="6538" spans="2:7" x14ac:dyDescent="0.35">
      <c r="B6538" s="269">
        <v>39296</v>
      </c>
      <c r="C6538" s="210">
        <v>123.45</v>
      </c>
      <c r="D6538">
        <f t="shared" si="208"/>
        <v>2.3230148048452226</v>
      </c>
      <c r="E6538">
        <v>-1.2715930902111351E-2</v>
      </c>
      <c r="F6538">
        <v>6530</v>
      </c>
      <c r="G6538">
        <f t="shared" ref="G6538:G6601" ca="1" si="209">_xlfn.NORM.INV(RAND(),M$11,M$12)</f>
        <v>2.0621745425129737E-2</v>
      </c>
    </row>
    <row r="6539" spans="2:7" x14ac:dyDescent="0.35">
      <c r="B6539" s="269">
        <v>37524</v>
      </c>
      <c r="C6539" s="210">
        <v>37.15</v>
      </c>
      <c r="D6539">
        <f t="shared" si="208"/>
        <v>-0.98852187023997473</v>
      </c>
      <c r="E6539">
        <v>-1.2755779962795746E-2</v>
      </c>
      <c r="F6539">
        <v>6531</v>
      </c>
      <c r="G6539">
        <f t="shared" ca="1" si="209"/>
        <v>8.6926975112910868E-3</v>
      </c>
    </row>
    <row r="6540" spans="2:7" x14ac:dyDescent="0.35">
      <c r="B6540" s="269">
        <v>44588</v>
      </c>
      <c r="C6540" s="210">
        <v>3236.59</v>
      </c>
      <c r="D6540">
        <f t="shared" si="208"/>
        <v>55.554080027957369</v>
      </c>
      <c r="E6540">
        <v>-1.2756183637799942E-2</v>
      </c>
      <c r="F6540">
        <v>6532</v>
      </c>
      <c r="G6540">
        <f t="shared" ca="1" si="209"/>
        <v>-1.1095632445675437E-2</v>
      </c>
    </row>
    <row r="6541" spans="2:7" x14ac:dyDescent="0.35">
      <c r="B6541" s="269">
        <v>36861</v>
      </c>
      <c r="C6541" s="210">
        <v>57.23</v>
      </c>
      <c r="D6541">
        <f t="shared" si="208"/>
        <v>-0.71308968767233172</v>
      </c>
      <c r="E6541">
        <v>-1.2765223391409385E-2</v>
      </c>
      <c r="F6541">
        <v>6533</v>
      </c>
      <c r="G6541">
        <f t="shared" ca="1" si="209"/>
        <v>4.0024883987612059E-2</v>
      </c>
    </row>
    <row r="6542" spans="2:7" x14ac:dyDescent="0.35">
      <c r="B6542" s="269">
        <v>41302</v>
      </c>
      <c r="C6542" s="210">
        <v>199.47</v>
      </c>
      <c r="D6542">
        <f t="shared" si="208"/>
        <v>-0.93977500543465142</v>
      </c>
      <c r="E6542">
        <v>-1.2769116555308152E-2</v>
      </c>
      <c r="F6542">
        <v>6534</v>
      </c>
      <c r="G6542">
        <f t="shared" ca="1" si="209"/>
        <v>5.1107617688209385E-3</v>
      </c>
    </row>
    <row r="6543" spans="2:7" x14ac:dyDescent="0.35">
      <c r="B6543" s="269">
        <v>44580</v>
      </c>
      <c r="C6543" s="210">
        <v>3312.08</v>
      </c>
      <c r="D6543">
        <f t="shared" si="208"/>
        <v>15.741205014152849</v>
      </c>
      <c r="E6543">
        <v>-1.2769305974509123E-2</v>
      </c>
      <c r="F6543">
        <v>6535</v>
      </c>
      <c r="G6543">
        <f t="shared" ca="1" si="209"/>
        <v>6.0813567340902821E-3</v>
      </c>
    </row>
    <row r="6544" spans="2:7" x14ac:dyDescent="0.35">
      <c r="B6544" s="269">
        <v>41176</v>
      </c>
      <c r="C6544" s="210">
        <v>197.84</v>
      </c>
      <c r="D6544">
        <f t="shared" si="208"/>
        <v>0.82981871994080647</v>
      </c>
      <c r="E6544">
        <v>-1.2774451097804403E-2</v>
      </c>
      <c r="F6544">
        <v>6536</v>
      </c>
      <c r="G6544">
        <f t="shared" ca="1" si="209"/>
        <v>1.6457037725749388E-2</v>
      </c>
    </row>
    <row r="6545" spans="2:7" x14ac:dyDescent="0.35">
      <c r="B6545" s="269">
        <v>39486</v>
      </c>
      <c r="C6545" s="210">
        <v>108.12</v>
      </c>
      <c r="D6545">
        <f t="shared" si="208"/>
        <v>0.10292767520146898</v>
      </c>
      <c r="E6545">
        <v>-1.2783053323593786E-2</v>
      </c>
      <c r="F6545">
        <v>6537</v>
      </c>
      <c r="G6545">
        <f t="shared" ca="1" si="209"/>
        <v>1.6951179906602176E-2</v>
      </c>
    </row>
    <row r="6546" spans="2:7" x14ac:dyDescent="0.35">
      <c r="B6546" s="269">
        <v>38700</v>
      </c>
      <c r="C6546" s="210">
        <v>98.03</v>
      </c>
      <c r="D6546">
        <f t="shared" si="208"/>
        <v>2.6307407407407406</v>
      </c>
      <c r="E6546">
        <v>-1.2789526686807613E-2</v>
      </c>
      <c r="F6546">
        <v>6538</v>
      </c>
      <c r="G6546">
        <f t="shared" ca="1" si="209"/>
        <v>1.7892740030046705E-2</v>
      </c>
    </row>
    <row r="6547" spans="2:7" x14ac:dyDescent="0.35">
      <c r="B6547" s="269">
        <v>35937</v>
      </c>
      <c r="C6547" s="210">
        <v>27</v>
      </c>
      <c r="D6547">
        <f t="shared" si="208"/>
        <v>0.1668107173725151</v>
      </c>
      <c r="E6547">
        <v>-1.2797074954296212E-2</v>
      </c>
      <c r="F6547">
        <v>6539</v>
      </c>
      <c r="G6547">
        <f t="shared" ca="1" si="209"/>
        <v>-1.0115139889470993E-3</v>
      </c>
    </row>
    <row r="6548" spans="2:7" x14ac:dyDescent="0.35">
      <c r="B6548" s="269">
        <v>35892</v>
      </c>
      <c r="C6548" s="210">
        <v>23.14</v>
      </c>
      <c r="D6548">
        <f t="shared" si="208"/>
        <v>1.3093812375249503</v>
      </c>
      <c r="E6548">
        <v>-1.2798634812286718E-2</v>
      </c>
      <c r="F6548">
        <v>6540</v>
      </c>
      <c r="G6548">
        <f t="shared" ca="1" si="209"/>
        <v>1.0842338204556483E-2</v>
      </c>
    </row>
    <row r="6549" spans="2:7" x14ac:dyDescent="0.35">
      <c r="B6549" s="269">
        <v>35327</v>
      </c>
      <c r="C6549" s="210">
        <v>10.02</v>
      </c>
      <c r="D6549">
        <f t="shared" si="208"/>
        <v>-0.91870182555780933</v>
      </c>
      <c r="E6549">
        <v>-1.2807881773399091E-2</v>
      </c>
      <c r="F6549">
        <v>6541</v>
      </c>
      <c r="G6549">
        <f t="shared" ca="1" si="209"/>
        <v>3.3574427638052261E-3</v>
      </c>
    </row>
    <row r="6550" spans="2:7" x14ac:dyDescent="0.35">
      <c r="B6550" s="269">
        <v>39937</v>
      </c>
      <c r="C6550" s="210">
        <v>123.25</v>
      </c>
      <c r="D6550">
        <f t="shared" si="208"/>
        <v>0.14565904443205058</v>
      </c>
      <c r="E6550">
        <v>-1.2815378454144929E-2</v>
      </c>
      <c r="F6550">
        <v>6542</v>
      </c>
      <c r="G6550">
        <f t="shared" ca="1" si="209"/>
        <v>-3.5175001443829698E-3</v>
      </c>
    </row>
    <row r="6551" spans="2:7" x14ac:dyDescent="0.35">
      <c r="B6551" s="269">
        <v>39853</v>
      </c>
      <c r="C6551" s="210">
        <v>107.58</v>
      </c>
      <c r="D6551">
        <f t="shared" si="208"/>
        <v>1.4584095063985376</v>
      </c>
      <c r="E6551">
        <v>-1.2846393833731011E-2</v>
      </c>
      <c r="F6551">
        <v>6543</v>
      </c>
      <c r="G6551">
        <f t="shared" ca="1" si="209"/>
        <v>-5.652879930832409E-3</v>
      </c>
    </row>
    <row r="6552" spans="2:7" x14ac:dyDescent="0.35">
      <c r="B6552" s="269">
        <v>37231</v>
      </c>
      <c r="C6552" s="210">
        <v>43.76</v>
      </c>
      <c r="D6552">
        <f t="shared" si="208"/>
        <v>-0.88155045474231275</v>
      </c>
      <c r="E6552">
        <v>-1.2858109632303187E-2</v>
      </c>
      <c r="F6552">
        <v>6544</v>
      </c>
      <c r="G6552">
        <f t="shared" ca="1" si="209"/>
        <v>-6.3796197369040374E-3</v>
      </c>
    </row>
    <row r="6553" spans="2:7" x14ac:dyDescent="0.35">
      <c r="B6553" s="269">
        <v>41674</v>
      </c>
      <c r="C6553" s="210">
        <v>369.44</v>
      </c>
      <c r="D6553">
        <f t="shared" si="208"/>
        <v>16.223310023310024</v>
      </c>
      <c r="E6553">
        <v>-1.2878747394859171E-2</v>
      </c>
      <c r="F6553">
        <v>6545</v>
      </c>
      <c r="G6553">
        <f t="shared" ca="1" si="209"/>
        <v>2.1691466212585852E-3</v>
      </c>
    </row>
    <row r="6554" spans="2:7" x14ac:dyDescent="0.35">
      <c r="B6554" s="269">
        <v>35880</v>
      </c>
      <c r="C6554" s="210">
        <v>21.45</v>
      </c>
      <c r="D6554">
        <f t="shared" si="208"/>
        <v>-0.98313042657606642</v>
      </c>
      <c r="E6554">
        <v>-1.2885411872986707E-2</v>
      </c>
      <c r="F6554">
        <v>6546</v>
      </c>
      <c r="G6554">
        <f t="shared" ca="1" si="209"/>
        <v>3.2106690494547861E-2</v>
      </c>
    </row>
    <row r="6555" spans="2:7" x14ac:dyDescent="0.35">
      <c r="B6555" s="269">
        <v>42717</v>
      </c>
      <c r="C6555" s="210">
        <v>1271.52</v>
      </c>
      <c r="D6555">
        <f t="shared" si="208"/>
        <v>7.0906993001103369E-2</v>
      </c>
      <c r="E6555">
        <v>-1.2902324281522286E-2</v>
      </c>
      <c r="F6555">
        <v>6547</v>
      </c>
      <c r="G6555">
        <f t="shared" ca="1" si="209"/>
        <v>-5.5244551795562155E-3</v>
      </c>
    </row>
    <row r="6556" spans="2:7" x14ac:dyDescent="0.35">
      <c r="B6556" s="269">
        <v>42524</v>
      </c>
      <c r="C6556" s="210">
        <v>1187.33</v>
      </c>
      <c r="D6556">
        <f t="shared" si="208"/>
        <v>-0.79095309108003375</v>
      </c>
      <c r="E6556">
        <v>-1.2910895698585017E-2</v>
      </c>
      <c r="F6556">
        <v>6548</v>
      </c>
      <c r="G6556">
        <f t="shared" ca="1" si="209"/>
        <v>-2.5617321724499785E-3</v>
      </c>
    </row>
    <row r="6557" spans="2:7" x14ac:dyDescent="0.35">
      <c r="B6557" s="269">
        <v>45540</v>
      </c>
      <c r="C6557" s="210">
        <v>5679.73</v>
      </c>
      <c r="D6557">
        <f t="shared" si="208"/>
        <v>66.752952403674101</v>
      </c>
      <c r="E6557">
        <v>-1.2917835406652143E-2</v>
      </c>
      <c r="F6557">
        <v>6549</v>
      </c>
      <c r="G6557">
        <f t="shared" ca="1" si="209"/>
        <v>5.1825531492039655E-3</v>
      </c>
    </row>
    <row r="6558" spans="2:7" x14ac:dyDescent="0.35">
      <c r="B6558" s="269">
        <v>38993</v>
      </c>
      <c r="C6558" s="210">
        <v>83.83</v>
      </c>
      <c r="D6558">
        <f t="shared" si="208"/>
        <v>-0.91466207893477747</v>
      </c>
      <c r="E6558">
        <v>-1.2951842693983379E-2</v>
      </c>
      <c r="F6558">
        <v>6550</v>
      </c>
      <c r="G6558">
        <f t="shared" ca="1" si="209"/>
        <v>1.651233147035356E-2</v>
      </c>
    </row>
    <row r="6559" spans="2:7" x14ac:dyDescent="0.35">
      <c r="B6559" s="269">
        <v>42111</v>
      </c>
      <c r="C6559" s="210">
        <v>982.33</v>
      </c>
      <c r="D6559">
        <f t="shared" si="208"/>
        <v>25.883689107827042</v>
      </c>
      <c r="E6559">
        <v>-1.2961827919174438E-2</v>
      </c>
      <c r="F6559">
        <v>6551</v>
      </c>
      <c r="G6559">
        <f t="shared" ca="1" si="209"/>
        <v>6.9936096690321184E-3</v>
      </c>
    </row>
    <row r="6560" spans="2:7" x14ac:dyDescent="0.35">
      <c r="B6560" s="269">
        <v>37470</v>
      </c>
      <c r="C6560" s="210">
        <v>36.54</v>
      </c>
      <c r="D6560">
        <f t="shared" si="208"/>
        <v>-0.98920512623562018</v>
      </c>
      <c r="E6560">
        <v>-1.2965964343598162E-2</v>
      </c>
      <c r="F6560">
        <v>6552</v>
      </c>
      <c r="G6560">
        <f t="shared" ca="1" si="209"/>
        <v>1.5172863406763539E-2</v>
      </c>
    </row>
    <row r="6561" spans="2:7" x14ac:dyDescent="0.35">
      <c r="B6561" s="269">
        <v>44823</v>
      </c>
      <c r="C6561" s="210">
        <v>3384.94</v>
      </c>
      <c r="D6561">
        <f t="shared" si="208"/>
        <v>37.364955230647169</v>
      </c>
      <c r="E6561">
        <v>-1.2970123227834449E-2</v>
      </c>
      <c r="F6561">
        <v>6553</v>
      </c>
      <c r="G6561">
        <f t="shared" ca="1" si="209"/>
        <v>-4.3162144592356951E-3</v>
      </c>
    </row>
    <row r="6562" spans="2:7" x14ac:dyDescent="0.35">
      <c r="B6562" s="269">
        <v>38650</v>
      </c>
      <c r="C6562" s="210">
        <v>88.23</v>
      </c>
      <c r="D6562">
        <f t="shared" si="208"/>
        <v>-0.32452916858061553</v>
      </c>
      <c r="E6562">
        <v>-1.2976843047320691E-2</v>
      </c>
      <c r="F6562">
        <v>6554</v>
      </c>
      <c r="G6562">
        <f t="shared" ca="1" si="209"/>
        <v>-1.5627169503710312E-3</v>
      </c>
    </row>
    <row r="6563" spans="2:7" x14ac:dyDescent="0.35">
      <c r="B6563" s="269">
        <v>40305</v>
      </c>
      <c r="C6563" s="210">
        <v>130.62</v>
      </c>
      <c r="D6563">
        <f t="shared" si="208"/>
        <v>-0.89259460259509582</v>
      </c>
      <c r="E6563">
        <v>-1.2996826356354834E-2</v>
      </c>
      <c r="F6563">
        <v>6555</v>
      </c>
      <c r="G6563">
        <f t="shared" ca="1" si="209"/>
        <v>8.1139853508218097E-3</v>
      </c>
    </row>
    <row r="6564" spans="2:7" x14ac:dyDescent="0.35">
      <c r="B6564" s="269">
        <v>42726</v>
      </c>
      <c r="C6564" s="210">
        <v>1216.1400000000001</v>
      </c>
      <c r="D6564">
        <f t="shared" si="208"/>
        <v>-0.12211073413700993</v>
      </c>
      <c r="E6564">
        <v>-1.3009568484868136E-2</v>
      </c>
      <c r="F6564">
        <v>6556</v>
      </c>
      <c r="G6564">
        <f t="shared" ca="1" si="209"/>
        <v>8.0416719806175214E-3</v>
      </c>
    </row>
    <row r="6565" spans="2:7" x14ac:dyDescent="0.35">
      <c r="B6565" s="269">
        <v>42286</v>
      </c>
      <c r="C6565" s="210">
        <v>1385.3</v>
      </c>
      <c r="D6565">
        <f t="shared" si="208"/>
        <v>2.7730144895958162</v>
      </c>
      <c r="E6565">
        <v>-1.3051965631723641E-2</v>
      </c>
      <c r="F6565">
        <v>6557</v>
      </c>
      <c r="G6565">
        <f t="shared" ca="1" si="209"/>
        <v>5.2285065920122161E-3</v>
      </c>
    </row>
    <row r="6566" spans="2:7" x14ac:dyDescent="0.35">
      <c r="B6566" s="269">
        <v>41788</v>
      </c>
      <c r="C6566" s="210">
        <v>367.16</v>
      </c>
      <c r="D6566">
        <f t="shared" si="208"/>
        <v>8.1721209093180107</v>
      </c>
      <c r="E6566">
        <v>-1.3063813773452925E-2</v>
      </c>
      <c r="F6566">
        <v>6558</v>
      </c>
      <c r="G6566">
        <f t="shared" ca="1" si="209"/>
        <v>-1.9088685143981009E-2</v>
      </c>
    </row>
    <row r="6567" spans="2:7" x14ac:dyDescent="0.35">
      <c r="B6567" s="269">
        <v>37858</v>
      </c>
      <c r="C6567" s="210">
        <v>40.03</v>
      </c>
      <c r="D6567">
        <f t="shared" si="208"/>
        <v>-0.98822626281640258</v>
      </c>
      <c r="E6567">
        <v>-1.3067061143984248E-2</v>
      </c>
      <c r="F6567">
        <v>6559</v>
      </c>
      <c r="G6567">
        <f t="shared" ca="1" si="209"/>
        <v>-2.1489030730205531E-2</v>
      </c>
    </row>
    <row r="6568" spans="2:7" x14ac:dyDescent="0.35">
      <c r="B6568" s="269">
        <v>44113</v>
      </c>
      <c r="C6568" s="210">
        <v>3399.94</v>
      </c>
      <c r="D6568">
        <f t="shared" si="208"/>
        <v>35.653083225528242</v>
      </c>
      <c r="E6568">
        <v>-1.3071231389533072E-2</v>
      </c>
      <c r="F6568">
        <v>6560</v>
      </c>
      <c r="G6568">
        <f t="shared" ca="1" si="209"/>
        <v>-5.8464563072406408E-3</v>
      </c>
    </row>
    <row r="6569" spans="2:7" x14ac:dyDescent="0.35">
      <c r="B6569" s="269">
        <v>38880</v>
      </c>
      <c r="C6569" s="210">
        <v>92.76</v>
      </c>
      <c r="D6569">
        <f t="shared" si="208"/>
        <v>-0.96547822850762921</v>
      </c>
      <c r="E6569">
        <v>-1.3086498563676878E-2</v>
      </c>
      <c r="F6569">
        <v>6561</v>
      </c>
      <c r="G6569">
        <f t="shared" ca="1" si="209"/>
        <v>-2.4931473456695384E-3</v>
      </c>
    </row>
    <row r="6570" spans="2:7" x14ac:dyDescent="0.35">
      <c r="B6570" s="269">
        <v>43798</v>
      </c>
      <c r="C6570" s="210">
        <v>2687</v>
      </c>
      <c r="D6570">
        <f t="shared" si="208"/>
        <v>-0.39632221610631202</v>
      </c>
      <c r="E6570">
        <v>-1.3086611107642282E-2</v>
      </c>
      <c r="F6570">
        <v>6562</v>
      </c>
      <c r="G6570">
        <f t="shared" ca="1" si="209"/>
        <v>-1.0532397606394491E-2</v>
      </c>
    </row>
    <row r="6571" spans="2:7" x14ac:dyDescent="0.35">
      <c r="B6571" s="269">
        <v>45254</v>
      </c>
      <c r="C6571" s="210">
        <v>4451.05</v>
      </c>
      <c r="D6571">
        <f t="shared" si="208"/>
        <v>41.50429717341482</v>
      </c>
      <c r="E6571">
        <v>-1.3099400682463682E-2</v>
      </c>
      <c r="F6571">
        <v>6563</v>
      </c>
      <c r="G6571">
        <f t="shared" ca="1" si="209"/>
        <v>1.5112831570219835E-2</v>
      </c>
    </row>
    <row r="6572" spans="2:7" x14ac:dyDescent="0.35">
      <c r="B6572" s="269">
        <v>39510</v>
      </c>
      <c r="C6572" s="210">
        <v>104.72</v>
      </c>
      <c r="D6572">
        <f t="shared" si="208"/>
        <v>-0.92889685562775415</v>
      </c>
      <c r="E6572">
        <v>-1.3099613608519467E-2</v>
      </c>
      <c r="F6572">
        <v>6564</v>
      </c>
      <c r="G6572">
        <f t="shared" ca="1" si="209"/>
        <v>2.4078633328269736E-2</v>
      </c>
    </row>
    <row r="6573" spans="2:7" x14ac:dyDescent="0.35">
      <c r="B6573" s="269">
        <v>42838</v>
      </c>
      <c r="C6573" s="210">
        <v>1472.79</v>
      </c>
      <c r="D6573">
        <f t="shared" si="208"/>
        <v>-0.41337831540290687</v>
      </c>
      <c r="E6573">
        <v>-1.3100231850650627E-2</v>
      </c>
      <c r="F6573">
        <v>6565</v>
      </c>
      <c r="G6573">
        <f t="shared" ca="1" si="209"/>
        <v>6.8037976213557432E-3</v>
      </c>
    </row>
    <row r="6574" spans="2:7" x14ac:dyDescent="0.35">
      <c r="B6574" s="269">
        <v>43515</v>
      </c>
      <c r="C6574" s="210">
        <v>2510.63</v>
      </c>
      <c r="D6574">
        <f t="shared" si="208"/>
        <v>30.764043522267205</v>
      </c>
      <c r="E6574">
        <v>-1.3105500457945531E-2</v>
      </c>
      <c r="F6574">
        <v>6566</v>
      </c>
      <c r="G6574">
        <f t="shared" ca="1" si="209"/>
        <v>-6.1339447403291067E-3</v>
      </c>
    </row>
    <row r="6575" spans="2:7" x14ac:dyDescent="0.35">
      <c r="B6575" s="269">
        <v>38924</v>
      </c>
      <c r="C6575" s="210">
        <v>79.040000000000006</v>
      </c>
      <c r="D6575">
        <f t="shared" si="208"/>
        <v>-0.9832573587975123</v>
      </c>
      <c r="E6575">
        <v>-1.3110250967661346E-2</v>
      </c>
      <c r="F6575">
        <v>6567</v>
      </c>
      <c r="G6575">
        <f t="shared" ca="1" si="209"/>
        <v>3.2994575571448796E-2</v>
      </c>
    </row>
    <row r="6576" spans="2:7" x14ac:dyDescent="0.35">
      <c r="B6576" s="269">
        <v>45671</v>
      </c>
      <c r="C6576" s="210">
        <v>4720.88</v>
      </c>
      <c r="D6576">
        <f t="shared" si="208"/>
        <v>22.444974175605882</v>
      </c>
      <c r="E6576">
        <v>-1.3121779394395395E-2</v>
      </c>
      <c r="F6576">
        <v>6568</v>
      </c>
      <c r="G6576">
        <f t="shared" ca="1" si="209"/>
        <v>1.1282632465026627E-2</v>
      </c>
    </row>
    <row r="6577" spans="2:7" x14ac:dyDescent="0.35">
      <c r="B6577" s="269">
        <v>41205</v>
      </c>
      <c r="C6577" s="210">
        <v>201.36</v>
      </c>
      <c r="D6577">
        <f t="shared" si="208"/>
        <v>-0.95372800264726576</v>
      </c>
      <c r="E6577">
        <v>-1.3134679474612715E-2</v>
      </c>
      <c r="F6577">
        <v>6569</v>
      </c>
      <c r="G6577">
        <f t="shared" ca="1" si="209"/>
        <v>4.1268237345281483E-2</v>
      </c>
    </row>
    <row r="6578" spans="2:7" x14ac:dyDescent="0.35">
      <c r="B6578" s="269">
        <v>45148</v>
      </c>
      <c r="C6578" s="210">
        <v>4351.66</v>
      </c>
      <c r="D6578">
        <f t="shared" si="208"/>
        <v>0.99766798110513832</v>
      </c>
      <c r="E6578">
        <v>-1.3137275801151647E-2</v>
      </c>
      <c r="F6578">
        <v>6570</v>
      </c>
      <c r="G6578">
        <f t="shared" ca="1" si="209"/>
        <v>-1.67931689431297E-2</v>
      </c>
    </row>
    <row r="6579" spans="2:7" x14ac:dyDescent="0.35">
      <c r="B6579" s="269">
        <v>43691</v>
      </c>
      <c r="C6579" s="210">
        <v>2178.37</v>
      </c>
      <c r="D6579">
        <f t="shared" si="208"/>
        <v>12.687527489789504</v>
      </c>
      <c r="E6579">
        <v>-1.3137806529942874E-2</v>
      </c>
      <c r="F6579">
        <v>6571</v>
      </c>
      <c r="G6579">
        <f t="shared" ca="1" si="209"/>
        <v>2.1599089469989296E-2</v>
      </c>
    </row>
    <row r="6580" spans="2:7" x14ac:dyDescent="0.35">
      <c r="B6580" s="269">
        <v>40507</v>
      </c>
      <c r="C6580" s="210">
        <v>159.15</v>
      </c>
      <c r="D6580">
        <f t="shared" si="208"/>
        <v>2.0296973158195319</v>
      </c>
      <c r="E6580">
        <v>-1.3145656352700468E-2</v>
      </c>
      <c r="F6580">
        <v>6572</v>
      </c>
      <c r="G6580">
        <f t="shared" ca="1" si="209"/>
        <v>3.5560499603077642E-3</v>
      </c>
    </row>
    <row r="6581" spans="2:7" x14ac:dyDescent="0.35">
      <c r="B6581" s="269">
        <v>36817</v>
      </c>
      <c r="C6581" s="210">
        <v>52.53</v>
      </c>
      <c r="D6581">
        <f t="shared" si="208"/>
        <v>-0.98393474810308912</v>
      </c>
      <c r="E6581">
        <v>-1.3150479053165428E-2</v>
      </c>
      <c r="F6581">
        <v>6573</v>
      </c>
      <c r="G6581">
        <f t="shared" ca="1" si="209"/>
        <v>1.5846092745201108E-2</v>
      </c>
    </row>
    <row r="6582" spans="2:7" x14ac:dyDescent="0.35">
      <c r="B6582" s="269">
        <v>44715</v>
      </c>
      <c r="C6582" s="210">
        <v>3269.79</v>
      </c>
      <c r="D6582">
        <f t="shared" si="208"/>
        <v>18.048060118839569</v>
      </c>
      <c r="E6582">
        <v>-1.315277195121581E-2</v>
      </c>
      <c r="F6582">
        <v>6574</v>
      </c>
      <c r="G6582">
        <f t="shared" ca="1" si="209"/>
        <v>-8.6523605096385115E-3</v>
      </c>
    </row>
    <row r="6583" spans="2:7" x14ac:dyDescent="0.35">
      <c r="B6583" s="269">
        <v>40469</v>
      </c>
      <c r="C6583" s="210">
        <v>171.66</v>
      </c>
      <c r="D6583">
        <f t="shared" si="208"/>
        <v>-0.86416079765767184</v>
      </c>
      <c r="E6583">
        <v>-1.3164702500718552E-2</v>
      </c>
      <c r="F6583">
        <v>6575</v>
      </c>
      <c r="G6583">
        <f t="shared" ca="1" si="209"/>
        <v>4.2236925960992482E-2</v>
      </c>
    </row>
    <row r="6584" spans="2:7" x14ac:dyDescent="0.35">
      <c r="B6584" s="269">
        <v>42332</v>
      </c>
      <c r="C6584" s="210">
        <v>1263.7</v>
      </c>
      <c r="D6584">
        <f t="shared" si="208"/>
        <v>6.4396561874484872</v>
      </c>
      <c r="E6584">
        <v>-1.3166114824764088E-2</v>
      </c>
      <c r="F6584">
        <v>6576</v>
      </c>
      <c r="G6584">
        <f t="shared" ca="1" si="209"/>
        <v>-1.7768949277522341E-2</v>
      </c>
    </row>
    <row r="6585" spans="2:7" x14ac:dyDescent="0.35">
      <c r="B6585" s="269">
        <v>40477</v>
      </c>
      <c r="C6585" s="210">
        <v>169.86</v>
      </c>
      <c r="D6585">
        <f t="shared" si="208"/>
        <v>-0.94299483510250925</v>
      </c>
      <c r="E6585">
        <v>-1.318770696566538E-2</v>
      </c>
      <c r="F6585">
        <v>6577</v>
      </c>
      <c r="G6585">
        <f t="shared" ca="1" si="209"/>
        <v>-3.0877760453993045E-2</v>
      </c>
    </row>
    <row r="6586" spans="2:7" x14ac:dyDescent="0.35">
      <c r="B6586" s="269">
        <v>44693</v>
      </c>
      <c r="C6586" s="210">
        <v>2979.73</v>
      </c>
      <c r="D6586">
        <f t="shared" si="208"/>
        <v>21.519120314389358</v>
      </c>
      <c r="E6586">
        <v>-1.3190663540383344E-2</v>
      </c>
      <c r="F6586">
        <v>6578</v>
      </c>
      <c r="G6586">
        <f t="shared" ca="1" si="209"/>
        <v>3.7421471108674324E-2</v>
      </c>
    </row>
    <row r="6587" spans="2:7" x14ac:dyDescent="0.35">
      <c r="B6587" s="269">
        <v>40060</v>
      </c>
      <c r="C6587" s="210">
        <v>132.32</v>
      </c>
      <c r="D6587">
        <f t="shared" si="208"/>
        <v>11.662200956937799</v>
      </c>
      <c r="E6587">
        <v>-1.3200089492132226E-2</v>
      </c>
      <c r="F6587">
        <v>6579</v>
      </c>
      <c r="G6587">
        <f t="shared" ca="1" si="209"/>
        <v>2.1324670933978204E-2</v>
      </c>
    </row>
    <row r="6588" spans="2:7" x14ac:dyDescent="0.35">
      <c r="B6588" s="269">
        <v>35388</v>
      </c>
      <c r="C6588" s="210">
        <v>10.45</v>
      </c>
      <c r="D6588">
        <f t="shared" si="208"/>
        <v>-0.81576163610719321</v>
      </c>
      <c r="E6588">
        <v>-1.3220018885741319E-2</v>
      </c>
      <c r="F6588">
        <v>6580</v>
      </c>
      <c r="G6588">
        <f t="shared" ca="1" si="209"/>
        <v>-1.0847564729956355E-2</v>
      </c>
    </row>
    <row r="6589" spans="2:7" x14ac:dyDescent="0.35">
      <c r="B6589" s="269">
        <v>36502</v>
      </c>
      <c r="C6589" s="210">
        <v>56.72</v>
      </c>
      <c r="D6589">
        <f t="shared" si="208"/>
        <v>0.58347292015633723</v>
      </c>
      <c r="E6589">
        <v>-1.3221990257480829E-2</v>
      </c>
      <c r="F6589">
        <v>6581</v>
      </c>
      <c r="G6589">
        <f t="shared" ca="1" si="209"/>
        <v>1.0599534966332555E-2</v>
      </c>
    </row>
    <row r="6590" spans="2:7" x14ac:dyDescent="0.35">
      <c r="B6590" s="269">
        <v>37687</v>
      </c>
      <c r="C6590" s="210">
        <v>35.82</v>
      </c>
      <c r="D6590">
        <f t="shared" si="208"/>
        <v>-0.72074530287674443</v>
      </c>
      <c r="E6590">
        <v>-1.3223140495867683E-2</v>
      </c>
      <c r="F6590">
        <v>6582</v>
      </c>
      <c r="G6590">
        <f t="shared" ca="1" si="209"/>
        <v>-1.4646735732997252E-2</v>
      </c>
    </row>
    <row r="6591" spans="2:7" x14ac:dyDescent="0.35">
      <c r="B6591" s="269">
        <v>40002</v>
      </c>
      <c r="C6591" s="210">
        <v>128.27000000000001</v>
      </c>
      <c r="D6591">
        <f t="shared" si="208"/>
        <v>-0.95885801894962375</v>
      </c>
      <c r="E6591">
        <v>-1.3231787060543109E-2</v>
      </c>
      <c r="F6591">
        <v>6583</v>
      </c>
      <c r="G6591">
        <f t="shared" ca="1" si="209"/>
        <v>-2.7024066101084373E-2</v>
      </c>
    </row>
    <row r="6592" spans="2:7" x14ac:dyDescent="0.35">
      <c r="B6592" s="269">
        <v>44267</v>
      </c>
      <c r="C6592" s="210">
        <v>3117.74</v>
      </c>
      <c r="D6592">
        <f t="shared" si="208"/>
        <v>321.0805785123967</v>
      </c>
      <c r="E6592">
        <v>-1.3245389433439263E-2</v>
      </c>
      <c r="F6592">
        <v>6584</v>
      </c>
      <c r="G6592">
        <f t="shared" ca="1" si="209"/>
        <v>2.2338538737313399E-3</v>
      </c>
    </row>
    <row r="6593" spans="2:7" x14ac:dyDescent="0.35">
      <c r="B6593" s="269">
        <v>35293</v>
      </c>
      <c r="C6593" s="210">
        <v>9.68</v>
      </c>
      <c r="D6593">
        <f t="shared" si="208"/>
        <v>-0.99727326247947201</v>
      </c>
      <c r="E6593">
        <v>-1.3251783893985809E-2</v>
      </c>
      <c r="F6593">
        <v>6585</v>
      </c>
      <c r="G6593">
        <f t="shared" ca="1" si="209"/>
        <v>7.0993848240661012E-3</v>
      </c>
    </row>
    <row r="6594" spans="2:7" x14ac:dyDescent="0.35">
      <c r="B6594" s="269">
        <v>44840</v>
      </c>
      <c r="C6594" s="210">
        <v>3550.03</v>
      </c>
      <c r="D6594">
        <f t="shared" si="208"/>
        <v>1.5792138913106655</v>
      </c>
      <c r="E6594">
        <v>-1.3252874745324064E-2</v>
      </c>
      <c r="F6594">
        <v>6586</v>
      </c>
      <c r="G6594">
        <f t="shared" ca="1" si="209"/>
        <v>-2.400669959196149E-2</v>
      </c>
    </row>
    <row r="6595" spans="2:7" x14ac:dyDescent="0.35">
      <c r="B6595" s="269">
        <v>42303</v>
      </c>
      <c r="C6595" s="210">
        <v>1376.4</v>
      </c>
      <c r="D6595">
        <f t="shared" si="208"/>
        <v>21.841022236973117</v>
      </c>
      <c r="E6595">
        <v>-1.326259946949602E-2</v>
      </c>
      <c r="F6595">
        <v>6587</v>
      </c>
      <c r="G6595">
        <f t="shared" ca="1" si="209"/>
        <v>-9.2410095928915793E-3</v>
      </c>
    </row>
    <row r="6596" spans="2:7" x14ac:dyDescent="0.35">
      <c r="B6596" s="269">
        <v>36539</v>
      </c>
      <c r="C6596" s="210">
        <v>60.26</v>
      </c>
      <c r="D6596">
        <f t="shared" si="208"/>
        <v>-0.95094791166391257</v>
      </c>
      <c r="E6596">
        <v>-1.3263468151301822E-2</v>
      </c>
      <c r="F6596">
        <v>6588</v>
      </c>
      <c r="G6596">
        <f t="shared" ca="1" si="209"/>
        <v>1.3439484412508602E-2</v>
      </c>
    </row>
    <row r="6597" spans="2:7" x14ac:dyDescent="0.35">
      <c r="B6597" s="269">
        <v>42384</v>
      </c>
      <c r="C6597" s="210">
        <v>1228.49</v>
      </c>
      <c r="D6597">
        <f t="shared" si="208"/>
        <v>47.59533227848101</v>
      </c>
      <c r="E6597">
        <v>-1.3268969727150772E-2</v>
      </c>
      <c r="F6597">
        <v>6589</v>
      </c>
      <c r="G6597">
        <f t="shared" ca="1" si="209"/>
        <v>-1.7468693684852498E-3</v>
      </c>
    </row>
    <row r="6598" spans="2:7" x14ac:dyDescent="0.35">
      <c r="B6598" s="269">
        <v>35930</v>
      </c>
      <c r="C6598" s="210">
        <v>25.28</v>
      </c>
      <c r="D6598">
        <f t="shared" si="208"/>
        <v>-0.42296279388267521</v>
      </c>
      <c r="E6598">
        <v>-1.3270882123341134E-2</v>
      </c>
      <c r="F6598">
        <v>6590</v>
      </c>
      <c r="G6598">
        <f t="shared" ca="1" si="209"/>
        <v>-1.6495531744155478E-2</v>
      </c>
    </row>
    <row r="6599" spans="2:7" x14ac:dyDescent="0.35">
      <c r="B6599" s="269">
        <v>38156</v>
      </c>
      <c r="C6599" s="210">
        <v>43.81</v>
      </c>
      <c r="D6599">
        <f t="shared" si="208"/>
        <v>-0.9916662703658965</v>
      </c>
      <c r="E6599">
        <v>-1.3288288288288206E-2</v>
      </c>
      <c r="F6599">
        <v>6591</v>
      </c>
      <c r="G6599">
        <f t="shared" ca="1" si="209"/>
        <v>-4.8844325578070162E-2</v>
      </c>
    </row>
    <row r="6600" spans="2:7" x14ac:dyDescent="0.35">
      <c r="B6600" s="269">
        <v>46162</v>
      </c>
      <c r="C6600" s="210">
        <v>5256.95</v>
      </c>
      <c r="D6600">
        <f t="shared" si="208"/>
        <v>12.315813470452644</v>
      </c>
      <c r="E6600">
        <v>-1.3292615859918993E-2</v>
      </c>
      <c r="F6600">
        <v>6592</v>
      </c>
      <c r="G6600">
        <f t="shared" ca="1" si="209"/>
        <v>-3.4341236854835734E-3</v>
      </c>
    </row>
    <row r="6601" spans="2:7" x14ac:dyDescent="0.35">
      <c r="B6601" s="269">
        <v>41808</v>
      </c>
      <c r="C6601" s="210">
        <v>394.79</v>
      </c>
      <c r="D6601">
        <f t="shared" ref="D6601:D6664" si="210">(C6601-C6602)/C6602</f>
        <v>-0.53081064378498499</v>
      </c>
      <c r="E6601">
        <v>-1.3296343505535961E-2</v>
      </c>
      <c r="F6601">
        <v>6593</v>
      </c>
      <c r="G6601">
        <f t="shared" ca="1" si="209"/>
        <v>-9.3377300099034503E-3</v>
      </c>
    </row>
    <row r="6602" spans="2:7" x14ac:dyDescent="0.35">
      <c r="B6602" s="269">
        <v>42012</v>
      </c>
      <c r="C6602" s="210">
        <v>841.43</v>
      </c>
      <c r="D6602">
        <f t="shared" si="210"/>
        <v>1.9862299038222664</v>
      </c>
      <c r="E6602">
        <v>-1.3297841152948664E-2</v>
      </c>
      <c r="F6602">
        <v>6594</v>
      </c>
      <c r="G6602">
        <f t="shared" ref="G6602:G6665" ca="1" si="211">_xlfn.NORM.INV(RAND(),M$11,M$12)</f>
        <v>-1.4177975922683559E-2</v>
      </c>
    </row>
    <row r="6603" spans="2:7" x14ac:dyDescent="0.35">
      <c r="B6603" s="269">
        <v>41438</v>
      </c>
      <c r="C6603" s="210">
        <v>281.77</v>
      </c>
      <c r="D6603">
        <f t="shared" si="210"/>
        <v>-0.93862062505582033</v>
      </c>
      <c r="E6603">
        <v>-1.330671989354628E-2</v>
      </c>
      <c r="F6603">
        <v>6595</v>
      </c>
      <c r="G6603">
        <f t="shared" ca="1" si="211"/>
        <v>9.6437239633061639E-3</v>
      </c>
    </row>
    <row r="6604" spans="2:7" x14ac:dyDescent="0.35">
      <c r="B6604" s="269">
        <v>45729</v>
      </c>
      <c r="C6604" s="210">
        <v>4590.63</v>
      </c>
      <c r="D6604">
        <f t="shared" si="210"/>
        <v>40.915905770635497</v>
      </c>
      <c r="E6604">
        <v>-1.3315192860735296E-2</v>
      </c>
      <c r="F6604">
        <v>6596</v>
      </c>
      <c r="G6604">
        <f t="shared" ca="1" si="211"/>
        <v>1.1704968792487771E-2</v>
      </c>
    </row>
    <row r="6605" spans="2:7" x14ac:dyDescent="0.35">
      <c r="B6605" s="269">
        <v>39485</v>
      </c>
      <c r="C6605" s="210">
        <v>109.52</v>
      </c>
      <c r="D6605">
        <f t="shared" si="210"/>
        <v>-0.97636384825556044</v>
      </c>
      <c r="E6605">
        <v>-1.3333333333333369E-2</v>
      </c>
      <c r="F6605">
        <v>6597</v>
      </c>
      <c r="G6605">
        <f t="shared" ca="1" si="211"/>
        <v>-1.6057834390036569E-3</v>
      </c>
    </row>
    <row r="6606" spans="2:7" x14ac:dyDescent="0.35">
      <c r="B6606" s="269">
        <v>45385</v>
      </c>
      <c r="C6606" s="210">
        <v>4633.58</v>
      </c>
      <c r="D6606">
        <f t="shared" si="210"/>
        <v>1.493504676417724</v>
      </c>
      <c r="E6606">
        <v>-1.3336286068979051E-2</v>
      </c>
      <c r="F6606">
        <v>6598</v>
      </c>
      <c r="G6606">
        <f t="shared" ca="1" si="211"/>
        <v>1.7335965118488402E-3</v>
      </c>
    </row>
    <row r="6607" spans="2:7" x14ac:dyDescent="0.35">
      <c r="B6607" s="269">
        <v>43000</v>
      </c>
      <c r="C6607" s="210">
        <v>1858.26</v>
      </c>
      <c r="D6607">
        <f t="shared" si="210"/>
        <v>32.554712892741058</v>
      </c>
      <c r="E6607">
        <v>-1.3353438709574702E-2</v>
      </c>
      <c r="F6607">
        <v>6599</v>
      </c>
      <c r="G6607">
        <f t="shared" ca="1" si="211"/>
        <v>1.2833534436171178E-2</v>
      </c>
    </row>
    <row r="6608" spans="2:7" x14ac:dyDescent="0.35">
      <c r="B6608" s="269">
        <v>36845</v>
      </c>
      <c r="C6608" s="210">
        <v>55.38</v>
      </c>
      <c r="D6608">
        <f t="shared" si="210"/>
        <v>-0.74135998505510936</v>
      </c>
      <c r="E6608">
        <v>-1.3361838588989844E-2</v>
      </c>
      <c r="F6608">
        <v>6600</v>
      </c>
      <c r="G6608">
        <f t="shared" ca="1" si="211"/>
        <v>-2.7874919892745221E-4</v>
      </c>
    </row>
    <row r="6609" spans="2:7" x14ac:dyDescent="0.35">
      <c r="B6609" s="269">
        <v>41368</v>
      </c>
      <c r="C6609" s="210">
        <v>214.12</v>
      </c>
      <c r="D6609">
        <f t="shared" si="210"/>
        <v>1.0289964938879939</v>
      </c>
      <c r="E6609">
        <v>-1.3362823702884552E-2</v>
      </c>
      <c r="F6609">
        <v>6601</v>
      </c>
      <c r="G6609">
        <f t="shared" ca="1" si="211"/>
        <v>2.4400450422577533E-2</v>
      </c>
    </row>
    <row r="6610" spans="2:7" x14ac:dyDescent="0.35">
      <c r="B6610" s="269">
        <v>39861</v>
      </c>
      <c r="C6610" s="210">
        <v>105.53</v>
      </c>
      <c r="D6610">
        <f t="shared" si="210"/>
        <v>-7.7131613467424517E-2</v>
      </c>
      <c r="E6610">
        <v>-1.3369483919222071E-2</v>
      </c>
      <c r="F6610">
        <v>6602</v>
      </c>
      <c r="G6610">
        <f t="shared" ca="1" si="211"/>
        <v>4.368083539804112E-3</v>
      </c>
    </row>
    <row r="6611" spans="2:7" x14ac:dyDescent="0.35">
      <c r="B6611" s="269">
        <v>38761</v>
      </c>
      <c r="C6611" s="210">
        <v>114.35</v>
      </c>
      <c r="D6611">
        <f t="shared" si="210"/>
        <v>1.7754854368932036</v>
      </c>
      <c r="E6611">
        <v>-1.3373597929249451E-2</v>
      </c>
      <c r="F6611">
        <v>6603</v>
      </c>
      <c r="G6611">
        <f t="shared" ca="1" si="211"/>
        <v>-2.4998455947599578E-2</v>
      </c>
    </row>
    <row r="6612" spans="2:7" x14ac:dyDescent="0.35">
      <c r="B6612" s="269">
        <v>37279</v>
      </c>
      <c r="C6612" s="210">
        <v>41.2</v>
      </c>
      <c r="D6612">
        <f t="shared" si="210"/>
        <v>-0.37726723095525988</v>
      </c>
      <c r="E6612">
        <v>-1.3409961685823639E-2</v>
      </c>
      <c r="F6612">
        <v>6604</v>
      </c>
      <c r="G6612">
        <f t="shared" ca="1" si="211"/>
        <v>-5.0828619528376388E-3</v>
      </c>
    </row>
    <row r="6613" spans="2:7" x14ac:dyDescent="0.35">
      <c r="B6613" s="269">
        <v>36446</v>
      </c>
      <c r="C6613" s="210">
        <v>66.16</v>
      </c>
      <c r="D6613">
        <f t="shared" si="210"/>
        <v>6.5011337868480723</v>
      </c>
      <c r="E6613">
        <v>-1.3420817178646073E-2</v>
      </c>
      <c r="F6613">
        <v>6605</v>
      </c>
      <c r="G6613">
        <f t="shared" ca="1" si="211"/>
        <v>1.6603569055985166E-2</v>
      </c>
    </row>
    <row r="6614" spans="2:7" x14ac:dyDescent="0.35">
      <c r="B6614" s="269">
        <v>35249</v>
      </c>
      <c r="C6614" s="210">
        <v>8.82</v>
      </c>
      <c r="D6614">
        <f t="shared" si="210"/>
        <v>-0.99818190438301224</v>
      </c>
      <c r="E6614">
        <v>-1.3422818791946222E-2</v>
      </c>
      <c r="F6614">
        <v>6606</v>
      </c>
      <c r="G6614">
        <f t="shared" ca="1" si="211"/>
        <v>1.4754011713787943E-2</v>
      </c>
    </row>
    <row r="6615" spans="2:7" x14ac:dyDescent="0.35">
      <c r="B6615" s="269">
        <v>45308</v>
      </c>
      <c r="C6615" s="210">
        <v>4851.2299999999996</v>
      </c>
      <c r="D6615">
        <f t="shared" si="210"/>
        <v>35.53584877240548</v>
      </c>
      <c r="E6615">
        <v>-1.343021635989093E-2</v>
      </c>
      <c r="F6615">
        <v>6607</v>
      </c>
      <c r="G6615">
        <f t="shared" ca="1" si="211"/>
        <v>-1.2051013289930896E-3</v>
      </c>
    </row>
    <row r="6616" spans="2:7" x14ac:dyDescent="0.35">
      <c r="B6616" s="269">
        <v>40051</v>
      </c>
      <c r="C6616" s="210">
        <v>132.78</v>
      </c>
      <c r="D6616">
        <f t="shared" si="210"/>
        <v>1.4480088495575218</v>
      </c>
      <c r="E6616">
        <v>-1.3448250241474124E-2</v>
      </c>
      <c r="F6616">
        <v>6608</v>
      </c>
      <c r="G6616">
        <f t="shared" ca="1" si="211"/>
        <v>-2.6652223026956145E-2</v>
      </c>
    </row>
    <row r="6617" spans="2:7" x14ac:dyDescent="0.35">
      <c r="B6617" s="269">
        <v>36907</v>
      </c>
      <c r="C6617" s="210">
        <v>54.24</v>
      </c>
      <c r="D6617">
        <f t="shared" si="210"/>
        <v>-0.89786849438879268</v>
      </c>
      <c r="E6617">
        <v>-1.3459439796289467E-2</v>
      </c>
      <c r="F6617">
        <v>6609</v>
      </c>
      <c r="G6617">
        <f t="shared" ca="1" si="211"/>
        <v>-3.9701861703276132E-4</v>
      </c>
    </row>
    <row r="6618" spans="2:7" x14ac:dyDescent="0.35">
      <c r="B6618" s="269">
        <v>41879</v>
      </c>
      <c r="C6618" s="210">
        <v>531.08000000000004</v>
      </c>
      <c r="D6618">
        <f t="shared" si="210"/>
        <v>-0.89998493408662905</v>
      </c>
      <c r="E6618">
        <v>-1.3467575650623223E-2</v>
      </c>
      <c r="F6618">
        <v>6610</v>
      </c>
      <c r="G6618">
        <f t="shared" ca="1" si="211"/>
        <v>-5.7458064285533204E-3</v>
      </c>
    </row>
    <row r="6619" spans="2:7" x14ac:dyDescent="0.35">
      <c r="B6619" s="269">
        <v>46260</v>
      </c>
      <c r="C6619" s="209">
        <v>5310</v>
      </c>
      <c r="D6619">
        <f t="shared" si="210"/>
        <v>25.764112903225808</v>
      </c>
      <c r="E6619">
        <v>-1.3469577333952624E-2</v>
      </c>
      <c r="F6619">
        <v>6611</v>
      </c>
      <c r="G6619">
        <f t="shared" ca="1" si="211"/>
        <v>-2.421092758519045E-3</v>
      </c>
    </row>
    <row r="6620" spans="2:7" x14ac:dyDescent="0.35">
      <c r="B6620" s="269">
        <v>41234</v>
      </c>
      <c r="C6620" s="210">
        <v>198.4</v>
      </c>
      <c r="D6620">
        <f t="shared" si="210"/>
        <v>-0.91742863445107103</v>
      </c>
      <c r="E6620">
        <v>-1.3475212570235233E-2</v>
      </c>
      <c r="F6620">
        <v>6612</v>
      </c>
      <c r="G6620">
        <f t="shared" ca="1" si="211"/>
        <v>-8.8031922999799537E-3</v>
      </c>
    </row>
    <row r="6621" spans="2:7" x14ac:dyDescent="0.35">
      <c r="B6621" s="269">
        <v>43241</v>
      </c>
      <c r="C6621" s="210">
        <v>2402.77</v>
      </c>
      <c r="D6621">
        <f t="shared" si="210"/>
        <v>42.790231456169131</v>
      </c>
      <c r="E6621">
        <v>-1.3483275237004341E-2</v>
      </c>
      <c r="F6621">
        <v>6613</v>
      </c>
      <c r="G6621">
        <f t="shared" ca="1" si="211"/>
        <v>1.1493684318909632E-2</v>
      </c>
    </row>
    <row r="6622" spans="2:7" x14ac:dyDescent="0.35">
      <c r="B6622" s="269">
        <v>36903</v>
      </c>
      <c r="C6622" s="210">
        <v>54.87</v>
      </c>
      <c r="D6622">
        <f t="shared" si="210"/>
        <v>-0.96442672371875915</v>
      </c>
      <c r="E6622">
        <v>-1.348435814455232E-2</v>
      </c>
      <c r="F6622">
        <v>6614</v>
      </c>
      <c r="G6622">
        <f t="shared" ca="1" si="211"/>
        <v>-8.7341044972333217E-3</v>
      </c>
    </row>
    <row r="6623" spans="2:7" x14ac:dyDescent="0.35">
      <c r="B6623" s="269">
        <v>42901</v>
      </c>
      <c r="C6623" s="210">
        <v>1542.45</v>
      </c>
      <c r="D6623">
        <f t="shared" si="210"/>
        <v>37.350323222277474</v>
      </c>
      <c r="E6623">
        <v>-1.3488621973214576E-2</v>
      </c>
      <c r="F6623">
        <v>6615</v>
      </c>
      <c r="G6623">
        <f t="shared" ca="1" si="211"/>
        <v>-9.7734780843900353E-3</v>
      </c>
    </row>
    <row r="6624" spans="2:7" x14ac:dyDescent="0.35">
      <c r="B6624" s="269">
        <v>37302</v>
      </c>
      <c r="C6624" s="210">
        <v>40.22</v>
      </c>
      <c r="D6624">
        <f t="shared" si="210"/>
        <v>-0.76878413337165852</v>
      </c>
      <c r="E6624">
        <v>-1.349031150355664E-2</v>
      </c>
      <c r="F6624">
        <v>6616</v>
      </c>
      <c r="G6624">
        <f t="shared" ca="1" si="211"/>
        <v>3.5299968597790436E-2</v>
      </c>
    </row>
    <row r="6625" spans="2:7" x14ac:dyDescent="0.35">
      <c r="B6625" s="269">
        <v>40466</v>
      </c>
      <c r="C6625" s="210">
        <v>173.95</v>
      </c>
      <c r="D6625">
        <f t="shared" si="210"/>
        <v>-0.95738389285093062</v>
      </c>
      <c r="E6625">
        <v>-1.3553362821821565E-2</v>
      </c>
      <c r="F6625">
        <v>6617</v>
      </c>
      <c r="G6625">
        <f t="shared" ca="1" si="211"/>
        <v>-7.9585091769299281E-3</v>
      </c>
    </row>
    <row r="6626" spans="2:7" x14ac:dyDescent="0.35">
      <c r="B6626" s="269">
        <v>44918</v>
      </c>
      <c r="C6626" s="210">
        <v>4081.79</v>
      </c>
      <c r="D6626">
        <f t="shared" si="210"/>
        <v>-0.21739422199384933</v>
      </c>
      <c r="E6626">
        <v>-1.3562402275544875E-2</v>
      </c>
      <c r="F6626">
        <v>6618</v>
      </c>
      <c r="G6626">
        <f t="shared" ca="1" si="211"/>
        <v>7.3475348467858517E-3</v>
      </c>
    </row>
    <row r="6627" spans="2:7" x14ac:dyDescent="0.35">
      <c r="B6627" s="269">
        <v>45883</v>
      </c>
      <c r="C6627" s="210">
        <v>5215.6400000000003</v>
      </c>
      <c r="D6627">
        <f t="shared" si="210"/>
        <v>129.55419274092617</v>
      </c>
      <c r="E6627">
        <v>-1.3579350309412357E-2</v>
      </c>
      <c r="F6627">
        <v>6619</v>
      </c>
      <c r="G6627">
        <f t="shared" ca="1" si="211"/>
        <v>-1.6039085733698645E-2</v>
      </c>
    </row>
    <row r="6628" spans="2:7" x14ac:dyDescent="0.35">
      <c r="B6628" s="269">
        <v>36703</v>
      </c>
      <c r="C6628" s="210">
        <v>39.950000000000003</v>
      </c>
      <c r="D6628">
        <f t="shared" si="210"/>
        <v>-0.19113180805831134</v>
      </c>
      <c r="E6628">
        <v>-1.3580246913580177E-2</v>
      </c>
      <c r="F6628">
        <v>6620</v>
      </c>
      <c r="G6628">
        <f t="shared" ca="1" si="211"/>
        <v>-3.9115132217973012E-2</v>
      </c>
    </row>
    <row r="6629" spans="2:7" x14ac:dyDescent="0.35">
      <c r="B6629" s="269">
        <v>36957</v>
      </c>
      <c r="C6629" s="210">
        <v>49.39</v>
      </c>
      <c r="D6629">
        <f t="shared" si="210"/>
        <v>-0.73944925089681379</v>
      </c>
      <c r="E6629">
        <v>-1.3580986618733767E-2</v>
      </c>
      <c r="F6629">
        <v>6621</v>
      </c>
      <c r="G6629">
        <f t="shared" ca="1" si="211"/>
        <v>-3.0656645906517972E-2</v>
      </c>
    </row>
    <row r="6630" spans="2:7" x14ac:dyDescent="0.35">
      <c r="B6630" s="269">
        <v>40885</v>
      </c>
      <c r="C6630" s="210">
        <v>189.56</v>
      </c>
      <c r="D6630">
        <f t="shared" si="210"/>
        <v>-0.74852412475623187</v>
      </c>
      <c r="E6630">
        <v>-1.3581724514752487E-2</v>
      </c>
      <c r="F6630">
        <v>6622</v>
      </c>
      <c r="G6630">
        <f t="shared" ca="1" si="211"/>
        <v>2.2822899099835092E-2</v>
      </c>
    </row>
    <row r="6631" spans="2:7" x14ac:dyDescent="0.35">
      <c r="B6631" s="269">
        <v>41996</v>
      </c>
      <c r="C6631" s="210">
        <v>753.79</v>
      </c>
      <c r="D6631">
        <f t="shared" si="210"/>
        <v>11.074163062630147</v>
      </c>
      <c r="E6631">
        <v>-1.3583364958059065E-2</v>
      </c>
      <c r="F6631">
        <v>6623</v>
      </c>
      <c r="G6631">
        <f t="shared" ca="1" si="211"/>
        <v>-1.5566339972586569E-3</v>
      </c>
    </row>
    <row r="6632" spans="2:7" x14ac:dyDescent="0.35">
      <c r="B6632" s="269">
        <v>38475</v>
      </c>
      <c r="C6632" s="210">
        <v>62.43</v>
      </c>
      <c r="D6632">
        <f t="shared" si="210"/>
        <v>-0.67509758001561282</v>
      </c>
      <c r="E6632">
        <v>-1.3588244588402583E-2</v>
      </c>
      <c r="F6632">
        <v>6624</v>
      </c>
      <c r="G6632">
        <f t="shared" ca="1" si="211"/>
        <v>2.4701348929412293E-3</v>
      </c>
    </row>
    <row r="6633" spans="2:7" x14ac:dyDescent="0.35">
      <c r="B6633" s="269">
        <v>40875</v>
      </c>
      <c r="C6633" s="210">
        <v>192.15</v>
      </c>
      <c r="D6633">
        <f t="shared" si="210"/>
        <v>-0.9170361862983416</v>
      </c>
      <c r="E6633">
        <v>-1.3603696098562656E-2</v>
      </c>
      <c r="F6633">
        <v>6625</v>
      </c>
      <c r="G6633">
        <f t="shared" ca="1" si="211"/>
        <v>-1.8210356563031029E-2</v>
      </c>
    </row>
    <row r="6634" spans="2:7" x14ac:dyDescent="0.35">
      <c r="B6634" s="269">
        <v>43210</v>
      </c>
      <c r="C6634" s="210">
        <v>2316.0700000000002</v>
      </c>
      <c r="D6634">
        <f t="shared" si="210"/>
        <v>19.521619705830233</v>
      </c>
      <c r="E6634">
        <v>-1.3611410416391627E-2</v>
      </c>
      <c r="F6634">
        <v>6626</v>
      </c>
      <c r="G6634">
        <f t="shared" ca="1" si="211"/>
        <v>1.090960197291552E-4</v>
      </c>
    </row>
    <row r="6635" spans="2:7" x14ac:dyDescent="0.35">
      <c r="B6635" s="269">
        <v>39436</v>
      </c>
      <c r="C6635" s="210">
        <v>112.86</v>
      </c>
      <c r="D6635">
        <f t="shared" si="210"/>
        <v>-0.97819994012033884</v>
      </c>
      <c r="E6635">
        <v>-1.3633980073413758E-2</v>
      </c>
      <c r="F6635">
        <v>6627</v>
      </c>
      <c r="G6635">
        <f t="shared" ca="1" si="211"/>
        <v>-8.8209552910655069E-3</v>
      </c>
    </row>
    <row r="6636" spans="2:7" x14ac:dyDescent="0.35">
      <c r="B6636" s="269">
        <v>45475</v>
      </c>
      <c r="C6636" s="210">
        <v>5177.05</v>
      </c>
      <c r="D6636">
        <f t="shared" si="210"/>
        <v>178.38496188496191</v>
      </c>
      <c r="E6636">
        <v>-1.3667912033059006E-2</v>
      </c>
      <c r="F6636">
        <v>6628</v>
      </c>
      <c r="G6636">
        <f t="shared" ca="1" si="211"/>
        <v>-1.8398088606153006E-2</v>
      </c>
    </row>
    <row r="6637" spans="2:7" x14ac:dyDescent="0.35">
      <c r="B6637" s="269">
        <v>35999</v>
      </c>
      <c r="C6637" s="210">
        <v>28.86</v>
      </c>
      <c r="D6637">
        <f t="shared" si="210"/>
        <v>-0.98908707275662955</v>
      </c>
      <c r="E6637">
        <v>-1.3670539986329533E-2</v>
      </c>
      <c r="F6637">
        <v>6629</v>
      </c>
      <c r="G6637">
        <f t="shared" ca="1" si="211"/>
        <v>-3.0432027342353233E-2</v>
      </c>
    </row>
    <row r="6638" spans="2:7" x14ac:dyDescent="0.35">
      <c r="B6638" s="269">
        <v>43530</v>
      </c>
      <c r="C6638" s="210">
        <v>2644.57</v>
      </c>
      <c r="D6638">
        <f t="shared" si="210"/>
        <v>1.1217666880616175</v>
      </c>
      <c r="E6638">
        <v>-1.3687543589418379E-2</v>
      </c>
      <c r="F6638">
        <v>6630</v>
      </c>
      <c r="G6638">
        <f t="shared" ca="1" si="211"/>
        <v>-1.3435159485973056E-2</v>
      </c>
    </row>
    <row r="6639" spans="2:7" x14ac:dyDescent="0.35">
      <c r="B6639" s="269">
        <v>42334</v>
      </c>
      <c r="C6639" s="210">
        <v>1246.4000000000001</v>
      </c>
      <c r="D6639">
        <f t="shared" si="210"/>
        <v>2.8450722819988131E-2</v>
      </c>
      <c r="E6639">
        <v>-1.3689958059666024E-2</v>
      </c>
      <c r="F6639">
        <v>6631</v>
      </c>
      <c r="G6639">
        <f t="shared" ca="1" si="211"/>
        <v>-8.4015362628655898E-3</v>
      </c>
    </row>
    <row r="6640" spans="2:7" x14ac:dyDescent="0.35">
      <c r="B6640" s="269">
        <v>42566</v>
      </c>
      <c r="C6640" s="210">
        <v>1211.92</v>
      </c>
      <c r="D6640">
        <f t="shared" si="210"/>
        <v>7.675782088911161</v>
      </c>
      <c r="E6640">
        <v>-1.3696846388606248E-2</v>
      </c>
      <c r="F6640">
        <v>6632</v>
      </c>
      <c r="G6640">
        <f t="shared" ca="1" si="211"/>
        <v>1.1513974664950355E-2</v>
      </c>
    </row>
    <row r="6641" spans="2:7" x14ac:dyDescent="0.35">
      <c r="B6641" s="269">
        <v>38817</v>
      </c>
      <c r="C6641" s="210">
        <v>139.69</v>
      </c>
      <c r="D6641">
        <f t="shared" si="210"/>
        <v>6.6661576053756791E-2</v>
      </c>
      <c r="E6641">
        <v>-1.3697662924521625E-2</v>
      </c>
      <c r="F6641">
        <v>6633</v>
      </c>
      <c r="G6641">
        <f t="shared" ca="1" si="211"/>
        <v>-3.243172070519193E-2</v>
      </c>
    </row>
    <row r="6642" spans="2:7" x14ac:dyDescent="0.35">
      <c r="B6642" s="269">
        <v>40052</v>
      </c>
      <c r="C6642" s="210">
        <v>130.96</v>
      </c>
      <c r="D6642">
        <f t="shared" si="210"/>
        <v>-0.95843146715082872</v>
      </c>
      <c r="E6642">
        <v>-1.3706883566802178E-2</v>
      </c>
      <c r="F6642">
        <v>6634</v>
      </c>
      <c r="G6642">
        <f t="shared" ca="1" si="211"/>
        <v>1.3691086076944697E-2</v>
      </c>
    </row>
    <row r="6643" spans="2:7" x14ac:dyDescent="0.35">
      <c r="B6643" s="269">
        <v>44326</v>
      </c>
      <c r="C6643" s="210">
        <v>3150.46</v>
      </c>
      <c r="D6643">
        <f t="shared" si="210"/>
        <v>17.172934933087216</v>
      </c>
      <c r="E6643">
        <v>-1.3709008374422779E-2</v>
      </c>
      <c r="F6643">
        <v>6635</v>
      </c>
      <c r="G6643">
        <f t="shared" ca="1" si="211"/>
        <v>1.0389206202107492E-2</v>
      </c>
    </row>
    <row r="6644" spans="2:7" x14ac:dyDescent="0.35">
      <c r="B6644" s="269">
        <v>40444</v>
      </c>
      <c r="C6644" s="210">
        <v>173.36</v>
      </c>
      <c r="D6644">
        <f t="shared" si="210"/>
        <v>0.54924039320822171</v>
      </c>
      <c r="E6644">
        <v>-1.3711099732605089E-2</v>
      </c>
      <c r="F6644">
        <v>6636</v>
      </c>
      <c r="G6644">
        <f t="shared" ca="1" si="211"/>
        <v>3.5285059145698811E-3</v>
      </c>
    </row>
    <row r="6645" spans="2:7" x14ac:dyDescent="0.35">
      <c r="B6645" s="269">
        <v>39352</v>
      </c>
      <c r="C6645" s="210">
        <v>111.9</v>
      </c>
      <c r="D6645">
        <f t="shared" si="210"/>
        <v>10.14541832669323</v>
      </c>
      <c r="E6645">
        <v>-1.374933897408768E-2</v>
      </c>
      <c r="F6645">
        <v>6637</v>
      </c>
      <c r="G6645">
        <f t="shared" ca="1" si="211"/>
        <v>-7.3602377026500904E-3</v>
      </c>
    </row>
    <row r="6646" spans="2:7" x14ac:dyDescent="0.35">
      <c r="B6646" s="269">
        <v>35286</v>
      </c>
      <c r="C6646" s="210">
        <v>10.039999999999999</v>
      </c>
      <c r="D6646">
        <f t="shared" si="210"/>
        <v>-0.75422276621787032</v>
      </c>
      <c r="E6646">
        <v>-1.3752455795677855E-2</v>
      </c>
      <c r="F6646">
        <v>6638</v>
      </c>
      <c r="G6646">
        <f t="shared" ca="1" si="211"/>
        <v>-2.3031918795664092E-2</v>
      </c>
    </row>
    <row r="6647" spans="2:7" x14ac:dyDescent="0.35">
      <c r="B6647" s="269">
        <v>37249</v>
      </c>
      <c r="C6647" s="210">
        <v>40.85</v>
      </c>
      <c r="D6647">
        <f t="shared" si="210"/>
        <v>0.11764705882352954</v>
      </c>
      <c r="E6647">
        <v>-1.3761467889908263E-2</v>
      </c>
      <c r="F6647">
        <v>6639</v>
      </c>
      <c r="G6647">
        <f t="shared" ca="1" si="211"/>
        <v>9.7469945069202264E-3</v>
      </c>
    </row>
    <row r="6648" spans="2:7" x14ac:dyDescent="0.35">
      <c r="B6648" s="269">
        <v>37607</v>
      </c>
      <c r="C6648" s="210">
        <v>36.549999999999997</v>
      </c>
      <c r="D6648">
        <f t="shared" si="210"/>
        <v>-0.81641468682505414</v>
      </c>
      <c r="E6648">
        <v>-1.3761467889908395E-2</v>
      </c>
      <c r="F6648">
        <v>6640</v>
      </c>
      <c r="G6648">
        <f t="shared" ca="1" si="211"/>
        <v>-6.5891151200666133E-3</v>
      </c>
    </row>
    <row r="6649" spans="2:7" x14ac:dyDescent="0.35">
      <c r="B6649" s="269">
        <v>41214</v>
      </c>
      <c r="C6649" s="210">
        <v>199.09</v>
      </c>
      <c r="D6649">
        <f t="shared" si="210"/>
        <v>26.80586592178771</v>
      </c>
      <c r="E6649">
        <v>-1.3771238916134151E-2</v>
      </c>
      <c r="F6649">
        <v>6641</v>
      </c>
      <c r="G6649">
        <f t="shared" ca="1" si="211"/>
        <v>2.4848180290470711E-2</v>
      </c>
    </row>
    <row r="6650" spans="2:7" x14ac:dyDescent="0.35">
      <c r="B6650" s="269">
        <v>35067</v>
      </c>
      <c r="C6650" s="210">
        <v>7.16</v>
      </c>
      <c r="D6650">
        <f t="shared" si="210"/>
        <v>-0.99789506486786828</v>
      </c>
      <c r="E6650">
        <v>-1.3774104683195544E-2</v>
      </c>
      <c r="F6650">
        <v>6642</v>
      </c>
      <c r="G6650">
        <f t="shared" ca="1" si="211"/>
        <v>1.2701516348510831E-2</v>
      </c>
    </row>
    <row r="6651" spans="2:7" x14ac:dyDescent="0.35">
      <c r="B6651" s="269">
        <v>44077</v>
      </c>
      <c r="C6651" s="210">
        <v>3401.53</v>
      </c>
      <c r="D6651">
        <f t="shared" si="210"/>
        <v>2.7655672675748394E-2</v>
      </c>
      <c r="E6651">
        <v>-1.3777706904799866E-2</v>
      </c>
      <c r="F6651">
        <v>6643</v>
      </c>
      <c r="G6651">
        <f t="shared" ca="1" si="211"/>
        <v>-4.8876542795444535E-3</v>
      </c>
    </row>
    <row r="6652" spans="2:7" x14ac:dyDescent="0.35">
      <c r="B6652" s="269">
        <v>44525</v>
      </c>
      <c r="C6652" s="210">
        <v>3309.99</v>
      </c>
      <c r="D6652">
        <f t="shared" si="210"/>
        <v>-0.44296612180398748</v>
      </c>
      <c r="E6652">
        <v>-1.3786178663154951E-2</v>
      </c>
      <c r="F6652">
        <v>6644</v>
      </c>
      <c r="G6652">
        <f t="shared" ca="1" si="211"/>
        <v>6.4737087351203846E-3</v>
      </c>
    </row>
    <row r="6653" spans="2:7" x14ac:dyDescent="0.35">
      <c r="B6653" s="269">
        <v>45572</v>
      </c>
      <c r="C6653" s="210">
        <v>5942.17</v>
      </c>
      <c r="D6653">
        <f t="shared" si="210"/>
        <v>7.0331075691825173</v>
      </c>
      <c r="E6653">
        <v>-1.3808280653304248E-2</v>
      </c>
      <c r="F6653">
        <v>6645</v>
      </c>
      <c r="G6653">
        <f t="shared" ca="1" si="211"/>
        <v>3.1939163214572339E-3</v>
      </c>
    </row>
    <row r="6654" spans="2:7" x14ac:dyDescent="0.35">
      <c r="B6654" s="269">
        <v>41999</v>
      </c>
      <c r="C6654" s="210">
        <v>739.71</v>
      </c>
      <c r="D6654">
        <f t="shared" si="210"/>
        <v>17.18809933611999</v>
      </c>
      <c r="E6654">
        <v>-1.3812044209207158E-2</v>
      </c>
      <c r="F6654">
        <v>6646</v>
      </c>
      <c r="G6654">
        <f t="shared" ca="1" si="211"/>
        <v>6.4841192130526944E-3</v>
      </c>
    </row>
    <row r="6655" spans="2:7" x14ac:dyDescent="0.35">
      <c r="B6655" s="269">
        <v>37903</v>
      </c>
      <c r="C6655" s="210">
        <v>40.67</v>
      </c>
      <c r="D6655">
        <f t="shared" si="210"/>
        <v>-0.99128504357478209</v>
      </c>
      <c r="E6655">
        <v>-1.3821532492725516E-2</v>
      </c>
      <c r="F6655">
        <v>6647</v>
      </c>
      <c r="G6655">
        <f t="shared" ca="1" si="211"/>
        <v>-1.3075027511047015E-2</v>
      </c>
    </row>
    <row r="6656" spans="2:7" x14ac:dyDescent="0.35">
      <c r="B6656" s="269">
        <v>45363</v>
      </c>
      <c r="C6656" s="210">
        <v>4666.6899999999996</v>
      </c>
      <c r="D6656">
        <f t="shared" si="210"/>
        <v>99.661993097497842</v>
      </c>
      <c r="E6656">
        <v>-1.3822615751991877E-2</v>
      </c>
      <c r="F6656">
        <v>6648</v>
      </c>
      <c r="G6656">
        <f t="shared" ca="1" si="211"/>
        <v>9.2263248223640407E-3</v>
      </c>
    </row>
    <row r="6657" spans="2:7" x14ac:dyDescent="0.35">
      <c r="B6657" s="269">
        <v>38054</v>
      </c>
      <c r="C6657" s="210">
        <v>46.36</v>
      </c>
      <c r="D6657">
        <f t="shared" si="210"/>
        <v>-0.9918772832000281</v>
      </c>
      <c r="E6657">
        <v>-1.3826845352052725E-2</v>
      </c>
      <c r="F6657">
        <v>6649</v>
      </c>
      <c r="G6657">
        <f t="shared" ca="1" si="211"/>
        <v>1.5144536613770299E-2</v>
      </c>
    </row>
    <row r="6658" spans="2:7" x14ac:dyDescent="0.35">
      <c r="B6658" s="269">
        <v>46043</v>
      </c>
      <c r="C6658" s="210">
        <v>5707.45</v>
      </c>
      <c r="D6658">
        <f t="shared" si="210"/>
        <v>144.74693564862105</v>
      </c>
      <c r="E6658">
        <v>-1.3850276711803293E-2</v>
      </c>
      <c r="F6658">
        <v>6650</v>
      </c>
      <c r="G6658">
        <f t="shared" ca="1" si="211"/>
        <v>1.5903911085951183E-2</v>
      </c>
    </row>
    <row r="6659" spans="2:7" x14ac:dyDescent="0.35">
      <c r="B6659" s="269">
        <v>37147</v>
      </c>
      <c r="C6659" s="210">
        <v>39.159999999999997</v>
      </c>
      <c r="D6659">
        <f t="shared" si="210"/>
        <v>-0.98854531999099071</v>
      </c>
      <c r="E6659">
        <v>-1.3850415512465481E-2</v>
      </c>
      <c r="F6659">
        <v>6651</v>
      </c>
      <c r="G6659">
        <f t="shared" ca="1" si="211"/>
        <v>-2.7288498815210085E-2</v>
      </c>
    </row>
    <row r="6660" spans="2:7" x14ac:dyDescent="0.35">
      <c r="B6660" s="269">
        <v>44516</v>
      </c>
      <c r="C6660" s="210">
        <v>3418.69</v>
      </c>
      <c r="D6660">
        <f t="shared" si="210"/>
        <v>218.42811296534018</v>
      </c>
      <c r="E6660">
        <v>-1.385459454469924E-2</v>
      </c>
      <c r="F6660">
        <v>6652</v>
      </c>
      <c r="G6660">
        <f t="shared" ca="1" si="211"/>
        <v>4.1692952989670379E-4</v>
      </c>
    </row>
    <row r="6661" spans="2:7" x14ac:dyDescent="0.35">
      <c r="B6661" s="269">
        <v>35649</v>
      </c>
      <c r="C6661" s="210">
        <v>15.58</v>
      </c>
      <c r="D6661">
        <f t="shared" si="210"/>
        <v>-0.99713138372990084</v>
      </c>
      <c r="E6661">
        <v>-1.3924050632911432E-2</v>
      </c>
      <c r="F6661">
        <v>6653</v>
      </c>
      <c r="G6661">
        <f t="shared" ca="1" si="211"/>
        <v>2.7160457393475172E-2</v>
      </c>
    </row>
    <row r="6662" spans="2:7" x14ac:dyDescent="0.35">
      <c r="B6662" s="269">
        <v>45863</v>
      </c>
      <c r="C6662" s="210">
        <v>5431.19</v>
      </c>
      <c r="D6662">
        <f t="shared" si="210"/>
        <v>3.6466894244672021</v>
      </c>
      <c r="E6662">
        <v>-1.3925477814553435E-2</v>
      </c>
      <c r="F6662">
        <v>6654</v>
      </c>
      <c r="G6662">
        <f t="shared" ca="1" si="211"/>
        <v>-1.4904322134057992E-3</v>
      </c>
    </row>
    <row r="6663" spans="2:7" x14ac:dyDescent="0.35">
      <c r="B6663" s="269">
        <v>42445</v>
      </c>
      <c r="C6663" s="210">
        <v>1168.83</v>
      </c>
      <c r="D6663">
        <f t="shared" si="210"/>
        <v>117.06363636363635</v>
      </c>
      <c r="E6663">
        <v>-1.393681191209346E-2</v>
      </c>
      <c r="F6663">
        <v>6655</v>
      </c>
      <c r="G6663">
        <f t="shared" ca="1" si="211"/>
        <v>1.6474728951208377E-2</v>
      </c>
    </row>
    <row r="6664" spans="2:7" x14ac:dyDescent="0.35">
      <c r="B6664" s="269">
        <v>35342</v>
      </c>
      <c r="C6664" s="210">
        <v>9.9</v>
      </c>
      <c r="D6664">
        <f t="shared" si="210"/>
        <v>-0.79392173189009163</v>
      </c>
      <c r="E6664">
        <v>-1.3944223107569601E-2</v>
      </c>
      <c r="F6664">
        <v>6656</v>
      </c>
      <c r="G6664">
        <f t="shared" ca="1" si="211"/>
        <v>1.0068821687091225E-2</v>
      </c>
    </row>
    <row r="6665" spans="2:7" x14ac:dyDescent="0.35">
      <c r="B6665" s="269">
        <v>38266</v>
      </c>
      <c r="C6665" s="210">
        <v>48.04</v>
      </c>
      <c r="D6665">
        <f t="shared" ref="D6665:D6728" si="212">(C6665-C6666)/C6666</f>
        <v>-0.96893449990623448</v>
      </c>
      <c r="E6665">
        <v>-1.3957307060755332E-2</v>
      </c>
      <c r="F6665">
        <v>6657</v>
      </c>
      <c r="G6665">
        <f t="shared" ca="1" si="211"/>
        <v>-2.3074036556988774E-2</v>
      </c>
    </row>
    <row r="6666" spans="2:7" x14ac:dyDescent="0.35">
      <c r="B6666" s="269">
        <v>42857</v>
      </c>
      <c r="C6666" s="210">
        <v>1546.41</v>
      </c>
      <c r="D6666">
        <f t="shared" si="212"/>
        <v>12.284168026801822</v>
      </c>
      <c r="E6666">
        <v>-1.3957788688388621E-2</v>
      </c>
      <c r="F6666">
        <v>6658</v>
      </c>
      <c r="G6666">
        <f t="shared" ref="G6666:G6729" ca="1" si="213">_xlfn.NORM.INV(RAND(),M$11,M$12)</f>
        <v>-1.2627362873769483E-2</v>
      </c>
    </row>
    <row r="6667" spans="2:7" x14ac:dyDescent="0.35">
      <c r="B6667" s="269">
        <v>39239</v>
      </c>
      <c r="C6667" s="210">
        <v>116.41</v>
      </c>
      <c r="D6667">
        <f t="shared" si="212"/>
        <v>11.694656488549619</v>
      </c>
      <c r="E6667">
        <v>-1.3975944435033081E-2</v>
      </c>
      <c r="F6667">
        <v>6659</v>
      </c>
      <c r="G6667">
        <f t="shared" ca="1" si="213"/>
        <v>-3.2040766646344847E-3</v>
      </c>
    </row>
    <row r="6668" spans="2:7" x14ac:dyDescent="0.35">
      <c r="B6668" s="269">
        <v>35244</v>
      </c>
      <c r="C6668" s="210">
        <v>9.17</v>
      </c>
      <c r="D6668">
        <f t="shared" si="212"/>
        <v>-0.93010137967832918</v>
      </c>
      <c r="E6668">
        <v>-1.3978494623655998E-2</v>
      </c>
      <c r="F6668">
        <v>6660</v>
      </c>
      <c r="G6668">
        <f t="shared" ca="1" si="213"/>
        <v>2.355514396002004E-2</v>
      </c>
    </row>
    <row r="6669" spans="2:7" x14ac:dyDescent="0.35">
      <c r="B6669" s="269">
        <v>40295</v>
      </c>
      <c r="C6669" s="210">
        <v>131.19</v>
      </c>
      <c r="D6669">
        <f t="shared" si="212"/>
        <v>-0.9628482183060102</v>
      </c>
      <c r="E6669">
        <v>-1.3979706877113968E-2</v>
      </c>
      <c r="F6669">
        <v>6661</v>
      </c>
      <c r="G6669">
        <f t="shared" ca="1" si="213"/>
        <v>2.4924542415219998E-2</v>
      </c>
    </row>
    <row r="6670" spans="2:7" x14ac:dyDescent="0.35">
      <c r="B6670" s="269">
        <v>44432</v>
      </c>
      <c r="C6670" s="210">
        <v>3531.19</v>
      </c>
      <c r="D6670">
        <f t="shared" si="212"/>
        <v>4.5751769479077276E-2</v>
      </c>
      <c r="E6670">
        <v>-1.3981112792704288E-2</v>
      </c>
      <c r="F6670">
        <v>6662</v>
      </c>
      <c r="G6670">
        <f t="shared" ca="1" si="213"/>
        <v>-2.3857195050495418E-3</v>
      </c>
    </row>
    <row r="6671" spans="2:7" x14ac:dyDescent="0.35">
      <c r="B6671" s="269">
        <v>44088</v>
      </c>
      <c r="C6671" s="210">
        <v>3376.7</v>
      </c>
      <c r="D6671">
        <f t="shared" si="212"/>
        <v>-0.36696687013512908</v>
      </c>
      <c r="E6671">
        <v>-1.3984155767551831E-2</v>
      </c>
      <c r="F6671">
        <v>6663</v>
      </c>
      <c r="G6671">
        <f t="shared" ca="1" si="213"/>
        <v>2.034000652842748E-2</v>
      </c>
    </row>
    <row r="6672" spans="2:7" x14ac:dyDescent="0.35">
      <c r="B6672" s="269">
        <v>46111</v>
      </c>
      <c r="C6672" s="210">
        <v>5334.16</v>
      </c>
      <c r="D6672">
        <f t="shared" si="212"/>
        <v>0.97551238083951208</v>
      </c>
      <c r="E6672">
        <v>-1.4000258784820382E-2</v>
      </c>
      <c r="F6672">
        <v>6664</v>
      </c>
      <c r="G6672">
        <f t="shared" ca="1" si="213"/>
        <v>-1.1977855846866031E-2</v>
      </c>
    </row>
    <row r="6673" spans="2:7" x14ac:dyDescent="0.35">
      <c r="B6673" s="269">
        <v>43790</v>
      </c>
      <c r="C6673" s="210">
        <v>2700.14</v>
      </c>
      <c r="D6673">
        <f t="shared" si="212"/>
        <v>181.93631436314362</v>
      </c>
      <c r="E6673">
        <v>-1.4004067935248955E-2</v>
      </c>
      <c r="F6673">
        <v>6665</v>
      </c>
      <c r="G6673">
        <f t="shared" ca="1" si="213"/>
        <v>4.0748100871460448E-2</v>
      </c>
    </row>
    <row r="6674" spans="2:7" x14ac:dyDescent="0.35">
      <c r="B6674" s="269">
        <v>35684</v>
      </c>
      <c r="C6674" s="210">
        <v>14.76</v>
      </c>
      <c r="D6674">
        <f t="shared" si="212"/>
        <v>-0.98921966753337809</v>
      </c>
      <c r="E6674">
        <v>-1.4028056112224505E-2</v>
      </c>
      <c r="F6674">
        <v>6666</v>
      </c>
      <c r="G6674">
        <f t="shared" ca="1" si="213"/>
        <v>4.1885528363540397E-3</v>
      </c>
    </row>
    <row r="6675" spans="2:7" x14ac:dyDescent="0.35">
      <c r="B6675" s="269">
        <v>42310</v>
      </c>
      <c r="C6675" s="210">
        <v>1369.16</v>
      </c>
      <c r="D6675">
        <f t="shared" si="212"/>
        <v>-0.58307779912727575</v>
      </c>
      <c r="E6675">
        <v>-1.4035214056817779E-2</v>
      </c>
      <c r="F6675">
        <v>6667</v>
      </c>
      <c r="G6675">
        <f t="shared" ca="1" si="213"/>
        <v>2.8076333212261706E-3</v>
      </c>
    </row>
    <row r="6676" spans="2:7" x14ac:dyDescent="0.35">
      <c r="B6676" s="269">
        <v>44379</v>
      </c>
      <c r="C6676" s="210">
        <v>3283.97</v>
      </c>
      <c r="D6676">
        <f t="shared" si="212"/>
        <v>27.703522419368937</v>
      </c>
      <c r="E6676">
        <v>-1.4041924617352295E-2</v>
      </c>
      <c r="F6676">
        <v>6668</v>
      </c>
      <c r="G6676">
        <f t="shared" ca="1" si="213"/>
        <v>-2.0606526544450155E-2</v>
      </c>
    </row>
    <row r="6677" spans="2:7" x14ac:dyDescent="0.35">
      <c r="B6677" s="269">
        <v>39216</v>
      </c>
      <c r="C6677" s="210">
        <v>114.41</v>
      </c>
      <c r="D6677">
        <f t="shared" si="212"/>
        <v>-0.68772858780501123</v>
      </c>
      <c r="E6677">
        <v>-1.4046880386073849E-2</v>
      </c>
      <c r="F6677">
        <v>6669</v>
      </c>
      <c r="G6677">
        <f t="shared" ca="1" si="213"/>
        <v>-3.3968551213163132E-4</v>
      </c>
    </row>
    <row r="6678" spans="2:7" x14ac:dyDescent="0.35">
      <c r="B6678" s="269">
        <v>41614</v>
      </c>
      <c r="C6678" s="210">
        <v>366.38</v>
      </c>
      <c r="D6678">
        <f t="shared" si="212"/>
        <v>3.2503480278422274</v>
      </c>
      <c r="E6678">
        <v>-1.404736275565131E-2</v>
      </c>
      <c r="F6678">
        <v>6670</v>
      </c>
      <c r="G6678">
        <f t="shared" ca="1" si="213"/>
        <v>1.2647345925497596E-2</v>
      </c>
    </row>
    <row r="6679" spans="2:7" x14ac:dyDescent="0.35">
      <c r="B6679" s="269">
        <v>39778</v>
      </c>
      <c r="C6679" s="210">
        <v>86.2</v>
      </c>
      <c r="D6679">
        <f t="shared" si="212"/>
        <v>-0.58155339805825246</v>
      </c>
      <c r="E6679">
        <v>-1.4068397575203064E-2</v>
      </c>
      <c r="F6679">
        <v>6671</v>
      </c>
      <c r="G6679">
        <f t="shared" ca="1" si="213"/>
        <v>-1.7443335332395199E-2</v>
      </c>
    </row>
    <row r="6680" spans="2:7" x14ac:dyDescent="0.35">
      <c r="B6680" s="269">
        <v>41194</v>
      </c>
      <c r="C6680" s="210">
        <v>206</v>
      </c>
      <c r="D6680">
        <f t="shared" si="212"/>
        <v>-0.95223465306359056</v>
      </c>
      <c r="E6680">
        <v>-1.4071025174691288E-2</v>
      </c>
      <c r="F6680">
        <v>6672</v>
      </c>
      <c r="G6680">
        <f t="shared" ca="1" si="213"/>
        <v>-3.2843264938891434E-2</v>
      </c>
    </row>
    <row r="6681" spans="2:7" x14ac:dyDescent="0.35">
      <c r="B6681" s="269">
        <v>45065</v>
      </c>
      <c r="C6681" s="210">
        <v>4312.75</v>
      </c>
      <c r="D6681">
        <f t="shared" si="212"/>
        <v>-0.17799459461519987</v>
      </c>
      <c r="E6681">
        <v>-1.4129421016056562E-2</v>
      </c>
      <c r="F6681">
        <v>6673</v>
      </c>
      <c r="G6681">
        <f t="shared" ca="1" si="213"/>
        <v>-1.3330635625730383E-2</v>
      </c>
    </row>
    <row r="6682" spans="2:7" x14ac:dyDescent="0.35">
      <c r="B6682" s="269">
        <v>46154</v>
      </c>
      <c r="C6682" s="210">
        <v>5246.62</v>
      </c>
      <c r="D6682">
        <f t="shared" si="212"/>
        <v>89.709197786998601</v>
      </c>
      <c r="E6682">
        <v>-1.4139766660966916E-2</v>
      </c>
      <c r="F6682">
        <v>6674</v>
      </c>
      <c r="G6682">
        <f t="shared" ca="1" si="213"/>
        <v>-5.7009291602341155E-4</v>
      </c>
    </row>
    <row r="6683" spans="2:7" x14ac:dyDescent="0.35">
      <c r="B6683" s="269">
        <v>36333</v>
      </c>
      <c r="C6683" s="210">
        <v>57.84</v>
      </c>
      <c r="D6683">
        <f t="shared" si="212"/>
        <v>0.20525109397791208</v>
      </c>
      <c r="E6683">
        <v>-1.4146923470257342E-2</v>
      </c>
      <c r="F6683">
        <v>6675</v>
      </c>
      <c r="G6683">
        <f t="shared" ca="1" si="213"/>
        <v>3.2442108016183101E-2</v>
      </c>
    </row>
    <row r="6684" spans="2:7" x14ac:dyDescent="0.35">
      <c r="B6684" s="269">
        <v>36748</v>
      </c>
      <c r="C6684" s="210">
        <v>47.99</v>
      </c>
      <c r="D6684">
        <f t="shared" si="212"/>
        <v>-0.24114484503478811</v>
      </c>
      <c r="E6684">
        <v>-1.4174198849630192E-2</v>
      </c>
      <c r="F6684">
        <v>6676</v>
      </c>
      <c r="G6684">
        <f t="shared" ca="1" si="213"/>
        <v>-3.8154528589672602E-2</v>
      </c>
    </row>
    <row r="6685" spans="2:7" x14ac:dyDescent="0.35">
      <c r="B6685" s="269">
        <v>36364</v>
      </c>
      <c r="C6685" s="210">
        <v>63.24</v>
      </c>
      <c r="D6685">
        <f t="shared" si="212"/>
        <v>-1.0793054903800997E-2</v>
      </c>
      <c r="E6685">
        <v>-1.418550272798135E-2</v>
      </c>
      <c r="F6685">
        <v>6677</v>
      </c>
      <c r="G6685">
        <f t="shared" ca="1" si="213"/>
        <v>2.637770386436938E-2</v>
      </c>
    </row>
    <row r="6686" spans="2:7" x14ac:dyDescent="0.35">
      <c r="B6686" s="269">
        <v>36294</v>
      </c>
      <c r="C6686" s="210">
        <v>63.93</v>
      </c>
      <c r="D6686">
        <f t="shared" si="212"/>
        <v>4.417796610169491</v>
      </c>
      <c r="E6686">
        <v>-1.418658442559745E-2</v>
      </c>
      <c r="F6686">
        <v>6678</v>
      </c>
      <c r="G6686">
        <f t="shared" ca="1" si="213"/>
        <v>1.5278904549349109E-2</v>
      </c>
    </row>
    <row r="6687" spans="2:7" x14ac:dyDescent="0.35">
      <c r="B6687" s="269">
        <v>35579</v>
      </c>
      <c r="C6687" s="210">
        <v>11.8</v>
      </c>
      <c r="D6687">
        <f t="shared" si="212"/>
        <v>-0.99166843182941466</v>
      </c>
      <c r="E6687">
        <v>-1.4202172096908933E-2</v>
      </c>
      <c r="F6687">
        <v>6679</v>
      </c>
      <c r="G6687">
        <f t="shared" ca="1" si="213"/>
        <v>-1.613467571390698E-2</v>
      </c>
    </row>
    <row r="6688" spans="2:7" x14ac:dyDescent="0.35">
      <c r="B6688" s="269">
        <v>42233</v>
      </c>
      <c r="C6688" s="210">
        <v>1416.3</v>
      </c>
      <c r="D6688">
        <f t="shared" si="212"/>
        <v>-0.72832060585483194</v>
      </c>
      <c r="E6688">
        <v>-1.4206068030430693E-2</v>
      </c>
      <c r="F6688">
        <v>6680</v>
      </c>
      <c r="G6688">
        <f t="shared" ca="1" si="213"/>
        <v>2.0987018604711378E-2</v>
      </c>
    </row>
    <row r="6689" spans="2:7" x14ac:dyDescent="0.35">
      <c r="B6689" s="269">
        <v>45455</v>
      </c>
      <c r="C6689" s="210">
        <v>5213.13</v>
      </c>
      <c r="D6689">
        <f t="shared" si="212"/>
        <v>0.5297416259518466</v>
      </c>
      <c r="E6689">
        <v>-1.421812598329897E-2</v>
      </c>
      <c r="F6689">
        <v>6681</v>
      </c>
      <c r="G6689">
        <f t="shared" ca="1" si="213"/>
        <v>-2.045041791330476E-2</v>
      </c>
    </row>
    <row r="6690" spans="2:7" x14ac:dyDescent="0.35">
      <c r="B6690" s="269">
        <v>44301</v>
      </c>
      <c r="C6690" s="210">
        <v>3407.85</v>
      </c>
      <c r="D6690">
        <f t="shared" si="212"/>
        <v>-0.36978030106890553</v>
      </c>
      <c r="E6690">
        <v>-1.4228935736931032E-2</v>
      </c>
      <c r="F6690">
        <v>6682</v>
      </c>
      <c r="G6690">
        <f t="shared" ca="1" si="213"/>
        <v>1.8590607130833322E-2</v>
      </c>
    </row>
    <row r="6691" spans="2:7" x14ac:dyDescent="0.35">
      <c r="B6691" s="269">
        <v>45820</v>
      </c>
      <c r="C6691" s="210">
        <v>5407.4</v>
      </c>
      <c r="D6691">
        <f t="shared" si="212"/>
        <v>22.278660295320503</v>
      </c>
      <c r="E6691">
        <v>-1.4248317400593697E-2</v>
      </c>
      <c r="F6691">
        <v>6683</v>
      </c>
      <c r="G6691">
        <f t="shared" ca="1" si="213"/>
        <v>3.4201448997027699E-4</v>
      </c>
    </row>
    <row r="6692" spans="2:7" x14ac:dyDescent="0.35">
      <c r="B6692" s="269">
        <v>41387</v>
      </c>
      <c r="C6692" s="210">
        <v>232.29</v>
      </c>
      <c r="D6692">
        <f t="shared" si="212"/>
        <v>0.13929079405561826</v>
      </c>
      <c r="E6692">
        <v>-1.4258434118395984E-2</v>
      </c>
      <c r="F6692">
        <v>6684</v>
      </c>
      <c r="G6692">
        <f t="shared" ca="1" si="213"/>
        <v>-1.9349993410893305E-2</v>
      </c>
    </row>
    <row r="6693" spans="2:7" x14ac:dyDescent="0.35">
      <c r="B6693" s="269">
        <v>41199</v>
      </c>
      <c r="C6693" s="210">
        <v>203.89</v>
      </c>
      <c r="D6693">
        <f t="shared" si="212"/>
        <v>-0.34080181053992892</v>
      </c>
      <c r="E6693">
        <v>-1.4309886391104703E-2</v>
      </c>
      <c r="F6693">
        <v>6685</v>
      </c>
      <c r="G6693">
        <f t="shared" ca="1" si="213"/>
        <v>-1.4184959345692666E-2</v>
      </c>
    </row>
    <row r="6694" spans="2:7" x14ac:dyDescent="0.35">
      <c r="B6694" s="269">
        <v>41533</v>
      </c>
      <c r="C6694" s="210">
        <v>309.3</v>
      </c>
      <c r="D6694">
        <f t="shared" si="212"/>
        <v>-0.88406742305832609</v>
      </c>
      <c r="E6694">
        <v>-1.4340344168260038E-2</v>
      </c>
      <c r="F6694">
        <v>6686</v>
      </c>
      <c r="G6694">
        <f t="shared" ca="1" si="213"/>
        <v>8.405477165360737E-3</v>
      </c>
    </row>
    <row r="6695" spans="2:7" x14ac:dyDescent="0.35">
      <c r="B6695" s="269">
        <v>43733</v>
      </c>
      <c r="C6695" s="210">
        <v>2667.93</v>
      </c>
      <c r="D6695">
        <f t="shared" si="212"/>
        <v>61.774823529411762</v>
      </c>
      <c r="E6695">
        <v>-1.4349205880071134E-2</v>
      </c>
      <c r="F6695">
        <v>6687</v>
      </c>
      <c r="G6695">
        <f t="shared" ca="1" si="213"/>
        <v>-3.3014835402654361E-2</v>
      </c>
    </row>
    <row r="6696" spans="2:7" x14ac:dyDescent="0.35">
      <c r="B6696" s="269">
        <v>36713</v>
      </c>
      <c r="C6696" s="210">
        <v>42.5</v>
      </c>
      <c r="D6696">
        <f t="shared" si="212"/>
        <v>-0.85504280500699203</v>
      </c>
      <c r="E6696">
        <v>-1.4378478664192892E-2</v>
      </c>
      <c r="F6696">
        <v>6688</v>
      </c>
      <c r="G6696">
        <f t="shared" ca="1" si="213"/>
        <v>-6.7176817744503984E-3</v>
      </c>
    </row>
    <row r="6697" spans="2:7" x14ac:dyDescent="0.35">
      <c r="B6697" s="269">
        <v>41494</v>
      </c>
      <c r="C6697" s="210">
        <v>293.19</v>
      </c>
      <c r="D6697">
        <f t="shared" si="212"/>
        <v>-0.93678143570547601</v>
      </c>
      <c r="E6697">
        <v>-1.4388005513161089E-2</v>
      </c>
      <c r="F6697">
        <v>6689</v>
      </c>
      <c r="G6697">
        <f t="shared" ca="1" si="213"/>
        <v>8.3226900714817552E-3</v>
      </c>
    </row>
    <row r="6698" spans="2:7" x14ac:dyDescent="0.35">
      <c r="B6698" s="269">
        <v>45643</v>
      </c>
      <c r="C6698" s="210">
        <v>4637.72</v>
      </c>
      <c r="D6698">
        <f t="shared" si="212"/>
        <v>85.848689138576788</v>
      </c>
      <c r="E6698">
        <v>-1.4391852834166274E-2</v>
      </c>
      <c r="F6698">
        <v>6690</v>
      </c>
      <c r="G6698">
        <f t="shared" ca="1" si="213"/>
        <v>-1.7582090171404566E-2</v>
      </c>
    </row>
    <row r="6699" spans="2:7" x14ac:dyDescent="0.35">
      <c r="B6699" s="269">
        <v>36208</v>
      </c>
      <c r="C6699" s="210">
        <v>53.4</v>
      </c>
      <c r="D6699">
        <f t="shared" si="212"/>
        <v>3.3344155844155843</v>
      </c>
      <c r="E6699">
        <v>-1.4396456256921394E-2</v>
      </c>
      <c r="F6699">
        <v>6691</v>
      </c>
      <c r="G6699">
        <f t="shared" ca="1" si="213"/>
        <v>-3.5536120064822999E-2</v>
      </c>
    </row>
    <row r="6700" spans="2:7" x14ac:dyDescent="0.35">
      <c r="B6700" s="269">
        <v>35499</v>
      </c>
      <c r="C6700" s="210">
        <v>12.32</v>
      </c>
      <c r="D6700">
        <f t="shared" si="212"/>
        <v>-0.99633581974136598</v>
      </c>
      <c r="E6700">
        <v>-1.4399999999999977E-2</v>
      </c>
      <c r="F6700">
        <v>6692</v>
      </c>
      <c r="G6700">
        <f t="shared" ca="1" si="213"/>
        <v>6.3907432142965891E-3</v>
      </c>
    </row>
    <row r="6701" spans="2:7" x14ac:dyDescent="0.35">
      <c r="B6701" s="269">
        <v>44503</v>
      </c>
      <c r="C6701" s="210">
        <v>3362.28</v>
      </c>
      <c r="D6701">
        <f t="shared" si="212"/>
        <v>69.208394236792657</v>
      </c>
      <c r="E6701">
        <v>-1.4404558805424097E-2</v>
      </c>
      <c r="F6701">
        <v>6693</v>
      </c>
      <c r="G6701">
        <f t="shared" ca="1" si="213"/>
        <v>7.6713072969975043E-3</v>
      </c>
    </row>
    <row r="6702" spans="2:7" x14ac:dyDescent="0.35">
      <c r="B6702" s="269">
        <v>38027</v>
      </c>
      <c r="C6702" s="210">
        <v>47.89</v>
      </c>
      <c r="D6702">
        <f t="shared" si="212"/>
        <v>-1.3594232749742464E-2</v>
      </c>
      <c r="E6702">
        <v>-1.4406256431364535E-2</v>
      </c>
      <c r="F6702">
        <v>6694</v>
      </c>
      <c r="G6702">
        <f t="shared" ca="1" si="213"/>
        <v>5.4310711874919768E-4</v>
      </c>
    </row>
    <row r="6703" spans="2:7" x14ac:dyDescent="0.35">
      <c r="B6703" s="269">
        <v>38261</v>
      </c>
      <c r="C6703" s="210">
        <v>48.55</v>
      </c>
      <c r="D6703">
        <f t="shared" si="212"/>
        <v>-0.94596369383507528</v>
      </c>
      <c r="E6703">
        <v>-1.4413317092976063E-2</v>
      </c>
      <c r="F6703">
        <v>6695</v>
      </c>
      <c r="G6703">
        <f t="shared" ca="1" si="213"/>
        <v>-3.1667810503524206E-3</v>
      </c>
    </row>
    <row r="6704" spans="2:7" x14ac:dyDescent="0.35">
      <c r="B6704" s="269">
        <v>42086</v>
      </c>
      <c r="C6704" s="210">
        <v>898.47</v>
      </c>
      <c r="D6704">
        <f t="shared" si="212"/>
        <v>-0.35601857824796801</v>
      </c>
      <c r="E6704">
        <v>-1.441405864349885E-2</v>
      </c>
      <c r="F6704">
        <v>6696</v>
      </c>
      <c r="G6704">
        <f t="shared" ca="1" si="213"/>
        <v>-1.4182741879780166E-2</v>
      </c>
    </row>
    <row r="6705" spans="2:7" x14ac:dyDescent="0.35">
      <c r="B6705" s="269">
        <v>42780</v>
      </c>
      <c r="C6705" s="210">
        <v>1395.18</v>
      </c>
      <c r="D6705">
        <f t="shared" si="212"/>
        <v>1.4153105740599683</v>
      </c>
      <c r="E6705">
        <v>-1.4445865091867256E-2</v>
      </c>
      <c r="F6705">
        <v>6697</v>
      </c>
      <c r="G6705">
        <f t="shared" ca="1" si="213"/>
        <v>2.0934804219932587E-2</v>
      </c>
    </row>
    <row r="6706" spans="2:7" x14ac:dyDescent="0.35">
      <c r="B6706" s="269">
        <v>41921</v>
      </c>
      <c r="C6706" s="210">
        <v>577.64</v>
      </c>
      <c r="D6706">
        <f t="shared" si="212"/>
        <v>12.464801864801865</v>
      </c>
      <c r="E6706">
        <v>-1.4468027025182587E-2</v>
      </c>
      <c r="F6706">
        <v>6698</v>
      </c>
      <c r="G6706">
        <f t="shared" ca="1" si="213"/>
        <v>1.2317040618114623E-2</v>
      </c>
    </row>
    <row r="6707" spans="2:7" x14ac:dyDescent="0.35">
      <c r="B6707" s="269">
        <v>37069</v>
      </c>
      <c r="C6707" s="210">
        <v>42.9</v>
      </c>
      <c r="D6707">
        <f t="shared" si="212"/>
        <v>0.28597122302158273</v>
      </c>
      <c r="E6707">
        <v>-1.4472777394900127E-2</v>
      </c>
      <c r="F6707">
        <v>6699</v>
      </c>
      <c r="G6707">
        <f t="shared" ca="1" si="213"/>
        <v>2.0871914521301754E-2</v>
      </c>
    </row>
    <row r="6708" spans="2:7" x14ac:dyDescent="0.35">
      <c r="B6708" s="269">
        <v>36122</v>
      </c>
      <c r="C6708" s="210">
        <v>33.36</v>
      </c>
      <c r="D6708">
        <f t="shared" si="212"/>
        <v>-0.89365974945012905</v>
      </c>
      <c r="E6708">
        <v>-1.4475627769571698E-2</v>
      </c>
      <c r="F6708">
        <v>6700</v>
      </c>
      <c r="G6708">
        <f t="shared" ca="1" si="213"/>
        <v>-1.8015971227538091E-2</v>
      </c>
    </row>
    <row r="6709" spans="2:7" x14ac:dyDescent="0.35">
      <c r="B6709" s="269">
        <v>41502</v>
      </c>
      <c r="C6709" s="210">
        <v>313.70999999999998</v>
      </c>
      <c r="D6709">
        <f t="shared" si="212"/>
        <v>-0.87330581716556543</v>
      </c>
      <c r="E6709">
        <v>-1.4482281980397128E-2</v>
      </c>
      <c r="F6709">
        <v>6701</v>
      </c>
      <c r="G6709">
        <f t="shared" ca="1" si="213"/>
        <v>-1.1865550315139188E-2</v>
      </c>
    </row>
    <row r="6710" spans="2:7" x14ac:dyDescent="0.35">
      <c r="B6710" s="269">
        <v>43636</v>
      </c>
      <c r="C6710" s="210">
        <v>2476.12</v>
      </c>
      <c r="D6710">
        <f t="shared" si="212"/>
        <v>133.86492374727669</v>
      </c>
      <c r="E6710">
        <v>-1.4483524443683934E-2</v>
      </c>
      <c r="F6710">
        <v>6702</v>
      </c>
      <c r="G6710">
        <f t="shared" ca="1" si="213"/>
        <v>1.3623116334920277E-3</v>
      </c>
    </row>
    <row r="6711" spans="2:7" x14ac:dyDescent="0.35">
      <c r="B6711" s="269">
        <v>35801</v>
      </c>
      <c r="C6711" s="210">
        <v>18.36</v>
      </c>
      <c r="D6711">
        <f t="shared" si="212"/>
        <v>-0.94860885629513514</v>
      </c>
      <c r="E6711">
        <v>-1.4492753623188383E-2</v>
      </c>
      <c r="F6711">
        <v>6703</v>
      </c>
      <c r="G6711">
        <f t="shared" ca="1" si="213"/>
        <v>1.850045198272306E-2</v>
      </c>
    </row>
    <row r="6712" spans="2:7" x14ac:dyDescent="0.35">
      <c r="B6712" s="269">
        <v>41722</v>
      </c>
      <c r="C6712" s="210">
        <v>357.26</v>
      </c>
      <c r="D6712">
        <f t="shared" si="212"/>
        <v>-0.69275093096657125</v>
      </c>
      <c r="E6712">
        <v>-1.4509544301004058E-2</v>
      </c>
      <c r="F6712">
        <v>6704</v>
      </c>
      <c r="G6712">
        <f t="shared" ca="1" si="213"/>
        <v>3.5336661505857396E-2</v>
      </c>
    </row>
    <row r="6713" spans="2:7" x14ac:dyDescent="0.35">
      <c r="B6713" s="269">
        <v>42521</v>
      </c>
      <c r="C6713" s="210">
        <v>1162.77</v>
      </c>
      <c r="D6713">
        <f t="shared" si="212"/>
        <v>29.655681518586867</v>
      </c>
      <c r="E6713">
        <v>-1.4509827187280269E-2</v>
      </c>
      <c r="F6713">
        <v>6705</v>
      </c>
      <c r="G6713">
        <f t="shared" ca="1" si="213"/>
        <v>-1.3889798788110613E-2</v>
      </c>
    </row>
    <row r="6714" spans="2:7" x14ac:dyDescent="0.35">
      <c r="B6714" s="269">
        <v>37812</v>
      </c>
      <c r="C6714" s="210">
        <v>37.93</v>
      </c>
      <c r="D6714">
        <f t="shared" si="212"/>
        <v>-0.76335163463938105</v>
      </c>
      <c r="E6714">
        <v>-1.454923356716036E-2</v>
      </c>
      <c r="F6714">
        <v>6706</v>
      </c>
      <c r="G6714">
        <f t="shared" ca="1" si="213"/>
        <v>-2.0273565684192651E-2</v>
      </c>
    </row>
    <row r="6715" spans="2:7" x14ac:dyDescent="0.35">
      <c r="B6715" s="269">
        <v>40550</v>
      </c>
      <c r="C6715" s="210">
        <v>160.28</v>
      </c>
      <c r="D6715">
        <f t="shared" si="212"/>
        <v>-0.96336088658059327</v>
      </c>
      <c r="E6715">
        <v>-1.4571165078389207E-2</v>
      </c>
      <c r="F6715">
        <v>6707</v>
      </c>
      <c r="G6715">
        <f t="shared" ca="1" si="213"/>
        <v>1.076602167199405E-2</v>
      </c>
    </row>
    <row r="6716" spans="2:7" x14ac:dyDescent="0.35">
      <c r="B6716" s="269">
        <v>45064</v>
      </c>
      <c r="C6716" s="210">
        <v>4374.5600000000004</v>
      </c>
      <c r="D6716">
        <f t="shared" si="212"/>
        <v>36.43739837398374</v>
      </c>
      <c r="E6716">
        <v>-1.4585600014416654E-2</v>
      </c>
      <c r="F6716">
        <v>6708</v>
      </c>
      <c r="G6716">
        <f t="shared" ca="1" si="213"/>
        <v>3.1021901568374427E-3</v>
      </c>
    </row>
    <row r="6717" spans="2:7" x14ac:dyDescent="0.35">
      <c r="B6717" s="269">
        <v>39387</v>
      </c>
      <c r="C6717" s="210">
        <v>116.85</v>
      </c>
      <c r="D6717">
        <f t="shared" si="212"/>
        <v>-0.94245174762493422</v>
      </c>
      <c r="E6717">
        <v>-1.4589306797099039E-2</v>
      </c>
      <c r="F6717">
        <v>6709</v>
      </c>
      <c r="G6717">
        <f t="shared" ca="1" si="213"/>
        <v>3.1931916711655996E-2</v>
      </c>
    </row>
    <row r="6718" spans="2:7" x14ac:dyDescent="0.35">
      <c r="B6718" s="269">
        <v>43097</v>
      </c>
      <c r="C6718" s="210">
        <v>2030.47</v>
      </c>
      <c r="D6718">
        <f t="shared" si="212"/>
        <v>13.129923451635353</v>
      </c>
      <c r="E6718">
        <v>-1.4593261960456938E-2</v>
      </c>
      <c r="F6718">
        <v>6710</v>
      </c>
      <c r="G6718">
        <f t="shared" ca="1" si="213"/>
        <v>-4.4001840205163166E-3</v>
      </c>
    </row>
    <row r="6719" spans="2:7" x14ac:dyDescent="0.35">
      <c r="B6719" s="269">
        <v>40631</v>
      </c>
      <c r="C6719" s="210">
        <v>143.69999999999999</v>
      </c>
      <c r="D6719">
        <f t="shared" si="212"/>
        <v>-0.96973997860530159</v>
      </c>
      <c r="E6719">
        <v>-1.4606048138243323E-2</v>
      </c>
      <c r="F6719">
        <v>6711</v>
      </c>
      <c r="G6719">
        <f t="shared" ca="1" si="213"/>
        <v>-1.9719729066037774E-2</v>
      </c>
    </row>
    <row r="6720" spans="2:7" x14ac:dyDescent="0.35">
      <c r="B6720" s="269">
        <v>45706</v>
      </c>
      <c r="C6720" s="210">
        <v>4748.84</v>
      </c>
      <c r="D6720">
        <f t="shared" si="212"/>
        <v>390.17298187808893</v>
      </c>
      <c r="E6720">
        <v>-1.4606067774312375E-2</v>
      </c>
      <c r="F6720">
        <v>6712</v>
      </c>
      <c r="G6720">
        <f t="shared" ca="1" si="213"/>
        <v>3.2430838822687026E-2</v>
      </c>
    </row>
    <row r="6721" spans="2:7" x14ac:dyDescent="0.35">
      <c r="B6721" s="269">
        <v>35500</v>
      </c>
      <c r="C6721" s="210">
        <v>12.14</v>
      </c>
      <c r="D6721">
        <f t="shared" si="212"/>
        <v>-0.99551668870161236</v>
      </c>
      <c r="E6721">
        <v>-1.4610389610389588E-2</v>
      </c>
      <c r="F6721">
        <v>6713</v>
      </c>
      <c r="G6721">
        <f t="shared" ca="1" si="213"/>
        <v>1.2280204756040955E-2</v>
      </c>
    </row>
    <row r="6722" spans="2:7" x14ac:dyDescent="0.35">
      <c r="B6722" s="269">
        <v>43896</v>
      </c>
      <c r="C6722" s="210">
        <v>2707.82</v>
      </c>
      <c r="D6722">
        <f t="shared" si="212"/>
        <v>55.648953974895399</v>
      </c>
      <c r="E6722">
        <v>-1.4632300229619049E-2</v>
      </c>
      <c r="F6722">
        <v>6714</v>
      </c>
      <c r="G6722">
        <f t="shared" ca="1" si="213"/>
        <v>3.5500426481625486E-3</v>
      </c>
    </row>
    <row r="6723" spans="2:7" x14ac:dyDescent="0.35">
      <c r="B6723" s="269">
        <v>36962</v>
      </c>
      <c r="C6723" s="210">
        <v>47.8</v>
      </c>
      <c r="D6723">
        <f t="shared" si="212"/>
        <v>-0.84139624394452184</v>
      </c>
      <c r="E6723">
        <v>-1.4636157493300368E-2</v>
      </c>
      <c r="F6723">
        <v>6715</v>
      </c>
      <c r="G6723">
        <f t="shared" ca="1" si="213"/>
        <v>-2.4652012187563053E-2</v>
      </c>
    </row>
    <row r="6724" spans="2:7" x14ac:dyDescent="0.35">
      <c r="B6724" s="269">
        <v>41481</v>
      </c>
      <c r="C6724" s="210">
        <v>301.38</v>
      </c>
      <c r="D6724">
        <f t="shared" si="212"/>
        <v>6.1147308781869683</v>
      </c>
      <c r="E6724">
        <v>-1.4647224220231536E-2</v>
      </c>
      <c r="F6724">
        <v>6716</v>
      </c>
      <c r="G6724">
        <f t="shared" ca="1" si="213"/>
        <v>1.3072271200267271E-2</v>
      </c>
    </row>
    <row r="6725" spans="2:7" x14ac:dyDescent="0.35">
      <c r="B6725" s="269">
        <v>37049</v>
      </c>
      <c r="C6725" s="210">
        <v>42.36</v>
      </c>
      <c r="D6725">
        <f t="shared" si="212"/>
        <v>-0.56144528419091</v>
      </c>
      <c r="E6725">
        <v>-1.4654570830425739E-2</v>
      </c>
      <c r="F6725">
        <v>6717</v>
      </c>
      <c r="G6725">
        <f t="shared" ca="1" si="213"/>
        <v>2.5147442767476869E-2</v>
      </c>
    </row>
    <row r="6726" spans="2:7" x14ac:dyDescent="0.35">
      <c r="B6726" s="269">
        <v>38701</v>
      </c>
      <c r="C6726" s="210">
        <v>96.59</v>
      </c>
      <c r="D6726">
        <f t="shared" si="212"/>
        <v>-0.97159485243086186</v>
      </c>
      <c r="E6726">
        <v>-1.4689380801795346E-2</v>
      </c>
      <c r="F6726">
        <v>6718</v>
      </c>
      <c r="G6726">
        <f t="shared" ca="1" si="213"/>
        <v>-9.5455800093910605E-3</v>
      </c>
    </row>
    <row r="6727" spans="2:7" x14ac:dyDescent="0.35">
      <c r="B6727" s="269">
        <v>44810</v>
      </c>
      <c r="C6727" s="210">
        <v>3400.44</v>
      </c>
      <c r="D6727">
        <f t="shared" si="212"/>
        <v>75.846101694915262</v>
      </c>
      <c r="E6727">
        <v>-1.4690797823327892E-2</v>
      </c>
      <c r="F6727">
        <v>6719</v>
      </c>
      <c r="G6727">
        <f t="shared" ca="1" si="213"/>
        <v>-1.0199961857320831E-2</v>
      </c>
    </row>
    <row r="6728" spans="2:7" x14ac:dyDescent="0.35">
      <c r="B6728" s="269">
        <v>38112</v>
      </c>
      <c r="C6728" s="210">
        <v>44.25</v>
      </c>
      <c r="D6728">
        <f t="shared" si="212"/>
        <v>-0.47589719294089783</v>
      </c>
      <c r="E6728">
        <v>-1.4696058784235062E-2</v>
      </c>
      <c r="F6728">
        <v>6720</v>
      </c>
      <c r="G6728">
        <f t="shared" ca="1" si="213"/>
        <v>1.9582239919388175E-2</v>
      </c>
    </row>
    <row r="6729" spans="2:7" x14ac:dyDescent="0.35">
      <c r="B6729" s="269">
        <v>38953</v>
      </c>
      <c r="C6729" s="210">
        <v>84.43</v>
      </c>
      <c r="D6729">
        <f t="shared" ref="D6729:D6792" si="214">(C6729-C6730)/C6730</f>
        <v>0.82669839896148878</v>
      </c>
      <c r="E6729">
        <v>-1.4704166180417678E-2</v>
      </c>
      <c r="F6729">
        <v>6721</v>
      </c>
      <c r="G6729">
        <f t="shared" ca="1" si="213"/>
        <v>2.041840661645461E-2</v>
      </c>
    </row>
    <row r="6730" spans="2:7" x14ac:dyDescent="0.35">
      <c r="B6730" s="269">
        <v>36574</v>
      </c>
      <c r="C6730" s="210">
        <v>46.22</v>
      </c>
      <c r="D6730">
        <f t="shared" si="214"/>
        <v>-0.99024215170899565</v>
      </c>
      <c r="E6730">
        <v>-1.470901726710718E-2</v>
      </c>
      <c r="F6730">
        <v>6722</v>
      </c>
      <c r="G6730">
        <f t="shared" ref="G6730:G6793" ca="1" si="215">_xlfn.NORM.INV(RAND(),M$11,M$12)</f>
        <v>8.0506773382415867E-3</v>
      </c>
    </row>
    <row r="6731" spans="2:7" x14ac:dyDescent="0.35">
      <c r="B6731" s="269">
        <v>45268</v>
      </c>
      <c r="C6731" s="210">
        <v>4736.7</v>
      </c>
      <c r="D6731">
        <f t="shared" si="214"/>
        <v>152.78896103896102</v>
      </c>
      <c r="E6731">
        <v>-1.4712642721786998E-2</v>
      </c>
      <c r="F6731">
        <v>6723</v>
      </c>
      <c r="G6731">
        <f t="shared" ca="1" si="215"/>
        <v>1.0703595796872772E-2</v>
      </c>
    </row>
    <row r="6732" spans="2:7" x14ac:dyDescent="0.35">
      <c r="B6732" s="269">
        <v>36026</v>
      </c>
      <c r="C6732" s="210">
        <v>30.8</v>
      </c>
      <c r="D6732">
        <f t="shared" si="214"/>
        <v>-0.71948998178506374</v>
      </c>
      <c r="E6732">
        <v>-1.4715291106845836E-2</v>
      </c>
      <c r="F6732">
        <v>6724</v>
      </c>
      <c r="G6732">
        <f t="shared" ca="1" si="215"/>
        <v>-2.0963837387186785E-3</v>
      </c>
    </row>
    <row r="6733" spans="2:7" x14ac:dyDescent="0.35">
      <c r="B6733" s="269">
        <v>39358</v>
      </c>
      <c r="C6733" s="210">
        <v>109.8</v>
      </c>
      <c r="D6733">
        <f t="shared" si="214"/>
        <v>-0.88337758895379714</v>
      </c>
      <c r="E6733">
        <v>-1.4716439339554924E-2</v>
      </c>
      <c r="F6733">
        <v>6725</v>
      </c>
      <c r="G6733">
        <f t="shared" ca="1" si="215"/>
        <v>9.3556330526584509E-3</v>
      </c>
    </row>
    <row r="6734" spans="2:7" x14ac:dyDescent="0.35">
      <c r="B6734" s="269">
        <v>42132</v>
      </c>
      <c r="C6734" s="210">
        <v>941.5</v>
      </c>
      <c r="D6734">
        <f t="shared" si="214"/>
        <v>18.289080106535547</v>
      </c>
      <c r="E6734">
        <v>-1.4734506791686766E-2</v>
      </c>
      <c r="F6734">
        <v>6726</v>
      </c>
      <c r="G6734">
        <f t="shared" ca="1" si="215"/>
        <v>-2.0314901773958574E-2</v>
      </c>
    </row>
    <row r="6735" spans="2:7" x14ac:dyDescent="0.35">
      <c r="B6735" s="269">
        <v>38033</v>
      </c>
      <c r="C6735" s="210">
        <v>48.81</v>
      </c>
      <c r="D6735">
        <f t="shared" si="214"/>
        <v>-0.96122836421984104</v>
      </c>
      <c r="E6735">
        <v>-1.4735567218409303E-2</v>
      </c>
      <c r="F6735">
        <v>6727</v>
      </c>
      <c r="G6735">
        <f t="shared" ca="1" si="215"/>
        <v>-8.2094604362446394E-3</v>
      </c>
    </row>
    <row r="6736" spans="2:7" x14ac:dyDescent="0.35">
      <c r="B6736" s="269">
        <v>42247</v>
      </c>
      <c r="C6736" s="210">
        <v>1258.9100000000001</v>
      </c>
      <c r="D6736">
        <f t="shared" si="214"/>
        <v>0.95346419427418727</v>
      </c>
      <c r="E6736">
        <v>-1.4744668362355639E-2</v>
      </c>
      <c r="F6736">
        <v>6728</v>
      </c>
      <c r="G6736">
        <f t="shared" ca="1" si="215"/>
        <v>1.8964726725214914E-2</v>
      </c>
    </row>
    <row r="6737" spans="2:7" x14ac:dyDescent="0.35">
      <c r="B6737" s="269">
        <v>41946</v>
      </c>
      <c r="C6737" s="210">
        <v>644.45000000000005</v>
      </c>
      <c r="D6737">
        <f t="shared" si="214"/>
        <v>-0.80651446825630346</v>
      </c>
      <c r="E6737">
        <v>-1.4753095856902579E-2</v>
      </c>
      <c r="F6737">
        <v>6729</v>
      </c>
      <c r="G6737">
        <f t="shared" ca="1" si="215"/>
        <v>-3.1173817190639054E-3</v>
      </c>
    </row>
    <row r="6738" spans="2:7" x14ac:dyDescent="0.35">
      <c r="B6738" s="269">
        <v>44378</v>
      </c>
      <c r="C6738" s="210">
        <v>3330.74</v>
      </c>
      <c r="D6738">
        <f t="shared" si="214"/>
        <v>85.02117768595042</v>
      </c>
      <c r="E6738">
        <v>-1.475468996811239E-2</v>
      </c>
      <c r="F6738">
        <v>6730</v>
      </c>
      <c r="G6738">
        <f t="shared" ca="1" si="215"/>
        <v>1.5328304090923013E-2</v>
      </c>
    </row>
    <row r="6739" spans="2:7" x14ac:dyDescent="0.35">
      <c r="B6739" s="269">
        <v>37817</v>
      </c>
      <c r="C6739" s="210">
        <v>38.72</v>
      </c>
      <c r="D6739">
        <f t="shared" si="214"/>
        <v>-0.98910673542477268</v>
      </c>
      <c r="E6739">
        <v>-1.475826972010174E-2</v>
      </c>
      <c r="F6739">
        <v>6731</v>
      </c>
      <c r="G6739">
        <f t="shared" ca="1" si="215"/>
        <v>2.5446191528290151E-2</v>
      </c>
    </row>
    <row r="6740" spans="2:7" x14ac:dyDescent="0.35">
      <c r="B6740" s="269">
        <v>44487</v>
      </c>
      <c r="C6740" s="210">
        <v>3554.49</v>
      </c>
      <c r="D6740">
        <f t="shared" si="214"/>
        <v>0.6257197872311232</v>
      </c>
      <c r="E6740">
        <v>-1.4762663710068662E-2</v>
      </c>
      <c r="F6740">
        <v>6732</v>
      </c>
      <c r="G6740">
        <f t="shared" ca="1" si="215"/>
        <v>3.499197879977814E-2</v>
      </c>
    </row>
    <row r="6741" spans="2:7" x14ac:dyDescent="0.35">
      <c r="B6741" s="269">
        <v>43194</v>
      </c>
      <c r="C6741" s="210">
        <v>2186.41</v>
      </c>
      <c r="D6741">
        <f t="shared" si="214"/>
        <v>17.966082581540594</v>
      </c>
      <c r="E6741">
        <v>-1.4784473824136385E-2</v>
      </c>
      <c r="F6741">
        <v>6733</v>
      </c>
      <c r="G6741">
        <f t="shared" ca="1" si="215"/>
        <v>3.5854730367942587E-2</v>
      </c>
    </row>
    <row r="6742" spans="2:7" x14ac:dyDescent="0.35">
      <c r="B6742" s="269">
        <v>39408</v>
      </c>
      <c r="C6742" s="210">
        <v>115.28</v>
      </c>
      <c r="D6742">
        <f t="shared" si="214"/>
        <v>-0.92185413404375027</v>
      </c>
      <c r="E6742">
        <v>-1.4785061105888418E-2</v>
      </c>
      <c r="F6742">
        <v>6734</v>
      </c>
      <c r="G6742">
        <f t="shared" ca="1" si="215"/>
        <v>-9.2344688900808172E-3</v>
      </c>
    </row>
    <row r="6743" spans="2:7" x14ac:dyDescent="0.35">
      <c r="B6743" s="269">
        <v>42614</v>
      </c>
      <c r="C6743" s="210">
        <v>1475.19</v>
      </c>
      <c r="D6743">
        <f t="shared" si="214"/>
        <v>5.4052364204767489</v>
      </c>
      <c r="E6743">
        <v>-1.4792899408283933E-2</v>
      </c>
      <c r="F6743">
        <v>6735</v>
      </c>
      <c r="G6743">
        <f t="shared" ca="1" si="215"/>
        <v>2.6840476513037108E-2</v>
      </c>
    </row>
    <row r="6744" spans="2:7" x14ac:dyDescent="0.35">
      <c r="B6744" s="269">
        <v>41025</v>
      </c>
      <c r="C6744" s="210">
        <v>230.31</v>
      </c>
      <c r="D6744">
        <f t="shared" si="214"/>
        <v>-0.91244996407677315</v>
      </c>
      <c r="E6744">
        <v>-1.4800872652607298E-2</v>
      </c>
      <c r="F6744">
        <v>6736</v>
      </c>
      <c r="G6744">
        <f t="shared" ca="1" si="215"/>
        <v>2.8230028175197035E-2</v>
      </c>
    </row>
    <row r="6745" spans="2:7" x14ac:dyDescent="0.35">
      <c r="B6745" s="269">
        <v>43360</v>
      </c>
      <c r="C6745" s="210">
        <v>2630.61</v>
      </c>
      <c r="D6745">
        <f t="shared" si="214"/>
        <v>63.873242909987674</v>
      </c>
      <c r="E6745">
        <v>-1.4815536089462449E-2</v>
      </c>
      <c r="F6745">
        <v>6737</v>
      </c>
      <c r="G6745">
        <f t="shared" ca="1" si="215"/>
        <v>6.6374766384990512E-3</v>
      </c>
    </row>
    <row r="6746" spans="2:7" x14ac:dyDescent="0.35">
      <c r="B6746" s="269">
        <v>37908</v>
      </c>
      <c r="C6746" s="210">
        <v>40.549999999999997</v>
      </c>
      <c r="D6746">
        <f t="shared" si="214"/>
        <v>-0.9287433883353543</v>
      </c>
      <c r="E6746">
        <v>-1.4820213799805623E-2</v>
      </c>
      <c r="F6746">
        <v>6738</v>
      </c>
      <c r="G6746">
        <f t="shared" ca="1" si="215"/>
        <v>3.838964680697475E-2</v>
      </c>
    </row>
    <row r="6747" spans="2:7" x14ac:dyDescent="0.35">
      <c r="B6747" s="269">
        <v>41922</v>
      </c>
      <c r="C6747" s="210">
        <v>569.07000000000005</v>
      </c>
      <c r="D6747">
        <f t="shared" si="214"/>
        <v>-0.79724804309641462</v>
      </c>
      <c r="E6747">
        <v>-1.4836230177965405E-2</v>
      </c>
      <c r="F6747">
        <v>6739</v>
      </c>
      <c r="G6747">
        <f t="shared" ca="1" si="215"/>
        <v>-3.8570079914226636E-3</v>
      </c>
    </row>
    <row r="6748" spans="2:7" x14ac:dyDescent="0.35">
      <c r="B6748" s="269">
        <v>43949</v>
      </c>
      <c r="C6748" s="210">
        <v>2806.73</v>
      </c>
      <c r="D6748">
        <f t="shared" si="214"/>
        <v>22.230673729514979</v>
      </c>
      <c r="E6748">
        <v>-1.4836784836784831E-2</v>
      </c>
      <c r="F6748">
        <v>6740</v>
      </c>
      <c r="G6748">
        <f t="shared" ca="1" si="215"/>
        <v>-1.5350872189273673E-2</v>
      </c>
    </row>
    <row r="6749" spans="2:7" x14ac:dyDescent="0.35">
      <c r="B6749" s="269">
        <v>39325</v>
      </c>
      <c r="C6749" s="210">
        <v>120.82</v>
      </c>
      <c r="D6749">
        <f t="shared" si="214"/>
        <v>-0.41815555020467138</v>
      </c>
      <c r="E6749">
        <v>-1.4840182648401886E-2</v>
      </c>
      <c r="F6749">
        <v>6741</v>
      </c>
      <c r="G6749">
        <f t="shared" ca="1" si="215"/>
        <v>2.1162223933717972E-2</v>
      </c>
    </row>
    <row r="6750" spans="2:7" x14ac:dyDescent="0.35">
      <c r="B6750" s="269">
        <v>41159</v>
      </c>
      <c r="C6750" s="210">
        <v>207.65</v>
      </c>
      <c r="D6750">
        <f t="shared" si="214"/>
        <v>1.1750288048601656</v>
      </c>
      <c r="E6750">
        <v>-1.4849606224499457E-2</v>
      </c>
      <c r="F6750">
        <v>6742</v>
      </c>
      <c r="G6750">
        <f t="shared" ca="1" si="215"/>
        <v>1.8197802403768534E-3</v>
      </c>
    </row>
    <row r="6751" spans="2:7" x14ac:dyDescent="0.35">
      <c r="B6751" s="269">
        <v>39133</v>
      </c>
      <c r="C6751" s="210">
        <v>95.47</v>
      </c>
      <c r="D6751">
        <f t="shared" si="214"/>
        <v>-0.98199674519558056</v>
      </c>
      <c r="E6751">
        <v>-1.4859147662779876E-2</v>
      </c>
      <c r="F6751">
        <v>6743</v>
      </c>
      <c r="G6751">
        <f t="shared" ca="1" si="215"/>
        <v>-1.6660398734026486E-4</v>
      </c>
    </row>
    <row r="6752" spans="2:7" x14ac:dyDescent="0.35">
      <c r="B6752" s="269">
        <v>45771</v>
      </c>
      <c r="C6752" s="210">
        <v>5302.93</v>
      </c>
      <c r="D6752">
        <f t="shared" si="214"/>
        <v>0.57131766637134329</v>
      </c>
      <c r="E6752">
        <v>-1.4861794598852297E-2</v>
      </c>
      <c r="F6752">
        <v>6744</v>
      </c>
      <c r="G6752">
        <f t="shared" ca="1" si="215"/>
        <v>1.4823732173461517E-2</v>
      </c>
    </row>
    <row r="6753" spans="2:7" x14ac:dyDescent="0.35">
      <c r="B6753" s="269">
        <v>44511</v>
      </c>
      <c r="C6753" s="210">
        <v>3374.83</v>
      </c>
      <c r="D6753">
        <f t="shared" si="214"/>
        <v>15.428126369079491</v>
      </c>
      <c r="E6753">
        <v>-1.4898405368563303E-2</v>
      </c>
      <c r="F6753">
        <v>6745</v>
      </c>
      <c r="G6753">
        <f t="shared" ca="1" si="215"/>
        <v>-2.1331980122553253E-2</v>
      </c>
    </row>
    <row r="6754" spans="2:7" x14ac:dyDescent="0.35">
      <c r="B6754" s="269">
        <v>41270</v>
      </c>
      <c r="C6754" s="210">
        <v>205.43</v>
      </c>
      <c r="D6754">
        <f t="shared" si="214"/>
        <v>-0.91708675559501951</v>
      </c>
      <c r="E6754">
        <v>-1.4913206099549176E-2</v>
      </c>
      <c r="F6754">
        <v>6746</v>
      </c>
      <c r="G6754">
        <f t="shared" ca="1" si="215"/>
        <v>2.3235621220483625E-4</v>
      </c>
    </row>
    <row r="6755" spans="2:7" x14ac:dyDescent="0.35">
      <c r="B6755" s="269">
        <v>43388</v>
      </c>
      <c r="C6755" s="210">
        <v>2477.65</v>
      </c>
      <c r="D6755">
        <f t="shared" si="214"/>
        <v>10.662273476112029</v>
      </c>
      <c r="E6755">
        <v>-1.4921397275741596E-2</v>
      </c>
      <c r="F6755">
        <v>6747</v>
      </c>
      <c r="G6755">
        <f t="shared" ca="1" si="215"/>
        <v>-1.1640700005099683E-3</v>
      </c>
    </row>
    <row r="6756" spans="2:7" x14ac:dyDescent="0.35">
      <c r="B6756" s="269">
        <v>41078</v>
      </c>
      <c r="C6756" s="210">
        <v>212.45</v>
      </c>
      <c r="D6756">
        <f t="shared" si="214"/>
        <v>9.9125666097573575E-2</v>
      </c>
      <c r="E6756">
        <v>-1.4930217461863028E-2</v>
      </c>
      <c r="F6756">
        <v>6748</v>
      </c>
      <c r="G6756">
        <f t="shared" ca="1" si="215"/>
        <v>1.5982159650551161E-2</v>
      </c>
    </row>
    <row r="6757" spans="2:7" x14ac:dyDescent="0.35">
      <c r="B6757" s="269">
        <v>40732</v>
      </c>
      <c r="C6757" s="210">
        <v>193.29</v>
      </c>
      <c r="D6757">
        <f t="shared" si="214"/>
        <v>-0.96017463901892264</v>
      </c>
      <c r="E6757">
        <v>-1.4932218937926851E-2</v>
      </c>
      <c r="F6757">
        <v>6749</v>
      </c>
      <c r="G6757">
        <f t="shared" ca="1" si="215"/>
        <v>2.2549191809869772E-2</v>
      </c>
    </row>
    <row r="6758" spans="2:7" x14ac:dyDescent="0.35">
      <c r="B6758" s="269">
        <v>45427</v>
      </c>
      <c r="C6758" s="210">
        <v>4853.4399999999996</v>
      </c>
      <c r="D6758">
        <f t="shared" si="214"/>
        <v>119.82250435648493</v>
      </c>
      <c r="E6758">
        <v>-1.4937974930181279E-2</v>
      </c>
      <c r="F6758">
        <v>6750</v>
      </c>
      <c r="G6758">
        <f t="shared" ca="1" si="215"/>
        <v>-4.3871473392595554E-2</v>
      </c>
    </row>
    <row r="6759" spans="2:7" x14ac:dyDescent="0.35">
      <c r="B6759" s="269">
        <v>37894</v>
      </c>
      <c r="C6759" s="210">
        <v>40.17</v>
      </c>
      <c r="D6759">
        <f t="shared" si="214"/>
        <v>-0.28229408611756296</v>
      </c>
      <c r="E6759">
        <v>-1.4958312898479632E-2</v>
      </c>
      <c r="F6759">
        <v>6751</v>
      </c>
      <c r="G6759">
        <f t="shared" ca="1" si="215"/>
        <v>4.2477476325153219E-3</v>
      </c>
    </row>
    <row r="6760" spans="2:7" x14ac:dyDescent="0.35">
      <c r="B6760" s="269">
        <v>36493</v>
      </c>
      <c r="C6760" s="210">
        <v>55.97</v>
      </c>
      <c r="D6760">
        <f t="shared" si="214"/>
        <v>-0.98710116036550932</v>
      </c>
      <c r="E6760">
        <v>-1.4959521295318575E-2</v>
      </c>
      <c r="F6760">
        <v>6752</v>
      </c>
      <c r="G6760">
        <f t="shared" ca="1" si="215"/>
        <v>1.0123742412755422E-2</v>
      </c>
    </row>
    <row r="6761" spans="2:7" x14ac:dyDescent="0.35">
      <c r="B6761" s="269">
        <v>45189</v>
      </c>
      <c r="C6761" s="210">
        <v>4339.1499999999996</v>
      </c>
      <c r="D6761">
        <f t="shared" si="214"/>
        <v>38.772227314390463</v>
      </c>
      <c r="E6761">
        <v>-1.4969047170432501E-2</v>
      </c>
      <c r="F6761">
        <v>6753</v>
      </c>
      <c r="G6761">
        <f t="shared" ca="1" si="215"/>
        <v>4.5176307311254313E-2</v>
      </c>
    </row>
    <row r="6762" spans="2:7" x14ac:dyDescent="0.35">
      <c r="B6762" s="269">
        <v>39630</v>
      </c>
      <c r="C6762" s="210">
        <v>109.1</v>
      </c>
      <c r="D6762">
        <f t="shared" si="214"/>
        <v>-0.92073409959458874</v>
      </c>
      <c r="E6762">
        <v>-1.498736005778269E-2</v>
      </c>
      <c r="F6762">
        <v>6754</v>
      </c>
      <c r="G6762">
        <f t="shared" ca="1" si="215"/>
        <v>-2.4981818348612288E-2</v>
      </c>
    </row>
    <row r="6763" spans="2:7" x14ac:dyDescent="0.35">
      <c r="B6763" s="269">
        <v>42795</v>
      </c>
      <c r="C6763" s="210">
        <v>1376.38</v>
      </c>
      <c r="D6763">
        <f t="shared" si="214"/>
        <v>0.21990303739353181</v>
      </c>
      <c r="E6763">
        <v>-1.4992879276906543E-2</v>
      </c>
      <c r="F6763">
        <v>6755</v>
      </c>
      <c r="G6763">
        <f t="shared" ca="1" si="215"/>
        <v>2.0299003481150598E-2</v>
      </c>
    </row>
    <row r="6764" spans="2:7" x14ac:dyDescent="0.35">
      <c r="B6764" s="269">
        <v>42416</v>
      </c>
      <c r="C6764" s="210">
        <v>1128.27</v>
      </c>
      <c r="D6764">
        <f t="shared" si="214"/>
        <v>-9.5234276641299728E-2</v>
      </c>
      <c r="E6764">
        <v>-1.4998472216159643E-2</v>
      </c>
      <c r="F6764">
        <v>6756</v>
      </c>
      <c r="G6764">
        <f t="shared" ca="1" si="215"/>
        <v>1.9461230934352813E-2</v>
      </c>
    </row>
    <row r="6765" spans="2:7" x14ac:dyDescent="0.35">
      <c r="B6765" s="269">
        <v>42377</v>
      </c>
      <c r="C6765" s="210">
        <v>1247.03</v>
      </c>
      <c r="D6765">
        <f t="shared" si="214"/>
        <v>28.341882352941177</v>
      </c>
      <c r="E6765">
        <v>-1.5015323370509613E-2</v>
      </c>
      <c r="F6765">
        <v>6757</v>
      </c>
      <c r="G6765">
        <f t="shared" ca="1" si="215"/>
        <v>3.275988554594951E-2</v>
      </c>
    </row>
    <row r="6766" spans="2:7" x14ac:dyDescent="0.35">
      <c r="B6766" s="269">
        <v>37237</v>
      </c>
      <c r="C6766" s="210">
        <v>42.5</v>
      </c>
      <c r="D6766">
        <f t="shared" si="214"/>
        <v>-0.5319383259911894</v>
      </c>
      <c r="E6766">
        <v>-1.5063731170336004E-2</v>
      </c>
      <c r="F6766">
        <v>6758</v>
      </c>
      <c r="G6766">
        <f t="shared" ca="1" si="215"/>
        <v>-1.141018312884926E-2</v>
      </c>
    </row>
    <row r="6767" spans="2:7" x14ac:dyDescent="0.35">
      <c r="B6767" s="269">
        <v>39758</v>
      </c>
      <c r="C6767" s="210">
        <v>90.8</v>
      </c>
      <c r="D6767">
        <f t="shared" si="214"/>
        <v>-0.9659244859588616</v>
      </c>
      <c r="E6767">
        <v>-1.5077557218787294E-2</v>
      </c>
      <c r="F6767">
        <v>6759</v>
      </c>
      <c r="G6767">
        <f t="shared" ca="1" si="215"/>
        <v>-1.5710879982882769E-2</v>
      </c>
    </row>
    <row r="6768" spans="2:7" x14ac:dyDescent="0.35">
      <c r="B6768" s="269">
        <v>43556</v>
      </c>
      <c r="C6768" s="210">
        <v>2664.67</v>
      </c>
      <c r="D6768">
        <f t="shared" si="214"/>
        <v>144.76969365426694</v>
      </c>
      <c r="E6768">
        <v>-1.5080559015623803E-2</v>
      </c>
      <c r="F6768">
        <v>6760</v>
      </c>
      <c r="G6768">
        <f t="shared" ca="1" si="215"/>
        <v>3.9424240440562915E-3</v>
      </c>
    </row>
    <row r="6769" spans="2:7" x14ac:dyDescent="0.35">
      <c r="B6769" s="269">
        <v>35803</v>
      </c>
      <c r="C6769" s="210">
        <v>18.28</v>
      </c>
      <c r="D6769">
        <f t="shared" si="214"/>
        <v>-0.66241920590951053</v>
      </c>
      <c r="E6769">
        <v>-1.5086206896551595E-2</v>
      </c>
      <c r="F6769">
        <v>6761</v>
      </c>
      <c r="G6769">
        <f t="shared" ca="1" si="215"/>
        <v>-3.8290917791681763E-2</v>
      </c>
    </row>
    <row r="6770" spans="2:7" x14ac:dyDescent="0.35">
      <c r="B6770" s="269">
        <v>36875</v>
      </c>
      <c r="C6770" s="210">
        <v>54.15</v>
      </c>
      <c r="D6770">
        <f t="shared" si="214"/>
        <v>-0.43137666701669647</v>
      </c>
      <c r="E6770">
        <v>-1.5096398690432854E-2</v>
      </c>
      <c r="F6770">
        <v>6762</v>
      </c>
      <c r="G6770">
        <f t="shared" ca="1" si="215"/>
        <v>3.7386811817838499E-3</v>
      </c>
    </row>
    <row r="6771" spans="2:7" x14ac:dyDescent="0.35">
      <c r="B6771" s="269">
        <v>39007</v>
      </c>
      <c r="C6771" s="210">
        <v>95.23</v>
      </c>
      <c r="D6771">
        <f t="shared" si="214"/>
        <v>-0.98049365014338397</v>
      </c>
      <c r="E6771">
        <v>-1.5099803495707869E-2</v>
      </c>
      <c r="F6771">
        <v>6763</v>
      </c>
      <c r="G6771">
        <f t="shared" ca="1" si="215"/>
        <v>2.4690497004235437E-2</v>
      </c>
    </row>
    <row r="6772" spans="2:7" x14ac:dyDescent="0.35">
      <c r="B6772" s="269">
        <v>45692</v>
      </c>
      <c r="C6772" s="210">
        <v>4882</v>
      </c>
      <c r="D6772">
        <f t="shared" si="214"/>
        <v>2.338781707141929</v>
      </c>
      <c r="E6772">
        <v>-1.5120184791050912E-2</v>
      </c>
      <c r="F6772">
        <v>6764</v>
      </c>
      <c r="G6772">
        <f t="shared" ca="1" si="215"/>
        <v>2.1656742349627726E-2</v>
      </c>
    </row>
    <row r="6773" spans="2:7" x14ac:dyDescent="0.35">
      <c r="B6773" s="269">
        <v>42845</v>
      </c>
      <c r="C6773" s="210">
        <v>1462.21</v>
      </c>
      <c r="D6773">
        <f t="shared" si="214"/>
        <v>37.068471752147879</v>
      </c>
      <c r="E6773">
        <v>-1.5121307235326637E-2</v>
      </c>
      <c r="F6773">
        <v>6765</v>
      </c>
      <c r="G6773">
        <f t="shared" ca="1" si="215"/>
        <v>-1.2323377805983546E-4</v>
      </c>
    </row>
    <row r="6774" spans="2:7" x14ac:dyDescent="0.35">
      <c r="B6774" s="269">
        <v>36146</v>
      </c>
      <c r="C6774" s="210">
        <v>38.409999999999997</v>
      </c>
      <c r="D6774">
        <f t="shared" si="214"/>
        <v>-0.54485128569735752</v>
      </c>
      <c r="E6774">
        <v>-1.5128205128205216E-2</v>
      </c>
      <c r="F6774">
        <v>6766</v>
      </c>
      <c r="G6774">
        <f t="shared" ca="1" si="215"/>
        <v>1.0690449958452215E-2</v>
      </c>
    </row>
    <row r="6775" spans="2:7" x14ac:dyDescent="0.35">
      <c r="B6775" s="269">
        <v>39041</v>
      </c>
      <c r="C6775" s="210">
        <v>84.39</v>
      </c>
      <c r="D6775">
        <f t="shared" si="214"/>
        <v>0.28938120702826581</v>
      </c>
      <c r="E6775">
        <v>-1.5170965106780222E-2</v>
      </c>
      <c r="F6775">
        <v>6767</v>
      </c>
      <c r="G6775">
        <f t="shared" ca="1" si="215"/>
        <v>-2.2969409216124677E-2</v>
      </c>
    </row>
    <row r="6776" spans="2:7" x14ac:dyDescent="0.35">
      <c r="B6776" s="269">
        <v>36265</v>
      </c>
      <c r="C6776" s="210">
        <v>65.45</v>
      </c>
      <c r="D6776">
        <f t="shared" si="214"/>
        <v>-0.95451354863818638</v>
      </c>
      <c r="E6776">
        <v>-1.5197111044237E-2</v>
      </c>
      <c r="F6776">
        <v>6768</v>
      </c>
      <c r="G6776">
        <f t="shared" ca="1" si="215"/>
        <v>-1.3744095923813468E-2</v>
      </c>
    </row>
    <row r="6777" spans="2:7" x14ac:dyDescent="0.35">
      <c r="B6777" s="269">
        <v>42656</v>
      </c>
      <c r="C6777" s="210">
        <v>1438.89</v>
      </c>
      <c r="D6777">
        <f t="shared" si="214"/>
        <v>27.114302461899179</v>
      </c>
      <c r="E6777">
        <v>-1.5200876052289241E-2</v>
      </c>
      <c r="F6777">
        <v>6769</v>
      </c>
      <c r="G6777">
        <f t="shared" ca="1" si="215"/>
        <v>-3.8438745495072826E-2</v>
      </c>
    </row>
    <row r="6778" spans="2:7" x14ac:dyDescent="0.35">
      <c r="B6778" s="269">
        <v>36216</v>
      </c>
      <c r="C6778" s="210">
        <v>51.18</v>
      </c>
      <c r="D6778">
        <f t="shared" si="214"/>
        <v>1.9279176201372998</v>
      </c>
      <c r="E6778">
        <v>-1.5201077544737332E-2</v>
      </c>
      <c r="F6778">
        <v>6770</v>
      </c>
      <c r="G6778">
        <f t="shared" ca="1" si="215"/>
        <v>1.7187358212337599E-2</v>
      </c>
    </row>
    <row r="6779" spans="2:7" x14ac:dyDescent="0.35">
      <c r="B6779" s="269">
        <v>35823</v>
      </c>
      <c r="C6779" s="210">
        <v>17.48</v>
      </c>
      <c r="D6779">
        <f t="shared" si="214"/>
        <v>0.50171821305841924</v>
      </c>
      <c r="E6779">
        <v>-1.5211267605633778E-2</v>
      </c>
      <c r="F6779">
        <v>6771</v>
      </c>
      <c r="G6779">
        <f t="shared" ca="1" si="215"/>
        <v>1.5280765637238018E-3</v>
      </c>
    </row>
    <row r="6780" spans="2:7" x14ac:dyDescent="0.35">
      <c r="B6780" s="269">
        <v>35614</v>
      </c>
      <c r="C6780" s="210">
        <v>11.64</v>
      </c>
      <c r="D6780">
        <f t="shared" si="214"/>
        <v>-0.94636439037876685</v>
      </c>
      <c r="E6780">
        <v>-1.5228426395939063E-2</v>
      </c>
      <c r="F6780">
        <v>6772</v>
      </c>
      <c r="G6780">
        <f t="shared" ca="1" si="215"/>
        <v>-1.2613160045339378E-2</v>
      </c>
    </row>
    <row r="6781" spans="2:7" x14ac:dyDescent="0.35">
      <c r="B6781" s="269">
        <v>41367</v>
      </c>
      <c r="C6781" s="210">
        <v>217.02</v>
      </c>
      <c r="D6781">
        <f t="shared" si="214"/>
        <v>-0.93010785586154254</v>
      </c>
      <c r="E6781">
        <v>-1.5246392594609245E-2</v>
      </c>
      <c r="F6781">
        <v>6773</v>
      </c>
      <c r="G6781">
        <f t="shared" ca="1" si="215"/>
        <v>2.0000691708667091E-2</v>
      </c>
    </row>
    <row r="6782" spans="2:7" x14ac:dyDescent="0.35">
      <c r="B6782" s="269">
        <v>44137</v>
      </c>
      <c r="C6782" s="210">
        <v>3105.07</v>
      </c>
      <c r="D6782">
        <f t="shared" si="214"/>
        <v>5.4301807865145282</v>
      </c>
      <c r="E6782">
        <v>-1.5248243819672368E-2</v>
      </c>
      <c r="F6782">
        <v>6774</v>
      </c>
      <c r="G6782">
        <f t="shared" ca="1" si="215"/>
        <v>-2.2343552617236202E-2</v>
      </c>
    </row>
    <row r="6783" spans="2:7" x14ac:dyDescent="0.35">
      <c r="B6783" s="269">
        <v>41859</v>
      </c>
      <c r="C6783" s="210">
        <v>482.89</v>
      </c>
      <c r="D6783">
        <f t="shared" si="214"/>
        <v>-0.85021975874614997</v>
      </c>
      <c r="E6783">
        <v>-1.5273869244259573E-2</v>
      </c>
      <c r="F6783">
        <v>6775</v>
      </c>
      <c r="G6783">
        <f t="shared" ca="1" si="215"/>
        <v>-1.4695096942749354E-2</v>
      </c>
    </row>
    <row r="6784" spans="2:7" x14ac:dyDescent="0.35">
      <c r="B6784" s="269">
        <v>44603</v>
      </c>
      <c r="C6784" s="210">
        <v>3223.99</v>
      </c>
      <c r="D6784">
        <f t="shared" si="214"/>
        <v>44.122323303009097</v>
      </c>
      <c r="E6784">
        <v>-1.5277900800547473E-2</v>
      </c>
      <c r="F6784">
        <v>6776</v>
      </c>
      <c r="G6784">
        <f t="shared" ca="1" si="215"/>
        <v>-1.6471030540245735E-2</v>
      </c>
    </row>
    <row r="6785" spans="2:7" x14ac:dyDescent="0.35">
      <c r="B6785" s="269">
        <v>36433</v>
      </c>
      <c r="C6785" s="210">
        <v>71.45</v>
      </c>
      <c r="D6785">
        <f t="shared" si="214"/>
        <v>-0.67476899267149171</v>
      </c>
      <c r="E6785">
        <v>-1.5297684674751922E-2</v>
      </c>
      <c r="F6785">
        <v>6777</v>
      </c>
      <c r="G6785">
        <f t="shared" ca="1" si="215"/>
        <v>1.0331622468103404E-2</v>
      </c>
    </row>
    <row r="6786" spans="2:7" x14ac:dyDescent="0.35">
      <c r="B6786" s="269">
        <v>41379</v>
      </c>
      <c r="C6786" s="210">
        <v>219.69</v>
      </c>
      <c r="D6786">
        <f t="shared" si="214"/>
        <v>-0.83664470651220191</v>
      </c>
      <c r="E6786">
        <v>-1.5328761597418384E-2</v>
      </c>
      <c r="F6786">
        <v>6778</v>
      </c>
      <c r="G6786">
        <f t="shared" ca="1" si="215"/>
        <v>2.3444768701934769E-2</v>
      </c>
    </row>
    <row r="6787" spans="2:7" x14ac:dyDescent="0.35">
      <c r="B6787" s="269">
        <v>42314</v>
      </c>
      <c r="C6787" s="210">
        <v>1344.86</v>
      </c>
      <c r="D6787">
        <f t="shared" si="214"/>
        <v>-0.6069660465143466</v>
      </c>
      <c r="E6787">
        <v>-1.5353301655403695E-2</v>
      </c>
      <c r="F6787">
        <v>6779</v>
      </c>
      <c r="G6787">
        <f t="shared" ca="1" si="215"/>
        <v>1.5205807571500371E-2</v>
      </c>
    </row>
    <row r="6788" spans="2:7" x14ac:dyDescent="0.35">
      <c r="B6788" s="269">
        <v>44781</v>
      </c>
      <c r="C6788" s="210">
        <v>3421.74</v>
      </c>
      <c r="D6788">
        <f t="shared" si="214"/>
        <v>34.388768228358671</v>
      </c>
      <c r="E6788">
        <v>-1.5371954097077567E-2</v>
      </c>
      <c r="F6788">
        <v>6780</v>
      </c>
      <c r="G6788">
        <f t="shared" ca="1" si="215"/>
        <v>-7.6419023048797914E-3</v>
      </c>
    </row>
    <row r="6789" spans="2:7" x14ac:dyDescent="0.35">
      <c r="B6789" s="269">
        <v>39006</v>
      </c>
      <c r="C6789" s="210">
        <v>96.69</v>
      </c>
      <c r="D6789">
        <f t="shared" si="214"/>
        <v>0.17972181551976579</v>
      </c>
      <c r="E6789">
        <v>-1.5376782077393127E-2</v>
      </c>
      <c r="F6789">
        <v>6781</v>
      </c>
      <c r="G6789">
        <f t="shared" ca="1" si="215"/>
        <v>-2.9706180720583657E-2</v>
      </c>
    </row>
    <row r="6790" spans="2:7" x14ac:dyDescent="0.35">
      <c r="B6790" s="269">
        <v>38986</v>
      </c>
      <c r="C6790" s="210">
        <v>81.96</v>
      </c>
      <c r="D6790">
        <f t="shared" si="214"/>
        <v>-0.97498496839547921</v>
      </c>
      <c r="E6790">
        <v>-1.5377222489187905E-2</v>
      </c>
      <c r="F6790">
        <v>6782</v>
      </c>
      <c r="G6790">
        <f t="shared" ca="1" si="215"/>
        <v>-3.1351044953866335E-2</v>
      </c>
    </row>
    <row r="6791" spans="2:7" x14ac:dyDescent="0.35">
      <c r="B6791" s="269">
        <v>44211</v>
      </c>
      <c r="C6791" s="210">
        <v>3276.43</v>
      </c>
      <c r="D6791">
        <f t="shared" si="214"/>
        <v>-0.32494571017681795</v>
      </c>
      <c r="E6791">
        <v>-1.5386326003792571E-2</v>
      </c>
      <c r="F6791">
        <v>6783</v>
      </c>
      <c r="G6791">
        <f t="shared" ca="1" si="215"/>
        <v>-5.0047143475110308E-3</v>
      </c>
    </row>
    <row r="6792" spans="2:7" x14ac:dyDescent="0.35">
      <c r="B6792" s="269">
        <v>45125</v>
      </c>
      <c r="C6792" s="210">
        <v>4853.58</v>
      </c>
      <c r="D6792">
        <f t="shared" si="214"/>
        <v>261.21393841166935</v>
      </c>
      <c r="E6792">
        <v>-1.5417134928330609E-2</v>
      </c>
      <c r="F6792">
        <v>6784</v>
      </c>
      <c r="G6792">
        <f t="shared" ca="1" si="215"/>
        <v>-1.9174281278041529E-2</v>
      </c>
    </row>
    <row r="6793" spans="2:7" x14ac:dyDescent="0.35">
      <c r="B6793" s="269">
        <v>35787</v>
      </c>
      <c r="C6793" s="210">
        <v>18.510000000000002</v>
      </c>
      <c r="D6793">
        <f t="shared" ref="D6793:D6856" si="216">(C6793-C6794)/C6794</f>
        <v>-0.79110709852161154</v>
      </c>
      <c r="E6793">
        <v>-1.5425531914893572E-2</v>
      </c>
      <c r="F6793">
        <v>6785</v>
      </c>
      <c r="G6793">
        <f t="shared" ca="1" si="215"/>
        <v>2.0558423769776013E-2</v>
      </c>
    </row>
    <row r="6794" spans="2:7" x14ac:dyDescent="0.35">
      <c r="B6794" s="269">
        <v>38947</v>
      </c>
      <c r="C6794" s="210">
        <v>88.61</v>
      </c>
      <c r="D6794">
        <f t="shared" si="216"/>
        <v>-0.96353347874398121</v>
      </c>
      <c r="E6794">
        <v>-1.5444444444444452E-2</v>
      </c>
      <c r="F6794">
        <v>6786</v>
      </c>
      <c r="G6794">
        <f t="shared" ref="G6794:G6857" ca="1" si="217">_xlfn.NORM.INV(RAND(),M$11,M$12)</f>
        <v>1.5050349971283567E-2</v>
      </c>
    </row>
    <row r="6795" spans="2:7" x14ac:dyDescent="0.35">
      <c r="B6795" s="269">
        <v>43654</v>
      </c>
      <c r="C6795" s="210">
        <v>2429.9</v>
      </c>
      <c r="D6795">
        <f t="shared" si="216"/>
        <v>-0.48976227823169105</v>
      </c>
      <c r="E6795">
        <v>-1.5469514764513239E-2</v>
      </c>
      <c r="F6795">
        <v>6787</v>
      </c>
      <c r="G6795">
        <f t="shared" ca="1" si="217"/>
        <v>1.9782935836471886E-2</v>
      </c>
    </row>
    <row r="6796" spans="2:7" x14ac:dyDescent="0.35">
      <c r="B6796" s="269">
        <v>45131</v>
      </c>
      <c r="C6796" s="210">
        <v>4762.29</v>
      </c>
      <c r="D6796">
        <f t="shared" si="216"/>
        <v>106.01775280898876</v>
      </c>
      <c r="E6796">
        <v>-1.54760551150987E-2</v>
      </c>
      <c r="F6796">
        <v>6788</v>
      </c>
      <c r="G6796">
        <f t="shared" ca="1" si="217"/>
        <v>3.7557410653250908E-3</v>
      </c>
    </row>
    <row r="6797" spans="2:7" x14ac:dyDescent="0.35">
      <c r="B6797" s="269">
        <v>37029</v>
      </c>
      <c r="C6797" s="210">
        <v>44.5</v>
      </c>
      <c r="D6797">
        <f t="shared" si="216"/>
        <v>-0.11354581673306778</v>
      </c>
      <c r="E6797">
        <v>-1.5486725663716876E-2</v>
      </c>
      <c r="F6797">
        <v>6789</v>
      </c>
      <c r="G6797">
        <f t="shared" ca="1" si="217"/>
        <v>3.0278945594629125E-2</v>
      </c>
    </row>
    <row r="6798" spans="2:7" x14ac:dyDescent="0.35">
      <c r="B6798" s="269">
        <v>37992</v>
      </c>
      <c r="C6798" s="210">
        <v>50.2</v>
      </c>
      <c r="D6798">
        <f t="shared" si="216"/>
        <v>-0.56084332079433119</v>
      </c>
      <c r="E6798">
        <v>-1.549323396744458E-2</v>
      </c>
      <c r="F6798">
        <v>6790</v>
      </c>
      <c r="G6798">
        <f t="shared" ca="1" si="217"/>
        <v>1.3501543371155741E-2</v>
      </c>
    </row>
    <row r="6799" spans="2:7" x14ac:dyDescent="0.35">
      <c r="B6799" s="269">
        <v>38776</v>
      </c>
      <c r="C6799" s="210">
        <v>114.31</v>
      </c>
      <c r="D6799">
        <f t="shared" si="216"/>
        <v>-0.97155385009717632</v>
      </c>
      <c r="E6799">
        <v>-1.5502540694169297E-2</v>
      </c>
      <c r="F6799">
        <v>6791</v>
      </c>
      <c r="G6799">
        <f t="shared" ca="1" si="217"/>
        <v>-2.1738767055613551E-2</v>
      </c>
    </row>
    <row r="6800" spans="2:7" x14ac:dyDescent="0.35">
      <c r="B6800" s="269">
        <v>45006</v>
      </c>
      <c r="C6800" s="210">
        <v>4018.47</v>
      </c>
      <c r="D6800">
        <f t="shared" si="216"/>
        <v>34.577423638778221</v>
      </c>
      <c r="E6800">
        <v>-1.5503154284314376E-2</v>
      </c>
      <c r="F6800">
        <v>6792</v>
      </c>
      <c r="G6800">
        <f t="shared" ca="1" si="217"/>
        <v>-8.6315867430269248E-3</v>
      </c>
    </row>
    <row r="6801" spans="2:7" x14ac:dyDescent="0.35">
      <c r="B6801" s="269">
        <v>38856</v>
      </c>
      <c r="C6801" s="210">
        <v>112.95</v>
      </c>
      <c r="D6801">
        <f t="shared" si="216"/>
        <v>-0.96665328271048734</v>
      </c>
      <c r="E6801">
        <v>-1.5514686655626263E-2</v>
      </c>
      <c r="F6801">
        <v>6793</v>
      </c>
      <c r="G6801">
        <f t="shared" ca="1" si="217"/>
        <v>5.1762979798502303E-3</v>
      </c>
    </row>
    <row r="6802" spans="2:7" x14ac:dyDescent="0.35">
      <c r="B6802" s="269">
        <v>44119</v>
      </c>
      <c r="C6802" s="210">
        <v>3387.14</v>
      </c>
      <c r="D6802">
        <f t="shared" si="216"/>
        <v>14.474165105760886</v>
      </c>
      <c r="E6802">
        <v>-1.5515096555171925E-2</v>
      </c>
      <c r="F6802">
        <v>6794</v>
      </c>
      <c r="G6802">
        <f t="shared" ca="1" si="217"/>
        <v>2.6458666047137962E-2</v>
      </c>
    </row>
    <row r="6803" spans="2:7" x14ac:dyDescent="0.35">
      <c r="B6803" s="269">
        <v>41038</v>
      </c>
      <c r="C6803" s="210">
        <v>218.89</v>
      </c>
      <c r="D6803">
        <f t="shared" si="216"/>
        <v>-0.42208786566691309</v>
      </c>
      <c r="E6803">
        <v>-1.5516776108662485E-2</v>
      </c>
      <c r="F6803">
        <v>6795</v>
      </c>
      <c r="G6803">
        <f t="shared" ca="1" si="217"/>
        <v>-2.3980222086869115E-2</v>
      </c>
    </row>
    <row r="6804" spans="2:7" x14ac:dyDescent="0.35">
      <c r="B6804" s="269">
        <v>41656</v>
      </c>
      <c r="C6804" s="210">
        <v>378.76</v>
      </c>
      <c r="D6804">
        <f t="shared" si="216"/>
        <v>20.338591549295774</v>
      </c>
      <c r="E6804">
        <v>-1.5517375822005113E-2</v>
      </c>
      <c r="F6804">
        <v>6796</v>
      </c>
      <c r="G6804">
        <f t="shared" ca="1" si="217"/>
        <v>9.5466675180279244E-3</v>
      </c>
    </row>
    <row r="6805" spans="2:7" x14ac:dyDescent="0.35">
      <c r="B6805" s="269">
        <v>35822</v>
      </c>
      <c r="C6805" s="210">
        <v>17.75</v>
      </c>
      <c r="D6805">
        <f t="shared" si="216"/>
        <v>-0.85488881621975144</v>
      </c>
      <c r="E6805">
        <v>-1.5529672767609602E-2</v>
      </c>
      <c r="F6805">
        <v>6797</v>
      </c>
      <c r="G6805">
        <f t="shared" ca="1" si="217"/>
        <v>-3.2157754939526433E-3</v>
      </c>
    </row>
    <row r="6806" spans="2:7" x14ac:dyDescent="0.35">
      <c r="B6806" s="269">
        <v>39300</v>
      </c>
      <c r="C6806" s="210">
        <v>122.32</v>
      </c>
      <c r="D6806">
        <f t="shared" si="216"/>
        <v>-0.82883929196109973</v>
      </c>
      <c r="E6806">
        <v>-1.5533199195171082E-2</v>
      </c>
      <c r="F6806">
        <v>6798</v>
      </c>
      <c r="G6806">
        <f t="shared" ca="1" si="217"/>
        <v>-9.9925534542064046E-3</v>
      </c>
    </row>
    <row r="6807" spans="2:7" x14ac:dyDescent="0.35">
      <c r="B6807" s="269">
        <v>41963</v>
      </c>
      <c r="C6807" s="210">
        <v>714.65</v>
      </c>
      <c r="D6807">
        <f t="shared" si="216"/>
        <v>15.353546910755146</v>
      </c>
      <c r="E6807">
        <v>-1.5538688303279894E-2</v>
      </c>
      <c r="F6807">
        <v>6799</v>
      </c>
      <c r="G6807">
        <f t="shared" ca="1" si="217"/>
        <v>-1.8043754142908857E-2</v>
      </c>
    </row>
    <row r="6808" spans="2:7" x14ac:dyDescent="0.35">
      <c r="B6808" s="269">
        <v>36174</v>
      </c>
      <c r="C6808" s="210">
        <v>43.7</v>
      </c>
      <c r="D6808">
        <f t="shared" si="216"/>
        <v>-0.99245707697061025</v>
      </c>
      <c r="E6808">
        <v>-1.5544041450777151E-2</v>
      </c>
      <c r="F6808">
        <v>6800</v>
      </c>
      <c r="G6808">
        <f t="shared" ca="1" si="217"/>
        <v>2.1745574693742286E-2</v>
      </c>
    </row>
    <row r="6809" spans="2:7" x14ac:dyDescent="0.35">
      <c r="B6809" s="269">
        <v>46090</v>
      </c>
      <c r="C6809" s="210">
        <v>5793.51</v>
      </c>
      <c r="D6809">
        <f t="shared" si="216"/>
        <v>62.981336278299281</v>
      </c>
      <c r="E6809">
        <v>-1.5544631341769411E-2</v>
      </c>
      <c r="F6809">
        <v>6801</v>
      </c>
      <c r="G6809">
        <f t="shared" ca="1" si="217"/>
        <v>-1.8871873444933875E-2</v>
      </c>
    </row>
    <row r="6810" spans="2:7" x14ac:dyDescent="0.35">
      <c r="B6810" s="269">
        <v>38680</v>
      </c>
      <c r="C6810" s="210">
        <v>90.55</v>
      </c>
      <c r="D6810">
        <f t="shared" si="216"/>
        <v>-0.1535009815836216</v>
      </c>
      <c r="E6810">
        <v>-1.5546858012611511E-2</v>
      </c>
      <c r="F6810">
        <v>6802</v>
      </c>
      <c r="G6810">
        <f t="shared" ca="1" si="217"/>
        <v>2.3592275542886079E-2</v>
      </c>
    </row>
    <row r="6811" spans="2:7" x14ac:dyDescent="0.35">
      <c r="B6811" s="269">
        <v>39702</v>
      </c>
      <c r="C6811" s="210">
        <v>106.97</v>
      </c>
      <c r="D6811">
        <f t="shared" si="216"/>
        <v>1.2276134943773427</v>
      </c>
      <c r="E6811">
        <v>-1.5553101417264842E-2</v>
      </c>
      <c r="F6811">
        <v>6803</v>
      </c>
      <c r="G6811">
        <f t="shared" ca="1" si="217"/>
        <v>1.541059646830222E-2</v>
      </c>
    </row>
    <row r="6812" spans="2:7" x14ac:dyDescent="0.35">
      <c r="B6812" s="269">
        <v>38042</v>
      </c>
      <c r="C6812" s="210">
        <v>48.02</v>
      </c>
      <c r="D6812">
        <f t="shared" si="216"/>
        <v>-0.44517619872905828</v>
      </c>
      <c r="E6812">
        <v>-1.5580155801557975E-2</v>
      </c>
      <c r="F6812">
        <v>6804</v>
      </c>
      <c r="G6812">
        <f t="shared" ca="1" si="217"/>
        <v>-1.6527032020297754E-2</v>
      </c>
    </row>
    <row r="6813" spans="2:7" x14ac:dyDescent="0.35">
      <c r="B6813" s="269">
        <v>39066</v>
      </c>
      <c r="C6813" s="210">
        <v>86.55</v>
      </c>
      <c r="D6813">
        <f t="shared" si="216"/>
        <v>-0.47083639031548058</v>
      </c>
      <c r="E6813">
        <v>-1.5582347588717066E-2</v>
      </c>
      <c r="F6813">
        <v>6805</v>
      </c>
      <c r="G6813">
        <f t="shared" ca="1" si="217"/>
        <v>4.3384785620593418E-4</v>
      </c>
    </row>
    <row r="6814" spans="2:7" x14ac:dyDescent="0.35">
      <c r="B6814" s="269">
        <v>40407</v>
      </c>
      <c r="C6814" s="210">
        <v>163.56</v>
      </c>
      <c r="D6814">
        <f t="shared" si="216"/>
        <v>-0.971932883280194</v>
      </c>
      <c r="E6814">
        <v>-1.5588323803791774E-2</v>
      </c>
      <c r="F6814">
        <v>6806</v>
      </c>
      <c r="G6814">
        <f t="shared" ca="1" si="217"/>
        <v>2.1643765787102136E-2</v>
      </c>
    </row>
    <row r="6815" spans="2:7" x14ac:dyDescent="0.35">
      <c r="B6815" s="269">
        <v>45575</v>
      </c>
      <c r="C6815" s="210">
        <v>5827.46</v>
      </c>
      <c r="D6815">
        <f t="shared" si="216"/>
        <v>108.97282506133233</v>
      </c>
      <c r="E6815">
        <v>-1.5596837049962909E-2</v>
      </c>
      <c r="F6815">
        <v>6807</v>
      </c>
      <c r="G6815">
        <f t="shared" ca="1" si="217"/>
        <v>2.7874965569171829E-2</v>
      </c>
    </row>
    <row r="6816" spans="2:7" x14ac:dyDescent="0.35">
      <c r="B6816" s="269">
        <v>36881</v>
      </c>
      <c r="C6816" s="210">
        <v>52.99</v>
      </c>
      <c r="D6816">
        <f t="shared" si="216"/>
        <v>-0.49672333554943493</v>
      </c>
      <c r="E6816">
        <v>-1.5604681404421259E-2</v>
      </c>
      <c r="F6816">
        <v>6808</v>
      </c>
      <c r="G6816">
        <f t="shared" ca="1" si="217"/>
        <v>5.3756775358611061E-3</v>
      </c>
    </row>
    <row r="6817" spans="2:7" x14ac:dyDescent="0.35">
      <c r="B6817" s="269">
        <v>39521</v>
      </c>
      <c r="C6817" s="210">
        <v>105.29</v>
      </c>
      <c r="D6817">
        <f t="shared" si="216"/>
        <v>1.5364972295832333</v>
      </c>
      <c r="E6817">
        <v>-1.5613313388182382E-2</v>
      </c>
      <c r="F6817">
        <v>6809</v>
      </c>
      <c r="G6817">
        <f t="shared" ca="1" si="217"/>
        <v>9.1723723232980791E-3</v>
      </c>
    </row>
    <row r="6818" spans="2:7" x14ac:dyDescent="0.35">
      <c r="B6818" s="269">
        <v>37088</v>
      </c>
      <c r="C6818" s="210">
        <v>41.51</v>
      </c>
      <c r="D6818">
        <f t="shared" si="216"/>
        <v>-0.94871129562359457</v>
      </c>
      <c r="E6818">
        <v>-1.5650936684847135E-2</v>
      </c>
      <c r="F6818">
        <v>6810</v>
      </c>
      <c r="G6818">
        <f t="shared" ca="1" si="217"/>
        <v>4.9787595787520187E-3</v>
      </c>
    </row>
    <row r="6819" spans="2:7" x14ac:dyDescent="0.35">
      <c r="B6819" s="269">
        <v>42039</v>
      </c>
      <c r="C6819" s="210">
        <v>809.34</v>
      </c>
      <c r="D6819">
        <f t="shared" si="216"/>
        <v>8.5452293902582852</v>
      </c>
      <c r="E6819">
        <v>-1.5664907202451891E-2</v>
      </c>
      <c r="F6819">
        <v>6811</v>
      </c>
      <c r="G6819">
        <f t="shared" ca="1" si="217"/>
        <v>2.6029860073816441E-2</v>
      </c>
    </row>
    <row r="6820" spans="2:7" x14ac:dyDescent="0.35">
      <c r="B6820" s="269">
        <v>39071</v>
      </c>
      <c r="C6820" s="210">
        <v>84.79</v>
      </c>
      <c r="D6820">
        <f t="shared" si="216"/>
        <v>-0.7705339503667018</v>
      </c>
      <c r="E6820">
        <v>-1.5672161597399516E-2</v>
      </c>
      <c r="F6820">
        <v>6812</v>
      </c>
      <c r="G6820">
        <f t="shared" ca="1" si="217"/>
        <v>-3.3715003376307492E-2</v>
      </c>
    </row>
    <row r="6821" spans="2:7" x14ac:dyDescent="0.35">
      <c r="B6821" s="269">
        <v>41605</v>
      </c>
      <c r="C6821" s="210">
        <v>369.51</v>
      </c>
      <c r="D6821">
        <f t="shared" si="216"/>
        <v>9.1569543705332599</v>
      </c>
      <c r="E6821">
        <v>-1.5689930740543385E-2</v>
      </c>
      <c r="F6821">
        <v>6813</v>
      </c>
      <c r="G6821">
        <f t="shared" ca="1" si="217"/>
        <v>3.4889327639574946E-2</v>
      </c>
    </row>
    <row r="6822" spans="2:7" x14ac:dyDescent="0.35">
      <c r="B6822" s="269">
        <v>37466</v>
      </c>
      <c r="C6822" s="210">
        <v>36.380000000000003</v>
      </c>
      <c r="D6822">
        <f t="shared" si="216"/>
        <v>-0.98609279371232184</v>
      </c>
      <c r="E6822">
        <v>-1.5692640692640647E-2</v>
      </c>
      <c r="F6822">
        <v>6814</v>
      </c>
      <c r="G6822">
        <f t="shared" ca="1" si="217"/>
        <v>-6.9880143718996118E-2</v>
      </c>
    </row>
    <row r="6823" spans="2:7" x14ac:dyDescent="0.35">
      <c r="B6823" s="269">
        <v>43560</v>
      </c>
      <c r="C6823" s="210">
        <v>2615.91</v>
      </c>
      <c r="D6823">
        <f t="shared" si="216"/>
        <v>69.776785714285708</v>
      </c>
      <c r="E6823">
        <v>-1.5698197265985203E-2</v>
      </c>
      <c r="F6823">
        <v>6815</v>
      </c>
      <c r="G6823">
        <f t="shared" ca="1" si="217"/>
        <v>-5.0530681242959702E-3</v>
      </c>
    </row>
    <row r="6824" spans="2:7" x14ac:dyDescent="0.35">
      <c r="B6824" s="269">
        <v>37463</v>
      </c>
      <c r="C6824" s="210">
        <v>36.96</v>
      </c>
      <c r="D6824">
        <f t="shared" si="216"/>
        <v>-0.14345307068366159</v>
      </c>
      <c r="E6824">
        <v>-1.5712383488681661E-2</v>
      </c>
      <c r="F6824">
        <v>6816</v>
      </c>
      <c r="G6824">
        <f t="shared" ca="1" si="217"/>
        <v>1.6745677788031731E-3</v>
      </c>
    </row>
    <row r="6825" spans="2:7" x14ac:dyDescent="0.35">
      <c r="B6825" s="269">
        <v>37053</v>
      </c>
      <c r="C6825" s="210">
        <v>43.15</v>
      </c>
      <c r="D6825">
        <f t="shared" si="216"/>
        <v>-0.61424995530126947</v>
      </c>
      <c r="E6825">
        <v>-1.573905109489062E-2</v>
      </c>
      <c r="F6825">
        <v>6817</v>
      </c>
      <c r="G6825">
        <f t="shared" ca="1" si="217"/>
        <v>-1.2473278036298066E-2</v>
      </c>
    </row>
    <row r="6826" spans="2:7" x14ac:dyDescent="0.35">
      <c r="B6826" s="269">
        <v>38741</v>
      </c>
      <c r="C6826" s="210">
        <v>111.86</v>
      </c>
      <c r="D6826">
        <f t="shared" si="216"/>
        <v>-0.94672648388126102</v>
      </c>
      <c r="E6826">
        <v>-1.5750109986801639E-2</v>
      </c>
      <c r="F6826">
        <v>6818</v>
      </c>
      <c r="G6826">
        <f t="shared" ca="1" si="217"/>
        <v>5.9027473742979814E-3</v>
      </c>
    </row>
    <row r="6827" spans="2:7" x14ac:dyDescent="0.35">
      <c r="B6827" s="269">
        <v>43165</v>
      </c>
      <c r="C6827" s="210">
        <v>2099.73</v>
      </c>
      <c r="D6827">
        <f t="shared" si="216"/>
        <v>15.726917868238669</v>
      </c>
      <c r="E6827">
        <v>-1.5759251880844632E-2</v>
      </c>
      <c r="F6827">
        <v>6819</v>
      </c>
      <c r="G6827">
        <f t="shared" ca="1" si="217"/>
        <v>-7.5283819867043222E-3</v>
      </c>
    </row>
    <row r="6828" spans="2:7" x14ac:dyDescent="0.35">
      <c r="B6828" s="269">
        <v>39995</v>
      </c>
      <c r="C6828" s="210">
        <v>125.53</v>
      </c>
      <c r="D6828">
        <f t="shared" si="216"/>
        <v>-0.97749329890899972</v>
      </c>
      <c r="E6828">
        <v>-1.575976164340603E-2</v>
      </c>
      <c r="F6828">
        <v>6820</v>
      </c>
      <c r="G6828">
        <f t="shared" ca="1" si="217"/>
        <v>6.9380317963814416E-3</v>
      </c>
    </row>
    <row r="6829" spans="2:7" x14ac:dyDescent="0.35">
      <c r="B6829" s="269">
        <v>45512</v>
      </c>
      <c r="C6829" s="210">
        <v>5577.45</v>
      </c>
      <c r="D6829">
        <f t="shared" si="216"/>
        <v>138.99623493975901</v>
      </c>
      <c r="E6829">
        <v>-1.5788117707678996E-2</v>
      </c>
      <c r="F6829">
        <v>6821</v>
      </c>
      <c r="G6829">
        <f t="shared" ca="1" si="217"/>
        <v>2.3525597877375563E-2</v>
      </c>
    </row>
    <row r="6830" spans="2:7" x14ac:dyDescent="0.35">
      <c r="B6830" s="269">
        <v>36158</v>
      </c>
      <c r="C6830" s="210">
        <v>39.840000000000003</v>
      </c>
      <c r="D6830">
        <f t="shared" si="216"/>
        <v>-0.81555555555555559</v>
      </c>
      <c r="E6830">
        <v>-1.5810276679841737E-2</v>
      </c>
      <c r="F6830">
        <v>6822</v>
      </c>
      <c r="G6830">
        <f t="shared" ca="1" si="217"/>
        <v>-2.2012683155460604E-2</v>
      </c>
    </row>
    <row r="6831" spans="2:7" x14ac:dyDescent="0.35">
      <c r="B6831" s="269">
        <v>41061</v>
      </c>
      <c r="C6831" s="210">
        <v>216</v>
      </c>
      <c r="D6831">
        <f t="shared" si="216"/>
        <v>-0.81279900159467511</v>
      </c>
      <c r="E6831">
        <v>-1.5810816968150541E-2</v>
      </c>
      <c r="F6831">
        <v>6823</v>
      </c>
      <c r="G6831">
        <f t="shared" ca="1" si="217"/>
        <v>-2.8911279858977786E-3</v>
      </c>
    </row>
    <row r="6832" spans="2:7" x14ac:dyDescent="0.35">
      <c r="B6832" s="269">
        <v>42184</v>
      </c>
      <c r="C6832" s="210">
        <v>1153.8399999999999</v>
      </c>
      <c r="D6832">
        <f t="shared" si="216"/>
        <v>-0.23272221889733413</v>
      </c>
      <c r="E6832">
        <v>-1.5872745106401232E-2</v>
      </c>
      <c r="F6832">
        <v>6824</v>
      </c>
      <c r="G6832">
        <f t="shared" ca="1" si="217"/>
        <v>4.8291753303535247E-3</v>
      </c>
    </row>
    <row r="6833" spans="2:7" x14ac:dyDescent="0.35">
      <c r="B6833" s="269">
        <v>42629</v>
      </c>
      <c r="C6833" s="210">
        <v>1503.81</v>
      </c>
      <c r="D6833">
        <f t="shared" si="216"/>
        <v>5.763560313034092</v>
      </c>
      <c r="E6833">
        <v>-1.5882676299670162E-2</v>
      </c>
      <c r="F6833">
        <v>6825</v>
      </c>
      <c r="G6833">
        <f t="shared" ca="1" si="217"/>
        <v>1.2487368759686418E-2</v>
      </c>
    </row>
    <row r="6834" spans="2:7" x14ac:dyDescent="0.35">
      <c r="B6834" s="269">
        <v>41037</v>
      </c>
      <c r="C6834" s="210">
        <v>222.34</v>
      </c>
      <c r="D6834">
        <f t="shared" si="216"/>
        <v>1.0292050743816741</v>
      </c>
      <c r="E6834">
        <v>-1.5889877395653534E-2</v>
      </c>
      <c r="F6834">
        <v>6826</v>
      </c>
      <c r="G6834">
        <f t="shared" ca="1" si="217"/>
        <v>-2.0796588197571466E-3</v>
      </c>
    </row>
    <row r="6835" spans="2:7" x14ac:dyDescent="0.35">
      <c r="B6835" s="269">
        <v>39479</v>
      </c>
      <c r="C6835" s="210">
        <v>109.57</v>
      </c>
      <c r="D6835">
        <f t="shared" si="216"/>
        <v>-0.97812537432621283</v>
      </c>
      <c r="E6835">
        <v>-1.5897251661577242E-2</v>
      </c>
      <c r="F6835">
        <v>6827</v>
      </c>
      <c r="G6835">
        <f t="shared" ca="1" si="217"/>
        <v>-2.9310029749731664E-2</v>
      </c>
    </row>
    <row r="6836" spans="2:7" x14ac:dyDescent="0.35">
      <c r="B6836" s="269">
        <v>46275</v>
      </c>
      <c r="C6836" s="209">
        <v>5009</v>
      </c>
      <c r="D6836">
        <f t="shared" si="216"/>
        <v>1.0180085812702697</v>
      </c>
      <c r="E6836">
        <v>-1.5913555992141455E-2</v>
      </c>
      <c r="F6836">
        <v>6828</v>
      </c>
      <c r="G6836">
        <f t="shared" ca="1" si="217"/>
        <v>-9.2764762935289707E-3</v>
      </c>
    </row>
    <row r="6837" spans="2:7" x14ac:dyDescent="0.35">
      <c r="B6837" s="269">
        <v>43369</v>
      </c>
      <c r="C6837" s="210">
        <v>2482.15</v>
      </c>
      <c r="D6837">
        <f t="shared" si="216"/>
        <v>69.495597841522297</v>
      </c>
      <c r="E6837">
        <v>-1.5925814329664782E-2</v>
      </c>
      <c r="F6837">
        <v>6829</v>
      </c>
      <c r="G6837">
        <f t="shared" ca="1" si="217"/>
        <v>1.0770161300401147E-2</v>
      </c>
    </row>
    <row r="6838" spans="2:7" x14ac:dyDescent="0.35">
      <c r="B6838" s="269">
        <v>37154</v>
      </c>
      <c r="C6838" s="210">
        <v>35.21</v>
      </c>
      <c r="D6838">
        <f t="shared" si="216"/>
        <v>-0.79856979405034323</v>
      </c>
      <c r="E6838">
        <v>-1.5930687534935727E-2</v>
      </c>
      <c r="F6838">
        <v>6830</v>
      </c>
      <c r="G6838">
        <f t="shared" ca="1" si="217"/>
        <v>2.8220936592903367E-2</v>
      </c>
    </row>
    <row r="6839" spans="2:7" x14ac:dyDescent="0.35">
      <c r="B6839" s="269">
        <v>40493</v>
      </c>
      <c r="C6839" s="210">
        <v>174.8</v>
      </c>
      <c r="D6839">
        <f t="shared" si="216"/>
        <v>1.7776894962656922</v>
      </c>
      <c r="E6839">
        <v>-1.5931993469571491E-2</v>
      </c>
      <c r="F6839">
        <v>6831</v>
      </c>
      <c r="G6839">
        <f t="shared" ca="1" si="217"/>
        <v>1.6636164759267356E-2</v>
      </c>
    </row>
    <row r="6840" spans="2:7" x14ac:dyDescent="0.35">
      <c r="B6840" s="269">
        <v>38491</v>
      </c>
      <c r="C6840" s="210">
        <v>62.93</v>
      </c>
      <c r="D6840">
        <f t="shared" si="216"/>
        <v>-0.95664933007267583</v>
      </c>
      <c r="E6840">
        <v>-1.5949960906958608E-2</v>
      </c>
      <c r="F6840">
        <v>6832</v>
      </c>
      <c r="G6840">
        <f t="shared" ca="1" si="217"/>
        <v>9.2333864953617994E-4</v>
      </c>
    </row>
    <row r="6841" spans="2:7" x14ac:dyDescent="0.35">
      <c r="B6841" s="269">
        <v>42615</v>
      </c>
      <c r="C6841" s="210">
        <v>1451.65</v>
      </c>
      <c r="D6841">
        <f t="shared" si="216"/>
        <v>0.12693496048566147</v>
      </c>
      <c r="E6841">
        <v>-1.5957266521600583E-2</v>
      </c>
      <c r="F6841">
        <v>6833</v>
      </c>
      <c r="G6841">
        <f t="shared" ca="1" si="217"/>
        <v>-3.5713615524644401E-2</v>
      </c>
    </row>
    <row r="6842" spans="2:7" x14ac:dyDescent="0.35">
      <c r="B6842" s="269">
        <v>42716</v>
      </c>
      <c r="C6842" s="210">
        <v>1288.1400000000001</v>
      </c>
      <c r="D6842">
        <f t="shared" si="216"/>
        <v>-0.61701140813286592</v>
      </c>
      <c r="E6842">
        <v>-1.5965898673837211E-2</v>
      </c>
      <c r="F6842">
        <v>6834</v>
      </c>
      <c r="G6842">
        <f t="shared" ca="1" si="217"/>
        <v>-1.6581888438677729E-3</v>
      </c>
    </row>
    <row r="6843" spans="2:7" x14ac:dyDescent="0.35">
      <c r="B6843" s="269">
        <v>44494</v>
      </c>
      <c r="C6843" s="210">
        <v>3363.39</v>
      </c>
      <c r="D6843">
        <f t="shared" si="216"/>
        <v>-0.27723433974427852</v>
      </c>
      <c r="E6843">
        <v>-1.5977179637214782E-2</v>
      </c>
      <c r="F6843">
        <v>6835</v>
      </c>
      <c r="G6843">
        <f t="shared" ca="1" si="217"/>
        <v>1.7785618940912903E-2</v>
      </c>
    </row>
    <row r="6844" spans="2:7" x14ac:dyDescent="0.35">
      <c r="B6844" s="269">
        <v>45635</v>
      </c>
      <c r="C6844" s="210">
        <v>4653.5</v>
      </c>
      <c r="D6844">
        <f t="shared" si="216"/>
        <v>0.97118724478557739</v>
      </c>
      <c r="E6844">
        <v>-1.5981966894195052E-2</v>
      </c>
      <c r="F6844">
        <v>6836</v>
      </c>
      <c r="G6844">
        <f t="shared" ca="1" si="217"/>
        <v>1.775815804641063E-3</v>
      </c>
    </row>
    <row r="6845" spans="2:7" x14ac:dyDescent="0.35">
      <c r="B6845" s="269">
        <v>43222</v>
      </c>
      <c r="C6845" s="210">
        <v>2360.7600000000002</v>
      </c>
      <c r="D6845">
        <f t="shared" si="216"/>
        <v>201.11986301369868</v>
      </c>
      <c r="E6845">
        <v>-1.5989196038547333E-2</v>
      </c>
      <c r="F6845">
        <v>6837</v>
      </c>
      <c r="G6845">
        <f t="shared" ca="1" si="217"/>
        <v>8.7061145430875116E-3</v>
      </c>
    </row>
    <row r="6846" spans="2:7" x14ac:dyDescent="0.35">
      <c r="B6846" s="269">
        <v>35590</v>
      </c>
      <c r="C6846" s="210">
        <v>11.68</v>
      </c>
      <c r="D6846">
        <f t="shared" si="216"/>
        <v>-0.92115034091676229</v>
      </c>
      <c r="E6846">
        <v>-1.6006739679865167E-2</v>
      </c>
      <c r="F6846">
        <v>6838</v>
      </c>
      <c r="G6846">
        <f t="shared" ca="1" si="217"/>
        <v>-1.7366929851397976E-2</v>
      </c>
    </row>
    <row r="6847" spans="2:7" x14ac:dyDescent="0.35">
      <c r="B6847" s="269">
        <v>40638</v>
      </c>
      <c r="C6847" s="210">
        <v>148.13</v>
      </c>
      <c r="D6847">
        <f t="shared" si="216"/>
        <v>-0.95702615042733052</v>
      </c>
      <c r="E6847">
        <v>-1.6009034143749146E-2</v>
      </c>
      <c r="F6847">
        <v>6839</v>
      </c>
      <c r="G6847">
        <f t="shared" ca="1" si="217"/>
        <v>-1.7287886946461223E-3</v>
      </c>
    </row>
    <row r="6848" spans="2:7" x14ac:dyDescent="0.35">
      <c r="B6848" s="269">
        <v>44054</v>
      </c>
      <c r="C6848" s="210">
        <v>3446.98</v>
      </c>
      <c r="D6848">
        <f t="shared" si="216"/>
        <v>0.32537921753340382</v>
      </c>
      <c r="E6848">
        <v>-1.6042567039090148E-2</v>
      </c>
      <c r="F6848">
        <v>6840</v>
      </c>
      <c r="G6848">
        <f t="shared" ca="1" si="217"/>
        <v>-2.5741554817714871E-2</v>
      </c>
    </row>
    <row r="6849" spans="2:7" x14ac:dyDescent="0.35">
      <c r="B6849" s="269">
        <v>43270</v>
      </c>
      <c r="C6849" s="210">
        <v>2600.75</v>
      </c>
      <c r="D6849">
        <f t="shared" si="216"/>
        <v>-0.11615775432872853</v>
      </c>
      <c r="E6849">
        <v>-1.6045188335174508E-2</v>
      </c>
      <c r="F6849">
        <v>6841</v>
      </c>
      <c r="G6849">
        <f t="shared" ca="1" si="217"/>
        <v>1.4661897530531549E-2</v>
      </c>
    </row>
    <row r="6850" spans="2:7" x14ac:dyDescent="0.35">
      <c r="B6850" s="269">
        <v>43341</v>
      </c>
      <c r="C6850" s="210">
        <v>2942.55</v>
      </c>
      <c r="D6850">
        <f t="shared" si="216"/>
        <v>-6.6029112099994208E-2</v>
      </c>
      <c r="E6850">
        <v>-1.6047269055086969E-2</v>
      </c>
      <c r="F6850">
        <v>6842</v>
      </c>
      <c r="G6850">
        <f t="shared" ca="1" si="217"/>
        <v>-2.4714354016666398E-2</v>
      </c>
    </row>
    <row r="6851" spans="2:7" x14ac:dyDescent="0.35">
      <c r="B6851" s="269">
        <v>44013</v>
      </c>
      <c r="C6851" s="210">
        <v>3150.58</v>
      </c>
      <c r="D6851">
        <f t="shared" si="216"/>
        <v>23.276313761750654</v>
      </c>
      <c r="E6851">
        <v>-1.6052567473875567E-2</v>
      </c>
      <c r="F6851">
        <v>6843</v>
      </c>
      <c r="G6851">
        <f t="shared" ca="1" si="217"/>
        <v>-5.8706112780603026E-3</v>
      </c>
    </row>
    <row r="6852" spans="2:7" x14ac:dyDescent="0.35">
      <c r="B6852" s="269">
        <v>40144</v>
      </c>
      <c r="C6852" s="210">
        <v>129.78</v>
      </c>
      <c r="D6852">
        <f t="shared" si="216"/>
        <v>0.52520860265601121</v>
      </c>
      <c r="E6852">
        <v>-1.6072782410917395E-2</v>
      </c>
      <c r="F6852">
        <v>6844</v>
      </c>
      <c r="G6852">
        <f t="shared" ca="1" si="217"/>
        <v>2.8525456221587483E-3</v>
      </c>
    </row>
    <row r="6853" spans="2:7" x14ac:dyDescent="0.35">
      <c r="B6853" s="269">
        <v>38909</v>
      </c>
      <c r="C6853" s="210">
        <v>85.09</v>
      </c>
      <c r="D6853">
        <f t="shared" si="216"/>
        <v>-0.33063247325361861</v>
      </c>
      <c r="E6853">
        <v>-1.6073080481036083E-2</v>
      </c>
      <c r="F6853">
        <v>6845</v>
      </c>
      <c r="G6853">
        <f t="shared" ca="1" si="217"/>
        <v>-1.0541614825609513E-2</v>
      </c>
    </row>
    <row r="6854" spans="2:7" x14ac:dyDescent="0.35">
      <c r="B6854" s="269">
        <v>39275</v>
      </c>
      <c r="C6854" s="210">
        <v>127.12</v>
      </c>
      <c r="D6854">
        <f t="shared" si="216"/>
        <v>-0.95336380779079755</v>
      </c>
      <c r="E6854">
        <v>-1.6099071207430218E-2</v>
      </c>
      <c r="F6854">
        <v>6846</v>
      </c>
      <c r="G6854">
        <f t="shared" ca="1" si="217"/>
        <v>1.3378032877179233E-3</v>
      </c>
    </row>
    <row r="6855" spans="2:7" x14ac:dyDescent="0.35">
      <c r="B6855" s="269">
        <v>43455</v>
      </c>
      <c r="C6855" s="210">
        <v>2725.78</v>
      </c>
      <c r="D6855">
        <f t="shared" si="216"/>
        <v>54.188904636566114</v>
      </c>
      <c r="E6855">
        <v>-1.6102426012221987E-2</v>
      </c>
      <c r="F6855">
        <v>6847</v>
      </c>
      <c r="G6855">
        <f t="shared" ca="1" si="217"/>
        <v>-1.7811286239751405E-2</v>
      </c>
    </row>
    <row r="6856" spans="2:7" x14ac:dyDescent="0.35">
      <c r="B6856" s="269">
        <v>37993</v>
      </c>
      <c r="C6856" s="210">
        <v>49.39</v>
      </c>
      <c r="D6856">
        <f t="shared" si="216"/>
        <v>0.28619791666666672</v>
      </c>
      <c r="E6856">
        <v>-1.6135458167330721E-2</v>
      </c>
      <c r="F6856">
        <v>6848</v>
      </c>
      <c r="G6856">
        <f t="shared" ca="1" si="217"/>
        <v>4.2209659739609225E-3</v>
      </c>
    </row>
    <row r="6857" spans="2:7" x14ac:dyDescent="0.35">
      <c r="B6857" s="269">
        <v>37788</v>
      </c>
      <c r="C6857" s="210">
        <v>38.4</v>
      </c>
      <c r="D6857">
        <f t="shared" ref="D6857:D6920" si="218">(C6857-C6858)/C6858</f>
        <v>-0.96718593780709772</v>
      </c>
      <c r="E6857">
        <v>-1.6141429669485077E-2</v>
      </c>
      <c r="F6857">
        <v>6849</v>
      </c>
      <c r="G6857">
        <f t="shared" ca="1" si="217"/>
        <v>1.2691780904752901E-2</v>
      </c>
    </row>
    <row r="6858" spans="2:7" x14ac:dyDescent="0.35">
      <c r="B6858" s="269">
        <v>42178</v>
      </c>
      <c r="C6858" s="210">
        <v>1170.23</v>
      </c>
      <c r="D6858">
        <f t="shared" si="218"/>
        <v>5.435624831065855E-2</v>
      </c>
      <c r="E6858">
        <v>-1.616700015132919E-2</v>
      </c>
      <c r="F6858">
        <v>6850</v>
      </c>
      <c r="G6858">
        <f t="shared" ref="G6858:G6921" ca="1" si="219">_xlfn.NORM.INV(RAND(),M$11,M$12)</f>
        <v>2.0242665278423595E-3</v>
      </c>
    </row>
    <row r="6859" spans="2:7" x14ac:dyDescent="0.35">
      <c r="B6859" s="269">
        <v>42458</v>
      </c>
      <c r="C6859" s="210">
        <v>1109.9000000000001</v>
      </c>
      <c r="D6859">
        <f t="shared" si="218"/>
        <v>28.424708377518559</v>
      </c>
      <c r="E6859">
        <v>-1.6168206073714261E-2</v>
      </c>
      <c r="F6859">
        <v>6851</v>
      </c>
      <c r="G6859">
        <f t="shared" ca="1" si="219"/>
        <v>-1.0562081034133574E-2</v>
      </c>
    </row>
    <row r="6860" spans="2:7" x14ac:dyDescent="0.35">
      <c r="B6860" s="269">
        <v>37334</v>
      </c>
      <c r="C6860" s="210">
        <v>37.72</v>
      </c>
      <c r="D6860">
        <f t="shared" si="218"/>
        <v>-0.61674456411298517</v>
      </c>
      <c r="E6860">
        <v>-1.6171100678143049E-2</v>
      </c>
      <c r="F6860">
        <v>6852</v>
      </c>
      <c r="G6860">
        <f t="shared" ca="1" si="219"/>
        <v>1.3827312117903721E-2</v>
      </c>
    </row>
    <row r="6861" spans="2:7" x14ac:dyDescent="0.35">
      <c r="B6861" s="269">
        <v>39526</v>
      </c>
      <c r="C6861" s="210">
        <v>98.42</v>
      </c>
      <c r="D6861">
        <f t="shared" si="218"/>
        <v>-0.12902654867256635</v>
      </c>
      <c r="E6861">
        <v>-1.6193522590963658E-2</v>
      </c>
      <c r="F6861">
        <v>6853</v>
      </c>
      <c r="G6861">
        <f t="shared" ca="1" si="219"/>
        <v>-4.0135960998694768E-3</v>
      </c>
    </row>
    <row r="6862" spans="2:7" x14ac:dyDescent="0.35">
      <c r="B6862" s="269">
        <v>39419</v>
      </c>
      <c r="C6862" s="210">
        <v>113</v>
      </c>
      <c r="D6862">
        <f t="shared" si="218"/>
        <v>2.1001371742112482</v>
      </c>
      <c r="E6862">
        <v>-1.6193627024203374E-2</v>
      </c>
      <c r="F6862">
        <v>6854</v>
      </c>
      <c r="G6862">
        <f t="shared" ca="1" si="219"/>
        <v>4.8864912387745578E-4</v>
      </c>
    </row>
    <row r="6863" spans="2:7" x14ac:dyDescent="0.35">
      <c r="B6863" s="269">
        <v>37732</v>
      </c>
      <c r="C6863" s="210">
        <v>36.450000000000003</v>
      </c>
      <c r="D6863">
        <f t="shared" si="218"/>
        <v>-0.98874471974506561</v>
      </c>
      <c r="E6863">
        <v>-1.6194331983805516E-2</v>
      </c>
      <c r="F6863">
        <v>6855</v>
      </c>
      <c r="G6863">
        <f t="shared" ca="1" si="219"/>
        <v>8.8112918319526948E-3</v>
      </c>
    </row>
    <row r="6864" spans="2:7" x14ac:dyDescent="0.35">
      <c r="B6864" s="269">
        <v>44536</v>
      </c>
      <c r="C6864" s="210">
        <v>3238.48</v>
      </c>
      <c r="D6864">
        <f t="shared" si="218"/>
        <v>0.15795646328556318</v>
      </c>
      <c r="E6864">
        <v>-1.619483624411033E-2</v>
      </c>
      <c r="F6864">
        <v>6856</v>
      </c>
      <c r="G6864">
        <f t="shared" ca="1" si="219"/>
        <v>1.4582751010080882E-3</v>
      </c>
    </row>
    <row r="6865" spans="2:7" x14ac:dyDescent="0.35">
      <c r="B6865" s="269">
        <v>43298</v>
      </c>
      <c r="C6865" s="210">
        <v>2796.72</v>
      </c>
      <c r="D6865">
        <f t="shared" si="218"/>
        <v>-0.15245772471058863</v>
      </c>
      <c r="E6865">
        <v>-1.6195528289409029E-2</v>
      </c>
      <c r="F6865">
        <v>6857</v>
      </c>
      <c r="G6865">
        <f t="shared" ca="1" si="219"/>
        <v>1.8683160121693441E-2</v>
      </c>
    </row>
    <row r="6866" spans="2:7" x14ac:dyDescent="0.35">
      <c r="B6866" s="269">
        <v>44595</v>
      </c>
      <c r="C6866" s="210">
        <v>3299.8</v>
      </c>
      <c r="D6866">
        <f t="shared" si="218"/>
        <v>9.8037848279474851</v>
      </c>
      <c r="E6866">
        <v>-1.6197941045815137E-2</v>
      </c>
      <c r="F6866">
        <v>6858</v>
      </c>
      <c r="G6866">
        <f t="shared" ca="1" si="219"/>
        <v>5.0890337977872544E-3</v>
      </c>
    </row>
    <row r="6867" spans="2:7" x14ac:dyDescent="0.35">
      <c r="B6867" s="269">
        <v>41492</v>
      </c>
      <c r="C6867" s="210">
        <v>305.43</v>
      </c>
      <c r="D6867">
        <f t="shared" si="218"/>
        <v>6.8617760617760615</v>
      </c>
      <c r="E6867">
        <v>-1.6201765122721038E-2</v>
      </c>
      <c r="F6867">
        <v>6859</v>
      </c>
      <c r="G6867">
        <f t="shared" ca="1" si="219"/>
        <v>2.0593812793701424E-2</v>
      </c>
    </row>
    <row r="6868" spans="2:7" x14ac:dyDescent="0.35">
      <c r="B6868" s="269">
        <v>37944</v>
      </c>
      <c r="C6868" s="210">
        <v>38.85</v>
      </c>
      <c r="D6868">
        <f t="shared" si="218"/>
        <v>-0.97295905227916568</v>
      </c>
      <c r="E6868">
        <v>-1.6206634591035718E-2</v>
      </c>
      <c r="F6868">
        <v>6860</v>
      </c>
      <c r="G6868">
        <f t="shared" ca="1" si="219"/>
        <v>-8.6670937611267491E-3</v>
      </c>
    </row>
    <row r="6869" spans="2:7" x14ac:dyDescent="0.35">
      <c r="B6869" s="269">
        <v>42230</v>
      </c>
      <c r="C6869" s="210">
        <v>1436.71</v>
      </c>
      <c r="D6869">
        <f t="shared" si="218"/>
        <v>-0.38139238489724381</v>
      </c>
      <c r="E6869">
        <v>-1.6208110217888542E-2</v>
      </c>
      <c r="F6869">
        <v>6861</v>
      </c>
      <c r="G6869">
        <f t="shared" ca="1" si="219"/>
        <v>5.6401667302361314E-3</v>
      </c>
    </row>
    <row r="6870" spans="2:7" x14ac:dyDescent="0.35">
      <c r="B6870" s="269">
        <v>43223</v>
      </c>
      <c r="C6870" s="210">
        <v>2322.4899999999998</v>
      </c>
      <c r="D6870">
        <f t="shared" si="218"/>
        <v>-0.30019555437707351</v>
      </c>
      <c r="E6870">
        <v>-1.6210881241634233E-2</v>
      </c>
      <c r="F6870">
        <v>6862</v>
      </c>
      <c r="G6870">
        <f t="shared" ca="1" si="219"/>
        <v>3.5409743575239863E-2</v>
      </c>
    </row>
    <row r="6871" spans="2:7" x14ac:dyDescent="0.35">
      <c r="B6871" s="269">
        <v>44026</v>
      </c>
      <c r="C6871" s="210">
        <v>3318.77</v>
      </c>
      <c r="D6871">
        <f t="shared" si="218"/>
        <v>46.215393370322943</v>
      </c>
      <c r="E6871">
        <v>-1.6211841847835768E-2</v>
      </c>
      <c r="F6871">
        <v>6863</v>
      </c>
      <c r="G6871">
        <f t="shared" ca="1" si="219"/>
        <v>-1.8600084736546719E-2</v>
      </c>
    </row>
    <row r="6872" spans="2:7" x14ac:dyDescent="0.35">
      <c r="B6872" s="269">
        <v>36434</v>
      </c>
      <c r="C6872" s="210">
        <v>70.290000000000006</v>
      </c>
      <c r="D6872">
        <f t="shared" si="218"/>
        <v>-0.97353738423311498</v>
      </c>
      <c r="E6872">
        <v>-1.6235129461161603E-2</v>
      </c>
      <c r="F6872">
        <v>6864</v>
      </c>
      <c r="G6872">
        <f t="shared" ca="1" si="219"/>
        <v>-1.6207173568309009E-2</v>
      </c>
    </row>
    <row r="6873" spans="2:7" x14ac:dyDescent="0.35">
      <c r="B6873" s="269">
        <v>43791</v>
      </c>
      <c r="C6873" s="210">
        <v>2656.2</v>
      </c>
      <c r="D6873">
        <f t="shared" si="218"/>
        <v>-0.44427358259636085</v>
      </c>
      <c r="E6873">
        <v>-1.6273230276948623E-2</v>
      </c>
      <c r="F6873">
        <v>6865</v>
      </c>
      <c r="G6873">
        <f t="shared" ca="1" si="219"/>
        <v>5.1664193912337774E-3</v>
      </c>
    </row>
    <row r="6874" spans="2:7" x14ac:dyDescent="0.35">
      <c r="B6874" s="269">
        <v>45099</v>
      </c>
      <c r="C6874" s="210">
        <v>4779.6899999999996</v>
      </c>
      <c r="D6874">
        <f t="shared" si="218"/>
        <v>8.8668304363981658</v>
      </c>
      <c r="E6874">
        <v>-1.6273699462414404E-2</v>
      </c>
      <c r="F6874">
        <v>6866</v>
      </c>
      <c r="G6874">
        <f t="shared" ca="1" si="219"/>
        <v>-2.1637539561141826E-3</v>
      </c>
    </row>
    <row r="6875" spans="2:7" x14ac:dyDescent="0.35">
      <c r="B6875" s="269">
        <v>41864</v>
      </c>
      <c r="C6875" s="210">
        <v>484.42</v>
      </c>
      <c r="D6875">
        <f t="shared" si="218"/>
        <v>4.2110585197934602</v>
      </c>
      <c r="E6875">
        <v>-1.6286248070830928E-2</v>
      </c>
      <c r="F6875">
        <v>6867</v>
      </c>
      <c r="G6875">
        <f t="shared" ca="1" si="219"/>
        <v>3.487395742985161E-2</v>
      </c>
    </row>
    <row r="6876" spans="2:7" x14ac:dyDescent="0.35">
      <c r="B6876" s="269">
        <v>39736</v>
      </c>
      <c r="C6876" s="210">
        <v>92.96</v>
      </c>
      <c r="D6876">
        <f t="shared" si="218"/>
        <v>0.73335819504008926</v>
      </c>
      <c r="E6876">
        <v>-1.6296296296296361E-2</v>
      </c>
      <c r="F6876">
        <v>6868</v>
      </c>
      <c r="G6876">
        <f t="shared" ca="1" si="219"/>
        <v>-7.0779512378236287E-3</v>
      </c>
    </row>
    <row r="6877" spans="2:7" x14ac:dyDescent="0.35">
      <c r="B6877" s="269">
        <v>36914</v>
      </c>
      <c r="C6877" s="210">
        <v>53.63</v>
      </c>
      <c r="D6877">
        <f t="shared" si="218"/>
        <v>-0.98987874498702522</v>
      </c>
      <c r="E6877">
        <v>-1.6324284666177559E-2</v>
      </c>
      <c r="F6877">
        <v>6869</v>
      </c>
      <c r="G6877">
        <f t="shared" ca="1" si="219"/>
        <v>-8.4990322670380129E-4</v>
      </c>
    </row>
    <row r="6878" spans="2:7" x14ac:dyDescent="0.35">
      <c r="B6878" s="269">
        <v>45877</v>
      </c>
      <c r="C6878" s="210">
        <v>5298.75</v>
      </c>
      <c r="D6878">
        <f t="shared" si="218"/>
        <v>1.1811569445073333</v>
      </c>
      <c r="E6878">
        <v>-1.6343685200276969E-2</v>
      </c>
      <c r="F6878">
        <v>6870</v>
      </c>
      <c r="G6878">
        <f t="shared" ca="1" si="219"/>
        <v>2.1607704748305746E-2</v>
      </c>
    </row>
    <row r="6879" spans="2:7" x14ac:dyDescent="0.35">
      <c r="B6879" s="269">
        <v>43640</v>
      </c>
      <c r="C6879" s="210">
        <v>2429.33</v>
      </c>
      <c r="D6879">
        <f t="shared" si="218"/>
        <v>-0.57672826997896998</v>
      </c>
      <c r="E6879">
        <v>-1.6346114912742394E-2</v>
      </c>
      <c r="F6879">
        <v>6871</v>
      </c>
      <c r="G6879">
        <f t="shared" ca="1" si="219"/>
        <v>-2.821815757721988E-2</v>
      </c>
    </row>
    <row r="6880" spans="2:7" x14ac:dyDescent="0.35">
      <c r="B6880" s="269">
        <v>46045</v>
      </c>
      <c r="C6880" s="210">
        <v>5739.41</v>
      </c>
      <c r="D6880">
        <f t="shared" si="218"/>
        <v>14.855161744799579</v>
      </c>
      <c r="E6880">
        <v>-1.6351832618658305E-2</v>
      </c>
      <c r="F6880">
        <v>6872</v>
      </c>
      <c r="G6880">
        <f t="shared" ca="1" si="219"/>
        <v>-7.6407444267643293E-3</v>
      </c>
    </row>
    <row r="6881" spans="2:7" x14ac:dyDescent="0.35">
      <c r="B6881" s="269">
        <v>41557</v>
      </c>
      <c r="C6881" s="210">
        <v>361.99</v>
      </c>
      <c r="D6881">
        <f t="shared" si="218"/>
        <v>7.0663513701488953E-3</v>
      </c>
      <c r="E6881">
        <v>-1.6358251134479994E-2</v>
      </c>
      <c r="F6881">
        <v>6873</v>
      </c>
      <c r="G6881">
        <f t="shared" ca="1" si="219"/>
        <v>3.5396649220804877E-2</v>
      </c>
    </row>
    <row r="6882" spans="2:7" x14ac:dyDescent="0.35">
      <c r="B6882" s="269">
        <v>41666</v>
      </c>
      <c r="C6882" s="210">
        <v>359.45</v>
      </c>
      <c r="D6882">
        <f t="shared" si="218"/>
        <v>34.240196078431374</v>
      </c>
      <c r="E6882">
        <v>-1.6364283173248003E-2</v>
      </c>
      <c r="F6882">
        <v>6874</v>
      </c>
      <c r="G6882">
        <f t="shared" ca="1" si="219"/>
        <v>-7.0506897013509666E-3</v>
      </c>
    </row>
    <row r="6883" spans="2:7" x14ac:dyDescent="0.35">
      <c r="B6883" s="269">
        <v>35370</v>
      </c>
      <c r="C6883" s="210">
        <v>10.199999999999999</v>
      </c>
      <c r="D6883">
        <f t="shared" si="218"/>
        <v>-0.92409584759636854</v>
      </c>
      <c r="E6883">
        <v>-1.6393442622950814E-2</v>
      </c>
      <c r="F6883">
        <v>6875</v>
      </c>
      <c r="G6883">
        <f t="shared" ca="1" si="219"/>
        <v>9.0847302962061161E-3</v>
      </c>
    </row>
    <row r="6884" spans="2:7" x14ac:dyDescent="0.35">
      <c r="B6884" s="269">
        <v>40330</v>
      </c>
      <c r="C6884" s="210">
        <v>134.38</v>
      </c>
      <c r="D6884">
        <f t="shared" si="218"/>
        <v>-0.90331261152362874</v>
      </c>
      <c r="E6884">
        <v>-1.6395842482799069E-2</v>
      </c>
      <c r="F6884">
        <v>6876</v>
      </c>
      <c r="G6884">
        <f t="shared" ca="1" si="219"/>
        <v>3.0721405816554595E-2</v>
      </c>
    </row>
    <row r="6885" spans="2:7" x14ac:dyDescent="0.35">
      <c r="B6885" s="269">
        <v>42670</v>
      </c>
      <c r="C6885" s="210">
        <v>1389.84</v>
      </c>
      <c r="D6885">
        <f t="shared" si="218"/>
        <v>25.717416378316031</v>
      </c>
      <c r="E6885">
        <v>-1.6446344156027973E-2</v>
      </c>
      <c r="F6885">
        <v>6877</v>
      </c>
      <c r="G6885">
        <f t="shared" ca="1" si="219"/>
        <v>1.9888767450860295E-2</v>
      </c>
    </row>
    <row r="6886" spans="2:7" x14ac:dyDescent="0.35">
      <c r="B6886" s="269">
        <v>36213</v>
      </c>
      <c r="C6886" s="210">
        <v>52.02</v>
      </c>
      <c r="D6886">
        <f t="shared" si="218"/>
        <v>-0.99050977573370447</v>
      </c>
      <c r="E6886">
        <v>-1.6449234259784409E-2</v>
      </c>
      <c r="F6886">
        <v>6878</v>
      </c>
      <c r="G6886">
        <f t="shared" ca="1" si="219"/>
        <v>2.0587149243556487E-2</v>
      </c>
    </row>
    <row r="6887" spans="2:7" x14ac:dyDescent="0.35">
      <c r="B6887" s="269">
        <v>45516</v>
      </c>
      <c r="C6887" s="210">
        <v>5481.43</v>
      </c>
      <c r="D6887">
        <f t="shared" si="218"/>
        <v>25.171839190221547</v>
      </c>
      <c r="E6887">
        <v>-1.6471597260475392E-2</v>
      </c>
      <c r="F6887">
        <v>6879</v>
      </c>
      <c r="G6887">
        <f t="shared" ca="1" si="219"/>
        <v>-4.5444306489527938E-3</v>
      </c>
    </row>
    <row r="6888" spans="2:7" x14ac:dyDescent="0.35">
      <c r="B6888" s="269">
        <v>41281</v>
      </c>
      <c r="C6888" s="210">
        <v>209.44</v>
      </c>
      <c r="D6888">
        <f t="shared" si="218"/>
        <v>-0.9328382139787843</v>
      </c>
      <c r="E6888">
        <v>-1.6482742427799912E-2</v>
      </c>
      <c r="F6888">
        <v>6880</v>
      </c>
      <c r="G6888">
        <f t="shared" ca="1" si="219"/>
        <v>4.7036783494048434E-4</v>
      </c>
    </row>
    <row r="6889" spans="2:7" x14ac:dyDescent="0.35">
      <c r="B6889" s="269">
        <v>44340</v>
      </c>
      <c r="C6889" s="210">
        <v>3118.44</v>
      </c>
      <c r="D6889">
        <f t="shared" si="218"/>
        <v>22.466325532395217</v>
      </c>
      <c r="E6889">
        <v>-1.6488368572437725E-2</v>
      </c>
      <c r="F6889">
        <v>6881</v>
      </c>
      <c r="G6889">
        <f t="shared" ca="1" si="219"/>
        <v>8.4036189478347775E-3</v>
      </c>
    </row>
    <row r="6890" spans="2:7" x14ac:dyDescent="0.35">
      <c r="B6890" s="269">
        <v>40198</v>
      </c>
      <c r="C6890" s="210">
        <v>132.88999999999999</v>
      </c>
      <c r="D6890">
        <f t="shared" si="218"/>
        <v>-0.29728729310983038</v>
      </c>
      <c r="E6890">
        <v>-1.6503848431024409E-2</v>
      </c>
      <c r="F6890">
        <v>6882</v>
      </c>
      <c r="G6890">
        <f t="shared" ca="1" si="219"/>
        <v>3.3972750815551192E-2</v>
      </c>
    </row>
    <row r="6891" spans="2:7" x14ac:dyDescent="0.35">
      <c r="B6891" s="269">
        <v>41128</v>
      </c>
      <c r="C6891" s="210">
        <v>189.11</v>
      </c>
      <c r="D6891">
        <f t="shared" si="218"/>
        <v>0.30881029829053913</v>
      </c>
      <c r="E6891">
        <v>-1.6537521451973469E-2</v>
      </c>
      <c r="F6891">
        <v>6883</v>
      </c>
      <c r="G6891">
        <f t="shared" ca="1" si="219"/>
        <v>-7.7928272138972363E-3</v>
      </c>
    </row>
    <row r="6892" spans="2:7" x14ac:dyDescent="0.35">
      <c r="B6892" s="269">
        <v>40581</v>
      </c>
      <c r="C6892" s="210">
        <v>144.49</v>
      </c>
      <c r="D6892">
        <f t="shared" si="218"/>
        <v>-0.89663411667918591</v>
      </c>
      <c r="E6892">
        <v>-1.6539613395044776E-2</v>
      </c>
      <c r="F6892">
        <v>6884</v>
      </c>
      <c r="G6892">
        <f t="shared" ca="1" si="219"/>
        <v>4.7109108919324238E-2</v>
      </c>
    </row>
    <row r="6893" spans="2:7" x14ac:dyDescent="0.35">
      <c r="B6893" s="269">
        <v>42773</v>
      </c>
      <c r="C6893" s="210">
        <v>1397.85</v>
      </c>
      <c r="D6893">
        <f t="shared" si="218"/>
        <v>-0.73475432730805579</v>
      </c>
      <c r="E6893">
        <v>-1.6554334519973686E-2</v>
      </c>
      <c r="F6893">
        <v>6885</v>
      </c>
      <c r="G6893">
        <f t="shared" ca="1" si="219"/>
        <v>1.9871016379157967E-2</v>
      </c>
    </row>
    <row r="6894" spans="2:7" x14ac:dyDescent="0.35">
      <c r="B6894" s="269">
        <v>45797</v>
      </c>
      <c r="C6894" s="210">
        <v>5270.02</v>
      </c>
      <c r="D6894">
        <f t="shared" si="218"/>
        <v>41.713729940022695</v>
      </c>
      <c r="E6894">
        <v>-1.6576317680099262E-2</v>
      </c>
      <c r="F6894">
        <v>6886</v>
      </c>
      <c r="G6894">
        <f t="shared" ca="1" si="219"/>
        <v>-9.5867150069334824E-3</v>
      </c>
    </row>
    <row r="6895" spans="2:7" x14ac:dyDescent="0.35">
      <c r="B6895" s="269">
        <v>40074</v>
      </c>
      <c r="C6895" s="210">
        <v>123.38</v>
      </c>
      <c r="D6895">
        <f t="shared" si="218"/>
        <v>-0.46664937535122991</v>
      </c>
      <c r="E6895">
        <v>-1.6578989319304946E-2</v>
      </c>
      <c r="F6895">
        <v>6887</v>
      </c>
      <c r="G6895">
        <f t="shared" ca="1" si="219"/>
        <v>1.1272352420157814E-2</v>
      </c>
    </row>
    <row r="6896" spans="2:7" x14ac:dyDescent="0.35">
      <c r="B6896" s="269">
        <v>40996</v>
      </c>
      <c r="C6896" s="210">
        <v>231.33</v>
      </c>
      <c r="D6896">
        <f t="shared" si="218"/>
        <v>3.7579185520361995</v>
      </c>
      <c r="E6896">
        <v>-1.6579517918632731E-2</v>
      </c>
      <c r="F6896">
        <v>6888</v>
      </c>
      <c r="G6896">
        <f t="shared" ca="1" si="219"/>
        <v>1.4936143896434014E-3</v>
      </c>
    </row>
    <row r="6897" spans="2:7" x14ac:dyDescent="0.35">
      <c r="B6897" s="269">
        <v>36563</v>
      </c>
      <c r="C6897" s="210">
        <v>48.62</v>
      </c>
      <c r="D6897">
        <f t="shared" si="218"/>
        <v>-0.99037824081311976</v>
      </c>
      <c r="E6897">
        <v>-1.658576051779936E-2</v>
      </c>
      <c r="F6897">
        <v>6889</v>
      </c>
      <c r="G6897">
        <f t="shared" ca="1" si="219"/>
        <v>-1.2529799843628165E-2</v>
      </c>
    </row>
    <row r="6898" spans="2:7" x14ac:dyDescent="0.35">
      <c r="B6898" s="269">
        <v>45296</v>
      </c>
      <c r="C6898" s="210">
        <v>5053.13</v>
      </c>
      <c r="D6898">
        <f t="shared" si="218"/>
        <v>22.166743077205208</v>
      </c>
      <c r="E6898">
        <v>-1.6590832129970923E-2</v>
      </c>
      <c r="F6898">
        <v>6890</v>
      </c>
      <c r="G6898">
        <f t="shared" ca="1" si="219"/>
        <v>-3.0321106893207651E-2</v>
      </c>
    </row>
    <row r="6899" spans="2:7" x14ac:dyDescent="0.35">
      <c r="B6899" s="269">
        <v>41355</v>
      </c>
      <c r="C6899" s="210">
        <v>218.12</v>
      </c>
      <c r="D6899">
        <f t="shared" si="218"/>
        <v>0.9803885963319412</v>
      </c>
      <c r="E6899">
        <v>-1.6591523895401292E-2</v>
      </c>
      <c r="F6899">
        <v>6891</v>
      </c>
      <c r="G6899">
        <f t="shared" ca="1" si="219"/>
        <v>-9.8315731558821697E-3</v>
      </c>
    </row>
    <row r="6900" spans="2:7" x14ac:dyDescent="0.35">
      <c r="B6900" s="269">
        <v>39365</v>
      </c>
      <c r="C6900" s="210">
        <v>110.14</v>
      </c>
      <c r="D6900">
        <f t="shared" si="218"/>
        <v>0.20135253054101213</v>
      </c>
      <c r="E6900">
        <v>-1.6607142857142852E-2</v>
      </c>
      <c r="F6900">
        <v>6892</v>
      </c>
      <c r="G6900">
        <f t="shared" ca="1" si="219"/>
        <v>-2.1739045205880936E-2</v>
      </c>
    </row>
    <row r="6901" spans="2:7" x14ac:dyDescent="0.35">
      <c r="B6901" s="269">
        <v>38677</v>
      </c>
      <c r="C6901" s="210">
        <v>91.68</v>
      </c>
      <c r="D6901">
        <f t="shared" si="218"/>
        <v>-0.9326990838618745</v>
      </c>
      <c r="E6901">
        <v>-1.66255497157567E-2</v>
      </c>
      <c r="F6901">
        <v>6893</v>
      </c>
      <c r="G6901">
        <f t="shared" ca="1" si="219"/>
        <v>4.15542695541768E-2</v>
      </c>
    </row>
    <row r="6902" spans="2:7" x14ac:dyDescent="0.35">
      <c r="B6902" s="269">
        <v>42289</v>
      </c>
      <c r="C6902" s="210">
        <v>1362.24</v>
      </c>
      <c r="D6902">
        <f t="shared" si="218"/>
        <v>6.0824581470312991</v>
      </c>
      <c r="E6902">
        <v>-1.66462138165018E-2</v>
      </c>
      <c r="F6902">
        <v>6894</v>
      </c>
      <c r="G6902">
        <f t="shared" ca="1" si="219"/>
        <v>-2.5457495066753478E-2</v>
      </c>
    </row>
    <row r="6903" spans="2:7" x14ac:dyDescent="0.35">
      <c r="B6903" s="269">
        <v>40799</v>
      </c>
      <c r="C6903" s="210">
        <v>192.34</v>
      </c>
      <c r="D6903">
        <f t="shared" si="218"/>
        <v>5.0408291457286429</v>
      </c>
      <c r="E6903">
        <v>-1.6666666666666621E-2</v>
      </c>
      <c r="F6903">
        <v>6895</v>
      </c>
      <c r="G6903">
        <f t="shared" ca="1" si="219"/>
        <v>1.1105547475775437E-2</v>
      </c>
    </row>
    <row r="6904" spans="2:7" x14ac:dyDescent="0.35">
      <c r="B6904" s="269">
        <v>36081</v>
      </c>
      <c r="C6904" s="210">
        <v>31.84</v>
      </c>
      <c r="D6904">
        <f t="shared" si="218"/>
        <v>-0.99452375219290701</v>
      </c>
      <c r="E6904">
        <v>-1.667696108709088E-2</v>
      </c>
      <c r="F6904">
        <v>6896</v>
      </c>
      <c r="G6904">
        <f t="shared" ca="1" si="219"/>
        <v>-1.0221857784346916E-2</v>
      </c>
    </row>
    <row r="6905" spans="2:7" x14ac:dyDescent="0.35">
      <c r="B6905" s="269">
        <v>45582</v>
      </c>
      <c r="C6905" s="210">
        <v>5814.2</v>
      </c>
      <c r="D6905">
        <f t="shared" si="218"/>
        <v>50.792267949403168</v>
      </c>
      <c r="E6905">
        <v>-1.6684001792705808E-2</v>
      </c>
      <c r="F6905">
        <v>6897</v>
      </c>
      <c r="G6905">
        <f t="shared" ca="1" si="219"/>
        <v>-1.0089338286617176E-2</v>
      </c>
    </row>
    <row r="6906" spans="2:7" x14ac:dyDescent="0.35">
      <c r="B6906" s="269">
        <v>38736</v>
      </c>
      <c r="C6906" s="210">
        <v>112.26</v>
      </c>
      <c r="D6906">
        <f t="shared" si="218"/>
        <v>-0.9537748862489962</v>
      </c>
      <c r="E6906">
        <v>-1.6729438556538464E-2</v>
      </c>
      <c r="F6906">
        <v>6898</v>
      </c>
      <c r="G6906">
        <f t="shared" ca="1" si="219"/>
        <v>2.5517063275189208E-3</v>
      </c>
    </row>
    <row r="6907" spans="2:7" x14ac:dyDescent="0.35">
      <c r="B6907" s="269">
        <v>43903</v>
      </c>
      <c r="C6907" s="210">
        <v>2428.5500000000002</v>
      </c>
      <c r="D6907">
        <f t="shared" si="218"/>
        <v>36.28773222785199</v>
      </c>
      <c r="E6907">
        <v>-1.6741568484553992E-2</v>
      </c>
      <c r="F6907">
        <v>6899</v>
      </c>
      <c r="G6907">
        <f t="shared" ca="1" si="219"/>
        <v>1.443654405268145E-2</v>
      </c>
    </row>
    <row r="6908" spans="2:7" x14ac:dyDescent="0.35">
      <c r="B6908" s="269">
        <v>36257</v>
      </c>
      <c r="C6908" s="210">
        <v>65.13</v>
      </c>
      <c r="D6908">
        <f t="shared" si="218"/>
        <v>-0.9860906446611396</v>
      </c>
      <c r="E6908">
        <v>-1.6757246376811585E-2</v>
      </c>
      <c r="F6908">
        <v>6900</v>
      </c>
      <c r="G6908">
        <f t="shared" ca="1" si="219"/>
        <v>-6.7580447847398776E-4</v>
      </c>
    </row>
    <row r="6909" spans="2:7" x14ac:dyDescent="0.35">
      <c r="B6909" s="269">
        <v>45132</v>
      </c>
      <c r="C6909" s="210">
        <v>4682.46</v>
      </c>
      <c r="D6909">
        <f t="shared" si="218"/>
        <v>21.016456648485985</v>
      </c>
      <c r="E6909">
        <v>-1.6762943877840268E-2</v>
      </c>
      <c r="F6909">
        <v>6901</v>
      </c>
      <c r="G6909">
        <f t="shared" ca="1" si="219"/>
        <v>-9.5076500557978397E-3</v>
      </c>
    </row>
    <row r="6910" spans="2:7" x14ac:dyDescent="0.35">
      <c r="B6910" s="269">
        <v>41059</v>
      </c>
      <c r="C6910" s="210">
        <v>212.68</v>
      </c>
      <c r="D6910">
        <f t="shared" si="218"/>
        <v>0.93117225097611922</v>
      </c>
      <c r="E6910">
        <v>-1.6781471036937706E-2</v>
      </c>
      <c r="F6910">
        <v>6902</v>
      </c>
      <c r="G6910">
        <f t="shared" ca="1" si="219"/>
        <v>1.2773733565480666E-2</v>
      </c>
    </row>
    <row r="6911" spans="2:7" x14ac:dyDescent="0.35">
      <c r="B6911" s="269">
        <v>38747</v>
      </c>
      <c r="C6911" s="210">
        <v>110.13</v>
      </c>
      <c r="D6911">
        <f t="shared" si="218"/>
        <v>-0.43322525860737998</v>
      </c>
      <c r="E6911">
        <v>-1.6784215695027315E-2</v>
      </c>
      <c r="F6911">
        <v>6903</v>
      </c>
      <c r="G6911">
        <f t="shared" ca="1" si="219"/>
        <v>2.7075553199355194E-2</v>
      </c>
    </row>
    <row r="6912" spans="2:7" x14ac:dyDescent="0.35">
      <c r="B6912" s="269">
        <v>40750</v>
      </c>
      <c r="C6912" s="210">
        <v>194.31</v>
      </c>
      <c r="D6912">
        <f t="shared" si="218"/>
        <v>-0.93837590980448127</v>
      </c>
      <c r="E6912">
        <v>-1.6799068967262021E-2</v>
      </c>
      <c r="F6912">
        <v>6904</v>
      </c>
      <c r="G6912">
        <f t="shared" ca="1" si="219"/>
        <v>-1.3041481683779681E-2</v>
      </c>
    </row>
    <row r="6913" spans="2:7" x14ac:dyDescent="0.35">
      <c r="B6913" s="269">
        <v>44134</v>
      </c>
      <c r="C6913" s="210">
        <v>3153.15</v>
      </c>
      <c r="D6913">
        <f t="shared" si="218"/>
        <v>1.7405588631524056</v>
      </c>
      <c r="E6913">
        <v>-1.6812854100471793E-2</v>
      </c>
      <c r="F6913">
        <v>6905</v>
      </c>
      <c r="G6913">
        <f t="shared" ca="1" si="219"/>
        <v>-1.724981424041892E-2</v>
      </c>
    </row>
    <row r="6914" spans="2:7" x14ac:dyDescent="0.35">
      <c r="B6914" s="269">
        <v>42179</v>
      </c>
      <c r="C6914" s="210">
        <v>1150.55</v>
      </c>
      <c r="D6914">
        <f t="shared" si="218"/>
        <v>-0.55274850436736389</v>
      </c>
      <c r="E6914">
        <v>-1.6817206873862456E-2</v>
      </c>
      <c r="F6914">
        <v>6906</v>
      </c>
      <c r="G6914">
        <f t="shared" ca="1" si="219"/>
        <v>-2.3023463577424057E-2</v>
      </c>
    </row>
    <row r="6915" spans="2:7" x14ac:dyDescent="0.35">
      <c r="B6915" s="269">
        <v>43424</v>
      </c>
      <c r="C6915" s="210">
        <v>2572.4899999999998</v>
      </c>
      <c r="D6915">
        <f t="shared" si="218"/>
        <v>-0.14601321900323011</v>
      </c>
      <c r="E6915">
        <v>-1.6838967342493127E-2</v>
      </c>
      <c r="F6915">
        <v>6907</v>
      </c>
      <c r="G6915">
        <f t="shared" ca="1" si="219"/>
        <v>-4.2638228594073978E-2</v>
      </c>
    </row>
    <row r="6916" spans="2:7" x14ac:dyDescent="0.35">
      <c r="B6916" s="269">
        <v>44690</v>
      </c>
      <c r="C6916" s="210">
        <v>3012.33</v>
      </c>
      <c r="D6916">
        <f t="shared" si="218"/>
        <v>321.86495176848877</v>
      </c>
      <c r="E6916">
        <v>-1.6853950919884945E-2</v>
      </c>
      <c r="F6916">
        <v>6908</v>
      </c>
      <c r="G6916">
        <f t="shared" ca="1" si="219"/>
        <v>-1.70974405922363E-2</v>
      </c>
    </row>
    <row r="6917" spans="2:7" x14ac:dyDescent="0.35">
      <c r="B6917" s="269">
        <v>35132</v>
      </c>
      <c r="C6917" s="210">
        <v>9.33</v>
      </c>
      <c r="D6917">
        <f t="shared" si="218"/>
        <v>-0.99727095630605067</v>
      </c>
      <c r="E6917">
        <v>-1.6859852476290849E-2</v>
      </c>
      <c r="F6917">
        <v>6909</v>
      </c>
      <c r="G6917">
        <f t="shared" ca="1" si="219"/>
        <v>2.2070120587219227E-2</v>
      </c>
    </row>
    <row r="6918" spans="2:7" x14ac:dyDescent="0.35">
      <c r="B6918" s="269">
        <v>44110</v>
      </c>
      <c r="C6918" s="210">
        <v>3418.78</v>
      </c>
      <c r="D6918">
        <f t="shared" si="218"/>
        <v>31.234395625117859</v>
      </c>
      <c r="E6918">
        <v>-1.6863076648779805E-2</v>
      </c>
      <c r="F6918">
        <v>6910</v>
      </c>
      <c r="G6918">
        <f t="shared" ca="1" si="219"/>
        <v>4.5577265483996043E-2</v>
      </c>
    </row>
    <row r="6919" spans="2:7" x14ac:dyDescent="0.35">
      <c r="B6919" s="269">
        <v>39863</v>
      </c>
      <c r="C6919" s="210">
        <v>106.06</v>
      </c>
      <c r="D6919">
        <f t="shared" si="218"/>
        <v>0.83844687120818173</v>
      </c>
      <c r="E6919">
        <v>-1.687059695958466E-2</v>
      </c>
      <c r="F6919">
        <v>6911</v>
      </c>
      <c r="G6919">
        <f t="shared" ca="1" si="219"/>
        <v>1.9223269352952325E-2</v>
      </c>
    </row>
    <row r="6920" spans="2:7" x14ac:dyDescent="0.35">
      <c r="B6920" s="269">
        <v>36462</v>
      </c>
      <c r="C6920" s="210">
        <v>57.69</v>
      </c>
      <c r="D6920">
        <f t="shared" si="218"/>
        <v>1.1070124178232286</v>
      </c>
      <c r="E6920">
        <v>-1.6871165644171814E-2</v>
      </c>
      <c r="F6920">
        <v>6912</v>
      </c>
      <c r="G6920">
        <f t="shared" ca="1" si="219"/>
        <v>-2.7516067706380171E-2</v>
      </c>
    </row>
    <row r="6921" spans="2:7" x14ac:dyDescent="0.35">
      <c r="B6921" s="269">
        <v>35923</v>
      </c>
      <c r="C6921" s="210">
        <v>27.38</v>
      </c>
      <c r="D6921">
        <f t="shared" ref="D6921:D6984" si="220">(C6921-C6922)/C6922</f>
        <v>-0.39638447971781304</v>
      </c>
      <c r="E6921">
        <v>-1.6876122082585363E-2</v>
      </c>
      <c r="F6921">
        <v>6913</v>
      </c>
      <c r="G6921">
        <f t="shared" ca="1" si="219"/>
        <v>1.2939246253007219E-2</v>
      </c>
    </row>
    <row r="6922" spans="2:7" x14ac:dyDescent="0.35">
      <c r="B6922" s="269">
        <v>36777</v>
      </c>
      <c r="C6922" s="210">
        <v>45.36</v>
      </c>
      <c r="D6922">
        <f t="shared" si="220"/>
        <v>-0.54107648725212465</v>
      </c>
      <c r="E6922">
        <v>-1.6905071521456462E-2</v>
      </c>
      <c r="F6922">
        <v>6914</v>
      </c>
      <c r="G6922">
        <f t="shared" ref="G6922:G6985" ca="1" si="221">_xlfn.NORM.INV(RAND(),M$11,M$12)</f>
        <v>3.0323349936008364E-3</v>
      </c>
    </row>
    <row r="6923" spans="2:7" x14ac:dyDescent="0.35">
      <c r="B6923" s="269">
        <v>39877</v>
      </c>
      <c r="C6923" s="210">
        <v>98.84</v>
      </c>
      <c r="D6923">
        <f t="shared" si="220"/>
        <v>-0.9718319492496309</v>
      </c>
      <c r="E6923">
        <v>-1.6908693057489585E-2</v>
      </c>
      <c r="F6923">
        <v>6915</v>
      </c>
      <c r="G6923">
        <f t="shared" ca="1" si="221"/>
        <v>1.8330620484636499E-3</v>
      </c>
    </row>
    <row r="6924" spans="2:7" x14ac:dyDescent="0.35">
      <c r="B6924" s="269">
        <v>44867</v>
      </c>
      <c r="C6924" s="210">
        <v>3508.94</v>
      </c>
      <c r="D6924">
        <f t="shared" si="220"/>
        <v>-0.38610355415205089</v>
      </c>
      <c r="E6924">
        <v>-1.6910878883814789E-2</v>
      </c>
      <c r="F6924">
        <v>6916</v>
      </c>
      <c r="G6924">
        <f t="shared" ca="1" si="221"/>
        <v>5.5519798937402956E-3</v>
      </c>
    </row>
    <row r="6925" spans="2:7" x14ac:dyDescent="0.35">
      <c r="B6925" s="269">
        <v>45583</v>
      </c>
      <c r="C6925" s="210">
        <v>5715.85</v>
      </c>
      <c r="D6925">
        <f t="shared" si="220"/>
        <v>40.150827933765299</v>
      </c>
      <c r="E6925">
        <v>-1.6915482783529886E-2</v>
      </c>
      <c r="F6925">
        <v>6917</v>
      </c>
      <c r="G6925">
        <f t="shared" ca="1" si="221"/>
        <v>-1.2012245292271306E-2</v>
      </c>
    </row>
    <row r="6926" spans="2:7" x14ac:dyDescent="0.35">
      <c r="B6926" s="269">
        <v>38812</v>
      </c>
      <c r="C6926" s="210">
        <v>138.9</v>
      </c>
      <c r="D6926">
        <f t="shared" si="220"/>
        <v>0.31397218806167831</v>
      </c>
      <c r="E6926">
        <v>-1.6915563734163683E-2</v>
      </c>
      <c r="F6926">
        <v>6918</v>
      </c>
      <c r="G6926">
        <f t="shared" ca="1" si="221"/>
        <v>2.9475989008754025E-3</v>
      </c>
    </row>
    <row r="6927" spans="2:7" x14ac:dyDescent="0.35">
      <c r="B6927" s="269">
        <v>39713</v>
      </c>
      <c r="C6927" s="210">
        <v>105.71</v>
      </c>
      <c r="D6927">
        <f t="shared" si="220"/>
        <v>-0.98237464590061707</v>
      </c>
      <c r="E6927">
        <v>-1.6925509160234421E-2</v>
      </c>
      <c r="F6927">
        <v>6919</v>
      </c>
      <c r="G6927">
        <f t="shared" ca="1" si="221"/>
        <v>-2.106050936926239E-2</v>
      </c>
    </row>
    <row r="6928" spans="2:7" x14ac:dyDescent="0.35">
      <c r="B6928" s="269">
        <v>45917</v>
      </c>
      <c r="C6928" s="210">
        <v>5997.61</v>
      </c>
      <c r="D6928">
        <f t="shared" si="220"/>
        <v>2.9230321424366505</v>
      </c>
      <c r="E6928">
        <v>-1.6928677619167148E-2</v>
      </c>
      <c r="F6928">
        <v>6920</v>
      </c>
      <c r="G6928">
        <f t="shared" ca="1" si="221"/>
        <v>-1.9442223689113015E-2</v>
      </c>
    </row>
    <row r="6929" spans="2:7" x14ac:dyDescent="0.35">
      <c r="B6929" s="269">
        <v>42879</v>
      </c>
      <c r="C6929" s="210">
        <v>1528.82</v>
      </c>
      <c r="D6929">
        <f t="shared" si="220"/>
        <v>15.574371205550737</v>
      </c>
      <c r="E6929">
        <v>-1.6943485278136883E-2</v>
      </c>
      <c r="F6929">
        <v>6921</v>
      </c>
      <c r="G6929">
        <f t="shared" ca="1" si="221"/>
        <v>1.8522202586831803E-2</v>
      </c>
    </row>
    <row r="6930" spans="2:7" x14ac:dyDescent="0.35">
      <c r="B6930" s="269">
        <v>38632</v>
      </c>
      <c r="C6930" s="210">
        <v>92.24</v>
      </c>
      <c r="D6930">
        <f t="shared" si="220"/>
        <v>5.3657694962042788</v>
      </c>
      <c r="E6930">
        <v>-1.6945539806032223E-2</v>
      </c>
      <c r="F6930">
        <v>6922</v>
      </c>
      <c r="G6930">
        <f t="shared" ca="1" si="221"/>
        <v>3.805034583674153E-2</v>
      </c>
    </row>
    <row r="6931" spans="2:7" x14ac:dyDescent="0.35">
      <c r="B6931" s="269">
        <v>35664</v>
      </c>
      <c r="C6931" s="210">
        <v>14.49</v>
      </c>
      <c r="D6931">
        <f t="shared" si="220"/>
        <v>-0.96140939597315433</v>
      </c>
      <c r="E6931">
        <v>-1.6960651289009497E-2</v>
      </c>
      <c r="F6931">
        <v>6923</v>
      </c>
      <c r="G6931">
        <f t="shared" ca="1" si="221"/>
        <v>9.7399262801988514E-3</v>
      </c>
    </row>
    <row r="6932" spans="2:7" x14ac:dyDescent="0.35">
      <c r="B6932" s="269">
        <v>41591</v>
      </c>
      <c r="C6932" s="210">
        <v>375.48</v>
      </c>
      <c r="D6932">
        <f t="shared" si="220"/>
        <v>1.3266823646052797</v>
      </c>
      <c r="E6932">
        <v>-1.6990863156792442E-2</v>
      </c>
      <c r="F6932">
        <v>6924</v>
      </c>
      <c r="G6932">
        <f t="shared" ca="1" si="221"/>
        <v>-1.4888539436977646E-2</v>
      </c>
    </row>
    <row r="6933" spans="2:7" x14ac:dyDescent="0.35">
      <c r="B6933" s="269">
        <v>40505</v>
      </c>
      <c r="C6933" s="210">
        <v>161.38</v>
      </c>
      <c r="D6933">
        <f t="shared" si="220"/>
        <v>0.69161425576519897</v>
      </c>
      <c r="E6933">
        <v>-1.6994578790278322E-2</v>
      </c>
      <c r="F6933">
        <v>6925</v>
      </c>
      <c r="G6933">
        <f t="shared" ca="1" si="221"/>
        <v>1.747239095168383E-2</v>
      </c>
    </row>
    <row r="6934" spans="2:7" x14ac:dyDescent="0.35">
      <c r="B6934" s="269">
        <v>39190</v>
      </c>
      <c r="C6934" s="210">
        <v>95.4</v>
      </c>
      <c r="D6934">
        <f t="shared" si="220"/>
        <v>10.003460207612457</v>
      </c>
      <c r="E6934">
        <v>-1.7001545595054009E-2</v>
      </c>
      <c r="F6934">
        <v>6926</v>
      </c>
      <c r="G6934">
        <f t="shared" ca="1" si="221"/>
        <v>1.6169129366067472E-2</v>
      </c>
    </row>
    <row r="6935" spans="2:7" x14ac:dyDescent="0.35">
      <c r="B6935" s="269">
        <v>35250</v>
      </c>
      <c r="C6935" s="210">
        <v>8.67</v>
      </c>
      <c r="D6935">
        <f t="shared" si="220"/>
        <v>-0.66602465331278882</v>
      </c>
      <c r="E6935">
        <v>-1.7006802721088475E-2</v>
      </c>
      <c r="F6935">
        <v>6927</v>
      </c>
      <c r="G6935">
        <f t="shared" ca="1" si="221"/>
        <v>2.4944025506981292E-3</v>
      </c>
    </row>
    <row r="6936" spans="2:7" x14ac:dyDescent="0.35">
      <c r="B6936" s="269">
        <v>35908</v>
      </c>
      <c r="C6936" s="210">
        <v>25.96</v>
      </c>
      <c r="D6936">
        <f t="shared" si="220"/>
        <v>-0.40703517587939697</v>
      </c>
      <c r="E6936">
        <v>-1.7039000378644427E-2</v>
      </c>
      <c r="F6936">
        <v>6928</v>
      </c>
      <c r="G6936">
        <f t="shared" ca="1" si="221"/>
        <v>-1.1942897544691656E-2</v>
      </c>
    </row>
    <row r="6937" spans="2:7" x14ac:dyDescent="0.35">
      <c r="B6937" s="269">
        <v>38075</v>
      </c>
      <c r="C6937" s="210">
        <v>43.78</v>
      </c>
      <c r="D6937">
        <f t="shared" si="220"/>
        <v>-0.98571913205725392</v>
      </c>
      <c r="E6937">
        <v>-1.7063313875168344E-2</v>
      </c>
      <c r="F6937">
        <v>6929</v>
      </c>
      <c r="G6937">
        <f t="shared" ca="1" si="221"/>
        <v>-2.3113766475058384E-3</v>
      </c>
    </row>
    <row r="6938" spans="2:7" x14ac:dyDescent="0.35">
      <c r="B6938" s="269">
        <v>43986</v>
      </c>
      <c r="C6938" s="210">
        <v>3065.64</v>
      </c>
      <c r="D6938">
        <f t="shared" si="220"/>
        <v>15.87198679141442</v>
      </c>
      <c r="E6938">
        <v>-1.7076533393183563E-2</v>
      </c>
      <c r="F6938">
        <v>6930</v>
      </c>
      <c r="G6938">
        <f t="shared" ca="1" si="221"/>
        <v>-1.3042678515779445E-2</v>
      </c>
    </row>
    <row r="6939" spans="2:7" x14ac:dyDescent="0.35">
      <c r="B6939" s="269">
        <v>40906</v>
      </c>
      <c r="C6939" s="210">
        <v>181.7</v>
      </c>
      <c r="D6939">
        <f t="shared" si="220"/>
        <v>-0.93416929035437002</v>
      </c>
      <c r="E6939">
        <v>-1.7094017094017228E-2</v>
      </c>
      <c r="F6939">
        <v>6931</v>
      </c>
      <c r="G6939">
        <f t="shared" ca="1" si="221"/>
        <v>-2.2015968199124238E-2</v>
      </c>
    </row>
    <row r="6940" spans="2:7" x14ac:dyDescent="0.35">
      <c r="B6940" s="269">
        <v>43787</v>
      </c>
      <c r="C6940" s="210">
        <v>2760.11</v>
      </c>
      <c r="D6940">
        <f t="shared" si="220"/>
        <v>0.15199462423933824</v>
      </c>
      <c r="E6940">
        <v>-1.7103848098741426E-2</v>
      </c>
      <c r="F6940">
        <v>6932</v>
      </c>
      <c r="G6940">
        <f t="shared" ca="1" si="221"/>
        <v>2.1981478387588318E-2</v>
      </c>
    </row>
    <row r="6941" spans="2:7" x14ac:dyDescent="0.35">
      <c r="B6941" s="269">
        <v>43396</v>
      </c>
      <c r="C6941" s="210">
        <v>2395.94</v>
      </c>
      <c r="D6941">
        <f t="shared" si="220"/>
        <v>2.9038355003747514</v>
      </c>
      <c r="E6941">
        <v>-1.7130902079829251E-2</v>
      </c>
      <c r="F6941">
        <v>6933</v>
      </c>
      <c r="G6941">
        <f t="shared" ca="1" si="221"/>
        <v>3.7543529155252406E-3</v>
      </c>
    </row>
    <row r="6942" spans="2:7" x14ac:dyDescent="0.35">
      <c r="B6942" s="269">
        <v>41898</v>
      </c>
      <c r="C6942" s="210">
        <v>613.74</v>
      </c>
      <c r="D6942">
        <f t="shared" si="220"/>
        <v>31.49020645844362</v>
      </c>
      <c r="E6942">
        <v>-1.7151092961806447E-2</v>
      </c>
      <c r="F6942">
        <v>6934</v>
      </c>
      <c r="G6942">
        <f t="shared" ca="1" si="221"/>
        <v>-2.1691947223537823E-2</v>
      </c>
    </row>
    <row r="6943" spans="2:7" x14ac:dyDescent="0.35">
      <c r="B6943" s="269">
        <v>35774</v>
      </c>
      <c r="C6943" s="210">
        <v>18.89</v>
      </c>
      <c r="D6943">
        <f t="shared" si="220"/>
        <v>-0.99387975946709528</v>
      </c>
      <c r="E6943">
        <v>-1.7169614984391172E-2</v>
      </c>
      <c r="F6943">
        <v>6935</v>
      </c>
      <c r="G6943">
        <f t="shared" ca="1" si="221"/>
        <v>9.6805646995883447E-3</v>
      </c>
    </row>
    <row r="6944" spans="2:7" x14ac:dyDescent="0.35">
      <c r="B6944" s="269">
        <v>44729</v>
      </c>
      <c r="C6944" s="210">
        <v>3086.48</v>
      </c>
      <c r="D6944">
        <f t="shared" si="220"/>
        <v>33.18785999113868</v>
      </c>
      <c r="E6944">
        <v>-1.7194823721214593E-2</v>
      </c>
      <c r="F6944">
        <v>6936</v>
      </c>
      <c r="G6944">
        <f t="shared" ca="1" si="221"/>
        <v>-4.7463010915480292E-3</v>
      </c>
    </row>
    <row r="6945" spans="2:7" x14ac:dyDescent="0.35">
      <c r="B6945" s="269">
        <v>38639</v>
      </c>
      <c r="C6945" s="210">
        <v>90.28</v>
      </c>
      <c r="D6945">
        <f t="shared" si="220"/>
        <v>1.1949914903963044</v>
      </c>
      <c r="E6945">
        <v>-1.7200087089048535E-2</v>
      </c>
      <c r="F6945">
        <v>6937</v>
      </c>
      <c r="G6945">
        <f t="shared" ca="1" si="221"/>
        <v>-1.533180087925976E-2</v>
      </c>
    </row>
    <row r="6946" spans="2:7" x14ac:dyDescent="0.35">
      <c r="B6946" s="269">
        <v>36698</v>
      </c>
      <c r="C6946" s="210">
        <v>41.13</v>
      </c>
      <c r="D6946">
        <f t="shared" si="220"/>
        <v>-0.89399211319879379</v>
      </c>
      <c r="E6946">
        <v>-1.7204301075268789E-2</v>
      </c>
      <c r="F6946">
        <v>6938</v>
      </c>
      <c r="G6946">
        <f t="shared" ca="1" si="221"/>
        <v>1.1825553924821764E-3</v>
      </c>
    </row>
    <row r="6947" spans="2:7" x14ac:dyDescent="0.35">
      <c r="B6947" s="269">
        <v>41809</v>
      </c>
      <c r="C6947" s="210">
        <v>387.99</v>
      </c>
      <c r="D6947">
        <f t="shared" si="220"/>
        <v>3.2657297987863251E-2</v>
      </c>
      <c r="E6947">
        <v>-1.7224347121254365E-2</v>
      </c>
      <c r="F6947">
        <v>6939</v>
      </c>
      <c r="G6947">
        <f t="shared" ca="1" si="221"/>
        <v>-1.1848983640109952E-2</v>
      </c>
    </row>
    <row r="6948" spans="2:7" x14ac:dyDescent="0.35">
      <c r="B6948" s="269">
        <v>41612</v>
      </c>
      <c r="C6948" s="210">
        <v>375.72</v>
      </c>
      <c r="D6948">
        <f t="shared" si="220"/>
        <v>15.083904109589042</v>
      </c>
      <c r="E6948">
        <v>-1.7237320499071368E-2</v>
      </c>
      <c r="F6948">
        <v>6940</v>
      </c>
      <c r="G6948">
        <f t="shared" ca="1" si="221"/>
        <v>3.4741022206276184E-3</v>
      </c>
    </row>
    <row r="6949" spans="2:7" x14ac:dyDescent="0.35">
      <c r="B6949" s="269">
        <v>35969</v>
      </c>
      <c r="C6949" s="210">
        <v>23.36</v>
      </c>
      <c r="D6949">
        <f t="shared" si="220"/>
        <v>-0.93987284754575173</v>
      </c>
      <c r="E6949">
        <v>-1.7248632730332357E-2</v>
      </c>
      <c r="F6949">
        <v>6941</v>
      </c>
      <c r="G6949">
        <f t="shared" ca="1" si="221"/>
        <v>-2.5707045119008731E-2</v>
      </c>
    </row>
    <row r="6950" spans="2:7" x14ac:dyDescent="0.35">
      <c r="B6950" s="269">
        <v>41586</v>
      </c>
      <c r="C6950" s="210">
        <v>388.51</v>
      </c>
      <c r="D6950">
        <f t="shared" si="220"/>
        <v>-0.85607275825661744</v>
      </c>
      <c r="E6950">
        <v>-1.7251410214251368E-2</v>
      </c>
      <c r="F6950">
        <v>6942</v>
      </c>
      <c r="G6950">
        <f t="shared" ca="1" si="221"/>
        <v>1.4738897184066617E-2</v>
      </c>
    </row>
    <row r="6951" spans="2:7" x14ac:dyDescent="0.35">
      <c r="B6951" s="269">
        <v>43473</v>
      </c>
      <c r="C6951" s="210">
        <v>2699.35</v>
      </c>
      <c r="D6951">
        <f t="shared" si="220"/>
        <v>-0.42916083354128159</v>
      </c>
      <c r="E6951">
        <v>-1.7256757986711602E-2</v>
      </c>
      <c r="F6951">
        <v>6943</v>
      </c>
      <c r="G6951">
        <f t="shared" ca="1" si="221"/>
        <v>-1.1685632634849645E-2</v>
      </c>
    </row>
    <row r="6952" spans="2:7" x14ac:dyDescent="0.35">
      <c r="B6952" s="269">
        <v>45695</v>
      </c>
      <c r="C6952" s="210">
        <v>4728.74</v>
      </c>
      <c r="D6952">
        <f t="shared" si="220"/>
        <v>31.207737365481545</v>
      </c>
      <c r="E6952">
        <v>-1.7261731576541085E-2</v>
      </c>
      <c r="F6952">
        <v>6944</v>
      </c>
      <c r="G6952">
        <f t="shared" ca="1" si="221"/>
        <v>2.2629680081367898E-2</v>
      </c>
    </row>
    <row r="6953" spans="2:7" x14ac:dyDescent="0.35">
      <c r="B6953" s="269">
        <v>40028</v>
      </c>
      <c r="C6953" s="210">
        <v>146.82</v>
      </c>
      <c r="D6953">
        <f t="shared" si="220"/>
        <v>-0.97519844453941784</v>
      </c>
      <c r="E6953">
        <v>-1.7269076305220968E-2</v>
      </c>
      <c r="F6953">
        <v>6945</v>
      </c>
      <c r="G6953">
        <f t="shared" ca="1" si="221"/>
        <v>5.5535698811023668E-3</v>
      </c>
    </row>
    <row r="6954" spans="2:7" x14ac:dyDescent="0.35">
      <c r="B6954" s="269">
        <v>45574</v>
      </c>
      <c r="C6954" s="210">
        <v>5919.79</v>
      </c>
      <c r="D6954">
        <f t="shared" si="220"/>
        <v>56.196038647342995</v>
      </c>
      <c r="E6954">
        <v>-1.7269772337154786E-2</v>
      </c>
      <c r="F6954">
        <v>6946</v>
      </c>
      <c r="G6954">
        <f t="shared" ca="1" si="221"/>
        <v>2.1345547589556545E-2</v>
      </c>
    </row>
    <row r="6955" spans="2:7" x14ac:dyDescent="0.35">
      <c r="B6955" s="269">
        <v>39722</v>
      </c>
      <c r="C6955" s="210">
        <v>103.5</v>
      </c>
      <c r="D6955">
        <f t="shared" si="220"/>
        <v>-0.6188547228871295</v>
      </c>
      <c r="E6955">
        <v>-1.7280668439042853E-2</v>
      </c>
      <c r="F6955">
        <v>6947</v>
      </c>
      <c r="G6955">
        <f t="shared" ca="1" si="221"/>
        <v>1.3882713991276049E-2</v>
      </c>
    </row>
    <row r="6956" spans="2:7" x14ac:dyDescent="0.35">
      <c r="B6956" s="269">
        <v>41449</v>
      </c>
      <c r="C6956" s="210">
        <v>271.55</v>
      </c>
      <c r="D6956">
        <f t="shared" si="220"/>
        <v>2.9549956306437521</v>
      </c>
      <c r="E6956">
        <v>-1.729815799949326E-2</v>
      </c>
      <c r="F6956">
        <v>6948</v>
      </c>
      <c r="G6956">
        <f t="shared" ca="1" si="221"/>
        <v>-3.8682028367183659E-3</v>
      </c>
    </row>
    <row r="6957" spans="2:7" x14ac:dyDescent="0.35">
      <c r="B6957" s="269">
        <v>36418</v>
      </c>
      <c r="C6957" s="210">
        <v>68.66</v>
      </c>
      <c r="D6957">
        <f t="shared" si="220"/>
        <v>0.63515122648249567</v>
      </c>
      <c r="E6957">
        <v>-1.7317876055531815E-2</v>
      </c>
      <c r="F6957">
        <v>6949</v>
      </c>
      <c r="G6957">
        <f t="shared" ca="1" si="221"/>
        <v>1.1966679277644384E-2</v>
      </c>
    </row>
    <row r="6958" spans="2:7" x14ac:dyDescent="0.35">
      <c r="B6958" s="269">
        <v>38124</v>
      </c>
      <c r="C6958" s="210">
        <v>41.99</v>
      </c>
      <c r="D6958">
        <f t="shared" si="220"/>
        <v>-0.97927565988194187</v>
      </c>
      <c r="E6958">
        <v>-1.731804352913632E-2</v>
      </c>
      <c r="F6958">
        <v>6950</v>
      </c>
      <c r="G6958">
        <f t="shared" ca="1" si="221"/>
        <v>1.0251662603701275E-2</v>
      </c>
    </row>
    <row r="6959" spans="2:7" x14ac:dyDescent="0.35">
      <c r="B6959" s="269">
        <v>43102</v>
      </c>
      <c r="C6959" s="210">
        <v>2026.12</v>
      </c>
      <c r="D6959">
        <f t="shared" si="220"/>
        <v>9.5029288269141041</v>
      </c>
      <c r="E6959">
        <v>-1.7348161153116794E-2</v>
      </c>
      <c r="F6959">
        <v>6951</v>
      </c>
      <c r="G6959">
        <f t="shared" ca="1" si="221"/>
        <v>-9.626649962900951E-3</v>
      </c>
    </row>
    <row r="6960" spans="2:7" x14ac:dyDescent="0.35">
      <c r="B6960" s="269">
        <v>40760</v>
      </c>
      <c r="C6960" s="210">
        <v>192.91</v>
      </c>
      <c r="D6960">
        <f t="shared" si="220"/>
        <v>3.672075563090337</v>
      </c>
      <c r="E6960">
        <v>-1.7369600651996723E-2</v>
      </c>
      <c r="F6960">
        <v>6952</v>
      </c>
      <c r="G6960">
        <f t="shared" ca="1" si="221"/>
        <v>-3.2256050224010256E-2</v>
      </c>
    </row>
    <row r="6961" spans="2:7" x14ac:dyDescent="0.35">
      <c r="B6961" s="269">
        <v>36685</v>
      </c>
      <c r="C6961" s="210">
        <v>41.29</v>
      </c>
      <c r="D6961">
        <f t="shared" si="220"/>
        <v>0.17904054825813809</v>
      </c>
      <c r="E6961">
        <v>-1.7372679676344691E-2</v>
      </c>
      <c r="F6961">
        <v>6953</v>
      </c>
      <c r="G6961">
        <f t="shared" ca="1" si="221"/>
        <v>-1.5170659510598835E-2</v>
      </c>
    </row>
    <row r="6962" spans="2:7" x14ac:dyDescent="0.35">
      <c r="B6962" s="269">
        <v>36665</v>
      </c>
      <c r="C6962" s="210">
        <v>35.020000000000003</v>
      </c>
      <c r="D6962">
        <f t="shared" si="220"/>
        <v>-0.36729900632339652</v>
      </c>
      <c r="E6962">
        <v>-1.7396184062850657E-2</v>
      </c>
      <c r="F6962">
        <v>6954</v>
      </c>
      <c r="G6962">
        <f t="shared" ca="1" si="221"/>
        <v>2.91767936390935E-2</v>
      </c>
    </row>
    <row r="6963" spans="2:7" x14ac:dyDescent="0.35">
      <c r="B6963" s="269">
        <v>36895</v>
      </c>
      <c r="C6963" s="210">
        <v>55.35</v>
      </c>
      <c r="D6963">
        <f t="shared" si="220"/>
        <v>-0.50952591936198488</v>
      </c>
      <c r="E6963">
        <v>-1.7397479140777505E-2</v>
      </c>
      <c r="F6963">
        <v>6955</v>
      </c>
      <c r="G6963">
        <f t="shared" ca="1" si="221"/>
        <v>1.9353603397119171E-2</v>
      </c>
    </row>
    <row r="6964" spans="2:7" x14ac:dyDescent="0.35">
      <c r="B6964" s="269">
        <v>39912</v>
      </c>
      <c r="C6964" s="210">
        <v>112.85</v>
      </c>
      <c r="D6964">
        <f t="shared" si="220"/>
        <v>-0.90461096318836909</v>
      </c>
      <c r="E6964">
        <v>-1.7414018284719199E-2</v>
      </c>
      <c r="F6964">
        <v>6956</v>
      </c>
      <c r="G6964">
        <f t="shared" ca="1" si="221"/>
        <v>1.5370839865061835E-2</v>
      </c>
    </row>
    <row r="6965" spans="2:7" x14ac:dyDescent="0.35">
      <c r="B6965" s="269">
        <v>42424</v>
      </c>
      <c r="C6965" s="210">
        <v>1183.05</v>
      </c>
      <c r="D6965">
        <f t="shared" si="220"/>
        <v>9.8209091740601853</v>
      </c>
      <c r="E6965">
        <v>-1.7432975648649554E-2</v>
      </c>
      <c r="F6965">
        <v>6957</v>
      </c>
      <c r="G6965">
        <f t="shared" ca="1" si="221"/>
        <v>1.1500043005540324E-3</v>
      </c>
    </row>
    <row r="6966" spans="2:7" x14ac:dyDescent="0.35">
      <c r="B6966" s="269">
        <v>38867</v>
      </c>
      <c r="C6966" s="210">
        <v>109.33</v>
      </c>
      <c r="D6966">
        <f t="shared" si="220"/>
        <v>-0.91072915816118238</v>
      </c>
      <c r="E6966">
        <v>-1.7435067852970231E-2</v>
      </c>
      <c r="F6966">
        <v>6958</v>
      </c>
      <c r="G6966">
        <f t="shared" ca="1" si="221"/>
        <v>9.4058220882806652E-3</v>
      </c>
    </row>
    <row r="6967" spans="2:7" x14ac:dyDescent="0.35">
      <c r="B6967" s="269">
        <v>42585</v>
      </c>
      <c r="C6967" s="210">
        <v>1224.7</v>
      </c>
      <c r="D6967">
        <f t="shared" si="220"/>
        <v>28.021327014218009</v>
      </c>
      <c r="E6967">
        <v>-1.7449556741144852E-2</v>
      </c>
      <c r="F6967">
        <v>6959</v>
      </c>
      <c r="G6967">
        <f t="shared" ca="1" si="221"/>
        <v>-3.5859910349791951E-3</v>
      </c>
    </row>
    <row r="6968" spans="2:7" x14ac:dyDescent="0.35">
      <c r="B6968" s="269">
        <v>37257</v>
      </c>
      <c r="C6968" s="210">
        <v>42.2</v>
      </c>
      <c r="D6968">
        <f t="shared" si="220"/>
        <v>-0.97236610329314843</v>
      </c>
      <c r="E6968">
        <v>-1.7462165308498253E-2</v>
      </c>
      <c r="F6968">
        <v>6960</v>
      </c>
      <c r="G6968">
        <f t="shared" ca="1" si="221"/>
        <v>-4.8125820744898996E-3</v>
      </c>
    </row>
    <row r="6969" spans="2:7" x14ac:dyDescent="0.35">
      <c r="B6969" s="269">
        <v>42860</v>
      </c>
      <c r="C6969" s="210">
        <v>1527.11</v>
      </c>
      <c r="D6969">
        <f t="shared" si="220"/>
        <v>0.14096261319147652</v>
      </c>
      <c r="E6969">
        <v>-1.7468119876983317E-2</v>
      </c>
      <c r="F6969">
        <v>6961</v>
      </c>
      <c r="G6969">
        <f t="shared" ca="1" si="221"/>
        <v>1.7860650634387177E-2</v>
      </c>
    </row>
    <row r="6970" spans="2:7" x14ac:dyDescent="0.35">
      <c r="B6970" s="269">
        <v>42290</v>
      </c>
      <c r="C6970" s="210">
        <v>1338.44</v>
      </c>
      <c r="D6970">
        <f t="shared" si="220"/>
        <v>34.0010460251046</v>
      </c>
      <c r="E6970">
        <v>-1.7471223866572669E-2</v>
      </c>
      <c r="F6970">
        <v>6962</v>
      </c>
      <c r="G6970">
        <f t="shared" ca="1" si="221"/>
        <v>2.2381460286060705E-2</v>
      </c>
    </row>
    <row r="6971" spans="2:7" x14ac:dyDescent="0.35">
      <c r="B6971" s="269">
        <v>37757</v>
      </c>
      <c r="C6971" s="210">
        <v>38.24</v>
      </c>
      <c r="D6971">
        <f t="shared" si="220"/>
        <v>-0.98928683490967773</v>
      </c>
      <c r="E6971">
        <v>-1.7471736896197319E-2</v>
      </c>
      <c r="F6971">
        <v>6963</v>
      </c>
      <c r="G6971">
        <f t="shared" ca="1" si="221"/>
        <v>6.0226060280397335E-3</v>
      </c>
    </row>
    <row r="6972" spans="2:7" x14ac:dyDescent="0.35">
      <c r="B6972" s="269">
        <v>44775</v>
      </c>
      <c r="C6972" s="210">
        <v>3569.44</v>
      </c>
      <c r="D6972">
        <f t="shared" si="220"/>
        <v>3.2513364033971287E-2</v>
      </c>
      <c r="E6972">
        <v>-1.7506000484442757E-2</v>
      </c>
      <c r="F6972">
        <v>6964</v>
      </c>
      <c r="G6972">
        <f t="shared" ca="1" si="221"/>
        <v>-1.6256636596459768E-2</v>
      </c>
    </row>
    <row r="6973" spans="2:7" x14ac:dyDescent="0.35">
      <c r="B6973" s="269">
        <v>44299</v>
      </c>
      <c r="C6973" s="210">
        <v>3457.04</v>
      </c>
      <c r="D6973">
        <f t="shared" si="220"/>
        <v>135.91247524752475</v>
      </c>
      <c r="E6973">
        <v>-1.7506763976991083E-2</v>
      </c>
      <c r="F6973">
        <v>6965</v>
      </c>
      <c r="G6973">
        <f t="shared" ca="1" si="221"/>
        <v>1.1519911726316719E-2</v>
      </c>
    </row>
    <row r="6974" spans="2:7" x14ac:dyDescent="0.35">
      <c r="B6974" s="269">
        <v>35964</v>
      </c>
      <c r="C6974" s="210">
        <v>25.25</v>
      </c>
      <c r="D6974">
        <f t="shared" si="220"/>
        <v>-0.99398331053742739</v>
      </c>
      <c r="E6974">
        <v>-1.7509727626459116E-2</v>
      </c>
      <c r="F6974">
        <v>6966</v>
      </c>
      <c r="G6974">
        <f t="shared" ca="1" si="221"/>
        <v>6.7916819860804609E-4</v>
      </c>
    </row>
    <row r="6975" spans="2:7" x14ac:dyDescent="0.35">
      <c r="B6975" s="269">
        <v>44977</v>
      </c>
      <c r="C6975" s="210">
        <v>4196.66</v>
      </c>
      <c r="D6975">
        <f t="shared" si="220"/>
        <v>2.7809791520262355</v>
      </c>
      <c r="E6975">
        <v>-1.7525377383226716E-2</v>
      </c>
      <c r="F6975">
        <v>6967</v>
      </c>
      <c r="G6975">
        <f t="shared" ca="1" si="221"/>
        <v>-1.0206601986213681E-2</v>
      </c>
    </row>
    <row r="6976" spans="2:7" x14ac:dyDescent="0.35">
      <c r="B6976" s="269">
        <v>42164</v>
      </c>
      <c r="C6976" s="210">
        <v>1109.94</v>
      </c>
      <c r="D6976">
        <f t="shared" si="220"/>
        <v>17.882953385505274</v>
      </c>
      <c r="E6976">
        <v>-1.7526156460778545E-2</v>
      </c>
      <c r="F6976">
        <v>6968</v>
      </c>
      <c r="G6976">
        <f t="shared" ca="1" si="221"/>
        <v>-3.2541172411797827E-3</v>
      </c>
    </row>
    <row r="6977" spans="2:7" x14ac:dyDescent="0.35">
      <c r="B6977" s="269">
        <v>36340</v>
      </c>
      <c r="C6977" s="210">
        <v>58.78</v>
      </c>
      <c r="D6977">
        <f t="shared" si="220"/>
        <v>-0.97742348065555629</v>
      </c>
      <c r="E6977">
        <v>-1.7549724218619375E-2</v>
      </c>
      <c r="F6977">
        <v>6969</v>
      </c>
      <c r="G6977">
        <f t="shared" ca="1" si="221"/>
        <v>3.0419900902809518E-2</v>
      </c>
    </row>
    <row r="6978" spans="2:7" x14ac:dyDescent="0.35">
      <c r="B6978" s="269">
        <v>43362</v>
      </c>
      <c r="C6978" s="210">
        <v>2603.59</v>
      </c>
      <c r="D6978">
        <f t="shared" si="220"/>
        <v>1.0877154999599072</v>
      </c>
      <c r="E6978">
        <v>-1.7557695500581009E-2</v>
      </c>
      <c r="F6978">
        <v>6970</v>
      </c>
      <c r="G6978">
        <f t="shared" ca="1" si="221"/>
        <v>2.3460248038848349E-3</v>
      </c>
    </row>
    <row r="6979" spans="2:7" x14ac:dyDescent="0.35">
      <c r="B6979" s="269">
        <v>42583</v>
      </c>
      <c r="C6979" s="210">
        <v>1247.0999999999999</v>
      </c>
      <c r="D6979">
        <f t="shared" si="220"/>
        <v>4.8770028275212063</v>
      </c>
      <c r="E6979">
        <v>-1.7582833104882671E-2</v>
      </c>
      <c r="F6979">
        <v>6971</v>
      </c>
      <c r="G6979">
        <f t="shared" ca="1" si="221"/>
        <v>3.6149691205852763E-2</v>
      </c>
    </row>
    <row r="6980" spans="2:7" x14ac:dyDescent="0.35">
      <c r="B6980" s="269">
        <v>41064</v>
      </c>
      <c r="C6980" s="210">
        <v>212.2</v>
      </c>
      <c r="D6980">
        <f t="shared" si="220"/>
        <v>-0.81289952828109158</v>
      </c>
      <c r="E6980">
        <v>-1.7592592592592646E-2</v>
      </c>
      <c r="F6980">
        <v>6972</v>
      </c>
      <c r="G6980">
        <f t="shared" ca="1" si="221"/>
        <v>3.4614071701564303E-2</v>
      </c>
    </row>
    <row r="6981" spans="2:7" x14ac:dyDescent="0.35">
      <c r="B6981" s="269">
        <v>42538</v>
      </c>
      <c r="C6981" s="210">
        <v>1134.1500000000001</v>
      </c>
      <c r="D6981">
        <f t="shared" si="220"/>
        <v>-0.76558430821379853</v>
      </c>
      <c r="E6981">
        <v>-1.7609659760238313E-2</v>
      </c>
      <c r="F6981">
        <v>6973</v>
      </c>
      <c r="G6981">
        <f t="shared" ca="1" si="221"/>
        <v>1.8214140467933407E-2</v>
      </c>
    </row>
    <row r="6982" spans="2:7" x14ac:dyDescent="0.35">
      <c r="B6982" s="269">
        <v>45314</v>
      </c>
      <c r="C6982" s="210">
        <v>4838.2</v>
      </c>
      <c r="D6982">
        <f t="shared" si="220"/>
        <v>44.929371558762099</v>
      </c>
      <c r="E6982">
        <v>-1.7620376123354764E-2</v>
      </c>
      <c r="F6982">
        <v>6974</v>
      </c>
      <c r="G6982">
        <f t="shared" ca="1" si="221"/>
        <v>-1.4077379772557127E-2</v>
      </c>
    </row>
    <row r="6983" spans="2:7" x14ac:dyDescent="0.35">
      <c r="B6983" s="269">
        <v>39668</v>
      </c>
      <c r="C6983" s="210">
        <v>105.34</v>
      </c>
      <c r="D6983">
        <f t="shared" si="220"/>
        <v>-0.96718788935958133</v>
      </c>
      <c r="E6983">
        <v>-1.7625664459572886E-2</v>
      </c>
      <c r="F6983">
        <v>6975</v>
      </c>
      <c r="G6983">
        <f t="shared" ca="1" si="221"/>
        <v>1.7225017398357963E-2</v>
      </c>
    </row>
    <row r="6984" spans="2:7" x14ac:dyDescent="0.35">
      <c r="B6984" s="269">
        <v>44314</v>
      </c>
      <c r="C6984" s="210">
        <v>3210.4</v>
      </c>
      <c r="D6984">
        <f t="shared" si="220"/>
        <v>32.424258198854766</v>
      </c>
      <c r="E6984">
        <v>-1.7634477039684491E-2</v>
      </c>
      <c r="F6984">
        <v>6976</v>
      </c>
      <c r="G6984">
        <f t="shared" ca="1" si="221"/>
        <v>5.9670168990735947E-2</v>
      </c>
    </row>
    <row r="6985" spans="2:7" x14ac:dyDescent="0.35">
      <c r="B6985" s="269">
        <v>39155</v>
      </c>
      <c r="C6985" s="210">
        <v>96.05</v>
      </c>
      <c r="D6985">
        <f t="shared" ref="D6985:D7048" si="222">(C6985-C6986)/C6986</f>
        <v>-0.89090186278964112</v>
      </c>
      <c r="E6985">
        <v>-1.7692779709552096E-2</v>
      </c>
      <c r="F6985">
        <v>6977</v>
      </c>
      <c r="G6985">
        <f t="shared" ca="1" si="221"/>
        <v>2.1045929776186698E-3</v>
      </c>
    </row>
    <row r="6986" spans="2:7" x14ac:dyDescent="0.35">
      <c r="B6986" s="269">
        <v>42058</v>
      </c>
      <c r="C6986" s="210">
        <v>880.4</v>
      </c>
      <c r="D6986">
        <f t="shared" si="222"/>
        <v>4.9923768037026957</v>
      </c>
      <c r="E6986">
        <v>-1.7706717841721807E-2</v>
      </c>
      <c r="F6986">
        <v>6978</v>
      </c>
      <c r="G6986">
        <f t="shared" ref="G6986:G7049" ca="1" si="223">_xlfn.NORM.INV(RAND(),M$11,M$12)</f>
        <v>-7.9661782175770371E-3</v>
      </c>
    </row>
    <row r="6987" spans="2:7" x14ac:dyDescent="0.35">
      <c r="B6987" s="269">
        <v>40578</v>
      </c>
      <c r="C6987" s="210">
        <v>146.91999999999999</v>
      </c>
      <c r="D6987">
        <f t="shared" si="222"/>
        <v>1.0878215148500778</v>
      </c>
      <c r="E6987">
        <v>-1.7717456709233175E-2</v>
      </c>
      <c r="F6987">
        <v>6979</v>
      </c>
      <c r="G6987">
        <f t="shared" ca="1" si="223"/>
        <v>-1.1702776021177282E-2</v>
      </c>
    </row>
    <row r="6988" spans="2:7" x14ac:dyDescent="0.35">
      <c r="B6988" s="269">
        <v>36285</v>
      </c>
      <c r="C6988" s="210">
        <v>70.37</v>
      </c>
      <c r="D6988">
        <f t="shared" si="222"/>
        <v>-0.98855299587146561</v>
      </c>
      <c r="E6988">
        <v>-1.7727526521496315E-2</v>
      </c>
      <c r="F6988">
        <v>6980</v>
      </c>
      <c r="G6988">
        <f t="shared" ca="1" si="223"/>
        <v>-1.367950255105385E-2</v>
      </c>
    </row>
    <row r="6989" spans="2:7" x14ac:dyDescent="0.35">
      <c r="B6989" s="269">
        <v>45568</v>
      </c>
      <c r="C6989" s="210">
        <v>6147.46</v>
      </c>
      <c r="D6989">
        <f t="shared" si="222"/>
        <v>64.356793536040826</v>
      </c>
      <c r="E6989">
        <v>-1.7732853554559853E-2</v>
      </c>
      <c r="F6989">
        <v>6981</v>
      </c>
      <c r="G6989">
        <f t="shared" ca="1" si="223"/>
        <v>-4.0367637793002099E-3</v>
      </c>
    </row>
    <row r="6990" spans="2:7" x14ac:dyDescent="0.35">
      <c r="B6990" s="269">
        <v>38876</v>
      </c>
      <c r="C6990" s="210">
        <v>94.06</v>
      </c>
      <c r="D6990">
        <f t="shared" si="222"/>
        <v>0.95429046332848533</v>
      </c>
      <c r="E6990">
        <v>-1.7752715121136204E-2</v>
      </c>
      <c r="F6990">
        <v>6982</v>
      </c>
      <c r="G6990">
        <f t="shared" ca="1" si="223"/>
        <v>-1.1811219950553739E-2</v>
      </c>
    </row>
    <row r="6991" spans="2:7" x14ac:dyDescent="0.35">
      <c r="B6991" s="269">
        <v>36755</v>
      </c>
      <c r="C6991" s="210">
        <v>48.13</v>
      </c>
      <c r="D6991">
        <f t="shared" si="222"/>
        <v>0.14540694907187052</v>
      </c>
      <c r="E6991">
        <v>-1.7755102040816276E-2</v>
      </c>
      <c r="F6991">
        <v>6983</v>
      </c>
      <c r="G6991">
        <f t="shared" ca="1" si="223"/>
        <v>2.2093900870558229E-2</v>
      </c>
    </row>
    <row r="6992" spans="2:7" x14ac:dyDescent="0.35">
      <c r="B6992" s="269">
        <v>36684</v>
      </c>
      <c r="C6992" s="210">
        <v>42.02</v>
      </c>
      <c r="D6992">
        <f t="shared" si="222"/>
        <v>-0.99207130915856245</v>
      </c>
      <c r="E6992">
        <v>-1.7765310892940579E-2</v>
      </c>
      <c r="F6992">
        <v>6984</v>
      </c>
      <c r="G6992">
        <f t="shared" ca="1" si="223"/>
        <v>-1.5736781462208242E-2</v>
      </c>
    </row>
    <row r="6993" spans="2:7" x14ac:dyDescent="0.35">
      <c r="B6993" s="269">
        <v>46226</v>
      </c>
      <c r="C6993" s="210">
        <v>5299.74</v>
      </c>
      <c r="D6993">
        <f t="shared" si="222"/>
        <v>0.84430516743980466</v>
      </c>
      <c r="E6993">
        <v>-1.7773609803471049E-2</v>
      </c>
      <c r="F6993">
        <v>6985</v>
      </c>
      <c r="G6993">
        <f t="shared" ca="1" si="223"/>
        <v>8.4412409485258612E-3</v>
      </c>
    </row>
    <row r="6994" spans="2:7" x14ac:dyDescent="0.35">
      <c r="B6994" s="269">
        <v>44643</v>
      </c>
      <c r="C6994" s="210">
        <v>2873.57</v>
      </c>
      <c r="D6994">
        <f t="shared" si="222"/>
        <v>55.544077134986225</v>
      </c>
      <c r="E6994">
        <v>-1.7777671436091224E-2</v>
      </c>
      <c r="F6994">
        <v>6986</v>
      </c>
      <c r="G6994">
        <f t="shared" ca="1" si="223"/>
        <v>-4.7059564623106107E-3</v>
      </c>
    </row>
    <row r="6995" spans="2:7" x14ac:dyDescent="0.35">
      <c r="B6995" s="269">
        <v>36188</v>
      </c>
      <c r="C6995" s="210">
        <v>50.82</v>
      </c>
      <c r="D6995">
        <f t="shared" si="222"/>
        <v>0.35411670663469219</v>
      </c>
      <c r="E6995">
        <v>-1.7781213761113291E-2</v>
      </c>
      <c r="F6995">
        <v>6987</v>
      </c>
      <c r="G6995">
        <f t="shared" ca="1" si="223"/>
        <v>-5.664286572933777E-3</v>
      </c>
    </row>
    <row r="6996" spans="2:7" x14ac:dyDescent="0.35">
      <c r="B6996" s="269">
        <v>37414</v>
      </c>
      <c r="C6996" s="210">
        <v>37.53</v>
      </c>
      <c r="D6996">
        <f t="shared" si="222"/>
        <v>-0.98503152831565799</v>
      </c>
      <c r="E6996">
        <v>-1.7796388380005225E-2</v>
      </c>
      <c r="F6996">
        <v>6988</v>
      </c>
      <c r="G6996">
        <f t="shared" ca="1" si="223"/>
        <v>3.500802327074181E-3</v>
      </c>
    </row>
    <row r="6997" spans="2:7" x14ac:dyDescent="0.35">
      <c r="B6997" s="269">
        <v>43376</v>
      </c>
      <c r="C6997" s="210">
        <v>2507.27</v>
      </c>
      <c r="D6997">
        <f t="shared" si="222"/>
        <v>13.96788251447675</v>
      </c>
      <c r="E6997">
        <v>-1.7823775741645349E-2</v>
      </c>
      <c r="F6997">
        <v>6989</v>
      </c>
      <c r="G6997">
        <f t="shared" ca="1" si="223"/>
        <v>-1.1756414044056652E-2</v>
      </c>
    </row>
    <row r="6998" spans="2:7" x14ac:dyDescent="0.35">
      <c r="B6998" s="269">
        <v>40480</v>
      </c>
      <c r="C6998" s="210">
        <v>167.51</v>
      </c>
      <c r="D6998">
        <f t="shared" si="222"/>
        <v>7.5022461814914634E-2</v>
      </c>
      <c r="E6998">
        <v>-1.7824684843154619E-2</v>
      </c>
      <c r="F6998">
        <v>6990</v>
      </c>
      <c r="G6998">
        <f t="shared" ca="1" si="223"/>
        <v>-1.1462448690611063E-2</v>
      </c>
    </row>
    <row r="6999" spans="2:7" x14ac:dyDescent="0.35">
      <c r="B6999" s="269">
        <v>40385</v>
      </c>
      <c r="C6999" s="210">
        <v>155.82</v>
      </c>
      <c r="D6999">
        <f t="shared" si="222"/>
        <v>2.8294421233718361</v>
      </c>
      <c r="E6999">
        <v>-1.7838008194138118E-2</v>
      </c>
      <c r="F6999">
        <v>6991</v>
      </c>
      <c r="G6999">
        <f t="shared" ca="1" si="223"/>
        <v>2.0945394624421312E-2</v>
      </c>
    </row>
    <row r="7000" spans="2:7" x14ac:dyDescent="0.35">
      <c r="B7000" s="269">
        <v>37866</v>
      </c>
      <c r="C7000" s="210">
        <v>40.69</v>
      </c>
      <c r="D7000">
        <f t="shared" si="222"/>
        <v>-0.98797096950615637</v>
      </c>
      <c r="E7000">
        <v>-1.7861453053343038E-2</v>
      </c>
      <c r="F7000">
        <v>6992</v>
      </c>
      <c r="G7000">
        <f t="shared" ca="1" si="223"/>
        <v>2.8706607626565617E-2</v>
      </c>
    </row>
    <row r="7001" spans="2:7" x14ac:dyDescent="0.35">
      <c r="B7001" s="269">
        <v>44074</v>
      </c>
      <c r="C7001" s="210">
        <v>3382.65</v>
      </c>
      <c r="D7001">
        <f t="shared" si="222"/>
        <v>59.480064366172009</v>
      </c>
      <c r="E7001">
        <v>-1.7870623076476317E-2</v>
      </c>
      <c r="F7001">
        <v>6993</v>
      </c>
      <c r="G7001">
        <f t="shared" ca="1" si="223"/>
        <v>1.5554752593385105E-2</v>
      </c>
    </row>
    <row r="7002" spans="2:7" x14ac:dyDescent="0.35">
      <c r="B7002" s="269">
        <v>36852</v>
      </c>
      <c r="C7002" s="210">
        <v>55.93</v>
      </c>
      <c r="D7002">
        <f t="shared" si="222"/>
        <v>-0.70060489267169845</v>
      </c>
      <c r="E7002">
        <v>-1.7910447761194083E-2</v>
      </c>
      <c r="F7002">
        <v>6994</v>
      </c>
      <c r="G7002">
        <f t="shared" ca="1" si="223"/>
        <v>3.092573641785311E-3</v>
      </c>
    </row>
    <row r="7003" spans="2:7" x14ac:dyDescent="0.35">
      <c r="B7003" s="269">
        <v>40812</v>
      </c>
      <c r="C7003" s="210">
        <v>186.81</v>
      </c>
      <c r="D7003">
        <f t="shared" si="222"/>
        <v>2.4114317019722429</v>
      </c>
      <c r="E7003">
        <v>-1.7926611292187974E-2</v>
      </c>
      <c r="F7003">
        <v>6995</v>
      </c>
      <c r="G7003">
        <f t="shared" ca="1" si="223"/>
        <v>4.8004359976060078E-3</v>
      </c>
    </row>
    <row r="7004" spans="2:7" x14ac:dyDescent="0.35">
      <c r="B7004" s="269">
        <v>36507</v>
      </c>
      <c r="C7004" s="210">
        <v>54.76</v>
      </c>
      <c r="D7004">
        <f t="shared" si="222"/>
        <v>-0.47066215563073954</v>
      </c>
      <c r="E7004">
        <v>-1.7934002869440458E-2</v>
      </c>
      <c r="F7004">
        <v>6996</v>
      </c>
      <c r="G7004">
        <f t="shared" ca="1" si="223"/>
        <v>-4.2568177748508402E-3</v>
      </c>
    </row>
    <row r="7005" spans="2:7" x14ac:dyDescent="0.35">
      <c r="B7005" s="269">
        <v>39716</v>
      </c>
      <c r="C7005" s="210">
        <v>103.45</v>
      </c>
      <c r="D7005">
        <f t="shared" si="222"/>
        <v>0.19678389634428511</v>
      </c>
      <c r="E7005">
        <v>-1.7941902411239798E-2</v>
      </c>
      <c r="F7005">
        <v>6997</v>
      </c>
      <c r="G7005">
        <f t="shared" ca="1" si="223"/>
        <v>2.0308118090190581E-2</v>
      </c>
    </row>
    <row r="7006" spans="2:7" x14ac:dyDescent="0.35">
      <c r="B7006" s="269">
        <v>39027</v>
      </c>
      <c r="C7006" s="210">
        <v>86.44</v>
      </c>
      <c r="D7006">
        <f t="shared" si="222"/>
        <v>-0.96879861680124457</v>
      </c>
      <c r="E7006">
        <v>-1.7950465803226522E-2</v>
      </c>
      <c r="F7006">
        <v>6998</v>
      </c>
      <c r="G7006">
        <f t="shared" ca="1" si="223"/>
        <v>-3.5018565214129195E-2</v>
      </c>
    </row>
    <row r="7007" spans="2:7" x14ac:dyDescent="0.35">
      <c r="B7007" s="269">
        <v>43454</v>
      </c>
      <c r="C7007" s="210">
        <v>2770.39</v>
      </c>
      <c r="D7007">
        <f t="shared" si="222"/>
        <v>21.030934393638169</v>
      </c>
      <c r="E7007">
        <v>-1.796133368308369E-2</v>
      </c>
      <c r="F7007">
        <v>6999</v>
      </c>
      <c r="G7007">
        <f t="shared" ca="1" si="223"/>
        <v>-2.1452417655344936E-2</v>
      </c>
    </row>
    <row r="7008" spans="2:7" x14ac:dyDescent="0.35">
      <c r="B7008" s="269">
        <v>38849</v>
      </c>
      <c r="C7008" s="210">
        <v>125.75</v>
      </c>
      <c r="D7008">
        <f t="shared" si="222"/>
        <v>-0.26744727950600022</v>
      </c>
      <c r="E7008">
        <v>-1.7961733697774394E-2</v>
      </c>
      <c r="F7008">
        <v>7000</v>
      </c>
      <c r="G7008">
        <f t="shared" ca="1" si="223"/>
        <v>3.3579463603020797E-2</v>
      </c>
    </row>
    <row r="7009" spans="2:7" x14ac:dyDescent="0.35">
      <c r="B7009" s="269">
        <v>40494</v>
      </c>
      <c r="C7009" s="210">
        <v>171.66</v>
      </c>
      <c r="D7009">
        <f t="shared" si="222"/>
        <v>-0.94928758600519358</v>
      </c>
      <c r="E7009">
        <v>-1.7963386727688872E-2</v>
      </c>
      <c r="F7009">
        <v>7001</v>
      </c>
      <c r="G7009">
        <f t="shared" ca="1" si="223"/>
        <v>-2.2923154357230448E-2</v>
      </c>
    </row>
    <row r="7010" spans="2:7" x14ac:dyDescent="0.35">
      <c r="B7010" s="269">
        <v>44055</v>
      </c>
      <c r="C7010" s="210">
        <v>3384.97</v>
      </c>
      <c r="D7010">
        <f t="shared" si="222"/>
        <v>16.873957123244271</v>
      </c>
      <c r="E7010">
        <v>-1.7989660514421382E-2</v>
      </c>
      <c r="F7010">
        <v>7002</v>
      </c>
      <c r="G7010">
        <f t="shared" ca="1" si="223"/>
        <v>7.6524273798406458E-3</v>
      </c>
    </row>
    <row r="7011" spans="2:7" x14ac:dyDescent="0.35">
      <c r="B7011" s="269">
        <v>40819</v>
      </c>
      <c r="C7011" s="210">
        <v>189.38</v>
      </c>
      <c r="D7011">
        <f t="shared" si="222"/>
        <v>-0.96183455325186207</v>
      </c>
      <c r="E7011">
        <v>-1.7993259009592942E-2</v>
      </c>
      <c r="F7011">
        <v>7003</v>
      </c>
      <c r="G7011">
        <f t="shared" ca="1" si="223"/>
        <v>1.9978232290477925E-2</v>
      </c>
    </row>
    <row r="7012" spans="2:7" x14ac:dyDescent="0.35">
      <c r="B7012" s="269">
        <v>45299</v>
      </c>
      <c r="C7012" s="210">
        <v>4962.08</v>
      </c>
      <c r="D7012">
        <f t="shared" si="222"/>
        <v>6.9944153351877036E-2</v>
      </c>
      <c r="E7012">
        <v>-1.8018535046594918E-2</v>
      </c>
      <c r="F7012">
        <v>7004</v>
      </c>
      <c r="G7012">
        <f t="shared" ca="1" si="223"/>
        <v>3.9495679507929524E-2</v>
      </c>
    </row>
    <row r="7013" spans="2:7" x14ac:dyDescent="0.35">
      <c r="B7013" s="269">
        <v>45355</v>
      </c>
      <c r="C7013" s="210">
        <v>4637.7</v>
      </c>
      <c r="D7013">
        <f t="shared" si="222"/>
        <v>35.271703425621773</v>
      </c>
      <c r="E7013">
        <v>-1.8021051026825254E-2</v>
      </c>
      <c r="F7013">
        <v>7005</v>
      </c>
      <c r="G7013">
        <f t="shared" ca="1" si="223"/>
        <v>1.444806415063637E-2</v>
      </c>
    </row>
    <row r="7014" spans="2:7" x14ac:dyDescent="0.35">
      <c r="B7014" s="269">
        <v>39967</v>
      </c>
      <c r="C7014" s="210">
        <v>127.86</v>
      </c>
      <c r="D7014">
        <f t="shared" si="222"/>
        <v>2.5107084019769355</v>
      </c>
      <c r="E7014">
        <v>-1.8047768988557009E-2</v>
      </c>
      <c r="F7014">
        <v>7006</v>
      </c>
      <c r="G7014">
        <f t="shared" ca="1" si="223"/>
        <v>6.5128785987327081E-3</v>
      </c>
    </row>
    <row r="7015" spans="2:7" x14ac:dyDescent="0.35">
      <c r="B7015" s="269">
        <v>37683</v>
      </c>
      <c r="C7015" s="210">
        <v>36.42</v>
      </c>
      <c r="D7015">
        <f t="shared" si="222"/>
        <v>-0.96048391471816852</v>
      </c>
      <c r="E7015">
        <v>-1.8064168239417679E-2</v>
      </c>
      <c r="F7015">
        <v>7007</v>
      </c>
      <c r="G7015">
        <f t="shared" ca="1" si="223"/>
        <v>-1.4695216242521659E-3</v>
      </c>
    </row>
    <row r="7016" spans="2:7" x14ac:dyDescent="0.35">
      <c r="B7016" s="269">
        <v>42076</v>
      </c>
      <c r="C7016" s="210">
        <v>921.65</v>
      </c>
      <c r="D7016">
        <f t="shared" si="222"/>
        <v>1.2284684946080564</v>
      </c>
      <c r="E7016">
        <v>-1.807973407768855E-2</v>
      </c>
      <c r="F7016">
        <v>7008</v>
      </c>
      <c r="G7016">
        <f t="shared" ca="1" si="223"/>
        <v>-1.0381565872560273E-2</v>
      </c>
    </row>
    <row r="7017" spans="2:7" x14ac:dyDescent="0.35">
      <c r="B7017" s="269">
        <v>41816</v>
      </c>
      <c r="C7017" s="210">
        <v>413.58</v>
      </c>
      <c r="D7017">
        <f t="shared" si="222"/>
        <v>11.916302311055588</v>
      </c>
      <c r="E7017">
        <v>-1.8091168091168102E-2</v>
      </c>
      <c r="F7017">
        <v>7009</v>
      </c>
      <c r="G7017">
        <f t="shared" ca="1" si="223"/>
        <v>6.5985462360539206E-3</v>
      </c>
    </row>
    <row r="7018" spans="2:7" x14ac:dyDescent="0.35">
      <c r="B7018" s="269">
        <v>36101</v>
      </c>
      <c r="C7018" s="210">
        <v>32.020000000000003</v>
      </c>
      <c r="D7018">
        <f t="shared" si="222"/>
        <v>-0.99047868259698246</v>
      </c>
      <c r="E7018">
        <v>-1.8092609628948063E-2</v>
      </c>
      <c r="F7018">
        <v>7010</v>
      </c>
      <c r="G7018">
        <f t="shared" ca="1" si="223"/>
        <v>1.0220633286745667E-2</v>
      </c>
    </row>
    <row r="7019" spans="2:7" x14ac:dyDescent="0.35">
      <c r="B7019" s="269">
        <v>44029</v>
      </c>
      <c r="C7019" s="210">
        <v>3362.98</v>
      </c>
      <c r="D7019">
        <f t="shared" si="222"/>
        <v>50.674554394591276</v>
      </c>
      <c r="E7019">
        <v>-1.8093694798464153E-2</v>
      </c>
      <c r="F7019">
        <v>7011</v>
      </c>
      <c r="G7019">
        <f t="shared" ca="1" si="223"/>
        <v>-8.3935996110479152E-3</v>
      </c>
    </row>
    <row r="7020" spans="2:7" x14ac:dyDescent="0.35">
      <c r="B7020" s="269">
        <v>36304</v>
      </c>
      <c r="C7020" s="210">
        <v>65.08</v>
      </c>
      <c r="D7020">
        <f t="shared" si="222"/>
        <v>-0.37126847647570288</v>
      </c>
      <c r="E7020">
        <v>-1.8105009052504568E-2</v>
      </c>
      <c r="F7020">
        <v>7012</v>
      </c>
      <c r="G7020">
        <f t="shared" ca="1" si="223"/>
        <v>9.9612604216504901E-3</v>
      </c>
    </row>
    <row r="7021" spans="2:7" x14ac:dyDescent="0.35">
      <c r="B7021" s="269">
        <v>39841</v>
      </c>
      <c r="C7021" s="210">
        <v>103.51</v>
      </c>
      <c r="D7021">
        <f t="shared" si="222"/>
        <v>1.6171934260429839</v>
      </c>
      <c r="E7021">
        <v>-1.8118004173781035E-2</v>
      </c>
      <c r="F7021">
        <v>7013</v>
      </c>
      <c r="G7021">
        <f t="shared" ca="1" si="223"/>
        <v>5.188848369671572E-4</v>
      </c>
    </row>
    <row r="7022" spans="2:7" x14ac:dyDescent="0.35">
      <c r="B7022" s="269">
        <v>37294</v>
      </c>
      <c r="C7022" s="210">
        <v>39.549999999999997</v>
      </c>
      <c r="D7022">
        <f t="shared" si="222"/>
        <v>-0.95702908549636567</v>
      </c>
      <c r="E7022">
        <v>-1.8123138033763753E-2</v>
      </c>
      <c r="F7022">
        <v>7014</v>
      </c>
      <c r="G7022">
        <f t="shared" ca="1" si="223"/>
        <v>-1.6047093225900336E-3</v>
      </c>
    </row>
    <row r="7023" spans="2:7" x14ac:dyDescent="0.35">
      <c r="B7023" s="269">
        <v>42090</v>
      </c>
      <c r="C7023" s="210">
        <v>920.39</v>
      </c>
      <c r="D7023">
        <f t="shared" si="222"/>
        <v>-0.83283264920629152</v>
      </c>
      <c r="E7023">
        <v>-1.8145935566460412E-2</v>
      </c>
      <c r="F7023">
        <v>7015</v>
      </c>
      <c r="G7023">
        <f t="shared" ca="1" si="223"/>
        <v>2.3613774875566859E-2</v>
      </c>
    </row>
    <row r="7024" spans="2:7" x14ac:dyDescent="0.35">
      <c r="B7024" s="269">
        <v>45890</v>
      </c>
      <c r="C7024" s="210">
        <v>5505.8</v>
      </c>
      <c r="D7024">
        <f t="shared" si="222"/>
        <v>0.71201313441003988</v>
      </c>
      <c r="E7024">
        <v>-1.8155684863961564E-2</v>
      </c>
      <c r="F7024">
        <v>7016</v>
      </c>
      <c r="G7024">
        <f t="shared" ca="1" si="223"/>
        <v>-3.2537034517578667E-2</v>
      </c>
    </row>
    <row r="7025" spans="2:7" x14ac:dyDescent="0.35">
      <c r="B7025" s="269">
        <v>44550</v>
      </c>
      <c r="C7025" s="210">
        <v>3215.98</v>
      </c>
      <c r="D7025">
        <f t="shared" si="222"/>
        <v>24.678537208559568</v>
      </c>
      <c r="E7025">
        <v>-1.8168274059758929E-2</v>
      </c>
      <c r="F7025">
        <v>7017</v>
      </c>
      <c r="G7025">
        <f t="shared" ca="1" si="223"/>
        <v>8.7075113721226203E-3</v>
      </c>
    </row>
    <row r="7026" spans="2:7" x14ac:dyDescent="0.35">
      <c r="B7026" s="269">
        <v>40207</v>
      </c>
      <c r="C7026" s="210">
        <v>125.24</v>
      </c>
      <c r="D7026">
        <f t="shared" si="222"/>
        <v>1.1098382749326146</v>
      </c>
      <c r="E7026">
        <v>-1.8187519598620316E-2</v>
      </c>
      <c r="F7026">
        <v>7018</v>
      </c>
      <c r="G7026">
        <f t="shared" ca="1" si="223"/>
        <v>2.6996965926896432E-2</v>
      </c>
    </row>
    <row r="7027" spans="2:7" x14ac:dyDescent="0.35">
      <c r="B7027" s="269">
        <v>36325</v>
      </c>
      <c r="C7027" s="210">
        <v>59.36</v>
      </c>
      <c r="D7027">
        <f t="shared" si="222"/>
        <v>4.0008424599831516</v>
      </c>
      <c r="E7027">
        <v>-1.8193847171683781E-2</v>
      </c>
      <c r="F7027">
        <v>7019</v>
      </c>
      <c r="G7027">
        <f t="shared" ca="1" si="223"/>
        <v>1.6229922828678786E-2</v>
      </c>
    </row>
    <row r="7028" spans="2:7" x14ac:dyDescent="0.35">
      <c r="B7028" s="269">
        <v>35479</v>
      </c>
      <c r="C7028" s="210">
        <v>11.87</v>
      </c>
      <c r="D7028">
        <f t="shared" si="222"/>
        <v>-0.97795442304477831</v>
      </c>
      <c r="E7028">
        <v>-1.819685690653438E-2</v>
      </c>
      <c r="F7028">
        <v>7020</v>
      </c>
      <c r="G7028">
        <f t="shared" ca="1" si="223"/>
        <v>1.6134601942562339E-2</v>
      </c>
    </row>
    <row r="7029" spans="2:7" x14ac:dyDescent="0.35">
      <c r="B7029" s="269">
        <v>41871</v>
      </c>
      <c r="C7029" s="210">
        <v>538.42999999999995</v>
      </c>
      <c r="D7029">
        <f t="shared" si="222"/>
        <v>1.8828505648658775</v>
      </c>
      <c r="E7029">
        <v>-1.8233867585653596E-2</v>
      </c>
      <c r="F7029">
        <v>7021</v>
      </c>
      <c r="G7029">
        <f t="shared" ca="1" si="223"/>
        <v>-9.2083471922681463E-3</v>
      </c>
    </row>
    <row r="7030" spans="2:7" x14ac:dyDescent="0.35">
      <c r="B7030" s="269">
        <v>40808</v>
      </c>
      <c r="C7030" s="210">
        <v>186.77</v>
      </c>
      <c r="D7030">
        <f t="shared" si="222"/>
        <v>-0.92860610462338256</v>
      </c>
      <c r="E7030">
        <v>-1.8240117746005039E-2</v>
      </c>
      <c r="F7030">
        <v>7022</v>
      </c>
      <c r="G7030">
        <f t="shared" ca="1" si="223"/>
        <v>1.8996729833558119E-2</v>
      </c>
    </row>
    <row r="7031" spans="2:7" x14ac:dyDescent="0.35">
      <c r="B7031" s="269">
        <v>43557</v>
      </c>
      <c r="C7031" s="210">
        <v>2616.0500000000002</v>
      </c>
      <c r="D7031">
        <f t="shared" si="222"/>
        <v>-0.38905599745911928</v>
      </c>
      <c r="E7031">
        <v>-1.8246161813657936E-2</v>
      </c>
      <c r="F7031">
        <v>7023</v>
      </c>
      <c r="G7031">
        <f t="shared" ca="1" si="223"/>
        <v>-1.5522037737186892E-2</v>
      </c>
    </row>
    <row r="7032" spans="2:7" x14ac:dyDescent="0.35">
      <c r="B7032" s="269">
        <v>45169</v>
      </c>
      <c r="C7032" s="210">
        <v>4281.9799999999996</v>
      </c>
      <c r="D7032">
        <f t="shared" si="222"/>
        <v>-8.1819643833560399E-2</v>
      </c>
      <c r="E7032">
        <v>-1.8250267105040002E-2</v>
      </c>
      <c r="F7032">
        <v>7024</v>
      </c>
      <c r="G7032">
        <f t="shared" ca="1" si="223"/>
        <v>9.7653034919644686E-3</v>
      </c>
    </row>
    <row r="7033" spans="2:7" x14ac:dyDescent="0.35">
      <c r="B7033" s="269">
        <v>45617</v>
      </c>
      <c r="C7033" s="210">
        <v>4663.55</v>
      </c>
      <c r="D7033">
        <f t="shared" si="222"/>
        <v>47.482690508368862</v>
      </c>
      <c r="E7033">
        <v>-1.8262004504978634E-2</v>
      </c>
      <c r="F7033">
        <v>7025</v>
      </c>
      <c r="G7033">
        <f t="shared" ca="1" si="223"/>
        <v>1.8844389117357894E-2</v>
      </c>
    </row>
    <row r="7034" spans="2:7" x14ac:dyDescent="0.35">
      <c r="B7034" s="269">
        <v>39002</v>
      </c>
      <c r="C7034" s="210">
        <v>96.19</v>
      </c>
      <c r="D7034">
        <f t="shared" si="222"/>
        <v>6.6289768318368303E-2</v>
      </c>
      <c r="E7034">
        <v>-1.8269034496836152E-2</v>
      </c>
      <c r="F7034">
        <v>7026</v>
      </c>
      <c r="G7034">
        <f t="shared" ca="1" si="223"/>
        <v>2.5448816078105049E-2</v>
      </c>
    </row>
    <row r="7035" spans="2:7" x14ac:dyDescent="0.35">
      <c r="B7035" s="269">
        <v>38882</v>
      </c>
      <c r="C7035" s="210">
        <v>90.21</v>
      </c>
      <c r="D7035">
        <f t="shared" si="222"/>
        <v>-0.98022300366557347</v>
      </c>
      <c r="E7035">
        <v>-1.8282729350310226E-2</v>
      </c>
      <c r="F7035">
        <v>7027</v>
      </c>
      <c r="G7035">
        <f t="shared" ca="1" si="223"/>
        <v>-7.4178977918981414E-3</v>
      </c>
    </row>
    <row r="7036" spans="2:7" x14ac:dyDescent="0.35">
      <c r="B7036" s="269">
        <v>45646</v>
      </c>
      <c r="C7036" s="210">
        <v>4561.3599999999997</v>
      </c>
      <c r="D7036">
        <f t="shared" si="222"/>
        <v>0.4778757334525649</v>
      </c>
      <c r="E7036">
        <v>-1.8315018315018392E-2</v>
      </c>
      <c r="F7036">
        <v>7028</v>
      </c>
      <c r="G7036">
        <f t="shared" ca="1" si="223"/>
        <v>-5.9676171183993846E-3</v>
      </c>
    </row>
    <row r="7037" spans="2:7" x14ac:dyDescent="0.35">
      <c r="B7037" s="269">
        <v>44700</v>
      </c>
      <c r="C7037" s="210">
        <v>3086.43</v>
      </c>
      <c r="D7037">
        <f t="shared" si="222"/>
        <v>4.3065224738087139E-2</v>
      </c>
      <c r="E7037">
        <v>-1.8354780639538965E-2</v>
      </c>
      <c r="F7037">
        <v>7029</v>
      </c>
      <c r="G7037">
        <f t="shared" ca="1" si="223"/>
        <v>-2.1361095545035522E-3</v>
      </c>
    </row>
    <row r="7038" spans="2:7" x14ac:dyDescent="0.35">
      <c r="B7038" s="269">
        <v>43336</v>
      </c>
      <c r="C7038" s="210">
        <v>2959</v>
      </c>
      <c r="D7038">
        <f t="shared" si="222"/>
        <v>-0.28300213475876745</v>
      </c>
      <c r="E7038">
        <v>-1.8362167631495983E-2</v>
      </c>
      <c r="F7038">
        <v>7030</v>
      </c>
      <c r="G7038">
        <f t="shared" ca="1" si="223"/>
        <v>2.737594474076702E-4</v>
      </c>
    </row>
    <row r="7039" spans="2:7" x14ac:dyDescent="0.35">
      <c r="B7039" s="269">
        <v>44986</v>
      </c>
      <c r="C7039" s="210">
        <v>4126.93</v>
      </c>
      <c r="D7039">
        <f t="shared" si="222"/>
        <v>-0.25992005494653286</v>
      </c>
      <c r="E7039">
        <v>-1.8367565381824946E-2</v>
      </c>
      <c r="F7039">
        <v>7031</v>
      </c>
      <c r="G7039">
        <f t="shared" ca="1" si="223"/>
        <v>1.8717812351577288E-2</v>
      </c>
    </row>
    <row r="7040" spans="2:7" x14ac:dyDescent="0.35">
      <c r="B7040" s="269">
        <v>45839</v>
      </c>
      <c r="C7040" s="210">
        <v>5576.33</v>
      </c>
      <c r="D7040">
        <f t="shared" si="222"/>
        <v>3.4045448800985754</v>
      </c>
      <c r="E7040">
        <v>-1.8374463755410873E-2</v>
      </c>
      <c r="F7040">
        <v>7032</v>
      </c>
      <c r="G7040">
        <f t="shared" ca="1" si="223"/>
        <v>-2.1041780703780533E-2</v>
      </c>
    </row>
    <row r="7041" spans="2:7" x14ac:dyDescent="0.35">
      <c r="B7041" s="269">
        <v>42376</v>
      </c>
      <c r="C7041" s="210">
        <v>1266.04</v>
      </c>
      <c r="D7041">
        <f t="shared" si="222"/>
        <v>8.8363763499339587</v>
      </c>
      <c r="E7041">
        <v>-1.8375796672197534E-2</v>
      </c>
      <c r="F7041">
        <v>7033</v>
      </c>
      <c r="G7041">
        <f t="shared" ca="1" si="223"/>
        <v>4.6037497653973643E-3</v>
      </c>
    </row>
    <row r="7042" spans="2:7" x14ac:dyDescent="0.35">
      <c r="B7042" s="269">
        <v>40246</v>
      </c>
      <c r="C7042" s="210">
        <v>128.71</v>
      </c>
      <c r="D7042">
        <f t="shared" si="222"/>
        <v>-0.9128075547366139</v>
      </c>
      <c r="E7042">
        <v>-1.8380109823062818E-2</v>
      </c>
      <c r="F7042">
        <v>7034</v>
      </c>
      <c r="G7042">
        <f t="shared" ca="1" si="223"/>
        <v>-1.5765695368766573E-2</v>
      </c>
    </row>
    <row r="7043" spans="2:7" x14ac:dyDescent="0.35">
      <c r="B7043" s="269">
        <v>42632</v>
      </c>
      <c r="C7043" s="210">
        <v>1476.16</v>
      </c>
      <c r="D7043">
        <f t="shared" si="222"/>
        <v>10.246933333333335</v>
      </c>
      <c r="E7043">
        <v>-1.8386631289857007E-2</v>
      </c>
      <c r="F7043">
        <v>7035</v>
      </c>
      <c r="G7043">
        <f t="shared" ca="1" si="223"/>
        <v>1.4979872622695163E-3</v>
      </c>
    </row>
    <row r="7044" spans="2:7" x14ac:dyDescent="0.35">
      <c r="B7044" s="269">
        <v>39965</v>
      </c>
      <c r="C7044" s="210">
        <v>131.25</v>
      </c>
      <c r="D7044">
        <f t="shared" si="222"/>
        <v>2.2820705176294069</v>
      </c>
      <c r="E7044">
        <v>-1.8398025577742935E-2</v>
      </c>
      <c r="F7044">
        <v>7036</v>
      </c>
      <c r="G7044">
        <f t="shared" ca="1" si="223"/>
        <v>-8.298561551132547E-3</v>
      </c>
    </row>
    <row r="7045" spans="2:7" x14ac:dyDescent="0.35">
      <c r="B7045" s="269">
        <v>37939</v>
      </c>
      <c r="C7045" s="210">
        <v>39.99</v>
      </c>
      <c r="D7045">
        <f t="shared" si="222"/>
        <v>-0.65753190031686226</v>
      </c>
      <c r="E7045">
        <v>-1.8409425625920472E-2</v>
      </c>
      <c r="F7045">
        <v>7037</v>
      </c>
      <c r="G7045">
        <f t="shared" ca="1" si="223"/>
        <v>-1.5101406110583368E-2</v>
      </c>
    </row>
    <row r="7046" spans="2:7" x14ac:dyDescent="0.35">
      <c r="B7046" s="269">
        <v>39233</v>
      </c>
      <c r="C7046" s="210">
        <v>116.77</v>
      </c>
      <c r="D7046">
        <f t="shared" si="222"/>
        <v>-0.96673607926139682</v>
      </c>
      <c r="E7046">
        <v>-1.840954942837927E-2</v>
      </c>
      <c r="F7046">
        <v>7038</v>
      </c>
      <c r="G7046">
        <f t="shared" ca="1" si="223"/>
        <v>-1.0333358436279385E-2</v>
      </c>
    </row>
    <row r="7047" spans="2:7" x14ac:dyDescent="0.35">
      <c r="B7047" s="269">
        <v>44754</v>
      </c>
      <c r="C7047" s="210">
        <v>3510.41</v>
      </c>
      <c r="D7047">
        <f t="shared" si="222"/>
        <v>-6.4338523117748558E-4</v>
      </c>
      <c r="E7047">
        <v>-1.8415835493405176E-2</v>
      </c>
      <c r="F7047">
        <v>7039</v>
      </c>
      <c r="G7047">
        <f t="shared" ca="1" si="223"/>
        <v>-2.8984871811455606E-2</v>
      </c>
    </row>
    <row r="7048" spans="2:7" x14ac:dyDescent="0.35">
      <c r="B7048" s="269">
        <v>44845</v>
      </c>
      <c r="C7048" s="210">
        <v>3512.67</v>
      </c>
      <c r="D7048">
        <f t="shared" si="222"/>
        <v>-0.29136464963334302</v>
      </c>
      <c r="E7048">
        <v>-1.8417919957077908E-2</v>
      </c>
      <c r="F7048">
        <v>7040</v>
      </c>
      <c r="G7048">
        <f t="shared" ca="1" si="223"/>
        <v>9.7616632461260313E-3</v>
      </c>
    </row>
    <row r="7049" spans="2:7" x14ac:dyDescent="0.35">
      <c r="B7049" s="269">
        <v>45691</v>
      </c>
      <c r="C7049" s="210">
        <v>4956.95</v>
      </c>
      <c r="D7049">
        <f t="shared" ref="D7049:D7112" si="224">(C7049-C7050)/C7050</f>
        <v>3.0032869764662173</v>
      </c>
      <c r="E7049">
        <v>-1.8417967667070673E-2</v>
      </c>
      <c r="F7049">
        <v>7041</v>
      </c>
      <c r="G7049">
        <f t="shared" ca="1" si="223"/>
        <v>5.9526109078950301E-4</v>
      </c>
    </row>
    <row r="7050" spans="2:7" x14ac:dyDescent="0.35">
      <c r="B7050" s="269">
        <v>42345</v>
      </c>
      <c r="C7050" s="210">
        <v>1238.22</v>
      </c>
      <c r="D7050">
        <f t="shared" si="224"/>
        <v>10.933500385505011</v>
      </c>
      <c r="E7050">
        <v>-1.8446440320573274E-2</v>
      </c>
      <c r="F7050">
        <v>7042</v>
      </c>
      <c r="G7050">
        <f t="shared" ref="G7050:G7113" ca="1" si="225">_xlfn.NORM.INV(RAND(),M$11,M$12)</f>
        <v>8.1824679568615402E-3</v>
      </c>
    </row>
    <row r="7051" spans="2:7" x14ac:dyDescent="0.35">
      <c r="B7051" s="269">
        <v>39714</v>
      </c>
      <c r="C7051" s="210">
        <v>103.76</v>
      </c>
      <c r="D7051">
        <f t="shared" si="224"/>
        <v>-0.96024688614656084</v>
      </c>
      <c r="E7051">
        <v>-1.8446693784883065E-2</v>
      </c>
      <c r="F7051">
        <v>7043</v>
      </c>
      <c r="G7051">
        <f t="shared" ca="1" si="225"/>
        <v>8.2550312962768411E-3</v>
      </c>
    </row>
    <row r="7052" spans="2:7" x14ac:dyDescent="0.35">
      <c r="B7052" s="269">
        <v>43889</v>
      </c>
      <c r="C7052" s="210">
        <v>2610.11</v>
      </c>
      <c r="D7052">
        <f t="shared" si="224"/>
        <v>23.201298099211872</v>
      </c>
      <c r="E7052">
        <v>-1.8453056957407815E-2</v>
      </c>
      <c r="F7052">
        <v>7044</v>
      </c>
      <c r="G7052">
        <f t="shared" ca="1" si="225"/>
        <v>2.6968606629397488E-2</v>
      </c>
    </row>
    <row r="7053" spans="2:7" x14ac:dyDescent="0.35">
      <c r="B7053" s="269">
        <v>39370</v>
      </c>
      <c r="C7053" s="210">
        <v>107.85</v>
      </c>
      <c r="D7053">
        <f t="shared" si="224"/>
        <v>-0.98077581228209021</v>
      </c>
      <c r="E7053">
        <v>-1.8474699672369869E-2</v>
      </c>
      <c r="F7053">
        <v>7045</v>
      </c>
      <c r="G7053">
        <f t="shared" ca="1" si="225"/>
        <v>-2.9670784659269922E-2</v>
      </c>
    </row>
    <row r="7054" spans="2:7" x14ac:dyDescent="0.35">
      <c r="B7054" s="269">
        <v>45586</v>
      </c>
      <c r="C7054" s="210">
        <v>5610.12</v>
      </c>
      <c r="D7054">
        <f t="shared" si="224"/>
        <v>-4.5283233137674572E-3</v>
      </c>
      <c r="E7054">
        <v>-1.8497686258386849E-2</v>
      </c>
      <c r="F7054">
        <v>7046</v>
      </c>
      <c r="G7054">
        <f t="shared" ca="1" si="225"/>
        <v>2.2968166298020631E-2</v>
      </c>
    </row>
    <row r="7055" spans="2:7" x14ac:dyDescent="0.35">
      <c r="B7055" s="269">
        <v>46134</v>
      </c>
      <c r="C7055" s="210">
        <v>5635.64</v>
      </c>
      <c r="D7055">
        <f t="shared" si="224"/>
        <v>121.19514310494364</v>
      </c>
      <c r="E7055">
        <v>-1.8500941330960047E-2</v>
      </c>
      <c r="F7055">
        <v>7047</v>
      </c>
      <c r="G7055">
        <f t="shared" ca="1" si="225"/>
        <v>-1.8588294862629633E-2</v>
      </c>
    </row>
    <row r="7056" spans="2:7" x14ac:dyDescent="0.35">
      <c r="B7056" s="269">
        <v>38061</v>
      </c>
      <c r="C7056" s="210">
        <v>46.12</v>
      </c>
      <c r="D7056">
        <f t="shared" si="224"/>
        <v>-0.87573087597337862</v>
      </c>
      <c r="E7056">
        <v>-1.8514577569695777E-2</v>
      </c>
      <c r="F7056">
        <v>7048</v>
      </c>
      <c r="G7056">
        <f t="shared" ca="1" si="225"/>
        <v>2.2460522585825694E-2</v>
      </c>
    </row>
    <row r="7057" spans="2:7" x14ac:dyDescent="0.35">
      <c r="B7057" s="269">
        <v>41599</v>
      </c>
      <c r="C7057" s="210">
        <v>371.13</v>
      </c>
      <c r="D7057">
        <f t="shared" si="224"/>
        <v>1.9581539933046392</v>
      </c>
      <c r="E7057">
        <v>-1.8538107579203447E-2</v>
      </c>
      <c r="F7057">
        <v>7049</v>
      </c>
      <c r="G7057">
        <f t="shared" ca="1" si="225"/>
        <v>-4.8579897238375611E-3</v>
      </c>
    </row>
    <row r="7058" spans="2:7" x14ac:dyDescent="0.35">
      <c r="B7058" s="269">
        <v>40073</v>
      </c>
      <c r="C7058" s="210">
        <v>125.46</v>
      </c>
      <c r="D7058">
        <f t="shared" si="224"/>
        <v>-0.96069524245139382</v>
      </c>
      <c r="E7058">
        <v>-1.8540248767894896E-2</v>
      </c>
      <c r="F7058">
        <v>7050</v>
      </c>
      <c r="G7058">
        <f t="shared" ca="1" si="225"/>
        <v>-2.151382820743758E-3</v>
      </c>
    </row>
    <row r="7059" spans="2:7" x14ac:dyDescent="0.35">
      <c r="B7059" s="269">
        <v>44616</v>
      </c>
      <c r="C7059" s="210">
        <v>3191.98</v>
      </c>
      <c r="D7059">
        <f t="shared" si="224"/>
        <v>0.10402529036185425</v>
      </c>
      <c r="E7059">
        <v>-1.8555927596523081E-2</v>
      </c>
      <c r="F7059">
        <v>7051</v>
      </c>
      <c r="G7059">
        <f t="shared" ca="1" si="225"/>
        <v>-1.1613584640446274E-2</v>
      </c>
    </row>
    <row r="7060" spans="2:7" x14ac:dyDescent="0.35">
      <c r="B7060" s="269">
        <v>43768</v>
      </c>
      <c r="C7060" s="210">
        <v>2891.22</v>
      </c>
      <c r="D7060">
        <f t="shared" si="224"/>
        <v>53.325817361894025</v>
      </c>
      <c r="E7060">
        <v>-1.8614692165129069E-2</v>
      </c>
      <c r="F7060">
        <v>7052</v>
      </c>
      <c r="G7060">
        <f t="shared" ca="1" si="225"/>
        <v>-6.2654700552695272E-3</v>
      </c>
    </row>
    <row r="7061" spans="2:7" x14ac:dyDescent="0.35">
      <c r="B7061" s="269">
        <v>36231</v>
      </c>
      <c r="C7061" s="210">
        <v>53.22</v>
      </c>
      <c r="D7061">
        <f t="shared" si="224"/>
        <v>0.31342546890424466</v>
      </c>
      <c r="E7061">
        <v>-1.8624377650746784E-2</v>
      </c>
      <c r="F7061">
        <v>7053</v>
      </c>
      <c r="G7061">
        <f t="shared" ca="1" si="225"/>
        <v>-8.7204900514212692E-3</v>
      </c>
    </row>
    <row r="7062" spans="2:7" x14ac:dyDescent="0.35">
      <c r="B7062" s="269">
        <v>37252</v>
      </c>
      <c r="C7062" s="210">
        <v>40.520000000000003</v>
      </c>
      <c r="D7062">
        <f t="shared" si="224"/>
        <v>-0.78357013139621834</v>
      </c>
      <c r="E7062">
        <v>-1.8648583192056093E-2</v>
      </c>
      <c r="F7062">
        <v>7054</v>
      </c>
      <c r="G7062">
        <f t="shared" ca="1" si="225"/>
        <v>-1.4978334741999095E-2</v>
      </c>
    </row>
    <row r="7063" spans="2:7" x14ac:dyDescent="0.35">
      <c r="B7063" s="269">
        <v>40805</v>
      </c>
      <c r="C7063" s="210">
        <v>187.22</v>
      </c>
      <c r="D7063">
        <f t="shared" si="224"/>
        <v>2.9556306782167758</v>
      </c>
      <c r="E7063">
        <v>-1.8660236922109247E-2</v>
      </c>
      <c r="F7063">
        <v>7055</v>
      </c>
      <c r="G7063">
        <f t="shared" ca="1" si="225"/>
        <v>-2.4783815860992878E-2</v>
      </c>
    </row>
    <row r="7064" spans="2:7" x14ac:dyDescent="0.35">
      <c r="B7064" s="269">
        <v>38047</v>
      </c>
      <c r="C7064" s="210">
        <v>47.33</v>
      </c>
      <c r="D7064">
        <f t="shared" si="224"/>
        <v>-0.9612582673040404</v>
      </c>
      <c r="E7064">
        <v>-1.866058469832052E-2</v>
      </c>
      <c r="F7064">
        <v>7056</v>
      </c>
      <c r="G7064">
        <f t="shared" ca="1" si="225"/>
        <v>-3.0880493934160925E-4</v>
      </c>
    </row>
    <row r="7065" spans="2:7" x14ac:dyDescent="0.35">
      <c r="B7065" s="269">
        <v>42255</v>
      </c>
      <c r="C7065" s="210">
        <v>1221.68</v>
      </c>
      <c r="D7065">
        <f t="shared" si="224"/>
        <v>4.9012655782050043</v>
      </c>
      <c r="E7065">
        <v>-1.8667866208270417E-2</v>
      </c>
      <c r="F7065">
        <v>7057</v>
      </c>
      <c r="G7065">
        <f t="shared" ca="1" si="225"/>
        <v>4.7928107506278201E-3</v>
      </c>
    </row>
    <row r="7066" spans="2:7" x14ac:dyDescent="0.35">
      <c r="B7066" s="269">
        <v>41284</v>
      </c>
      <c r="C7066" s="210">
        <v>207.02</v>
      </c>
      <c r="D7066">
        <f t="shared" si="224"/>
        <v>-0.89499206176102097</v>
      </c>
      <c r="E7066">
        <v>-1.867652635570723E-2</v>
      </c>
      <c r="F7066">
        <v>7058</v>
      </c>
      <c r="G7066">
        <f t="shared" ca="1" si="225"/>
        <v>2.9130161530817669E-2</v>
      </c>
    </row>
    <row r="7067" spans="2:7" x14ac:dyDescent="0.35">
      <c r="B7067" s="269">
        <v>43137</v>
      </c>
      <c r="C7067" s="210">
        <v>1971.47</v>
      </c>
      <c r="D7067">
        <f t="shared" si="224"/>
        <v>0.71321931974207897</v>
      </c>
      <c r="E7067">
        <v>-1.8680935788949714E-2</v>
      </c>
      <c r="F7067">
        <v>7059</v>
      </c>
      <c r="G7067">
        <f t="shared" ca="1" si="225"/>
        <v>-3.5928725846958807E-3</v>
      </c>
    </row>
    <row r="7068" spans="2:7" x14ac:dyDescent="0.35">
      <c r="B7068" s="269">
        <v>42534</v>
      </c>
      <c r="C7068" s="210">
        <v>1150.74</v>
      </c>
      <c r="D7068">
        <f t="shared" si="224"/>
        <v>-9.3876972503070977E-2</v>
      </c>
      <c r="E7068">
        <v>-1.8700913300417052E-2</v>
      </c>
      <c r="F7068">
        <v>7060</v>
      </c>
      <c r="G7068">
        <f t="shared" ca="1" si="225"/>
        <v>-2.1189665940822564E-3</v>
      </c>
    </row>
    <row r="7069" spans="2:7" x14ac:dyDescent="0.35">
      <c r="B7069" s="269">
        <v>42691</v>
      </c>
      <c r="C7069" s="210">
        <v>1269.96</v>
      </c>
      <c r="D7069">
        <f t="shared" si="224"/>
        <v>22.302018348623854</v>
      </c>
      <c r="E7069">
        <v>-1.8706970490739265E-2</v>
      </c>
      <c r="F7069">
        <v>7061</v>
      </c>
      <c r="G7069">
        <f t="shared" ca="1" si="225"/>
        <v>-1.0987487162771587E-2</v>
      </c>
    </row>
    <row r="7070" spans="2:7" x14ac:dyDescent="0.35">
      <c r="B7070" s="269">
        <v>36206</v>
      </c>
      <c r="C7070" s="210">
        <v>54.5</v>
      </c>
      <c r="D7070">
        <f t="shared" si="224"/>
        <v>0.21543264942016047</v>
      </c>
      <c r="E7070">
        <v>-1.872524306805904E-2</v>
      </c>
      <c r="F7070">
        <v>7062</v>
      </c>
      <c r="G7070">
        <f t="shared" ca="1" si="225"/>
        <v>1.4692978302950316E-3</v>
      </c>
    </row>
    <row r="7071" spans="2:7" x14ac:dyDescent="0.35">
      <c r="B7071" s="269">
        <v>37036</v>
      </c>
      <c r="C7071" s="210">
        <v>44.84</v>
      </c>
      <c r="D7071">
        <f t="shared" si="224"/>
        <v>-0.98227205516063476</v>
      </c>
      <c r="E7071">
        <v>-1.8818380743982482E-2</v>
      </c>
      <c r="F7071">
        <v>7063</v>
      </c>
      <c r="G7071">
        <f t="shared" ca="1" si="225"/>
        <v>-1.1845966440070674E-2</v>
      </c>
    </row>
    <row r="7072" spans="2:7" x14ac:dyDescent="0.35">
      <c r="B7072" s="269">
        <v>43252</v>
      </c>
      <c r="C7072" s="210">
        <v>2529.34</v>
      </c>
      <c r="D7072">
        <f t="shared" si="224"/>
        <v>31.801711840228247</v>
      </c>
      <c r="E7072">
        <v>-1.8821813442157439E-2</v>
      </c>
      <c r="F7072">
        <v>7064</v>
      </c>
      <c r="G7072">
        <f t="shared" ca="1" si="225"/>
        <v>8.7769439849368514E-3</v>
      </c>
    </row>
    <row r="7073" spans="2:7" x14ac:dyDescent="0.35">
      <c r="B7073" s="269">
        <v>38555</v>
      </c>
      <c r="C7073" s="210">
        <v>77.11</v>
      </c>
      <c r="D7073">
        <f t="shared" si="224"/>
        <v>-0.67030100906447743</v>
      </c>
      <c r="E7073">
        <v>-1.8831912457055656E-2</v>
      </c>
      <c r="F7073">
        <v>7065</v>
      </c>
      <c r="G7073">
        <f t="shared" ca="1" si="225"/>
        <v>-3.2201467802187148E-2</v>
      </c>
    </row>
    <row r="7074" spans="2:7" x14ac:dyDescent="0.35">
      <c r="B7074" s="269">
        <v>41407</v>
      </c>
      <c r="C7074" s="210">
        <v>233.88</v>
      </c>
      <c r="D7074">
        <f t="shared" si="224"/>
        <v>0.10644337212602896</v>
      </c>
      <c r="E7074">
        <v>-1.8836262952552793E-2</v>
      </c>
      <c r="F7074">
        <v>7066</v>
      </c>
      <c r="G7074">
        <f t="shared" ca="1" si="225"/>
        <v>-1.9826429794998052E-4</v>
      </c>
    </row>
    <row r="7075" spans="2:7" x14ac:dyDescent="0.35">
      <c r="B7075" s="269">
        <v>41106</v>
      </c>
      <c r="C7075" s="210">
        <v>211.38</v>
      </c>
      <c r="D7075">
        <f t="shared" si="224"/>
        <v>17.542105263157893</v>
      </c>
      <c r="E7075">
        <v>-1.8890693896495676E-2</v>
      </c>
      <c r="F7075">
        <v>7067</v>
      </c>
      <c r="G7075">
        <f t="shared" ca="1" si="225"/>
        <v>-2.7784871574774828E-2</v>
      </c>
    </row>
    <row r="7076" spans="2:7" x14ac:dyDescent="0.35">
      <c r="B7076" s="269">
        <v>35576</v>
      </c>
      <c r="C7076" s="210">
        <v>11.4</v>
      </c>
      <c r="D7076">
        <f t="shared" si="224"/>
        <v>-0.98833855029767392</v>
      </c>
      <c r="E7076">
        <v>-1.8932874354561004E-2</v>
      </c>
      <c r="F7076">
        <v>7068</v>
      </c>
      <c r="G7076">
        <f t="shared" ca="1" si="225"/>
        <v>7.4380488456585762E-3</v>
      </c>
    </row>
    <row r="7077" spans="2:7" x14ac:dyDescent="0.35">
      <c r="B7077" s="269">
        <v>42145</v>
      </c>
      <c r="C7077" s="210">
        <v>977.58</v>
      </c>
      <c r="D7077">
        <f t="shared" si="224"/>
        <v>3.7829150154117133</v>
      </c>
      <c r="E7077">
        <v>-1.8956917920258498E-2</v>
      </c>
      <c r="F7077">
        <v>7069</v>
      </c>
      <c r="G7077">
        <f t="shared" ca="1" si="225"/>
        <v>3.6734932635256617E-4</v>
      </c>
    </row>
    <row r="7078" spans="2:7" x14ac:dyDescent="0.35">
      <c r="B7078" s="269">
        <v>41331</v>
      </c>
      <c r="C7078" s="210">
        <v>204.39</v>
      </c>
      <c r="D7078">
        <f t="shared" si="224"/>
        <v>4.907225433526011</v>
      </c>
      <c r="E7078">
        <v>-1.8959393299414502E-2</v>
      </c>
      <c r="F7078">
        <v>7070</v>
      </c>
      <c r="G7078">
        <f t="shared" ca="1" si="225"/>
        <v>2.3443994804587644E-3</v>
      </c>
    </row>
    <row r="7079" spans="2:7" x14ac:dyDescent="0.35">
      <c r="B7079" s="269">
        <v>36649</v>
      </c>
      <c r="C7079" s="210">
        <v>34.6</v>
      </c>
      <c r="D7079">
        <f t="shared" si="224"/>
        <v>-0.89014478028956046</v>
      </c>
      <c r="E7079">
        <v>-1.8996314148001181E-2</v>
      </c>
      <c r="F7079">
        <v>7071</v>
      </c>
      <c r="G7079">
        <f t="shared" ca="1" si="225"/>
        <v>-6.6381544350671173E-2</v>
      </c>
    </row>
    <row r="7080" spans="2:7" x14ac:dyDescent="0.35">
      <c r="B7080" s="269">
        <v>41540</v>
      </c>
      <c r="C7080" s="210">
        <v>314.95999999999998</v>
      </c>
      <c r="D7080">
        <f t="shared" si="224"/>
        <v>6.0952917323721554</v>
      </c>
      <c r="E7080">
        <v>-1.8999563944434132E-2</v>
      </c>
      <c r="F7080">
        <v>7072</v>
      </c>
      <c r="G7080">
        <f t="shared" ca="1" si="225"/>
        <v>8.8363500073870942E-3</v>
      </c>
    </row>
    <row r="7081" spans="2:7" x14ac:dyDescent="0.35">
      <c r="B7081" s="269">
        <v>36173</v>
      </c>
      <c r="C7081" s="210">
        <v>44.39</v>
      </c>
      <c r="D7081">
        <f t="shared" si="224"/>
        <v>-0.84697324875896307</v>
      </c>
      <c r="E7081">
        <v>-1.9005524861878439E-2</v>
      </c>
      <c r="F7081">
        <v>7073</v>
      </c>
      <c r="G7081">
        <f t="shared" ca="1" si="225"/>
        <v>2.6384417457089464E-2</v>
      </c>
    </row>
    <row r="7082" spans="2:7" x14ac:dyDescent="0.35">
      <c r="B7082" s="269">
        <v>41507</v>
      </c>
      <c r="C7082" s="210">
        <v>290.08</v>
      </c>
      <c r="D7082">
        <f t="shared" si="224"/>
        <v>-0.86272106461215203</v>
      </c>
      <c r="E7082">
        <v>-1.9005749070003398E-2</v>
      </c>
      <c r="F7082">
        <v>7074</v>
      </c>
      <c r="G7082">
        <f t="shared" ca="1" si="225"/>
        <v>-3.1898411695652308E-2</v>
      </c>
    </row>
    <row r="7083" spans="2:7" x14ac:dyDescent="0.35">
      <c r="B7083" s="269">
        <v>43077</v>
      </c>
      <c r="C7083" s="210">
        <v>2113.0700000000002</v>
      </c>
      <c r="D7083">
        <f t="shared" si="224"/>
        <v>9.7300563652059111</v>
      </c>
      <c r="E7083">
        <v>-1.9010965543495333E-2</v>
      </c>
      <c r="F7083">
        <v>7075</v>
      </c>
      <c r="G7083">
        <f t="shared" ca="1" si="225"/>
        <v>7.8070568349598241E-3</v>
      </c>
    </row>
    <row r="7084" spans="2:7" x14ac:dyDescent="0.35">
      <c r="B7084" s="269">
        <v>40788</v>
      </c>
      <c r="C7084" s="210">
        <v>196.93</v>
      </c>
      <c r="D7084">
        <f t="shared" si="224"/>
        <v>-0.95887936722710831</v>
      </c>
      <c r="E7084">
        <v>-1.9028642590286391E-2</v>
      </c>
      <c r="F7084">
        <v>7076</v>
      </c>
      <c r="G7084">
        <f t="shared" ca="1" si="225"/>
        <v>-1.0334774320585287E-2</v>
      </c>
    </row>
    <row r="7085" spans="2:7" x14ac:dyDescent="0.35">
      <c r="B7085" s="269">
        <v>45693</v>
      </c>
      <c r="C7085" s="210">
        <v>4789.08</v>
      </c>
      <c r="D7085">
        <f t="shared" si="224"/>
        <v>36.780687914168503</v>
      </c>
      <c r="E7085">
        <v>-1.903318312167146E-2</v>
      </c>
      <c r="F7085">
        <v>7077</v>
      </c>
      <c r="G7085">
        <f t="shared" ca="1" si="225"/>
        <v>6.7200544223721004E-3</v>
      </c>
    </row>
    <row r="7086" spans="2:7" x14ac:dyDescent="0.35">
      <c r="B7086" s="269">
        <v>39293</v>
      </c>
      <c r="C7086" s="210">
        <v>126.76</v>
      </c>
      <c r="D7086">
        <f t="shared" si="224"/>
        <v>6.0486907052622808E-2</v>
      </c>
      <c r="E7086">
        <v>-1.9037300727441524E-2</v>
      </c>
      <c r="F7086">
        <v>7078</v>
      </c>
      <c r="G7086">
        <f t="shared" ca="1" si="225"/>
        <v>3.4504840321203399E-2</v>
      </c>
    </row>
    <row r="7087" spans="2:7" x14ac:dyDescent="0.35">
      <c r="B7087" s="269">
        <v>39463</v>
      </c>
      <c r="C7087" s="210">
        <v>119.53</v>
      </c>
      <c r="D7087">
        <f t="shared" si="224"/>
        <v>-0.97921835419379633</v>
      </c>
      <c r="E7087">
        <v>-1.9039803036520257E-2</v>
      </c>
      <c r="F7087">
        <v>7079</v>
      </c>
      <c r="G7087">
        <f t="shared" ca="1" si="225"/>
        <v>2.4106918084501095E-2</v>
      </c>
    </row>
    <row r="7088" spans="2:7" x14ac:dyDescent="0.35">
      <c r="B7088" s="269">
        <v>45999</v>
      </c>
      <c r="C7088" s="210">
        <v>5751.71</v>
      </c>
      <c r="D7088">
        <f t="shared" si="224"/>
        <v>31.468021450747955</v>
      </c>
      <c r="E7088">
        <v>-1.90403097205523E-2</v>
      </c>
      <c r="F7088">
        <v>7080</v>
      </c>
      <c r="G7088">
        <f t="shared" ca="1" si="225"/>
        <v>-1.7047882689427366E-2</v>
      </c>
    </row>
    <row r="7089" spans="2:7" x14ac:dyDescent="0.35">
      <c r="B7089" s="269">
        <v>40464</v>
      </c>
      <c r="C7089" s="210">
        <v>177.15</v>
      </c>
      <c r="D7089">
        <f t="shared" si="224"/>
        <v>3.4814065266885907</v>
      </c>
      <c r="E7089">
        <v>-1.9048673791461308E-2</v>
      </c>
      <c r="F7089">
        <v>7081</v>
      </c>
      <c r="G7089">
        <f t="shared" ca="1" si="225"/>
        <v>9.8860646005011557E-3</v>
      </c>
    </row>
    <row r="7090" spans="2:7" x14ac:dyDescent="0.35">
      <c r="B7090" s="269">
        <v>37833</v>
      </c>
      <c r="C7090" s="210">
        <v>39.53</v>
      </c>
      <c r="D7090">
        <f t="shared" si="224"/>
        <v>3.2874186550976141</v>
      </c>
      <c r="E7090">
        <v>-1.9106699751860946E-2</v>
      </c>
      <c r="F7090">
        <v>7082</v>
      </c>
      <c r="G7090">
        <f t="shared" ca="1" si="225"/>
        <v>1.9339652568805064E-2</v>
      </c>
    </row>
    <row r="7091" spans="2:7" x14ac:dyDescent="0.35">
      <c r="B7091" s="269">
        <v>35219</v>
      </c>
      <c r="C7091" s="210">
        <v>9.2200000000000006</v>
      </c>
      <c r="D7091">
        <f t="shared" si="224"/>
        <v>-0.60849256900212312</v>
      </c>
      <c r="E7091">
        <v>-1.9148936170212735E-2</v>
      </c>
      <c r="F7091">
        <v>7083</v>
      </c>
      <c r="G7091">
        <f t="shared" ca="1" si="225"/>
        <v>-3.7706726028100421E-2</v>
      </c>
    </row>
    <row r="7092" spans="2:7" x14ac:dyDescent="0.35">
      <c r="B7092" s="269">
        <v>35895</v>
      </c>
      <c r="C7092" s="210">
        <v>23.55</v>
      </c>
      <c r="D7092">
        <f t="shared" si="224"/>
        <v>-0.77554327106366761</v>
      </c>
      <c r="E7092">
        <v>-1.9158683881715988E-2</v>
      </c>
      <c r="F7092">
        <v>7084</v>
      </c>
      <c r="G7092">
        <f t="shared" ca="1" si="225"/>
        <v>-3.2512976252356334E-3</v>
      </c>
    </row>
    <row r="7093" spans="2:7" x14ac:dyDescent="0.35">
      <c r="B7093" s="269">
        <v>39703</v>
      </c>
      <c r="C7093" s="210">
        <v>104.92</v>
      </c>
      <c r="D7093">
        <f t="shared" si="224"/>
        <v>-0.96672955875124855</v>
      </c>
      <c r="E7093">
        <v>-1.9164251659343715E-2</v>
      </c>
      <c r="F7093">
        <v>7085</v>
      </c>
      <c r="G7093">
        <f t="shared" ca="1" si="225"/>
        <v>1.1077372927334855E-2</v>
      </c>
    </row>
    <row r="7094" spans="2:7" x14ac:dyDescent="0.35">
      <c r="B7094" s="269">
        <v>44235</v>
      </c>
      <c r="C7094" s="210">
        <v>3153.55</v>
      </c>
      <c r="D7094">
        <f t="shared" si="224"/>
        <v>-0.11342423390497605</v>
      </c>
      <c r="E7094">
        <v>-1.9186748112115924E-2</v>
      </c>
      <c r="F7094">
        <v>7086</v>
      </c>
      <c r="G7094">
        <f t="shared" ca="1" si="225"/>
        <v>3.7203968484537928E-2</v>
      </c>
    </row>
    <row r="7095" spans="2:7" x14ac:dyDescent="0.35">
      <c r="B7095" s="269">
        <v>44760</v>
      </c>
      <c r="C7095" s="210">
        <v>3557</v>
      </c>
      <c r="D7095">
        <f t="shared" si="224"/>
        <v>54.361867704280158</v>
      </c>
      <c r="E7095">
        <v>-1.9213164657482833E-2</v>
      </c>
      <c r="F7095">
        <v>7087</v>
      </c>
      <c r="G7095">
        <f t="shared" ca="1" si="225"/>
        <v>-1.2634401286082069E-2</v>
      </c>
    </row>
    <row r="7096" spans="2:7" x14ac:dyDescent="0.35">
      <c r="B7096" s="269">
        <v>38377</v>
      </c>
      <c r="C7096" s="210">
        <v>64.25</v>
      </c>
      <c r="D7096">
        <f t="shared" si="224"/>
        <v>-0.96916527890425164</v>
      </c>
      <c r="E7096">
        <v>-1.9233704777896581E-2</v>
      </c>
      <c r="F7096">
        <v>7088</v>
      </c>
      <c r="G7096">
        <f t="shared" ca="1" si="225"/>
        <v>3.5849350223878688E-2</v>
      </c>
    </row>
    <row r="7097" spans="2:7" x14ac:dyDescent="0.35">
      <c r="B7097" s="269">
        <v>43053</v>
      </c>
      <c r="C7097" s="210">
        <v>2083.69</v>
      </c>
      <c r="D7097">
        <f t="shared" si="224"/>
        <v>42.546290491118079</v>
      </c>
      <c r="E7097">
        <v>-1.9246156887478879E-2</v>
      </c>
      <c r="F7097">
        <v>7089</v>
      </c>
      <c r="G7097">
        <f t="shared" ca="1" si="225"/>
        <v>-2.4452915127696737E-2</v>
      </c>
    </row>
    <row r="7098" spans="2:7" x14ac:dyDescent="0.35">
      <c r="B7098" s="269">
        <v>36570</v>
      </c>
      <c r="C7098" s="210">
        <v>47.85</v>
      </c>
      <c r="D7098">
        <f t="shared" si="224"/>
        <v>-0.98652625058076504</v>
      </c>
      <c r="E7098">
        <v>-1.9266243082598847E-2</v>
      </c>
      <c r="F7098">
        <v>7090</v>
      </c>
      <c r="G7098">
        <f t="shared" ca="1" si="225"/>
        <v>-9.4774438980375665E-3</v>
      </c>
    </row>
    <row r="7099" spans="2:7" x14ac:dyDescent="0.35">
      <c r="B7099" s="269">
        <v>44837</v>
      </c>
      <c r="C7099" s="210">
        <v>3551.35</v>
      </c>
      <c r="D7099">
        <f t="shared" si="224"/>
        <v>72.587857438872774</v>
      </c>
      <c r="E7099">
        <v>-1.9281061093514018E-2</v>
      </c>
      <c r="F7099">
        <v>7091</v>
      </c>
      <c r="G7099">
        <f t="shared" ca="1" si="225"/>
        <v>-1.0894583175924209E-2</v>
      </c>
    </row>
    <row r="7100" spans="2:7" x14ac:dyDescent="0.35">
      <c r="B7100" s="269">
        <v>38040</v>
      </c>
      <c r="C7100" s="210">
        <v>48.26</v>
      </c>
      <c r="D7100">
        <f t="shared" si="224"/>
        <v>-0.86009566603855636</v>
      </c>
      <c r="E7100">
        <v>-1.9305019305019364E-2</v>
      </c>
      <c r="F7100">
        <v>7092</v>
      </c>
      <c r="G7100">
        <f t="shared" ca="1" si="225"/>
        <v>-2.3907020746572933E-2</v>
      </c>
    </row>
    <row r="7101" spans="2:7" x14ac:dyDescent="0.35">
      <c r="B7101" s="269">
        <v>41725</v>
      </c>
      <c r="C7101" s="210">
        <v>344.95</v>
      </c>
      <c r="D7101">
        <f t="shared" si="224"/>
        <v>0.24328707875292846</v>
      </c>
      <c r="E7101">
        <v>-1.9331911869225334E-2</v>
      </c>
      <c r="F7101">
        <v>7093</v>
      </c>
      <c r="G7101">
        <f t="shared" ca="1" si="225"/>
        <v>-5.4068023125804715E-3</v>
      </c>
    </row>
    <row r="7102" spans="2:7" x14ac:dyDescent="0.35">
      <c r="B7102" s="269">
        <v>41430</v>
      </c>
      <c r="C7102" s="210">
        <v>277.45</v>
      </c>
      <c r="D7102">
        <f t="shared" si="224"/>
        <v>-0.9503410528878079</v>
      </c>
      <c r="E7102">
        <v>-1.933408737452293E-2</v>
      </c>
      <c r="F7102">
        <v>7094</v>
      </c>
      <c r="G7102">
        <f t="shared" ca="1" si="225"/>
        <v>-6.2119647706271016E-3</v>
      </c>
    </row>
    <row r="7103" spans="2:7" x14ac:dyDescent="0.35">
      <c r="B7103" s="269">
        <v>45497</v>
      </c>
      <c r="C7103" s="210">
        <v>5587.11</v>
      </c>
      <c r="D7103">
        <f t="shared" si="224"/>
        <v>50.149958802526776</v>
      </c>
      <c r="E7103">
        <v>-1.9387212443199478E-2</v>
      </c>
      <c r="F7103">
        <v>7095</v>
      </c>
      <c r="G7103">
        <f t="shared" ca="1" si="225"/>
        <v>2.9911541323396646E-2</v>
      </c>
    </row>
    <row r="7104" spans="2:7" x14ac:dyDescent="0.35">
      <c r="B7104" s="269">
        <v>39218</v>
      </c>
      <c r="C7104" s="210">
        <v>109.23</v>
      </c>
      <c r="D7104">
        <f t="shared" si="224"/>
        <v>-0.39454575688709048</v>
      </c>
      <c r="E7104">
        <v>-1.9391327767304036E-2</v>
      </c>
      <c r="F7104">
        <v>7096</v>
      </c>
      <c r="G7104">
        <f t="shared" ca="1" si="225"/>
        <v>2.0479957021049745E-2</v>
      </c>
    </row>
    <row r="7105" spans="2:7" x14ac:dyDescent="0.35">
      <c r="B7105" s="269">
        <v>40913</v>
      </c>
      <c r="C7105" s="210">
        <v>180.41</v>
      </c>
      <c r="D7105">
        <f t="shared" si="224"/>
        <v>0.70021675619639989</v>
      </c>
      <c r="E7105">
        <v>-1.9404283074247165E-2</v>
      </c>
      <c r="F7105">
        <v>7097</v>
      </c>
      <c r="G7105">
        <f t="shared" ca="1" si="225"/>
        <v>4.5857752588876297E-2</v>
      </c>
    </row>
    <row r="7106" spans="2:7" x14ac:dyDescent="0.35">
      <c r="B7106" s="269">
        <v>39507</v>
      </c>
      <c r="C7106" s="210">
        <v>106.11</v>
      </c>
      <c r="D7106">
        <f t="shared" si="224"/>
        <v>6.5042432814710036</v>
      </c>
      <c r="E7106">
        <v>-1.9406709176601002E-2</v>
      </c>
      <c r="F7106">
        <v>7098</v>
      </c>
      <c r="G7106">
        <f t="shared" ca="1" si="225"/>
        <v>4.0965699465453177E-2</v>
      </c>
    </row>
    <row r="7107" spans="2:7" x14ac:dyDescent="0.35">
      <c r="B7107" s="269">
        <v>35671</v>
      </c>
      <c r="C7107" s="210">
        <v>14.14</v>
      </c>
      <c r="D7107">
        <f t="shared" si="224"/>
        <v>-0.99581754560324665</v>
      </c>
      <c r="E7107">
        <v>-1.9417475728155296E-2</v>
      </c>
      <c r="F7107">
        <v>7099</v>
      </c>
      <c r="G7107">
        <f t="shared" ca="1" si="225"/>
        <v>-1.4275200274197916E-2</v>
      </c>
    </row>
    <row r="7108" spans="2:7" x14ac:dyDescent="0.35">
      <c r="B7108" s="269">
        <v>44034</v>
      </c>
      <c r="C7108" s="210">
        <v>3380.79</v>
      </c>
      <c r="D7108">
        <f t="shared" si="224"/>
        <v>351.90083507306889</v>
      </c>
      <c r="E7108">
        <v>-1.9418517637640839E-2</v>
      </c>
      <c r="F7108">
        <v>7100</v>
      </c>
      <c r="G7108">
        <f t="shared" ca="1" si="225"/>
        <v>1.404634733633825E-2</v>
      </c>
    </row>
    <row r="7109" spans="2:7" x14ac:dyDescent="0.35">
      <c r="B7109" s="269">
        <v>35167</v>
      </c>
      <c r="C7109" s="210">
        <v>9.58</v>
      </c>
      <c r="D7109">
        <f t="shared" si="224"/>
        <v>-0.99167954975768213</v>
      </c>
      <c r="E7109">
        <v>-1.9447287615148363E-2</v>
      </c>
      <c r="F7109">
        <v>7101</v>
      </c>
      <c r="G7109">
        <f t="shared" ca="1" si="225"/>
        <v>7.5473391927067405E-3</v>
      </c>
    </row>
    <row r="7110" spans="2:7" x14ac:dyDescent="0.35">
      <c r="B7110" s="269">
        <v>42389</v>
      </c>
      <c r="C7110" s="210">
        <v>1151.3800000000001</v>
      </c>
      <c r="D7110">
        <f t="shared" si="224"/>
        <v>9.3727927927927936</v>
      </c>
      <c r="E7110">
        <v>-1.9501311441904711E-2</v>
      </c>
      <c r="F7110">
        <v>7102</v>
      </c>
      <c r="G7110">
        <f t="shared" ca="1" si="225"/>
        <v>-8.7103677378121153E-3</v>
      </c>
    </row>
    <row r="7111" spans="2:7" x14ac:dyDescent="0.35">
      <c r="B7111" s="269">
        <v>39484</v>
      </c>
      <c r="C7111" s="210">
        <v>111</v>
      </c>
      <c r="D7111">
        <f t="shared" si="224"/>
        <v>-0.48684757986223476</v>
      </c>
      <c r="E7111">
        <v>-1.9521243706386308E-2</v>
      </c>
      <c r="F7111">
        <v>7103</v>
      </c>
      <c r="G7111">
        <f t="shared" ca="1" si="225"/>
        <v>-4.661949056326388E-2</v>
      </c>
    </row>
    <row r="7112" spans="2:7" x14ac:dyDescent="0.35">
      <c r="B7112" s="269">
        <v>41058</v>
      </c>
      <c r="C7112" s="210">
        <v>216.31</v>
      </c>
      <c r="D7112">
        <f t="shared" si="224"/>
        <v>4.3888888888888893</v>
      </c>
      <c r="E7112">
        <v>-1.9535853503762135E-2</v>
      </c>
      <c r="F7112">
        <v>7104</v>
      </c>
      <c r="G7112">
        <f t="shared" ca="1" si="225"/>
        <v>2.6063992329056661E-2</v>
      </c>
    </row>
    <row r="7113" spans="2:7" x14ac:dyDescent="0.35">
      <c r="B7113" s="269">
        <v>37208</v>
      </c>
      <c r="C7113" s="210">
        <v>40.14</v>
      </c>
      <c r="D7113">
        <f t="shared" ref="D7113:D7176" si="226">(C7113-C7114)/C7114</f>
        <v>-0.61536987351475658</v>
      </c>
      <c r="E7113">
        <v>-1.9540791402051713E-2</v>
      </c>
      <c r="F7113">
        <v>7105</v>
      </c>
      <c r="G7113">
        <f t="shared" ca="1" si="225"/>
        <v>3.045603454769372E-2</v>
      </c>
    </row>
    <row r="7114" spans="2:7" x14ac:dyDescent="0.35">
      <c r="B7114" s="269">
        <v>39373</v>
      </c>
      <c r="C7114" s="210">
        <v>104.36</v>
      </c>
      <c r="D7114">
        <f t="shared" si="226"/>
        <v>-0.48071851520127384</v>
      </c>
      <c r="E7114">
        <v>-1.9541525742202165E-2</v>
      </c>
      <c r="F7114">
        <v>7106</v>
      </c>
      <c r="G7114">
        <f t="shared" ref="G7114:G7177" ca="1" si="227">_xlfn.NORM.INV(RAND(),M$11,M$12)</f>
        <v>6.1452829622330573E-3</v>
      </c>
    </row>
    <row r="7115" spans="2:7" x14ac:dyDescent="0.35">
      <c r="B7115" s="269">
        <v>41333</v>
      </c>
      <c r="C7115" s="210">
        <v>200.97</v>
      </c>
      <c r="D7115">
        <f t="shared" si="226"/>
        <v>9.9699042407660726E-2</v>
      </c>
      <c r="E7115">
        <v>-1.9562884183822769E-2</v>
      </c>
      <c r="F7115">
        <v>7107</v>
      </c>
      <c r="G7115">
        <f t="shared" ca="1" si="227"/>
        <v>-4.4306309444669444E-3</v>
      </c>
    </row>
    <row r="7116" spans="2:7" x14ac:dyDescent="0.35">
      <c r="B7116" s="269">
        <v>40896</v>
      </c>
      <c r="C7116" s="210">
        <v>182.75</v>
      </c>
      <c r="D7116">
        <f t="shared" si="226"/>
        <v>9.4428571428571431</v>
      </c>
      <c r="E7116">
        <v>-1.9581545064377714E-2</v>
      </c>
      <c r="F7116">
        <v>7108</v>
      </c>
      <c r="G7116">
        <f t="shared" ca="1" si="227"/>
        <v>3.6797738078791484E-2</v>
      </c>
    </row>
    <row r="7117" spans="2:7" x14ac:dyDescent="0.35">
      <c r="B7117" s="269">
        <v>35807</v>
      </c>
      <c r="C7117" s="210">
        <v>17.5</v>
      </c>
      <c r="D7117">
        <f t="shared" si="226"/>
        <v>-0.85532407407407407</v>
      </c>
      <c r="E7117">
        <v>-1.9607843137254981E-2</v>
      </c>
      <c r="F7117">
        <v>7109</v>
      </c>
      <c r="G7117">
        <f t="shared" ca="1" si="227"/>
        <v>2.6464463344651232E-2</v>
      </c>
    </row>
    <row r="7118" spans="2:7" x14ac:dyDescent="0.35">
      <c r="B7118" s="269">
        <v>40078</v>
      </c>
      <c r="C7118" s="210">
        <v>120.96</v>
      </c>
      <c r="D7118">
        <f t="shared" si="226"/>
        <v>0.29590743518320106</v>
      </c>
      <c r="E7118">
        <v>-1.9614200032420179E-2</v>
      </c>
      <c r="F7118">
        <v>7110</v>
      </c>
      <c r="G7118">
        <f t="shared" ca="1" si="227"/>
        <v>-7.1966573873662671E-3</v>
      </c>
    </row>
    <row r="7119" spans="2:7" x14ac:dyDescent="0.35">
      <c r="B7119" s="269">
        <v>39798</v>
      </c>
      <c r="C7119" s="210">
        <v>93.34</v>
      </c>
      <c r="D7119">
        <f t="shared" si="226"/>
        <v>3.8039114770972722</v>
      </c>
      <c r="E7119">
        <v>-1.9640794034239999E-2</v>
      </c>
      <c r="F7119">
        <v>7111</v>
      </c>
      <c r="G7119">
        <f t="shared" ca="1" si="227"/>
        <v>6.243069954220682E-3</v>
      </c>
    </row>
    <row r="7120" spans="2:7" x14ac:dyDescent="0.35">
      <c r="B7120" s="269">
        <v>35871</v>
      </c>
      <c r="C7120" s="210">
        <v>19.43</v>
      </c>
      <c r="D7120">
        <f t="shared" si="226"/>
        <v>-0.97890954877506053</v>
      </c>
      <c r="E7120">
        <v>-1.9677093844601441E-2</v>
      </c>
      <c r="F7120">
        <v>7112</v>
      </c>
      <c r="G7120">
        <f t="shared" ca="1" si="227"/>
        <v>2.6964772902734503E-3</v>
      </c>
    </row>
    <row r="7121" spans="2:7" x14ac:dyDescent="0.35">
      <c r="B7121" s="269">
        <v>42073</v>
      </c>
      <c r="C7121" s="210">
        <v>921.27</v>
      </c>
      <c r="D7121">
        <f t="shared" si="226"/>
        <v>79.460262008733622</v>
      </c>
      <c r="E7121">
        <v>-1.9685667769773457E-2</v>
      </c>
      <c r="F7121">
        <v>7113</v>
      </c>
      <c r="G7121">
        <f t="shared" ca="1" si="227"/>
        <v>-5.0357513569275383E-2</v>
      </c>
    </row>
    <row r="7122" spans="2:7" x14ac:dyDescent="0.35">
      <c r="B7122" s="269">
        <v>35485</v>
      </c>
      <c r="C7122" s="210">
        <v>11.45</v>
      </c>
      <c r="D7122">
        <f t="shared" si="226"/>
        <v>-0.99519022755054465</v>
      </c>
      <c r="E7122">
        <v>-1.9691780821917845E-2</v>
      </c>
      <c r="F7122">
        <v>7114</v>
      </c>
      <c r="G7122">
        <f t="shared" ca="1" si="227"/>
        <v>1.2910797581858343E-4</v>
      </c>
    </row>
    <row r="7123" spans="2:7" x14ac:dyDescent="0.35">
      <c r="B7123" s="269">
        <v>43906</v>
      </c>
      <c r="C7123" s="210">
        <v>2380.5700000000002</v>
      </c>
      <c r="D7123">
        <f t="shared" si="226"/>
        <v>6.7416910569105699</v>
      </c>
      <c r="E7123">
        <v>-1.9756644911572755E-2</v>
      </c>
      <c r="F7123">
        <v>7115</v>
      </c>
      <c r="G7123">
        <f t="shared" ca="1" si="227"/>
        <v>-4.0746175953390142E-3</v>
      </c>
    </row>
    <row r="7124" spans="2:7" x14ac:dyDescent="0.35">
      <c r="B7124" s="269">
        <v>41505</v>
      </c>
      <c r="C7124" s="210">
        <v>307.5</v>
      </c>
      <c r="D7124">
        <f t="shared" si="226"/>
        <v>0.66153347382071659</v>
      </c>
      <c r="E7124">
        <v>-1.9795352395524466E-2</v>
      </c>
      <c r="F7124">
        <v>7116</v>
      </c>
      <c r="G7124">
        <f t="shared" ca="1" si="227"/>
        <v>-1.9167343377399268E-2</v>
      </c>
    </row>
    <row r="7125" spans="2:7" x14ac:dyDescent="0.35">
      <c r="B7125" s="269">
        <v>40821</v>
      </c>
      <c r="C7125" s="210">
        <v>185.07</v>
      </c>
      <c r="D7125">
        <f t="shared" si="226"/>
        <v>-0.96522462968843659</v>
      </c>
      <c r="E7125">
        <v>-1.9808272866903284E-2</v>
      </c>
      <c r="F7125">
        <v>7117</v>
      </c>
      <c r="G7125">
        <f t="shared" ca="1" si="227"/>
        <v>3.0252749077211505E-3</v>
      </c>
    </row>
    <row r="7126" spans="2:7" x14ac:dyDescent="0.35">
      <c r="B7126" s="269">
        <v>46153</v>
      </c>
      <c r="C7126" s="210">
        <v>5321.87</v>
      </c>
      <c r="D7126">
        <f t="shared" si="226"/>
        <v>1.6439213660097276</v>
      </c>
      <c r="E7126">
        <v>-1.983582493641298E-2</v>
      </c>
      <c r="F7126">
        <v>7118</v>
      </c>
      <c r="G7126">
        <f t="shared" ca="1" si="227"/>
        <v>4.6042744717079403E-3</v>
      </c>
    </row>
    <row r="7127" spans="2:7" x14ac:dyDescent="0.35">
      <c r="B7127" s="269">
        <v>43125</v>
      </c>
      <c r="C7127" s="210">
        <v>2012.87</v>
      </c>
      <c r="D7127">
        <f t="shared" si="226"/>
        <v>8.6591487115504595</v>
      </c>
      <c r="E7127">
        <v>-1.9843008930571383E-2</v>
      </c>
      <c r="F7127">
        <v>7119</v>
      </c>
      <c r="G7127">
        <f t="shared" ca="1" si="227"/>
        <v>8.5491037102616643E-3</v>
      </c>
    </row>
    <row r="7128" spans="2:7" x14ac:dyDescent="0.35">
      <c r="B7128" s="269">
        <v>40966</v>
      </c>
      <c r="C7128" s="210">
        <v>208.39</v>
      </c>
      <c r="D7128">
        <f t="shared" si="226"/>
        <v>0.56967460078336851</v>
      </c>
      <c r="E7128">
        <v>-1.9848548986407165E-2</v>
      </c>
      <c r="F7128">
        <v>7120</v>
      </c>
      <c r="G7128">
        <f t="shared" ca="1" si="227"/>
        <v>2.6506097436855246E-3</v>
      </c>
    </row>
    <row r="7129" spans="2:7" x14ac:dyDescent="0.35">
      <c r="B7129" s="269">
        <v>39955</v>
      </c>
      <c r="C7129" s="210">
        <v>132.76</v>
      </c>
      <c r="D7129">
        <f t="shared" si="226"/>
        <v>-0.97796649832292448</v>
      </c>
      <c r="E7129">
        <v>-1.9859726836471008E-2</v>
      </c>
      <c r="F7129">
        <v>7121</v>
      </c>
      <c r="G7129">
        <f t="shared" ca="1" si="227"/>
        <v>-1.6128839348455864E-2</v>
      </c>
    </row>
    <row r="7130" spans="2:7" x14ac:dyDescent="0.35">
      <c r="B7130" s="269">
        <v>45569</v>
      </c>
      <c r="C7130" s="210">
        <v>6025.37</v>
      </c>
      <c r="D7130">
        <f t="shared" si="226"/>
        <v>1.4518789802437488</v>
      </c>
      <c r="E7130">
        <v>-1.9860234958828549E-2</v>
      </c>
      <c r="F7130">
        <v>7122</v>
      </c>
      <c r="G7130">
        <f t="shared" ca="1" si="227"/>
        <v>2.4532010331940756E-2</v>
      </c>
    </row>
    <row r="7131" spans="2:7" x14ac:dyDescent="0.35">
      <c r="B7131" s="269">
        <v>43377</v>
      </c>
      <c r="C7131" s="210">
        <v>2457.4499999999998</v>
      </c>
      <c r="D7131">
        <f t="shared" si="226"/>
        <v>-1.7106494628472687E-2</v>
      </c>
      <c r="E7131">
        <v>-1.9870217407778248E-2</v>
      </c>
      <c r="F7131">
        <v>7123</v>
      </c>
      <c r="G7131">
        <f t="shared" ca="1" si="227"/>
        <v>5.5139155670057474E-3</v>
      </c>
    </row>
    <row r="7132" spans="2:7" x14ac:dyDescent="0.35">
      <c r="B7132" s="269">
        <v>43742</v>
      </c>
      <c r="C7132" s="210">
        <v>2500.2199999999998</v>
      </c>
      <c r="D7132">
        <f t="shared" si="226"/>
        <v>-0.57497539324066349</v>
      </c>
      <c r="E7132">
        <v>-1.9909761231825987E-2</v>
      </c>
      <c r="F7132">
        <v>7124</v>
      </c>
      <c r="G7132">
        <f t="shared" ca="1" si="227"/>
        <v>2.186695513851588E-2</v>
      </c>
    </row>
    <row r="7133" spans="2:7" x14ac:dyDescent="0.35">
      <c r="B7133" s="269">
        <v>46066</v>
      </c>
      <c r="C7133" s="210">
        <v>5882.53</v>
      </c>
      <c r="D7133">
        <f t="shared" si="226"/>
        <v>89.611983980283412</v>
      </c>
      <c r="E7133">
        <v>-1.9911563401776765E-2</v>
      </c>
      <c r="F7133">
        <v>7125</v>
      </c>
      <c r="G7133">
        <f t="shared" ca="1" si="227"/>
        <v>5.5855347875220958E-3</v>
      </c>
    </row>
    <row r="7134" spans="2:7" x14ac:dyDescent="0.35">
      <c r="B7134" s="269">
        <v>38366</v>
      </c>
      <c r="C7134" s="210">
        <v>64.92</v>
      </c>
      <c r="D7134">
        <f t="shared" si="226"/>
        <v>0.46745027124773958</v>
      </c>
      <c r="E7134">
        <v>-1.9927536231883956E-2</v>
      </c>
      <c r="F7134">
        <v>7126</v>
      </c>
      <c r="G7134">
        <f t="shared" ca="1" si="227"/>
        <v>1.4293875932165523E-2</v>
      </c>
    </row>
    <row r="7135" spans="2:7" x14ac:dyDescent="0.35">
      <c r="B7135" s="269">
        <v>38082</v>
      </c>
      <c r="C7135" s="210">
        <v>44.24</v>
      </c>
      <c r="D7135">
        <f t="shared" si="226"/>
        <v>-0.98366720075609348</v>
      </c>
      <c r="E7135">
        <v>-1.9937970757642857E-2</v>
      </c>
      <c r="F7135">
        <v>7127</v>
      </c>
      <c r="G7135">
        <f t="shared" ca="1" si="227"/>
        <v>-2.869567396753718E-2</v>
      </c>
    </row>
    <row r="7136" spans="2:7" x14ac:dyDescent="0.35">
      <c r="B7136" s="269">
        <v>43319</v>
      </c>
      <c r="C7136" s="210">
        <v>2708.66</v>
      </c>
      <c r="D7136">
        <f t="shared" si="226"/>
        <v>1.2840350448179032</v>
      </c>
      <c r="E7136">
        <v>-1.9961430333993072E-2</v>
      </c>
      <c r="F7136">
        <v>7128</v>
      </c>
      <c r="G7136">
        <f t="shared" ca="1" si="227"/>
        <v>8.1498704081440811E-3</v>
      </c>
    </row>
    <row r="7137" spans="2:7" x14ac:dyDescent="0.35">
      <c r="B7137" s="269">
        <v>42570</v>
      </c>
      <c r="C7137" s="210">
        <v>1185.9100000000001</v>
      </c>
      <c r="D7137">
        <f t="shared" si="226"/>
        <v>0.68414848897977754</v>
      </c>
      <c r="E7137">
        <v>-1.99738860240644E-2</v>
      </c>
      <c r="F7137">
        <v>7129</v>
      </c>
      <c r="G7137">
        <f t="shared" ca="1" si="227"/>
        <v>1.7700802567128349E-2</v>
      </c>
    </row>
    <row r="7138" spans="2:7" x14ac:dyDescent="0.35">
      <c r="B7138" s="269">
        <v>41971</v>
      </c>
      <c r="C7138" s="210">
        <v>704.16</v>
      </c>
      <c r="D7138">
        <f t="shared" si="226"/>
        <v>15.906602641056423</v>
      </c>
      <c r="E7138">
        <v>-1.9985525803039601E-2</v>
      </c>
      <c r="F7138">
        <v>7130</v>
      </c>
      <c r="G7138">
        <f t="shared" ca="1" si="227"/>
        <v>2.2270700876621363E-2</v>
      </c>
    </row>
    <row r="7139" spans="2:7" x14ac:dyDescent="0.35">
      <c r="B7139" s="269">
        <v>36707</v>
      </c>
      <c r="C7139" s="210">
        <v>41.65</v>
      </c>
      <c r="D7139">
        <f t="shared" si="226"/>
        <v>-0.98999692582594423</v>
      </c>
      <c r="E7139">
        <v>-2.0000000000000035E-2</v>
      </c>
      <c r="F7139">
        <v>7131</v>
      </c>
      <c r="G7139">
        <f t="shared" ca="1" si="227"/>
        <v>-8.8129833528712929E-3</v>
      </c>
    </row>
    <row r="7140" spans="2:7" x14ac:dyDescent="0.35">
      <c r="B7140" s="269">
        <v>44916</v>
      </c>
      <c r="C7140" s="210">
        <v>4163.72</v>
      </c>
      <c r="D7140">
        <f t="shared" si="226"/>
        <v>69.956373551465575</v>
      </c>
      <c r="E7140">
        <v>-2.0006025344103635E-2</v>
      </c>
      <c r="F7140">
        <v>7132</v>
      </c>
      <c r="G7140">
        <f t="shared" ca="1" si="227"/>
        <v>7.8275306577745667E-3</v>
      </c>
    </row>
    <row r="7141" spans="2:7" x14ac:dyDescent="0.35">
      <c r="B7141" s="269">
        <v>36461</v>
      </c>
      <c r="C7141" s="210">
        <v>58.68</v>
      </c>
      <c r="D7141">
        <f t="shared" si="226"/>
        <v>-0.55706521739130421</v>
      </c>
      <c r="E7141">
        <v>-2.0040080160320689E-2</v>
      </c>
      <c r="F7141">
        <v>7133</v>
      </c>
      <c r="G7141">
        <f t="shared" ca="1" si="227"/>
        <v>-1.0875858151102539E-2</v>
      </c>
    </row>
    <row r="7142" spans="2:7" x14ac:dyDescent="0.35">
      <c r="B7142" s="269">
        <v>40036</v>
      </c>
      <c r="C7142" s="210">
        <v>132.47999999999999</v>
      </c>
      <c r="D7142">
        <f t="shared" si="226"/>
        <v>0.2207887946922226</v>
      </c>
      <c r="E7142">
        <v>-2.0045861380279667E-2</v>
      </c>
      <c r="F7142">
        <v>7134</v>
      </c>
      <c r="G7142">
        <f t="shared" ca="1" si="227"/>
        <v>4.015086837418734E-2</v>
      </c>
    </row>
    <row r="7143" spans="2:7" x14ac:dyDescent="0.35">
      <c r="B7143" s="269">
        <v>39360</v>
      </c>
      <c r="C7143" s="210">
        <v>108.52</v>
      </c>
      <c r="D7143">
        <f t="shared" si="226"/>
        <v>0.23430391264786163</v>
      </c>
      <c r="E7143">
        <v>-2.0046956835831669E-2</v>
      </c>
      <c r="F7143">
        <v>7135</v>
      </c>
      <c r="G7143">
        <f t="shared" ca="1" si="227"/>
        <v>-1.2832254648671389E-2</v>
      </c>
    </row>
    <row r="7144" spans="2:7" x14ac:dyDescent="0.35">
      <c r="B7144" s="269">
        <v>39743</v>
      </c>
      <c r="C7144" s="210">
        <v>87.92</v>
      </c>
      <c r="D7144">
        <f t="shared" si="226"/>
        <v>0.22536585365853662</v>
      </c>
      <c r="E7144">
        <v>-2.0062416406598275E-2</v>
      </c>
      <c r="F7144">
        <v>7136</v>
      </c>
      <c r="G7144">
        <f t="shared" ca="1" si="227"/>
        <v>-1.7471962415672292E-2</v>
      </c>
    </row>
    <row r="7145" spans="2:7" x14ac:dyDescent="0.35">
      <c r="B7145" s="269">
        <v>36272</v>
      </c>
      <c r="C7145" s="210">
        <v>71.75</v>
      </c>
      <c r="D7145">
        <f t="shared" si="226"/>
        <v>3.210680751173709</v>
      </c>
      <c r="E7145">
        <v>-2.0076481835564038E-2</v>
      </c>
      <c r="F7145">
        <v>7137</v>
      </c>
      <c r="G7145">
        <f t="shared" ca="1" si="227"/>
        <v>7.6346451339270724E-3</v>
      </c>
    </row>
    <row r="7146" spans="2:7" x14ac:dyDescent="0.35">
      <c r="B7146" s="269">
        <v>35744</v>
      </c>
      <c r="C7146" s="210">
        <v>17.04</v>
      </c>
      <c r="D7146">
        <f t="shared" si="226"/>
        <v>-0.98577451266853111</v>
      </c>
      <c r="E7146">
        <v>-2.0126509488211698E-2</v>
      </c>
      <c r="F7146">
        <v>7138</v>
      </c>
      <c r="G7146">
        <f t="shared" ca="1" si="227"/>
        <v>-1.8150683316663457E-2</v>
      </c>
    </row>
    <row r="7147" spans="2:7" x14ac:dyDescent="0.35">
      <c r="B7147" s="269">
        <v>42481</v>
      </c>
      <c r="C7147" s="210">
        <v>1197.8499999999999</v>
      </c>
      <c r="D7147">
        <f t="shared" si="226"/>
        <v>-7.8569835152578177E-2</v>
      </c>
      <c r="E7147">
        <v>-2.0195658219771994E-2</v>
      </c>
      <c r="F7147">
        <v>7139</v>
      </c>
      <c r="G7147">
        <f t="shared" ca="1" si="227"/>
        <v>2.95830320803775E-4</v>
      </c>
    </row>
    <row r="7148" spans="2:7" x14ac:dyDescent="0.35">
      <c r="B7148" s="269">
        <v>42710</v>
      </c>
      <c r="C7148" s="210">
        <v>1299.99</v>
      </c>
      <c r="D7148">
        <f t="shared" si="226"/>
        <v>-0.77727655098093307</v>
      </c>
      <c r="E7148">
        <v>-2.0206511908350881E-2</v>
      </c>
      <c r="F7148">
        <v>7140</v>
      </c>
      <c r="G7148">
        <f t="shared" ca="1" si="227"/>
        <v>2.6520413371612279E-2</v>
      </c>
    </row>
    <row r="7149" spans="2:7" x14ac:dyDescent="0.35">
      <c r="B7149" s="269">
        <v>45923</v>
      </c>
      <c r="C7149" s="210">
        <v>5836.79</v>
      </c>
      <c r="D7149">
        <f t="shared" si="226"/>
        <v>0.4346929445078066</v>
      </c>
      <c r="E7149">
        <v>-2.0227318126194965E-2</v>
      </c>
      <c r="F7149">
        <v>7141</v>
      </c>
      <c r="G7149">
        <f t="shared" ca="1" si="227"/>
        <v>1.2032745101146609E-2</v>
      </c>
    </row>
    <row r="7150" spans="2:7" x14ac:dyDescent="0.35">
      <c r="B7150" s="269">
        <v>44957</v>
      </c>
      <c r="C7150" s="210">
        <v>4068.32</v>
      </c>
      <c r="D7150">
        <f t="shared" si="226"/>
        <v>0.1340770598828101</v>
      </c>
      <c r="E7150">
        <v>-2.0229654747225538E-2</v>
      </c>
      <c r="F7150">
        <v>7142</v>
      </c>
      <c r="G7150">
        <f t="shared" ca="1" si="227"/>
        <v>-3.674221048827777E-2</v>
      </c>
    </row>
    <row r="7151" spans="2:7" x14ac:dyDescent="0.35">
      <c r="B7151" s="269">
        <v>44768</v>
      </c>
      <c r="C7151" s="210">
        <v>3587.34</v>
      </c>
      <c r="D7151">
        <f t="shared" si="226"/>
        <v>0.17504053456492913</v>
      </c>
      <c r="E7151">
        <v>-2.0264697367774167E-2</v>
      </c>
      <c r="F7151">
        <v>7143</v>
      </c>
      <c r="G7151">
        <f t="shared" ca="1" si="227"/>
        <v>2.7004741441001484E-2</v>
      </c>
    </row>
    <row r="7152" spans="2:7" x14ac:dyDescent="0.35">
      <c r="B7152" s="269">
        <v>44676</v>
      </c>
      <c r="C7152" s="210">
        <v>3052.95</v>
      </c>
      <c r="D7152">
        <f t="shared" si="226"/>
        <v>1.1806941478153414</v>
      </c>
      <c r="E7152">
        <v>-2.0272004929206857E-2</v>
      </c>
      <c r="F7152">
        <v>7144</v>
      </c>
      <c r="G7152">
        <f t="shared" ca="1" si="227"/>
        <v>2.9862840110925588E-3</v>
      </c>
    </row>
    <row r="7153" spans="2:7" x14ac:dyDescent="0.35">
      <c r="B7153" s="269">
        <v>42682</v>
      </c>
      <c r="C7153" s="210">
        <v>1399.99</v>
      </c>
      <c r="D7153">
        <f t="shared" si="226"/>
        <v>32.325160676029519</v>
      </c>
      <c r="E7153">
        <v>-2.0287197861411643E-2</v>
      </c>
      <c r="F7153">
        <v>7145</v>
      </c>
      <c r="G7153">
        <f t="shared" ca="1" si="227"/>
        <v>1.4592975059733547E-2</v>
      </c>
    </row>
    <row r="7154" spans="2:7" x14ac:dyDescent="0.35">
      <c r="B7154" s="269">
        <v>37090</v>
      </c>
      <c r="C7154" s="210">
        <v>42.01</v>
      </c>
      <c r="D7154">
        <f t="shared" si="226"/>
        <v>-0.17123693036101795</v>
      </c>
      <c r="E7154">
        <v>-2.0289179104477716E-2</v>
      </c>
      <c r="F7154">
        <v>7146</v>
      </c>
      <c r="G7154">
        <f t="shared" ca="1" si="227"/>
        <v>5.6104066042371448E-4</v>
      </c>
    </row>
    <row r="7155" spans="2:7" x14ac:dyDescent="0.35">
      <c r="B7155" s="269">
        <v>36557</v>
      </c>
      <c r="C7155" s="210">
        <v>50.69</v>
      </c>
      <c r="D7155">
        <f t="shared" si="226"/>
        <v>-0.45217767210634391</v>
      </c>
      <c r="E7155">
        <v>-2.0293776575183692E-2</v>
      </c>
      <c r="F7155">
        <v>7147</v>
      </c>
      <c r="G7155">
        <f t="shared" ca="1" si="227"/>
        <v>5.4349851441331101E-2</v>
      </c>
    </row>
    <row r="7156" spans="2:7" x14ac:dyDescent="0.35">
      <c r="B7156" s="269">
        <v>38670</v>
      </c>
      <c r="C7156" s="210">
        <v>92.53</v>
      </c>
      <c r="D7156">
        <f t="shared" si="226"/>
        <v>-0.983449891788442</v>
      </c>
      <c r="E7156">
        <v>-2.0328215987294881E-2</v>
      </c>
      <c r="F7156">
        <v>7148</v>
      </c>
      <c r="G7156">
        <f t="shared" ca="1" si="227"/>
        <v>2.7288759355926485E-2</v>
      </c>
    </row>
    <row r="7157" spans="2:7" x14ac:dyDescent="0.35">
      <c r="B7157" s="269">
        <v>45849</v>
      </c>
      <c r="C7157" s="210">
        <v>5590.9</v>
      </c>
      <c r="D7157">
        <f t="shared" si="226"/>
        <v>33.373808791884414</v>
      </c>
      <c r="E7157">
        <v>-2.0329704989731842E-2</v>
      </c>
      <c r="F7157">
        <v>7149</v>
      </c>
      <c r="G7157">
        <f t="shared" ca="1" si="227"/>
        <v>8.9749655739173838E-3</v>
      </c>
    </row>
    <row r="7158" spans="2:7" x14ac:dyDescent="0.35">
      <c r="B7158" s="269">
        <v>40549</v>
      </c>
      <c r="C7158" s="210">
        <v>162.65</v>
      </c>
      <c r="D7158">
        <f t="shared" si="226"/>
        <v>0.46995029371893354</v>
      </c>
      <c r="E7158">
        <v>-2.035776666867431E-2</v>
      </c>
      <c r="F7158">
        <v>7150</v>
      </c>
      <c r="G7158">
        <f t="shared" ca="1" si="227"/>
        <v>2.5720396900680349E-2</v>
      </c>
    </row>
    <row r="7159" spans="2:7" x14ac:dyDescent="0.35">
      <c r="B7159" s="269">
        <v>38859</v>
      </c>
      <c r="C7159" s="210">
        <v>110.65</v>
      </c>
      <c r="D7159">
        <f t="shared" si="226"/>
        <v>2.1081460674157304</v>
      </c>
      <c r="E7159">
        <v>-2.0362992474546232E-2</v>
      </c>
      <c r="F7159">
        <v>7151</v>
      </c>
      <c r="G7159">
        <f t="shared" ca="1" si="227"/>
        <v>2.6513890832119639E-2</v>
      </c>
    </row>
    <row r="7160" spans="2:7" x14ac:dyDescent="0.35">
      <c r="B7160" s="269">
        <v>36643</v>
      </c>
      <c r="C7160" s="210">
        <v>35.6</v>
      </c>
      <c r="D7160">
        <f t="shared" si="226"/>
        <v>1.4687933425797504</v>
      </c>
      <c r="E7160">
        <v>-2.0363236103467307E-2</v>
      </c>
      <c r="F7160">
        <v>7152</v>
      </c>
      <c r="G7160">
        <f t="shared" ca="1" si="227"/>
        <v>4.3897005392588891E-3</v>
      </c>
    </row>
    <row r="7161" spans="2:7" x14ac:dyDescent="0.35">
      <c r="B7161" s="269">
        <v>35670</v>
      </c>
      <c r="C7161" s="210">
        <v>14.42</v>
      </c>
      <c r="D7161">
        <f t="shared" si="226"/>
        <v>-0.99480386575091706</v>
      </c>
      <c r="E7161">
        <v>-2.0380434782608745E-2</v>
      </c>
      <c r="F7161">
        <v>7153</v>
      </c>
      <c r="G7161">
        <f t="shared" ca="1" si="227"/>
        <v>-1.315747421039979E-2</v>
      </c>
    </row>
    <row r="7162" spans="2:7" x14ac:dyDescent="0.35">
      <c r="B7162" s="269">
        <v>43777</v>
      </c>
      <c r="C7162" s="210">
        <v>2775.14</v>
      </c>
      <c r="D7162">
        <f t="shared" si="226"/>
        <v>240.31652173913042</v>
      </c>
      <c r="E7162">
        <v>-2.0409748107986053E-2</v>
      </c>
      <c r="F7162">
        <v>7154</v>
      </c>
      <c r="G7162">
        <f t="shared" ca="1" si="227"/>
        <v>3.8511059932143633E-2</v>
      </c>
    </row>
    <row r="7163" spans="2:7" x14ac:dyDescent="0.35">
      <c r="B7163" s="269">
        <v>35570</v>
      </c>
      <c r="C7163" s="210">
        <v>11.5</v>
      </c>
      <c r="D7163">
        <f t="shared" si="226"/>
        <v>-0.8834380701398743</v>
      </c>
      <c r="E7163">
        <v>-2.0442930153321996E-2</v>
      </c>
      <c r="F7163">
        <v>7155</v>
      </c>
      <c r="G7163">
        <f t="shared" ca="1" si="227"/>
        <v>3.7059932350404945E-2</v>
      </c>
    </row>
    <row r="7164" spans="2:7" x14ac:dyDescent="0.35">
      <c r="B7164" s="269">
        <v>39822</v>
      </c>
      <c r="C7164" s="210">
        <v>98.66</v>
      </c>
      <c r="D7164">
        <f t="shared" si="226"/>
        <v>-0.14483834619051753</v>
      </c>
      <c r="E7164">
        <v>-2.0452740270055624E-2</v>
      </c>
      <c r="F7164">
        <v>7156</v>
      </c>
      <c r="G7164">
        <f t="shared" ca="1" si="227"/>
        <v>-1.7861043977283518E-2</v>
      </c>
    </row>
    <row r="7165" spans="2:7" x14ac:dyDescent="0.35">
      <c r="B7165" s="269">
        <v>39385</v>
      </c>
      <c r="C7165" s="210">
        <v>115.37</v>
      </c>
      <c r="D7165">
        <f t="shared" si="226"/>
        <v>-0.96554648700788703</v>
      </c>
      <c r="E7165">
        <v>-2.0461878077772087E-2</v>
      </c>
      <c r="F7165">
        <v>7157</v>
      </c>
      <c r="G7165">
        <f t="shared" ca="1" si="227"/>
        <v>8.5158497102539327E-3</v>
      </c>
    </row>
    <row r="7166" spans="2:7" x14ac:dyDescent="0.35">
      <c r="B7166" s="269">
        <v>44517</v>
      </c>
      <c r="C7166" s="210">
        <v>3348.57</v>
      </c>
      <c r="D7166">
        <f t="shared" si="226"/>
        <v>57.932946145723335</v>
      </c>
      <c r="E7166">
        <v>-2.0510780445141236E-2</v>
      </c>
      <c r="F7166">
        <v>7158</v>
      </c>
      <c r="G7166">
        <f t="shared" ca="1" si="227"/>
        <v>1.8406884632172119E-2</v>
      </c>
    </row>
    <row r="7167" spans="2:7" x14ac:dyDescent="0.35">
      <c r="B7167" s="269">
        <v>36490</v>
      </c>
      <c r="C7167" s="210">
        <v>56.82</v>
      </c>
      <c r="D7167">
        <f t="shared" si="226"/>
        <v>-0.69634459170585727</v>
      </c>
      <c r="E7167">
        <v>-2.0513704533701046E-2</v>
      </c>
      <c r="F7167">
        <v>7159</v>
      </c>
      <c r="G7167">
        <f t="shared" ca="1" si="227"/>
        <v>1.4913523280836404E-2</v>
      </c>
    </row>
    <row r="7168" spans="2:7" x14ac:dyDescent="0.35">
      <c r="B7168" s="269">
        <v>40814</v>
      </c>
      <c r="C7168" s="210">
        <v>187.12</v>
      </c>
      <c r="D7168">
        <f t="shared" si="226"/>
        <v>15.342358078602622</v>
      </c>
      <c r="E7168">
        <v>-2.0519262981574474E-2</v>
      </c>
      <c r="F7168">
        <v>7160</v>
      </c>
      <c r="G7168">
        <f t="shared" ca="1" si="227"/>
        <v>4.4280162592788891E-3</v>
      </c>
    </row>
    <row r="7169" spans="2:7" x14ac:dyDescent="0.35">
      <c r="B7169" s="269">
        <v>35446</v>
      </c>
      <c r="C7169" s="210">
        <v>11.45</v>
      </c>
      <c r="D7169">
        <f t="shared" si="226"/>
        <v>-0.94182797337804203</v>
      </c>
      <c r="E7169">
        <v>-2.0530367835757075E-2</v>
      </c>
      <c r="F7169">
        <v>7161</v>
      </c>
      <c r="G7169">
        <f t="shared" ca="1" si="227"/>
        <v>-7.714439550302256E-4</v>
      </c>
    </row>
    <row r="7170" spans="2:7" x14ac:dyDescent="0.35">
      <c r="B7170" s="269">
        <v>40744</v>
      </c>
      <c r="C7170" s="210">
        <v>196.83</v>
      </c>
      <c r="D7170">
        <f t="shared" si="226"/>
        <v>3.8600000000000003</v>
      </c>
      <c r="E7170">
        <v>-2.055135350318469E-2</v>
      </c>
      <c r="F7170">
        <v>7162</v>
      </c>
      <c r="G7170">
        <f t="shared" ca="1" si="227"/>
        <v>-9.5933889782922905E-3</v>
      </c>
    </row>
    <row r="7171" spans="2:7" x14ac:dyDescent="0.35">
      <c r="B7171" s="269">
        <v>36700</v>
      </c>
      <c r="C7171" s="210">
        <v>40.5</v>
      </c>
      <c r="D7171">
        <f t="shared" si="226"/>
        <v>-0.99300585780995276</v>
      </c>
      <c r="E7171">
        <v>-2.0556227327690482E-2</v>
      </c>
      <c r="F7171">
        <v>7163</v>
      </c>
      <c r="G7171">
        <f t="shared" ca="1" si="227"/>
        <v>4.5936545844320765E-4</v>
      </c>
    </row>
    <row r="7172" spans="2:7" x14ac:dyDescent="0.35">
      <c r="B7172" s="269">
        <v>45937</v>
      </c>
      <c r="C7172" s="210">
        <v>5790.56</v>
      </c>
      <c r="D7172">
        <f t="shared" si="226"/>
        <v>3.4751725363814114</v>
      </c>
      <c r="E7172">
        <v>-2.062907080386896E-2</v>
      </c>
      <c r="F7172">
        <v>7164</v>
      </c>
      <c r="G7172">
        <f t="shared" ca="1" si="227"/>
        <v>-2.3396231344654649E-2</v>
      </c>
    </row>
    <row r="7173" spans="2:7" x14ac:dyDescent="0.35">
      <c r="B7173" s="269">
        <v>42263</v>
      </c>
      <c r="C7173" s="210">
        <v>1293.93</v>
      </c>
      <c r="D7173">
        <f t="shared" si="226"/>
        <v>14.785409296083934</v>
      </c>
      <c r="E7173">
        <v>-2.0647739572058926E-2</v>
      </c>
      <c r="F7173">
        <v>7165</v>
      </c>
      <c r="G7173">
        <f t="shared" ca="1" si="227"/>
        <v>2.4842915024489019E-4</v>
      </c>
    </row>
    <row r="7174" spans="2:7" x14ac:dyDescent="0.35">
      <c r="B7174" s="269">
        <v>38919</v>
      </c>
      <c r="C7174" s="210">
        <v>81.97</v>
      </c>
      <c r="D7174">
        <f t="shared" si="226"/>
        <v>-0.96415091864091007</v>
      </c>
      <c r="E7174">
        <v>-2.0669056152927169E-2</v>
      </c>
      <c r="F7174">
        <v>7166</v>
      </c>
      <c r="G7174">
        <f t="shared" ca="1" si="227"/>
        <v>-6.6375525131123709E-3</v>
      </c>
    </row>
    <row r="7175" spans="2:7" x14ac:dyDescent="0.35">
      <c r="B7175" s="269">
        <v>43676</v>
      </c>
      <c r="C7175" s="210">
        <v>2286.5300000000002</v>
      </c>
      <c r="D7175">
        <f t="shared" si="226"/>
        <v>218.64745437079733</v>
      </c>
      <c r="E7175">
        <v>-2.0674147678602012E-2</v>
      </c>
      <c r="F7175">
        <v>7167</v>
      </c>
      <c r="G7175">
        <f t="shared" ca="1" si="227"/>
        <v>-2.9122908708592982E-2</v>
      </c>
    </row>
    <row r="7176" spans="2:7" x14ac:dyDescent="0.35">
      <c r="B7176" s="269">
        <v>35430</v>
      </c>
      <c r="C7176" s="210">
        <v>10.41</v>
      </c>
      <c r="D7176">
        <f t="shared" si="226"/>
        <v>-0.98397352012932038</v>
      </c>
      <c r="E7176">
        <v>-2.0696142991533453E-2</v>
      </c>
      <c r="F7176">
        <v>7168</v>
      </c>
      <c r="G7176">
        <f t="shared" ca="1" si="227"/>
        <v>-3.1537400271482857E-3</v>
      </c>
    </row>
    <row r="7177" spans="2:7" x14ac:dyDescent="0.35">
      <c r="B7177" s="269">
        <v>41950</v>
      </c>
      <c r="C7177" s="210">
        <v>649.54999999999995</v>
      </c>
      <c r="D7177">
        <f t="shared" ref="D7177:D7240" si="228">(C7177-C7178)/C7178</f>
        <v>-0.13645488506893216</v>
      </c>
      <c r="E7177">
        <v>-2.0744448297176272E-2</v>
      </c>
      <c r="F7177">
        <v>7169</v>
      </c>
      <c r="G7177">
        <f t="shared" ca="1" si="227"/>
        <v>3.0207172441884316E-3</v>
      </c>
    </row>
    <row r="7178" spans="2:7" x14ac:dyDescent="0.35">
      <c r="B7178" s="269">
        <v>41984</v>
      </c>
      <c r="C7178" s="210">
        <v>752.19</v>
      </c>
      <c r="D7178">
        <f t="shared" si="228"/>
        <v>87.597173144876322</v>
      </c>
      <c r="E7178">
        <v>-2.0751695676513013E-2</v>
      </c>
      <c r="F7178">
        <v>7170</v>
      </c>
      <c r="G7178">
        <f t="shared" ref="G7178:G7241" ca="1" si="229">_xlfn.NORM.INV(RAND(),M$11,M$12)</f>
        <v>-1.6352284138791619E-2</v>
      </c>
    </row>
    <row r="7179" spans="2:7" x14ac:dyDescent="0.35">
      <c r="B7179" s="269">
        <v>35251</v>
      </c>
      <c r="C7179" s="210">
        <v>8.49</v>
      </c>
      <c r="D7179">
        <f t="shared" si="228"/>
        <v>-0.90954613253782235</v>
      </c>
      <c r="E7179">
        <v>-2.0761245674740452E-2</v>
      </c>
      <c r="F7179">
        <v>7171</v>
      </c>
      <c r="G7179">
        <f t="shared" ca="1" si="229"/>
        <v>-1.920980636285286E-3</v>
      </c>
    </row>
    <row r="7180" spans="2:7" x14ac:dyDescent="0.35">
      <c r="B7180" s="269">
        <v>38630</v>
      </c>
      <c r="C7180" s="210">
        <v>93.86</v>
      </c>
      <c r="D7180">
        <f t="shared" si="228"/>
        <v>0.44244659597356706</v>
      </c>
      <c r="E7180">
        <v>-2.0761606677099583E-2</v>
      </c>
      <c r="F7180">
        <v>7172</v>
      </c>
      <c r="G7180">
        <f t="shared" ca="1" si="229"/>
        <v>1.9311414734718337E-2</v>
      </c>
    </row>
    <row r="7181" spans="2:7" x14ac:dyDescent="0.35">
      <c r="B7181" s="269">
        <v>38371</v>
      </c>
      <c r="C7181" s="210">
        <v>65.069999999999993</v>
      </c>
      <c r="D7181">
        <f t="shared" si="228"/>
        <v>-0.46085011185682329</v>
      </c>
      <c r="E7181">
        <v>-2.0767494356659286E-2</v>
      </c>
      <c r="F7181">
        <v>7173</v>
      </c>
      <c r="G7181">
        <f t="shared" ca="1" si="229"/>
        <v>1.0287723620959964E-2</v>
      </c>
    </row>
    <row r="7182" spans="2:7" x14ac:dyDescent="0.35">
      <c r="B7182" s="269">
        <v>39938</v>
      </c>
      <c r="C7182" s="210">
        <v>120.69</v>
      </c>
      <c r="D7182">
        <f t="shared" si="228"/>
        <v>-0.95051761956499459</v>
      </c>
      <c r="E7182">
        <v>-2.077079107505073E-2</v>
      </c>
      <c r="F7182">
        <v>7174</v>
      </c>
      <c r="G7182">
        <f t="shared" ca="1" si="229"/>
        <v>1.848981537174004E-3</v>
      </c>
    </row>
    <row r="7183" spans="2:7" x14ac:dyDescent="0.35">
      <c r="B7183" s="269">
        <v>43929</v>
      </c>
      <c r="C7183" s="210">
        <v>2439.0500000000002</v>
      </c>
      <c r="D7183">
        <f t="shared" si="228"/>
        <v>271.82438478747207</v>
      </c>
      <c r="E7183">
        <v>-2.0800044964389787E-2</v>
      </c>
      <c r="F7183">
        <v>7175</v>
      </c>
      <c r="G7183">
        <f t="shared" ca="1" si="229"/>
        <v>4.9802831508517914E-3</v>
      </c>
    </row>
    <row r="7184" spans="2:7" x14ac:dyDescent="0.35">
      <c r="B7184" s="269">
        <v>35248</v>
      </c>
      <c r="C7184" s="210">
        <v>8.94</v>
      </c>
      <c r="D7184">
        <f t="shared" si="228"/>
        <v>-0.93031413204458646</v>
      </c>
      <c r="E7184">
        <v>-2.081051478641854E-2</v>
      </c>
      <c r="F7184">
        <v>7176</v>
      </c>
      <c r="G7184">
        <f t="shared" ca="1" si="229"/>
        <v>9.5720667089445517E-4</v>
      </c>
    </row>
    <row r="7185" spans="2:7" x14ac:dyDescent="0.35">
      <c r="B7185" s="269">
        <v>39273</v>
      </c>
      <c r="C7185" s="210">
        <v>128.29</v>
      </c>
      <c r="D7185">
        <f t="shared" si="228"/>
        <v>-0.94939090779985169</v>
      </c>
      <c r="E7185">
        <v>-2.0836513509388015E-2</v>
      </c>
      <c r="F7185">
        <v>7177</v>
      </c>
      <c r="G7185">
        <f t="shared" ca="1" si="229"/>
        <v>-2.3366486007178984E-3</v>
      </c>
    </row>
    <row r="7186" spans="2:7" x14ac:dyDescent="0.35">
      <c r="B7186" s="269">
        <v>43622</v>
      </c>
      <c r="C7186" s="210">
        <v>2534.92</v>
      </c>
      <c r="D7186">
        <f t="shared" si="228"/>
        <v>5.9527962917249519</v>
      </c>
      <c r="E7186">
        <v>-2.0839207839713783E-2</v>
      </c>
      <c r="F7186">
        <v>7178</v>
      </c>
      <c r="G7186">
        <f t="shared" ca="1" si="229"/>
        <v>2.8154250730432397E-3</v>
      </c>
    </row>
    <row r="7187" spans="2:7" x14ac:dyDescent="0.35">
      <c r="B7187" s="269">
        <v>41775</v>
      </c>
      <c r="C7187" s="210">
        <v>364.59</v>
      </c>
      <c r="D7187">
        <f t="shared" si="228"/>
        <v>-0.91042983068169536</v>
      </c>
      <c r="E7187">
        <v>-2.0866902997099684E-2</v>
      </c>
      <c r="F7187">
        <v>7179</v>
      </c>
      <c r="G7187">
        <f t="shared" ca="1" si="229"/>
        <v>-4.0408083848101324E-3</v>
      </c>
    </row>
    <row r="7188" spans="2:7" x14ac:dyDescent="0.35">
      <c r="B7188" s="269">
        <v>44991</v>
      </c>
      <c r="C7188" s="210">
        <v>4070.44</v>
      </c>
      <c r="D7188">
        <f t="shared" si="228"/>
        <v>-0.17233834892232613</v>
      </c>
      <c r="E7188">
        <v>-2.0874526726995492E-2</v>
      </c>
      <c r="F7188">
        <v>7180</v>
      </c>
      <c r="G7188">
        <f t="shared" ca="1" si="229"/>
        <v>-3.3353314171836047E-2</v>
      </c>
    </row>
    <row r="7189" spans="2:7" x14ac:dyDescent="0.35">
      <c r="B7189" s="269">
        <v>46287</v>
      </c>
      <c r="C7189" s="209">
        <v>4918</v>
      </c>
      <c r="D7189">
        <f t="shared" si="228"/>
        <v>51.05334462320068</v>
      </c>
      <c r="E7189">
        <v>-2.0903842325303602E-2</v>
      </c>
      <c r="F7189">
        <v>7181</v>
      </c>
      <c r="G7189">
        <f t="shared" ca="1" si="229"/>
        <v>-2.6109236496425433E-2</v>
      </c>
    </row>
    <row r="7190" spans="2:7" x14ac:dyDescent="0.35">
      <c r="B7190" s="269">
        <v>39163</v>
      </c>
      <c r="C7190" s="210">
        <v>94.48</v>
      </c>
      <c r="D7190">
        <f t="shared" si="228"/>
        <v>0.12516374895796123</v>
      </c>
      <c r="E7190">
        <v>-2.0932642487046592E-2</v>
      </c>
      <c r="F7190">
        <v>7182</v>
      </c>
      <c r="G7190">
        <f t="shared" ca="1" si="229"/>
        <v>-1.408931352781112E-2</v>
      </c>
    </row>
    <row r="7191" spans="2:7" x14ac:dyDescent="0.35">
      <c r="B7191" s="269">
        <v>38958</v>
      </c>
      <c r="C7191" s="210">
        <v>83.97</v>
      </c>
      <c r="D7191">
        <f t="shared" si="228"/>
        <v>-0.97599979421045413</v>
      </c>
      <c r="E7191">
        <v>-2.0986358866736589E-2</v>
      </c>
      <c r="F7191">
        <v>7183</v>
      </c>
      <c r="G7191">
        <f t="shared" ca="1" si="229"/>
        <v>3.1714001696747159E-2</v>
      </c>
    </row>
    <row r="7192" spans="2:7" x14ac:dyDescent="0.35">
      <c r="B7192" s="269">
        <v>44859</v>
      </c>
      <c r="C7192" s="210">
        <v>3498.72</v>
      </c>
      <c r="D7192">
        <f t="shared" si="228"/>
        <v>37.087524493794902</v>
      </c>
      <c r="E7192">
        <v>-2.0989274511504848E-2</v>
      </c>
      <c r="F7192">
        <v>7184</v>
      </c>
      <c r="G7192">
        <f t="shared" ca="1" si="229"/>
        <v>3.1580478804082941E-2</v>
      </c>
    </row>
    <row r="7193" spans="2:7" x14ac:dyDescent="0.35">
      <c r="B7193" s="269">
        <v>38638</v>
      </c>
      <c r="C7193" s="210">
        <v>91.86</v>
      </c>
      <c r="D7193">
        <f t="shared" si="228"/>
        <v>-0.93369519712433779</v>
      </c>
      <c r="E7193">
        <v>-2.0995417243951816E-2</v>
      </c>
      <c r="F7193">
        <v>7185</v>
      </c>
      <c r="G7193">
        <f t="shared" ca="1" si="229"/>
        <v>6.3254200473603167E-2</v>
      </c>
    </row>
    <row r="7194" spans="2:7" x14ac:dyDescent="0.35">
      <c r="B7194" s="269">
        <v>42236</v>
      </c>
      <c r="C7194" s="210">
        <v>1385.42</v>
      </c>
      <c r="D7194">
        <f t="shared" si="228"/>
        <v>2.8171522716815368E-2</v>
      </c>
      <c r="E7194">
        <v>-2.1001455686363205E-2</v>
      </c>
      <c r="F7194">
        <v>7186</v>
      </c>
      <c r="G7194">
        <f t="shared" ca="1" si="229"/>
        <v>-1.9611395679539113E-2</v>
      </c>
    </row>
    <row r="7195" spans="2:7" x14ac:dyDescent="0.35">
      <c r="B7195" s="269">
        <v>42796</v>
      </c>
      <c r="C7195" s="210">
        <v>1347.46</v>
      </c>
      <c r="D7195">
        <f t="shared" si="228"/>
        <v>14.305088596092684</v>
      </c>
      <c r="E7195">
        <v>-2.1011639227538959E-2</v>
      </c>
      <c r="F7195">
        <v>7187</v>
      </c>
      <c r="G7195">
        <f t="shared" ca="1" si="229"/>
        <v>3.5123070975062363E-2</v>
      </c>
    </row>
    <row r="7196" spans="2:7" x14ac:dyDescent="0.35">
      <c r="B7196" s="269">
        <v>39766</v>
      </c>
      <c r="C7196" s="210">
        <v>88.04</v>
      </c>
      <c r="D7196">
        <f t="shared" si="228"/>
        <v>-0.32732273838630799</v>
      </c>
      <c r="E7196">
        <v>-2.1016346046925392E-2</v>
      </c>
      <c r="F7196">
        <v>7188</v>
      </c>
      <c r="G7196">
        <f t="shared" ca="1" si="229"/>
        <v>3.6825646884535129E-2</v>
      </c>
    </row>
    <row r="7197" spans="2:7" x14ac:dyDescent="0.35">
      <c r="B7197" s="269">
        <v>40134</v>
      </c>
      <c r="C7197" s="210">
        <v>130.88</v>
      </c>
      <c r="D7197">
        <f t="shared" si="228"/>
        <v>1.7829045290240271</v>
      </c>
      <c r="E7197">
        <v>-2.1018774777470283E-2</v>
      </c>
      <c r="F7197">
        <v>7189</v>
      </c>
      <c r="G7197">
        <f t="shared" ca="1" si="229"/>
        <v>-3.2198778751883006E-3</v>
      </c>
    </row>
    <row r="7198" spans="2:7" x14ac:dyDescent="0.35">
      <c r="B7198" s="269">
        <v>38267</v>
      </c>
      <c r="C7198" s="210">
        <v>47.03</v>
      </c>
      <c r="D7198">
        <f t="shared" si="228"/>
        <v>0.21744757960134606</v>
      </c>
      <c r="E7198">
        <v>-2.1024146544546169E-2</v>
      </c>
      <c r="F7198">
        <v>7190</v>
      </c>
      <c r="G7198">
        <f t="shared" ca="1" si="229"/>
        <v>-5.036679028719065E-3</v>
      </c>
    </row>
    <row r="7199" spans="2:7" x14ac:dyDescent="0.35">
      <c r="B7199" s="269">
        <v>37200</v>
      </c>
      <c r="C7199" s="210">
        <v>38.630000000000003</v>
      </c>
      <c r="D7199">
        <f t="shared" si="228"/>
        <v>-0.65335606604450824</v>
      </c>
      <c r="E7199">
        <v>-2.103395843892545E-2</v>
      </c>
      <c r="F7199">
        <v>7191</v>
      </c>
      <c r="G7199">
        <f t="shared" ca="1" si="229"/>
        <v>-4.5113741260524108E-2</v>
      </c>
    </row>
    <row r="7200" spans="2:7" x14ac:dyDescent="0.35">
      <c r="B7200" s="269">
        <v>39475</v>
      </c>
      <c r="C7200" s="210">
        <v>111.44</v>
      </c>
      <c r="D7200">
        <f t="shared" si="228"/>
        <v>-0.38718724223260931</v>
      </c>
      <c r="E7200">
        <v>-2.1082220660576297E-2</v>
      </c>
      <c r="F7200">
        <v>7192</v>
      </c>
      <c r="G7200">
        <f t="shared" ca="1" si="229"/>
        <v>-3.4537331337013165E-2</v>
      </c>
    </row>
    <row r="7201" spans="2:7" x14ac:dyDescent="0.35">
      <c r="B7201" s="269">
        <v>40836</v>
      </c>
      <c r="C7201" s="210">
        <v>181.85</v>
      </c>
      <c r="D7201">
        <f t="shared" si="228"/>
        <v>1.6154178052639148</v>
      </c>
      <c r="E7201">
        <v>-2.1101361899122654E-2</v>
      </c>
      <c r="F7201">
        <v>7193</v>
      </c>
      <c r="G7201">
        <f t="shared" ca="1" si="229"/>
        <v>1.8350874959027449E-4</v>
      </c>
    </row>
    <row r="7202" spans="2:7" x14ac:dyDescent="0.35">
      <c r="B7202" s="269">
        <v>36403</v>
      </c>
      <c r="C7202" s="210">
        <v>69.53</v>
      </c>
      <c r="D7202">
        <f t="shared" si="228"/>
        <v>9.7299382716049365</v>
      </c>
      <c r="E7202">
        <v>-2.1117837533436577E-2</v>
      </c>
      <c r="F7202">
        <v>7194</v>
      </c>
      <c r="G7202">
        <f t="shared" ca="1" si="229"/>
        <v>-1.5603063953134684E-2</v>
      </c>
    </row>
    <row r="7203" spans="2:7" x14ac:dyDescent="0.35">
      <c r="B7203" s="269">
        <v>35082</v>
      </c>
      <c r="C7203" s="210">
        <v>6.48</v>
      </c>
      <c r="D7203">
        <f t="shared" si="228"/>
        <v>-0.54780181437543607</v>
      </c>
      <c r="E7203">
        <v>-2.1148036253776387E-2</v>
      </c>
      <c r="F7203">
        <v>7195</v>
      </c>
      <c r="G7203">
        <f t="shared" ca="1" si="229"/>
        <v>2.9055227682968032E-2</v>
      </c>
    </row>
    <row r="7204" spans="2:7" x14ac:dyDescent="0.35">
      <c r="B7204" s="269">
        <v>35633</v>
      </c>
      <c r="C7204" s="210">
        <v>14.33</v>
      </c>
      <c r="D7204">
        <f t="shared" si="228"/>
        <v>-0.9272293317083079</v>
      </c>
      <c r="E7204">
        <v>-2.1174863387978176E-2</v>
      </c>
      <c r="F7204">
        <v>7196</v>
      </c>
      <c r="G7204">
        <f t="shared" ca="1" si="229"/>
        <v>-1.6522149538467906E-2</v>
      </c>
    </row>
    <row r="7205" spans="2:7" x14ac:dyDescent="0.35">
      <c r="B7205" s="269">
        <v>41306</v>
      </c>
      <c r="C7205" s="210">
        <v>196.92</v>
      </c>
      <c r="D7205">
        <f t="shared" si="228"/>
        <v>-0.74332972719333701</v>
      </c>
      <c r="E7205">
        <v>-2.1175067104085989E-2</v>
      </c>
      <c r="F7205">
        <v>7197</v>
      </c>
      <c r="G7205">
        <f t="shared" ca="1" si="229"/>
        <v>2.2340579722878225E-2</v>
      </c>
    </row>
    <row r="7206" spans="2:7" x14ac:dyDescent="0.35">
      <c r="B7206" s="269">
        <v>41978</v>
      </c>
      <c r="C7206" s="210">
        <v>767.21</v>
      </c>
      <c r="D7206">
        <f t="shared" si="228"/>
        <v>28.171482889733841</v>
      </c>
      <c r="E7206">
        <v>-2.1203577306303668E-2</v>
      </c>
      <c r="F7206">
        <v>7198</v>
      </c>
      <c r="G7206">
        <f t="shared" ca="1" si="229"/>
        <v>-1.7650457389299882E-2</v>
      </c>
    </row>
    <row r="7207" spans="2:7" x14ac:dyDescent="0.35">
      <c r="B7207" s="269">
        <v>35948</v>
      </c>
      <c r="C7207" s="210">
        <v>26.3</v>
      </c>
      <c r="D7207">
        <f t="shared" si="228"/>
        <v>-0.37927779088978048</v>
      </c>
      <c r="E7207">
        <v>-2.1213248976553786E-2</v>
      </c>
      <c r="F7207">
        <v>7199</v>
      </c>
      <c r="G7207">
        <f t="shared" ca="1" si="229"/>
        <v>2.2604360391468476E-2</v>
      </c>
    </row>
    <row r="7208" spans="2:7" x14ac:dyDescent="0.35">
      <c r="B7208" s="269">
        <v>36678</v>
      </c>
      <c r="C7208" s="210">
        <v>42.37</v>
      </c>
      <c r="D7208">
        <f t="shared" si="228"/>
        <v>-0.61146263182026606</v>
      </c>
      <c r="E7208">
        <v>-2.1252021252021292E-2</v>
      </c>
      <c r="F7208">
        <v>7200</v>
      </c>
      <c r="G7208">
        <f t="shared" ca="1" si="229"/>
        <v>3.4475880457376096E-2</v>
      </c>
    </row>
    <row r="7209" spans="2:7" x14ac:dyDescent="0.35">
      <c r="B7209" s="269">
        <v>39700</v>
      </c>
      <c r="C7209" s="210">
        <v>109.05</v>
      </c>
      <c r="D7209">
        <f t="shared" si="228"/>
        <v>-0.81394594963488709</v>
      </c>
      <c r="E7209">
        <v>-2.1270866989768485E-2</v>
      </c>
      <c r="F7209">
        <v>7201</v>
      </c>
      <c r="G7209">
        <f t="shared" ca="1" si="229"/>
        <v>4.1955423233258474E-2</v>
      </c>
    </row>
    <row r="7210" spans="2:7" x14ac:dyDescent="0.35">
      <c r="B7210" s="269">
        <v>41920</v>
      </c>
      <c r="C7210" s="210">
        <v>586.12</v>
      </c>
      <c r="D7210">
        <f t="shared" si="228"/>
        <v>9.3507462686567178E-2</v>
      </c>
      <c r="E7210">
        <v>-2.1290096348122296E-2</v>
      </c>
      <c r="F7210">
        <v>7202</v>
      </c>
      <c r="G7210">
        <f t="shared" ca="1" si="229"/>
        <v>-4.2057688176224614E-2</v>
      </c>
    </row>
    <row r="7211" spans="2:7" x14ac:dyDescent="0.35">
      <c r="B7211" s="269">
        <v>41886</v>
      </c>
      <c r="C7211" s="210">
        <v>536</v>
      </c>
      <c r="D7211">
        <f t="shared" si="228"/>
        <v>-0.90046998222943531</v>
      </c>
      <c r="E7211">
        <v>-2.1290581747799672E-2</v>
      </c>
      <c r="F7211">
        <v>7203</v>
      </c>
      <c r="G7211">
        <f t="shared" ca="1" si="229"/>
        <v>-1.2820693789842111E-2</v>
      </c>
    </row>
    <row r="7212" spans="2:7" x14ac:dyDescent="0.35">
      <c r="B7212" s="269">
        <v>46121</v>
      </c>
      <c r="C7212" s="210">
        <v>5385.31</v>
      </c>
      <c r="D7212">
        <f t="shared" si="228"/>
        <v>144.15660377358489</v>
      </c>
      <c r="E7212">
        <v>-2.1359840809762207E-2</v>
      </c>
      <c r="F7212">
        <v>7204</v>
      </c>
      <c r="G7212">
        <f t="shared" ca="1" si="229"/>
        <v>-3.6321132052060154E-2</v>
      </c>
    </row>
    <row r="7213" spans="2:7" x14ac:dyDescent="0.35">
      <c r="B7213" s="269">
        <v>37356</v>
      </c>
      <c r="C7213" s="210">
        <v>37.1</v>
      </c>
      <c r="D7213">
        <f t="shared" si="228"/>
        <v>-0.56167296786389409</v>
      </c>
      <c r="E7213">
        <v>-2.136639409126867E-2</v>
      </c>
      <c r="F7213">
        <v>7205</v>
      </c>
      <c r="G7213">
        <f t="shared" ca="1" si="229"/>
        <v>1.5850017760753104E-2</v>
      </c>
    </row>
    <row r="7214" spans="2:7" x14ac:dyDescent="0.35">
      <c r="B7214" s="269">
        <v>39029</v>
      </c>
      <c r="C7214" s="210">
        <v>84.64</v>
      </c>
      <c r="D7214">
        <f t="shared" si="228"/>
        <v>-0.14746172441579372</v>
      </c>
      <c r="E7214">
        <v>-2.1389756041160762E-2</v>
      </c>
      <c r="F7214">
        <v>7206</v>
      </c>
      <c r="G7214">
        <f t="shared" ca="1" si="229"/>
        <v>1.1187864560987252E-2</v>
      </c>
    </row>
    <row r="7215" spans="2:7" x14ac:dyDescent="0.35">
      <c r="B7215" s="269">
        <v>39541</v>
      </c>
      <c r="C7215" s="210">
        <v>99.28</v>
      </c>
      <c r="D7215">
        <f t="shared" si="228"/>
        <v>1.584070796460177</v>
      </c>
      <c r="E7215">
        <v>-2.138984721537705E-2</v>
      </c>
      <c r="F7215">
        <v>7207</v>
      </c>
      <c r="G7215">
        <f t="shared" ca="1" si="229"/>
        <v>2.2161190310961164E-2</v>
      </c>
    </row>
    <row r="7216" spans="2:7" x14ac:dyDescent="0.35">
      <c r="B7216" s="269">
        <v>37753</v>
      </c>
      <c r="C7216" s="210">
        <v>38.42</v>
      </c>
      <c r="D7216">
        <f t="shared" si="228"/>
        <v>-0.95148928648088993</v>
      </c>
      <c r="E7216">
        <v>-2.139582272032594E-2</v>
      </c>
      <c r="F7216">
        <v>7208</v>
      </c>
      <c r="G7216">
        <f t="shared" ca="1" si="229"/>
        <v>2.7243392621378992E-3</v>
      </c>
    </row>
    <row r="7217" spans="2:7" x14ac:dyDescent="0.35">
      <c r="B7217" s="269">
        <v>42040</v>
      </c>
      <c r="C7217" s="210">
        <v>791.99</v>
      </c>
      <c r="D7217">
        <f t="shared" si="228"/>
        <v>3.1413407236979709</v>
      </c>
      <c r="E7217">
        <v>-2.1437220451231895E-2</v>
      </c>
      <c r="F7217">
        <v>7209</v>
      </c>
      <c r="G7217">
        <f t="shared" ca="1" si="229"/>
        <v>1.0376054343372172E-2</v>
      </c>
    </row>
    <row r="7218" spans="2:7" x14ac:dyDescent="0.35">
      <c r="B7218" s="269">
        <v>40434</v>
      </c>
      <c r="C7218" s="210">
        <v>191.24</v>
      </c>
      <c r="D7218">
        <f t="shared" si="228"/>
        <v>0.81493783809433429</v>
      </c>
      <c r="E7218">
        <v>-2.1439901755104115E-2</v>
      </c>
      <c r="F7218">
        <v>7210</v>
      </c>
      <c r="G7218">
        <f t="shared" ca="1" si="229"/>
        <v>1.5683155818424572E-2</v>
      </c>
    </row>
    <row r="7219" spans="2:7" x14ac:dyDescent="0.35">
      <c r="B7219" s="269">
        <v>39658</v>
      </c>
      <c r="C7219" s="210">
        <v>105.37</v>
      </c>
      <c r="D7219">
        <f t="shared" si="228"/>
        <v>-6.6034391065413839E-2</v>
      </c>
      <c r="E7219">
        <v>-2.1452451708766737E-2</v>
      </c>
      <c r="F7219">
        <v>7211</v>
      </c>
      <c r="G7219">
        <f t="shared" ca="1" si="229"/>
        <v>2.2561917864818985E-2</v>
      </c>
    </row>
    <row r="7220" spans="2:7" x14ac:dyDescent="0.35">
      <c r="B7220" s="269">
        <v>39617</v>
      </c>
      <c r="C7220" s="210">
        <v>112.82</v>
      </c>
      <c r="D7220">
        <f t="shared" si="228"/>
        <v>1.4806508355321022</v>
      </c>
      <c r="E7220">
        <v>-2.1509106678230739E-2</v>
      </c>
      <c r="F7220">
        <v>7212</v>
      </c>
      <c r="G7220">
        <f t="shared" ca="1" si="229"/>
        <v>-1.0134425083795038E-2</v>
      </c>
    </row>
    <row r="7221" spans="2:7" x14ac:dyDescent="0.35">
      <c r="B7221" s="269">
        <v>36728</v>
      </c>
      <c r="C7221" s="210">
        <v>45.48</v>
      </c>
      <c r="D7221">
        <f t="shared" si="228"/>
        <v>-0.23575869601747609</v>
      </c>
      <c r="E7221">
        <v>-2.151462994836489E-2</v>
      </c>
      <c r="F7221">
        <v>7213</v>
      </c>
      <c r="G7221">
        <f t="shared" ca="1" si="229"/>
        <v>5.3100860831374157E-3</v>
      </c>
    </row>
    <row r="7222" spans="2:7" x14ac:dyDescent="0.35">
      <c r="B7222" s="269">
        <v>36374</v>
      </c>
      <c r="C7222" s="210">
        <v>59.51</v>
      </c>
      <c r="D7222">
        <f t="shared" si="228"/>
        <v>-0.58728067133643114</v>
      </c>
      <c r="E7222">
        <v>-2.1538967444919472E-2</v>
      </c>
      <c r="F7222">
        <v>7214</v>
      </c>
      <c r="G7222">
        <f t="shared" ca="1" si="229"/>
        <v>-6.5540218601657721E-3</v>
      </c>
    </row>
    <row r="7223" spans="2:7" x14ac:dyDescent="0.35">
      <c r="B7223" s="269">
        <v>40022</v>
      </c>
      <c r="C7223" s="210">
        <v>144.19</v>
      </c>
      <c r="D7223">
        <f t="shared" si="228"/>
        <v>-0.33430286241920593</v>
      </c>
      <c r="E7223">
        <v>-2.1578340232068987E-2</v>
      </c>
      <c r="F7223">
        <v>7215</v>
      </c>
      <c r="G7223">
        <f t="shared" ca="1" si="229"/>
        <v>4.9070728313492891E-3</v>
      </c>
    </row>
    <row r="7224" spans="2:7" x14ac:dyDescent="0.35">
      <c r="B7224" s="269">
        <v>41074</v>
      </c>
      <c r="C7224" s="210">
        <v>216.6</v>
      </c>
      <c r="D7224">
        <f t="shared" si="228"/>
        <v>3.4367062679229825</v>
      </c>
      <c r="E7224">
        <v>-2.1591833047249081E-2</v>
      </c>
      <c r="F7224">
        <v>7216</v>
      </c>
      <c r="G7224">
        <f t="shared" ca="1" si="229"/>
        <v>-8.1250328267647581E-3</v>
      </c>
    </row>
    <row r="7225" spans="2:7" x14ac:dyDescent="0.35">
      <c r="B7225" s="269">
        <v>36739</v>
      </c>
      <c r="C7225" s="210">
        <v>48.82</v>
      </c>
      <c r="D7225">
        <f t="shared" si="228"/>
        <v>-0.20527429594660587</v>
      </c>
      <c r="E7225">
        <v>-2.1643286573146257E-2</v>
      </c>
      <c r="F7225">
        <v>7217</v>
      </c>
      <c r="G7225">
        <f t="shared" ca="1" si="229"/>
        <v>-4.2039768626314644E-4</v>
      </c>
    </row>
    <row r="7226" spans="2:7" x14ac:dyDescent="0.35">
      <c r="B7226" s="269">
        <v>38336</v>
      </c>
      <c r="C7226" s="210">
        <v>61.43</v>
      </c>
      <c r="D7226">
        <f t="shared" si="228"/>
        <v>-0.67824219568405608</v>
      </c>
      <c r="E7226">
        <v>-2.1659499920369477E-2</v>
      </c>
      <c r="F7226">
        <v>7218</v>
      </c>
      <c r="G7226">
        <f t="shared" ca="1" si="229"/>
        <v>-7.5538740650706602E-3</v>
      </c>
    </row>
    <row r="7227" spans="2:7" x14ac:dyDescent="0.35">
      <c r="B7227" s="269">
        <v>40870</v>
      </c>
      <c r="C7227" s="210">
        <v>190.92</v>
      </c>
      <c r="D7227">
        <f t="shared" si="228"/>
        <v>-0.92828433839935687</v>
      </c>
      <c r="E7227">
        <v>-2.167563412759425E-2</v>
      </c>
      <c r="F7227">
        <v>7219</v>
      </c>
      <c r="G7227">
        <f t="shared" ca="1" si="229"/>
        <v>-9.9783078300491254E-3</v>
      </c>
    </row>
    <row r="7228" spans="2:7" x14ac:dyDescent="0.35">
      <c r="B7228" s="269">
        <v>43353</v>
      </c>
      <c r="C7228" s="210">
        <v>2662.18</v>
      </c>
      <c r="D7228">
        <f t="shared" si="228"/>
        <v>10.24468848996832</v>
      </c>
      <c r="E7228">
        <v>-2.1688960752609138E-2</v>
      </c>
      <c r="F7228">
        <v>7220</v>
      </c>
      <c r="G7228">
        <f t="shared" ca="1" si="229"/>
        <v>-3.4616619342626519E-2</v>
      </c>
    </row>
    <row r="7229" spans="2:7" x14ac:dyDescent="0.35">
      <c r="B7229" s="269">
        <v>41016</v>
      </c>
      <c r="C7229" s="210">
        <v>236.75</v>
      </c>
      <c r="D7229">
        <f t="shared" si="228"/>
        <v>1.0376108098803685</v>
      </c>
      <c r="E7229">
        <v>-2.1694214876033058E-2</v>
      </c>
      <c r="F7229">
        <v>7221</v>
      </c>
      <c r="G7229">
        <f t="shared" ca="1" si="229"/>
        <v>-2.9274950290182723E-2</v>
      </c>
    </row>
    <row r="7230" spans="2:7" x14ac:dyDescent="0.35">
      <c r="B7230" s="269">
        <v>39402</v>
      </c>
      <c r="C7230" s="210">
        <v>116.19</v>
      </c>
      <c r="D7230">
        <f t="shared" si="228"/>
        <v>-0.4135668500479483</v>
      </c>
      <c r="E7230">
        <v>-2.1722657236675914E-2</v>
      </c>
      <c r="F7230">
        <v>7222</v>
      </c>
      <c r="G7230">
        <f t="shared" ca="1" si="229"/>
        <v>1.2164048010945666E-2</v>
      </c>
    </row>
    <row r="7231" spans="2:7" x14ac:dyDescent="0.35">
      <c r="B7231" s="269">
        <v>41298</v>
      </c>
      <c r="C7231" s="210">
        <v>198.13</v>
      </c>
      <c r="D7231">
        <f t="shared" si="228"/>
        <v>3.2308349348708099</v>
      </c>
      <c r="E7231">
        <v>-2.1725176517059228E-2</v>
      </c>
      <c r="F7231">
        <v>7223</v>
      </c>
      <c r="G7231">
        <f t="shared" ca="1" si="229"/>
        <v>-3.8535369094815745E-3</v>
      </c>
    </row>
    <row r="7232" spans="2:7" x14ac:dyDescent="0.35">
      <c r="B7232" s="269">
        <v>36987</v>
      </c>
      <c r="C7232" s="210">
        <v>46.83</v>
      </c>
      <c r="D7232">
        <f t="shared" si="228"/>
        <v>-0.30167014613778709</v>
      </c>
      <c r="E7232">
        <v>-2.1725506580321689E-2</v>
      </c>
      <c r="F7232">
        <v>7224</v>
      </c>
      <c r="G7232">
        <f t="shared" ca="1" si="229"/>
        <v>-7.0740481598316552E-3</v>
      </c>
    </row>
    <row r="7233" spans="2:7" x14ac:dyDescent="0.35">
      <c r="B7233" s="269">
        <v>36445</v>
      </c>
      <c r="C7233" s="210">
        <v>67.06</v>
      </c>
      <c r="D7233">
        <f t="shared" si="228"/>
        <v>-0.94674523319806558</v>
      </c>
      <c r="E7233">
        <v>-2.1735959153902189E-2</v>
      </c>
      <c r="F7233">
        <v>7225</v>
      </c>
      <c r="G7233">
        <f t="shared" ca="1" si="229"/>
        <v>3.1777568027373006E-2</v>
      </c>
    </row>
    <row r="7234" spans="2:7" x14ac:dyDescent="0.35">
      <c r="B7234" s="269">
        <v>42510</v>
      </c>
      <c r="C7234" s="210">
        <v>1259.23</v>
      </c>
      <c r="D7234">
        <f t="shared" si="228"/>
        <v>10.219084105488241</v>
      </c>
      <c r="E7234">
        <v>-2.1782532025138444E-2</v>
      </c>
      <c r="F7234">
        <v>7226</v>
      </c>
      <c r="G7234">
        <f t="shared" ca="1" si="229"/>
        <v>-1.6271759387421977E-2</v>
      </c>
    </row>
    <row r="7235" spans="2:7" x14ac:dyDescent="0.35">
      <c r="B7235" s="269">
        <v>39426</v>
      </c>
      <c r="C7235" s="210">
        <v>112.24</v>
      </c>
      <c r="D7235">
        <f t="shared" si="228"/>
        <v>-0.10322786832853949</v>
      </c>
      <c r="E7235">
        <v>-2.1788391145197841E-2</v>
      </c>
      <c r="F7235">
        <v>7227</v>
      </c>
      <c r="G7235">
        <f t="shared" ca="1" si="229"/>
        <v>-1.5259459393921858E-2</v>
      </c>
    </row>
    <row r="7236" spans="2:7" x14ac:dyDescent="0.35">
      <c r="B7236" s="269">
        <v>39983</v>
      </c>
      <c r="C7236" s="210">
        <v>125.16</v>
      </c>
      <c r="D7236">
        <f t="shared" si="228"/>
        <v>-0.14162265962554013</v>
      </c>
      <c r="E7236">
        <v>-2.1805392731535804E-2</v>
      </c>
      <c r="F7236">
        <v>7228</v>
      </c>
      <c r="G7236">
        <f t="shared" ca="1" si="229"/>
        <v>-1.0322412267520089E-2</v>
      </c>
    </row>
    <row r="7237" spans="2:7" x14ac:dyDescent="0.35">
      <c r="B7237" s="269">
        <v>40595</v>
      </c>
      <c r="C7237" s="210">
        <v>145.81</v>
      </c>
      <c r="D7237">
        <f t="shared" si="228"/>
        <v>-0.86769082791913188</v>
      </c>
      <c r="E7237">
        <v>-2.1868920641309391E-2</v>
      </c>
      <c r="F7237">
        <v>7229</v>
      </c>
      <c r="G7237">
        <f t="shared" ca="1" si="229"/>
        <v>1.3047386079855429E-2</v>
      </c>
    </row>
    <row r="7238" spans="2:7" x14ac:dyDescent="0.35">
      <c r="B7238" s="269">
        <v>42542</v>
      </c>
      <c r="C7238" s="210">
        <v>1102.04</v>
      </c>
      <c r="D7238">
        <f t="shared" si="228"/>
        <v>1.9234932088285228</v>
      </c>
      <c r="E7238">
        <v>-2.1869563673802765E-2</v>
      </c>
      <c r="F7238">
        <v>7230</v>
      </c>
      <c r="G7238">
        <f t="shared" ca="1" si="229"/>
        <v>1.0347464926384552E-3</v>
      </c>
    </row>
    <row r="7239" spans="2:7" x14ac:dyDescent="0.35">
      <c r="B7239" s="269">
        <v>41752</v>
      </c>
      <c r="C7239" s="210">
        <v>376.96</v>
      </c>
      <c r="D7239">
        <f t="shared" si="228"/>
        <v>-0.85118276853109309</v>
      </c>
      <c r="E7239">
        <v>-2.1873945873011773E-2</v>
      </c>
      <c r="F7239">
        <v>7231</v>
      </c>
      <c r="G7239">
        <f t="shared" ca="1" si="229"/>
        <v>4.6354335643773873E-3</v>
      </c>
    </row>
    <row r="7240" spans="2:7" x14ac:dyDescent="0.35">
      <c r="B7240" s="269">
        <v>43633</v>
      </c>
      <c r="C7240" s="210">
        <v>2533.04</v>
      </c>
      <c r="D7240">
        <f t="shared" si="228"/>
        <v>60.646142613774629</v>
      </c>
      <c r="E7240">
        <v>-2.1897866589439149E-2</v>
      </c>
      <c r="F7240">
        <v>7232</v>
      </c>
      <c r="G7240">
        <f t="shared" ca="1" si="229"/>
        <v>2.2517933557578945E-2</v>
      </c>
    </row>
    <row r="7241" spans="2:7" x14ac:dyDescent="0.35">
      <c r="B7241" s="269">
        <v>37271</v>
      </c>
      <c r="C7241" s="210">
        <v>41.09</v>
      </c>
      <c r="D7241">
        <f t="shared" ref="D7241:D7304" si="230">(C7241-C7242)/C7242</f>
        <v>0</v>
      </c>
      <c r="E7241">
        <v>-2.1899547726731604E-2</v>
      </c>
      <c r="F7241">
        <v>7233</v>
      </c>
      <c r="G7241">
        <f t="shared" ca="1" si="229"/>
        <v>-2.1114942929604712E-3</v>
      </c>
    </row>
    <row r="7242" spans="2:7" x14ac:dyDescent="0.35">
      <c r="B7242" s="269">
        <v>37092</v>
      </c>
      <c r="C7242" s="210">
        <v>41.09</v>
      </c>
      <c r="D7242">
        <f t="shared" si="230"/>
        <v>-0.99304051204487676</v>
      </c>
      <c r="E7242">
        <v>-2.1899547726731604E-2</v>
      </c>
      <c r="F7242">
        <v>7234</v>
      </c>
      <c r="G7242">
        <f t="shared" ref="G7242:G7305" ca="1" si="231">_xlfn.NORM.INV(RAND(),M$11,M$12)</f>
        <v>4.509970106981537E-4</v>
      </c>
    </row>
    <row r="7243" spans="2:7" x14ac:dyDescent="0.35">
      <c r="B7243" s="269">
        <v>46080</v>
      </c>
      <c r="C7243" s="210">
        <v>5904.17</v>
      </c>
      <c r="D7243">
        <f t="shared" si="230"/>
        <v>10.304173846448402</v>
      </c>
      <c r="E7243">
        <v>-2.1916782490429037E-2</v>
      </c>
      <c r="F7243">
        <v>7235</v>
      </c>
      <c r="G7243">
        <f t="shared" ca="1" si="231"/>
        <v>6.4203419333040282E-3</v>
      </c>
    </row>
    <row r="7244" spans="2:7" x14ac:dyDescent="0.35">
      <c r="B7244" s="269">
        <v>41876</v>
      </c>
      <c r="C7244" s="210">
        <v>522.29999999999995</v>
      </c>
      <c r="D7244">
        <f t="shared" si="230"/>
        <v>-0.75973392705994924</v>
      </c>
      <c r="E7244">
        <v>-2.1928428306586086E-2</v>
      </c>
      <c r="F7244">
        <v>7236</v>
      </c>
      <c r="G7244">
        <f t="shared" ca="1" si="231"/>
        <v>1.7040036652179104E-2</v>
      </c>
    </row>
    <row r="7245" spans="2:7" x14ac:dyDescent="0.35">
      <c r="B7245" s="269">
        <v>43920</v>
      </c>
      <c r="C7245" s="210">
        <v>2173.84</v>
      </c>
      <c r="D7245">
        <f t="shared" si="230"/>
        <v>0.85868189746571377</v>
      </c>
      <c r="E7245">
        <v>-2.1942671003909807E-2</v>
      </c>
      <c r="F7245">
        <v>7237</v>
      </c>
      <c r="G7245">
        <f t="shared" ca="1" si="231"/>
        <v>-1.5342900760962881E-2</v>
      </c>
    </row>
    <row r="7246" spans="2:7" x14ac:dyDescent="0.35">
      <c r="B7246" s="269">
        <v>42410</v>
      </c>
      <c r="C7246" s="210">
        <v>1169.56</v>
      </c>
      <c r="D7246">
        <f t="shared" si="230"/>
        <v>10.63278297195146</v>
      </c>
      <c r="E7246">
        <v>-2.1951647837030967E-2</v>
      </c>
      <c r="F7246">
        <v>7238</v>
      </c>
      <c r="G7246">
        <f t="shared" ca="1" si="231"/>
        <v>-8.7070205813180156E-3</v>
      </c>
    </row>
    <row r="7247" spans="2:7" x14ac:dyDescent="0.35">
      <c r="B7247" s="269">
        <v>39876</v>
      </c>
      <c r="C7247" s="210">
        <v>100.54</v>
      </c>
      <c r="D7247">
        <f t="shared" si="230"/>
        <v>-0.9811205251851518</v>
      </c>
      <c r="E7247">
        <v>-2.1984435797665281E-2</v>
      </c>
      <c r="F7247">
        <v>7239</v>
      </c>
      <c r="G7247">
        <f t="shared" ca="1" si="231"/>
        <v>-2.4766618715215535E-3</v>
      </c>
    </row>
    <row r="7248" spans="2:7" x14ac:dyDescent="0.35">
      <c r="B7248" s="269">
        <v>45790</v>
      </c>
      <c r="C7248" s="210">
        <v>5325.36</v>
      </c>
      <c r="D7248">
        <f t="shared" si="230"/>
        <v>0.55284567069650248</v>
      </c>
      <c r="E7248">
        <v>-2.2019150600706035E-2</v>
      </c>
      <c r="F7248">
        <v>7240</v>
      </c>
      <c r="G7248">
        <f t="shared" ca="1" si="231"/>
        <v>-7.2101946277416283E-3</v>
      </c>
    </row>
    <row r="7249" spans="2:7" x14ac:dyDescent="0.35">
      <c r="B7249" s="269">
        <v>44820</v>
      </c>
      <c r="C7249" s="210">
        <v>3429.42</v>
      </c>
      <c r="D7249">
        <f t="shared" si="230"/>
        <v>55.063756743501713</v>
      </c>
      <c r="E7249">
        <v>-2.2032235618875906E-2</v>
      </c>
      <c r="F7249">
        <v>7241</v>
      </c>
      <c r="G7249">
        <f t="shared" ca="1" si="231"/>
        <v>1.8902623351976483E-2</v>
      </c>
    </row>
    <row r="7250" spans="2:7" x14ac:dyDescent="0.35">
      <c r="B7250" s="269">
        <v>36306</v>
      </c>
      <c r="C7250" s="210">
        <v>61.17</v>
      </c>
      <c r="D7250">
        <f t="shared" si="230"/>
        <v>-0.70682961897915175</v>
      </c>
      <c r="E7250">
        <v>-2.2062350119904005E-2</v>
      </c>
      <c r="F7250">
        <v>7242</v>
      </c>
      <c r="G7250">
        <f t="shared" ca="1" si="231"/>
        <v>-8.2239677514922976E-3</v>
      </c>
    </row>
    <row r="7251" spans="2:7" x14ac:dyDescent="0.35">
      <c r="B7251" s="269">
        <v>41109</v>
      </c>
      <c r="C7251" s="210">
        <v>208.65</v>
      </c>
      <c r="D7251">
        <f t="shared" si="230"/>
        <v>3.4065469904963042</v>
      </c>
      <c r="E7251">
        <v>-2.2075365579302623E-2</v>
      </c>
      <c r="F7251">
        <v>7243</v>
      </c>
      <c r="G7251">
        <f t="shared" ca="1" si="231"/>
        <v>1.4532415759925978E-2</v>
      </c>
    </row>
    <row r="7252" spans="2:7" x14ac:dyDescent="0.35">
      <c r="B7252" s="269">
        <v>36791</v>
      </c>
      <c r="C7252" s="210">
        <v>47.35</v>
      </c>
      <c r="D7252">
        <f t="shared" si="230"/>
        <v>-0.58515857718591191</v>
      </c>
      <c r="E7252">
        <v>-2.2098306484923589E-2</v>
      </c>
      <c r="F7252">
        <v>7244</v>
      </c>
      <c r="G7252">
        <f t="shared" ca="1" si="231"/>
        <v>-1.1640489697339272E-2</v>
      </c>
    </row>
    <row r="7253" spans="2:7" x14ac:dyDescent="0.35">
      <c r="B7253" s="269">
        <v>39414</v>
      </c>
      <c r="C7253" s="210">
        <v>114.14</v>
      </c>
      <c r="D7253">
        <f t="shared" si="230"/>
        <v>-0.97556286343121879</v>
      </c>
      <c r="E7253">
        <v>-2.210418094585331E-2</v>
      </c>
      <c r="F7253">
        <v>7245</v>
      </c>
      <c r="G7253">
        <f t="shared" ca="1" si="231"/>
        <v>-3.4216194511655494E-2</v>
      </c>
    </row>
    <row r="7254" spans="2:7" x14ac:dyDescent="0.35">
      <c r="B7254" s="269">
        <v>45134</v>
      </c>
      <c r="C7254" s="210">
        <v>4670.76</v>
      </c>
      <c r="D7254">
        <f t="shared" si="230"/>
        <v>15.012753265453052</v>
      </c>
      <c r="E7254">
        <v>-2.2112980960476321E-2</v>
      </c>
      <c r="F7254">
        <v>7246</v>
      </c>
      <c r="G7254">
        <f t="shared" ca="1" si="231"/>
        <v>2.5825335632845482E-2</v>
      </c>
    </row>
    <row r="7255" spans="2:7" x14ac:dyDescent="0.35">
      <c r="B7255" s="269">
        <v>41513</v>
      </c>
      <c r="C7255" s="210">
        <v>291.69</v>
      </c>
      <c r="D7255">
        <f t="shared" si="230"/>
        <v>-0.81629298400302297</v>
      </c>
      <c r="E7255">
        <v>-2.2158900435802927E-2</v>
      </c>
      <c r="F7255">
        <v>7247</v>
      </c>
      <c r="G7255">
        <f t="shared" ca="1" si="231"/>
        <v>-1.0333666123015716E-2</v>
      </c>
    </row>
    <row r="7256" spans="2:7" x14ac:dyDescent="0.35">
      <c r="B7256" s="269">
        <v>42872</v>
      </c>
      <c r="C7256" s="210">
        <v>1587.8</v>
      </c>
      <c r="D7256">
        <f t="shared" si="230"/>
        <v>-0.63384543010132777</v>
      </c>
      <c r="E7256">
        <v>-2.2182261580717063E-2</v>
      </c>
      <c r="F7256">
        <v>7248</v>
      </c>
      <c r="G7256">
        <f t="shared" ca="1" si="231"/>
        <v>-9.1128336877490477E-3</v>
      </c>
    </row>
    <row r="7257" spans="2:7" x14ac:dyDescent="0.35">
      <c r="B7257" s="269">
        <v>45197</v>
      </c>
      <c r="C7257" s="210">
        <v>4336.42</v>
      </c>
      <c r="D7257">
        <f t="shared" si="230"/>
        <v>547.91392405063289</v>
      </c>
      <c r="E7257">
        <v>-2.2214505720483148E-2</v>
      </c>
      <c r="F7257">
        <v>7249</v>
      </c>
      <c r="G7257">
        <f t="shared" ca="1" si="231"/>
        <v>-8.8715992607984739E-3</v>
      </c>
    </row>
    <row r="7258" spans="2:7" x14ac:dyDescent="0.35">
      <c r="B7258" s="269">
        <v>35102</v>
      </c>
      <c r="C7258" s="210">
        <v>7.9</v>
      </c>
      <c r="D7258">
        <f t="shared" si="230"/>
        <v>-0.98125163158269457</v>
      </c>
      <c r="E7258">
        <v>-2.2277227722772242E-2</v>
      </c>
      <c r="F7258">
        <v>7250</v>
      </c>
      <c r="G7258">
        <f t="shared" ca="1" si="231"/>
        <v>-1.0122357151596147E-2</v>
      </c>
    </row>
    <row r="7259" spans="2:7" x14ac:dyDescent="0.35">
      <c r="B7259" s="269">
        <v>41829</v>
      </c>
      <c r="C7259" s="210">
        <v>421.37</v>
      </c>
      <c r="D7259">
        <f t="shared" si="230"/>
        <v>-0.90829056592275315</v>
      </c>
      <c r="E7259">
        <v>-2.2298018469534581E-2</v>
      </c>
      <c r="F7259">
        <v>7251</v>
      </c>
      <c r="G7259">
        <f t="shared" ca="1" si="231"/>
        <v>-2.1350427289553034E-3</v>
      </c>
    </row>
    <row r="7260" spans="2:7" x14ac:dyDescent="0.35">
      <c r="B7260" s="269">
        <v>45138</v>
      </c>
      <c r="C7260" s="210">
        <v>4594.62</v>
      </c>
      <c r="D7260">
        <f t="shared" si="230"/>
        <v>-6.4891135778046463E-2</v>
      </c>
      <c r="E7260">
        <v>-2.2311026562569898E-2</v>
      </c>
      <c r="F7260">
        <v>7252</v>
      </c>
      <c r="G7260">
        <f t="shared" ca="1" si="231"/>
        <v>-9.0599646000753581E-4</v>
      </c>
    </row>
    <row r="7261" spans="2:7" x14ac:dyDescent="0.35">
      <c r="B7261" s="269">
        <v>45685</v>
      </c>
      <c r="C7261" s="210">
        <v>4913.46</v>
      </c>
      <c r="D7261">
        <f t="shared" si="230"/>
        <v>114.7742695570217</v>
      </c>
      <c r="E7261">
        <v>-2.2311808165807419E-2</v>
      </c>
      <c r="F7261">
        <v>7253</v>
      </c>
      <c r="G7261">
        <f t="shared" ca="1" si="231"/>
        <v>-1.8341253287184313E-2</v>
      </c>
    </row>
    <row r="7262" spans="2:7" x14ac:dyDescent="0.35">
      <c r="B7262" s="269">
        <v>38134</v>
      </c>
      <c r="C7262" s="210">
        <v>42.44</v>
      </c>
      <c r="D7262">
        <f t="shared" si="230"/>
        <v>3.2228855721393033</v>
      </c>
      <c r="E7262">
        <v>-2.2345081778392051E-2</v>
      </c>
      <c r="F7262">
        <v>7254</v>
      </c>
      <c r="G7262">
        <f t="shared" ca="1" si="231"/>
        <v>3.0327645993555027E-2</v>
      </c>
    </row>
    <row r="7263" spans="2:7" x14ac:dyDescent="0.35">
      <c r="B7263" s="269">
        <v>35412</v>
      </c>
      <c r="C7263" s="210">
        <v>10.050000000000001</v>
      </c>
      <c r="D7263">
        <f t="shared" si="230"/>
        <v>-0.11531690140845059</v>
      </c>
      <c r="E7263">
        <v>-2.2373540856030997E-2</v>
      </c>
      <c r="F7263">
        <v>7255</v>
      </c>
      <c r="G7263">
        <f t="shared" ca="1" si="231"/>
        <v>-9.5962028748716646E-3</v>
      </c>
    </row>
    <row r="7264" spans="2:7" x14ac:dyDescent="0.35">
      <c r="B7264" s="269">
        <v>35601</v>
      </c>
      <c r="C7264" s="210">
        <v>11.36</v>
      </c>
      <c r="D7264">
        <f t="shared" si="230"/>
        <v>-0.98990760483297802</v>
      </c>
      <c r="E7264">
        <v>-2.2375215146299466E-2</v>
      </c>
      <c r="F7264">
        <v>7256</v>
      </c>
      <c r="G7264">
        <f t="shared" ca="1" si="231"/>
        <v>-2.5580983004704225E-2</v>
      </c>
    </row>
    <row r="7265" spans="2:7" x14ac:dyDescent="0.35">
      <c r="B7265" s="269">
        <v>42390</v>
      </c>
      <c r="C7265" s="210">
        <v>1125.5999999999999</v>
      </c>
      <c r="D7265">
        <f t="shared" si="230"/>
        <v>1.7353579175704823E-2</v>
      </c>
      <c r="E7265">
        <v>-2.2390522677135434E-2</v>
      </c>
      <c r="F7265">
        <v>7257</v>
      </c>
      <c r="G7265">
        <f t="shared" ca="1" si="231"/>
        <v>1.1252615605602862E-2</v>
      </c>
    </row>
    <row r="7266" spans="2:7" x14ac:dyDescent="0.35">
      <c r="B7266" s="269">
        <v>42412</v>
      </c>
      <c r="C7266" s="210">
        <v>1106.4000000000001</v>
      </c>
      <c r="D7266">
        <f t="shared" si="230"/>
        <v>-0.45198422919184511</v>
      </c>
      <c r="E7266">
        <v>-2.2398939695162278E-2</v>
      </c>
      <c r="F7266">
        <v>7258</v>
      </c>
      <c r="G7266">
        <f t="shared" ca="1" si="231"/>
        <v>9.188111779188234E-4</v>
      </c>
    </row>
    <row r="7267" spans="2:7" x14ac:dyDescent="0.35">
      <c r="B7267" s="269">
        <v>43039</v>
      </c>
      <c r="C7267" s="210">
        <v>2018.92</v>
      </c>
      <c r="D7267">
        <f t="shared" si="230"/>
        <v>16.740949033391917</v>
      </c>
      <c r="E7267">
        <v>-2.2418919049786334E-2</v>
      </c>
      <c r="F7267">
        <v>7259</v>
      </c>
      <c r="G7267">
        <f t="shared" ca="1" si="231"/>
        <v>2.9006208785454856E-2</v>
      </c>
    </row>
    <row r="7268" spans="2:7" x14ac:dyDescent="0.35">
      <c r="B7268" s="269">
        <v>39240</v>
      </c>
      <c r="C7268" s="210">
        <v>113.8</v>
      </c>
      <c r="D7268">
        <f t="shared" si="230"/>
        <v>1.5596041385515069</v>
      </c>
      <c r="E7268">
        <v>-2.2420754230736188E-2</v>
      </c>
      <c r="F7268">
        <v>7260</v>
      </c>
      <c r="G7268">
        <f t="shared" ca="1" si="231"/>
        <v>-1.4096610982890605E-2</v>
      </c>
    </row>
    <row r="7269" spans="2:7" x14ac:dyDescent="0.35">
      <c r="B7269" s="269">
        <v>36731</v>
      </c>
      <c r="C7269" s="210">
        <v>44.46</v>
      </c>
      <c r="D7269">
        <f t="shared" si="230"/>
        <v>-0.96364320293078631</v>
      </c>
      <c r="E7269">
        <v>-2.2427440633245296E-2</v>
      </c>
      <c r="F7269">
        <v>7261</v>
      </c>
      <c r="G7269">
        <f t="shared" ca="1" si="231"/>
        <v>1.609062444203584E-2</v>
      </c>
    </row>
    <row r="7270" spans="2:7" x14ac:dyDescent="0.35">
      <c r="B7270" s="269">
        <v>42324</v>
      </c>
      <c r="C7270" s="210">
        <v>1222.8800000000001</v>
      </c>
      <c r="D7270">
        <f t="shared" si="230"/>
        <v>26.019001325673887</v>
      </c>
      <c r="E7270">
        <v>-2.2431131788894706E-2</v>
      </c>
      <c r="F7270">
        <v>7262</v>
      </c>
      <c r="G7270">
        <f t="shared" ca="1" si="231"/>
        <v>1.0618282353998915E-3</v>
      </c>
    </row>
    <row r="7271" spans="2:7" x14ac:dyDescent="0.35">
      <c r="B7271" s="269">
        <v>37026</v>
      </c>
      <c r="C7271" s="210">
        <v>45.26</v>
      </c>
      <c r="D7271">
        <f t="shared" si="230"/>
        <v>-0.77434312210200928</v>
      </c>
      <c r="E7271">
        <v>-2.2462203023758082E-2</v>
      </c>
      <c r="F7271">
        <v>7263</v>
      </c>
      <c r="G7271">
        <f t="shared" ca="1" si="231"/>
        <v>1.4569399739936881E-2</v>
      </c>
    </row>
    <row r="7272" spans="2:7" x14ac:dyDescent="0.35">
      <c r="B7272" s="269">
        <v>41115</v>
      </c>
      <c r="C7272" s="210">
        <v>200.57</v>
      </c>
      <c r="D7272">
        <f t="shared" si="230"/>
        <v>7.7394335511982577</v>
      </c>
      <c r="E7272">
        <v>-2.2563352826510702E-2</v>
      </c>
      <c r="F7272">
        <v>7264</v>
      </c>
      <c r="G7272">
        <f t="shared" ca="1" si="231"/>
        <v>-2.1452032362241344E-2</v>
      </c>
    </row>
    <row r="7273" spans="2:7" x14ac:dyDescent="0.35">
      <c r="B7273" s="269">
        <v>35887</v>
      </c>
      <c r="C7273" s="210">
        <v>22.95</v>
      </c>
      <c r="D7273">
        <f t="shared" si="230"/>
        <v>-0.99081025887440699</v>
      </c>
      <c r="E7273">
        <v>-2.2572402044293064E-2</v>
      </c>
      <c r="F7273">
        <v>7265</v>
      </c>
      <c r="G7273">
        <f t="shared" ca="1" si="231"/>
        <v>-1.8266663869218804E-3</v>
      </c>
    </row>
    <row r="7274" spans="2:7" x14ac:dyDescent="0.35">
      <c r="B7274" s="269">
        <v>43511</v>
      </c>
      <c r="C7274" s="210">
        <v>2497.35</v>
      </c>
      <c r="D7274">
        <f t="shared" si="230"/>
        <v>6.6518903821762038E-2</v>
      </c>
      <c r="E7274">
        <v>-2.2655406145802304E-2</v>
      </c>
      <c r="F7274">
        <v>7266</v>
      </c>
      <c r="G7274">
        <f t="shared" ca="1" si="231"/>
        <v>-2.9824001124128729E-3</v>
      </c>
    </row>
    <row r="7275" spans="2:7" x14ac:dyDescent="0.35">
      <c r="B7275" s="269">
        <v>43397</v>
      </c>
      <c r="C7275" s="210">
        <v>2341.59</v>
      </c>
      <c r="D7275">
        <f t="shared" si="230"/>
        <v>-0.58863181195319902</v>
      </c>
      <c r="E7275">
        <v>-2.2684207450937799E-2</v>
      </c>
      <c r="F7275">
        <v>7267</v>
      </c>
      <c r="G7275">
        <f t="shared" ca="1" si="231"/>
        <v>3.8236119136174258E-3</v>
      </c>
    </row>
    <row r="7276" spans="2:7" x14ac:dyDescent="0.35">
      <c r="B7276" s="269">
        <v>46093</v>
      </c>
      <c r="C7276" s="210">
        <v>5692.2</v>
      </c>
      <c r="D7276">
        <f t="shared" si="230"/>
        <v>0.88046950621240083</v>
      </c>
      <c r="E7276">
        <v>-2.2714396085500934E-2</v>
      </c>
      <c r="F7276">
        <v>7268</v>
      </c>
      <c r="G7276">
        <f t="shared" ca="1" si="231"/>
        <v>4.8006754072286138E-4</v>
      </c>
    </row>
    <row r="7277" spans="2:7" x14ac:dyDescent="0.35">
      <c r="B7277" s="269">
        <v>44670</v>
      </c>
      <c r="C7277" s="210">
        <v>3027.01</v>
      </c>
      <c r="D7277">
        <f t="shared" si="230"/>
        <v>37.302037201062888</v>
      </c>
      <c r="E7277">
        <v>-2.2728666853919773E-2</v>
      </c>
      <c r="F7277">
        <v>7269</v>
      </c>
      <c r="G7277">
        <f t="shared" ca="1" si="231"/>
        <v>-1.3431999483148476E-2</v>
      </c>
    </row>
    <row r="7278" spans="2:7" x14ac:dyDescent="0.35">
      <c r="B7278" s="269">
        <v>38576</v>
      </c>
      <c r="C7278" s="210">
        <v>79.03</v>
      </c>
      <c r="D7278">
        <f t="shared" si="230"/>
        <v>-0.5934461649261793</v>
      </c>
      <c r="E7278">
        <v>-2.2752565846420221E-2</v>
      </c>
      <c r="F7278">
        <v>7270</v>
      </c>
      <c r="G7278">
        <f t="shared" ca="1" si="231"/>
        <v>8.5857075825979839E-4</v>
      </c>
    </row>
    <row r="7279" spans="2:7" x14ac:dyDescent="0.35">
      <c r="B7279" s="269">
        <v>40861</v>
      </c>
      <c r="C7279" s="210">
        <v>194.39</v>
      </c>
      <c r="D7279">
        <f t="shared" si="230"/>
        <v>20.574916759156494</v>
      </c>
      <c r="E7279">
        <v>-2.2772974059923595E-2</v>
      </c>
      <c r="F7279">
        <v>7271</v>
      </c>
      <c r="G7279">
        <f t="shared" ca="1" si="231"/>
        <v>-1.1323748342526103E-2</v>
      </c>
    </row>
    <row r="7280" spans="2:7" x14ac:dyDescent="0.35">
      <c r="B7280" s="269">
        <v>35142</v>
      </c>
      <c r="C7280" s="210">
        <v>9.01</v>
      </c>
      <c r="D7280">
        <f t="shared" si="230"/>
        <v>-0.99239886953220569</v>
      </c>
      <c r="E7280">
        <v>-2.277657266811289E-2</v>
      </c>
      <c r="F7280">
        <v>7272</v>
      </c>
      <c r="G7280">
        <f t="shared" ca="1" si="231"/>
        <v>-1.9003139503172759E-2</v>
      </c>
    </row>
    <row r="7281" spans="2:7" x14ac:dyDescent="0.35">
      <c r="B7281" s="269">
        <v>42444</v>
      </c>
      <c r="C7281" s="210">
        <v>1185.3499999999999</v>
      </c>
      <c r="D7281">
        <f t="shared" si="230"/>
        <v>19.972222222222221</v>
      </c>
      <c r="E7281">
        <v>-2.2778611353855883E-2</v>
      </c>
      <c r="F7281">
        <v>7273</v>
      </c>
      <c r="G7281">
        <f t="shared" ca="1" si="231"/>
        <v>1.9151678039111927E-2</v>
      </c>
    </row>
    <row r="7282" spans="2:7" x14ac:dyDescent="0.35">
      <c r="B7282" s="269">
        <v>36334</v>
      </c>
      <c r="C7282" s="210">
        <v>56.52</v>
      </c>
      <c r="D7282">
        <f t="shared" si="230"/>
        <v>-0.98953346901058681</v>
      </c>
      <c r="E7282">
        <v>-2.2821576763485479E-2</v>
      </c>
      <c r="F7282">
        <v>7274</v>
      </c>
      <c r="G7282">
        <f t="shared" ca="1" si="231"/>
        <v>-1.274574338120534E-2</v>
      </c>
    </row>
    <row r="7283" spans="2:7" x14ac:dyDescent="0.35">
      <c r="B7283" s="269">
        <v>46104</v>
      </c>
      <c r="C7283" s="210">
        <v>5400.07</v>
      </c>
      <c r="D7283">
        <f t="shared" si="230"/>
        <v>1.4296075334854066</v>
      </c>
      <c r="E7283">
        <v>-2.2869974631138257E-2</v>
      </c>
      <c r="F7283">
        <v>7275</v>
      </c>
      <c r="G7283">
        <f t="shared" ca="1" si="231"/>
        <v>-2.3301088217617217E-2</v>
      </c>
    </row>
    <row r="7284" spans="2:7" x14ac:dyDescent="0.35">
      <c r="B7284" s="269">
        <v>43917</v>
      </c>
      <c r="C7284" s="210">
        <v>2222.61</v>
      </c>
      <c r="D7284">
        <f t="shared" si="230"/>
        <v>34.675922953451042</v>
      </c>
      <c r="E7284">
        <v>-2.2873949284282238E-2</v>
      </c>
      <c r="F7284">
        <v>7276</v>
      </c>
      <c r="G7284">
        <f t="shared" ca="1" si="231"/>
        <v>1.6896568408308096E-2</v>
      </c>
    </row>
    <row r="7285" spans="2:7" x14ac:dyDescent="0.35">
      <c r="B7285" s="269">
        <v>38439</v>
      </c>
      <c r="C7285" s="210">
        <v>62.3</v>
      </c>
      <c r="D7285">
        <f t="shared" si="230"/>
        <v>-0.94189083311569599</v>
      </c>
      <c r="E7285">
        <v>-2.2898368883312436E-2</v>
      </c>
      <c r="F7285">
        <v>7277</v>
      </c>
      <c r="G7285">
        <f t="shared" ca="1" si="231"/>
        <v>-5.5840120007593702E-3</v>
      </c>
    </row>
    <row r="7286" spans="2:7" x14ac:dyDescent="0.35">
      <c r="B7286" s="269">
        <v>42157</v>
      </c>
      <c r="C7286" s="210">
        <v>1072.1199999999999</v>
      </c>
      <c r="D7286">
        <f t="shared" si="230"/>
        <v>-0.77658860646070105</v>
      </c>
      <c r="E7286">
        <v>-2.2902711323764056E-2</v>
      </c>
      <c r="F7286">
        <v>7278</v>
      </c>
      <c r="G7286">
        <f t="shared" ca="1" si="231"/>
        <v>5.9673008624116621E-3</v>
      </c>
    </row>
    <row r="7287" spans="2:7" x14ac:dyDescent="0.35">
      <c r="B7287" s="269">
        <v>45328</v>
      </c>
      <c r="C7287" s="210">
        <v>4798.8599999999997</v>
      </c>
      <c r="D7287">
        <f t="shared" si="230"/>
        <v>81.781783681214407</v>
      </c>
      <c r="E7287">
        <v>-2.2918015563727068E-2</v>
      </c>
      <c r="F7287">
        <v>7279</v>
      </c>
      <c r="G7287">
        <f t="shared" ca="1" si="231"/>
        <v>6.8313009878661337E-3</v>
      </c>
    </row>
    <row r="7288" spans="2:7" x14ac:dyDescent="0.35">
      <c r="B7288" s="269">
        <v>36245</v>
      </c>
      <c r="C7288" s="210">
        <v>57.97</v>
      </c>
      <c r="D7288">
        <f t="shared" si="230"/>
        <v>-0.95205485116906097</v>
      </c>
      <c r="E7288">
        <v>-2.2922636103151855E-2</v>
      </c>
      <c r="F7288">
        <v>7280</v>
      </c>
      <c r="G7288">
        <f t="shared" ca="1" si="231"/>
        <v>2.6470738172237915E-3</v>
      </c>
    </row>
    <row r="7289" spans="2:7" x14ac:dyDescent="0.35">
      <c r="B7289" s="269">
        <v>42354</v>
      </c>
      <c r="C7289" s="210">
        <v>1209.0899999999999</v>
      </c>
      <c r="D7289">
        <f t="shared" si="230"/>
        <v>-0.56002532668144067</v>
      </c>
      <c r="E7289">
        <v>-2.2933889306407516E-2</v>
      </c>
      <c r="F7289">
        <v>7281</v>
      </c>
      <c r="G7289">
        <f t="shared" ca="1" si="231"/>
        <v>-3.9469890025543235E-2</v>
      </c>
    </row>
    <row r="7290" spans="2:7" x14ac:dyDescent="0.35">
      <c r="B7290" s="269">
        <v>43955</v>
      </c>
      <c r="C7290" s="210">
        <v>2748.09</v>
      </c>
      <c r="D7290">
        <f t="shared" si="230"/>
        <v>-0.43272031426430485</v>
      </c>
      <c r="E7290">
        <v>-2.2995125801256355E-2</v>
      </c>
      <c r="F7290">
        <v>7282</v>
      </c>
      <c r="G7290">
        <f t="shared" ca="1" si="231"/>
        <v>1.3575712999601697E-2</v>
      </c>
    </row>
    <row r="7291" spans="2:7" x14ac:dyDescent="0.35">
      <c r="B7291" s="269">
        <v>45114</v>
      </c>
      <c r="C7291" s="210">
        <v>4844.33</v>
      </c>
      <c r="D7291">
        <f t="shared" si="230"/>
        <v>23.752593122477133</v>
      </c>
      <c r="E7291">
        <v>-2.3011316081905028E-2</v>
      </c>
      <c r="F7291">
        <v>7283</v>
      </c>
      <c r="G7291">
        <f t="shared" ca="1" si="231"/>
        <v>-1.0265091791058997E-2</v>
      </c>
    </row>
    <row r="7292" spans="2:7" x14ac:dyDescent="0.35">
      <c r="B7292" s="269">
        <v>41220</v>
      </c>
      <c r="C7292" s="210">
        <v>195.71</v>
      </c>
      <c r="D7292">
        <f t="shared" si="230"/>
        <v>-0.94368316854475764</v>
      </c>
      <c r="E7292">
        <v>-2.3013178913737945E-2</v>
      </c>
      <c r="F7292">
        <v>7284</v>
      </c>
      <c r="G7292">
        <f t="shared" ca="1" si="231"/>
        <v>-7.0333985485665348E-3</v>
      </c>
    </row>
    <row r="7293" spans="2:7" x14ac:dyDescent="0.35">
      <c r="B7293" s="269">
        <v>44778</v>
      </c>
      <c r="C7293" s="210">
        <v>3475.16</v>
      </c>
      <c r="D7293">
        <f t="shared" si="230"/>
        <v>72.161263157894737</v>
      </c>
      <c r="E7293">
        <v>-2.3032872376015305E-2</v>
      </c>
      <c r="F7293">
        <v>7285</v>
      </c>
      <c r="G7293">
        <f t="shared" ca="1" si="231"/>
        <v>-1.190120140956227E-2</v>
      </c>
    </row>
    <row r="7294" spans="2:7" x14ac:dyDescent="0.35">
      <c r="B7294" s="269">
        <v>36564</v>
      </c>
      <c r="C7294" s="210">
        <v>47.5</v>
      </c>
      <c r="D7294">
        <f t="shared" si="230"/>
        <v>1.822079314040732E-2</v>
      </c>
      <c r="E7294">
        <v>-2.3035787741670043E-2</v>
      </c>
      <c r="F7294">
        <v>7286</v>
      </c>
      <c r="G7294">
        <f t="shared" ca="1" si="231"/>
        <v>1.1339238975013547E-2</v>
      </c>
    </row>
    <row r="7295" spans="2:7" x14ac:dyDescent="0.35">
      <c r="B7295" s="269">
        <v>36966</v>
      </c>
      <c r="C7295" s="210">
        <v>46.65</v>
      </c>
      <c r="D7295">
        <f t="shared" si="230"/>
        <v>-5.719482619240094E-2</v>
      </c>
      <c r="E7295">
        <v>-2.3036649214659716E-2</v>
      </c>
      <c r="F7295">
        <v>7287</v>
      </c>
      <c r="G7295">
        <f t="shared" ca="1" si="231"/>
        <v>3.3932423118475195E-3</v>
      </c>
    </row>
    <row r="7296" spans="2:7" x14ac:dyDescent="0.35">
      <c r="B7296" s="269">
        <v>36559</v>
      </c>
      <c r="C7296" s="210">
        <v>49.48</v>
      </c>
      <c r="D7296">
        <f t="shared" si="230"/>
        <v>-9.2443140132061744E-2</v>
      </c>
      <c r="E7296">
        <v>-2.3099703849950675E-2</v>
      </c>
      <c r="F7296">
        <v>7288</v>
      </c>
      <c r="G7296">
        <f t="shared" ca="1" si="231"/>
        <v>1.3132579882182511E-2</v>
      </c>
    </row>
    <row r="7297" spans="2:7" x14ac:dyDescent="0.35">
      <c r="B7297" s="269">
        <v>36913</v>
      </c>
      <c r="C7297" s="210">
        <v>54.52</v>
      </c>
      <c r="D7297">
        <f t="shared" si="230"/>
        <v>-0.58653116942211436</v>
      </c>
      <c r="E7297">
        <v>-2.3114137251388625E-2</v>
      </c>
      <c r="F7297">
        <v>7289</v>
      </c>
      <c r="G7297">
        <f t="shared" ca="1" si="231"/>
        <v>-2.2756567098801667E-2</v>
      </c>
    </row>
    <row r="7298" spans="2:7" x14ac:dyDescent="0.35">
      <c r="B7298" s="269">
        <v>40140</v>
      </c>
      <c r="C7298" s="210">
        <v>131.86000000000001</v>
      </c>
      <c r="D7298">
        <f t="shared" si="230"/>
        <v>2.9526378896882499</v>
      </c>
      <c r="E7298">
        <v>-2.3114535486738599E-2</v>
      </c>
      <c r="F7298">
        <v>7290</v>
      </c>
      <c r="G7298">
        <f t="shared" ca="1" si="231"/>
        <v>1.4954437326186719E-2</v>
      </c>
    </row>
    <row r="7299" spans="2:7" x14ac:dyDescent="0.35">
      <c r="B7299" s="269">
        <v>36034</v>
      </c>
      <c r="C7299" s="210">
        <v>33.36</v>
      </c>
      <c r="D7299">
        <f t="shared" si="230"/>
        <v>-0.97723441861099936</v>
      </c>
      <c r="E7299">
        <v>-2.3133235724743753E-2</v>
      </c>
      <c r="F7299">
        <v>7291</v>
      </c>
      <c r="G7299">
        <f t="shared" ca="1" si="231"/>
        <v>-8.9595610459360583E-3</v>
      </c>
    </row>
    <row r="7300" spans="2:7" x14ac:dyDescent="0.35">
      <c r="B7300" s="269">
        <v>42650</v>
      </c>
      <c r="C7300" s="210">
        <v>1465.37</v>
      </c>
      <c r="D7300">
        <f t="shared" si="230"/>
        <v>3.735707591377694</v>
      </c>
      <c r="E7300">
        <v>-2.317132515182032E-2</v>
      </c>
      <c r="F7300">
        <v>7292</v>
      </c>
      <c r="G7300">
        <f t="shared" ca="1" si="231"/>
        <v>-2.4898237506981126E-3</v>
      </c>
    </row>
    <row r="7301" spans="2:7" x14ac:dyDescent="0.35">
      <c r="B7301" s="269">
        <v>41523</v>
      </c>
      <c r="C7301" s="210">
        <v>309.43</v>
      </c>
      <c r="D7301">
        <f t="shared" si="230"/>
        <v>26.214599824098507</v>
      </c>
      <c r="E7301">
        <v>-2.3171386179246696E-2</v>
      </c>
      <c r="F7301">
        <v>7293</v>
      </c>
      <c r="G7301">
        <f t="shared" ca="1" si="231"/>
        <v>-1.9140298565377867E-4</v>
      </c>
    </row>
    <row r="7302" spans="2:7" x14ac:dyDescent="0.35">
      <c r="B7302" s="269">
        <v>35514</v>
      </c>
      <c r="C7302" s="210">
        <v>11.37</v>
      </c>
      <c r="D7302">
        <f t="shared" si="230"/>
        <v>-0.99434046789447494</v>
      </c>
      <c r="E7302">
        <v>-2.3195876288659909E-2</v>
      </c>
      <c r="F7302">
        <v>7294</v>
      </c>
      <c r="G7302">
        <f t="shared" ca="1" si="231"/>
        <v>7.7247906998784632E-4</v>
      </c>
    </row>
    <row r="7303" spans="2:7" x14ac:dyDescent="0.35">
      <c r="B7303" s="269">
        <v>43136</v>
      </c>
      <c r="C7303" s="210">
        <v>2009</v>
      </c>
      <c r="D7303">
        <f t="shared" si="230"/>
        <v>60.306072627403104</v>
      </c>
      <c r="E7303">
        <v>-2.32209883506098E-2</v>
      </c>
      <c r="F7303">
        <v>7295</v>
      </c>
      <c r="G7303">
        <f t="shared" ca="1" si="231"/>
        <v>-1.159459917986202E-2</v>
      </c>
    </row>
    <row r="7304" spans="2:7" x14ac:dyDescent="0.35">
      <c r="B7304" s="269">
        <v>36068</v>
      </c>
      <c r="C7304" s="210">
        <v>32.770000000000003</v>
      </c>
      <c r="D7304">
        <f t="shared" si="230"/>
        <v>-0.60974157437179943</v>
      </c>
      <c r="E7304">
        <v>-2.3248882265275533E-2</v>
      </c>
      <c r="F7304">
        <v>7296</v>
      </c>
      <c r="G7304">
        <f t="shared" ca="1" si="231"/>
        <v>-1.4900729294888346E-2</v>
      </c>
    </row>
    <row r="7305" spans="2:7" x14ac:dyDescent="0.35">
      <c r="B7305" s="269">
        <v>38915</v>
      </c>
      <c r="C7305" s="210">
        <v>83.97</v>
      </c>
      <c r="D7305">
        <f t="shared" ref="D7305:D7368" si="232">(C7305-C7306)/C7306</f>
        <v>-0.98556013172489099</v>
      </c>
      <c r="E7305">
        <v>-2.3263929277654995E-2</v>
      </c>
      <c r="F7305">
        <v>7297</v>
      </c>
      <c r="G7305">
        <f t="shared" ca="1" si="231"/>
        <v>-2.240330284826797E-2</v>
      </c>
    </row>
    <row r="7306" spans="2:7" x14ac:dyDescent="0.35">
      <c r="B7306" s="269">
        <v>45957</v>
      </c>
      <c r="C7306" s="210">
        <v>5815.15</v>
      </c>
      <c r="D7306">
        <f t="shared" si="232"/>
        <v>532.5</v>
      </c>
      <c r="E7306">
        <v>-2.3294210123214684E-2</v>
      </c>
      <c r="F7306">
        <v>7298</v>
      </c>
      <c r="G7306">
        <f t="shared" ref="G7306:G7369" ca="1" si="233">_xlfn.NORM.INV(RAND(),M$11,M$12)</f>
        <v>-1.1850982565671265E-2</v>
      </c>
    </row>
    <row r="7307" spans="2:7" x14ac:dyDescent="0.35">
      <c r="B7307" s="269">
        <v>35527</v>
      </c>
      <c r="C7307" s="210">
        <v>10.9</v>
      </c>
      <c r="D7307">
        <f t="shared" si="232"/>
        <v>-0.96312210305511392</v>
      </c>
      <c r="E7307">
        <v>-2.3297491039426504E-2</v>
      </c>
      <c r="F7307">
        <v>7299</v>
      </c>
      <c r="G7307">
        <f t="shared" ca="1" si="233"/>
        <v>5.827666884739572E-3</v>
      </c>
    </row>
    <row r="7308" spans="2:7" x14ac:dyDescent="0.35">
      <c r="B7308" s="269">
        <v>41485</v>
      </c>
      <c r="C7308" s="210">
        <v>295.57</v>
      </c>
      <c r="D7308">
        <f t="shared" si="232"/>
        <v>-0.94772678637433616</v>
      </c>
      <c r="E7308">
        <v>-2.3328817367742796E-2</v>
      </c>
      <c r="F7308">
        <v>7300</v>
      </c>
      <c r="G7308">
        <f t="shared" ca="1" si="233"/>
        <v>1.0382278651195757E-2</v>
      </c>
    </row>
    <row r="7309" spans="2:7" x14ac:dyDescent="0.35">
      <c r="B7309" s="269">
        <v>46050</v>
      </c>
      <c r="C7309" s="210">
        <v>5654.33</v>
      </c>
      <c r="D7309">
        <f t="shared" si="232"/>
        <v>41.683852947837245</v>
      </c>
      <c r="E7309">
        <v>-2.3360934644654708E-2</v>
      </c>
      <c r="F7309">
        <v>7301</v>
      </c>
      <c r="G7309">
        <f t="shared" ca="1" si="233"/>
        <v>-1.0331512906531648E-2</v>
      </c>
    </row>
    <row r="7310" spans="2:7" x14ac:dyDescent="0.35">
      <c r="B7310" s="269">
        <v>39961</v>
      </c>
      <c r="C7310" s="210">
        <v>132.47</v>
      </c>
      <c r="D7310">
        <f t="shared" si="232"/>
        <v>1.861123110151188</v>
      </c>
      <c r="E7310">
        <v>-2.3370687112945945E-2</v>
      </c>
      <c r="F7310">
        <v>7302</v>
      </c>
      <c r="G7310">
        <f t="shared" ca="1" si="233"/>
        <v>-1.1082195390913751E-2</v>
      </c>
    </row>
    <row r="7311" spans="2:7" x14ac:dyDescent="0.35">
      <c r="B7311" s="269">
        <v>36992</v>
      </c>
      <c r="C7311" s="210">
        <v>46.3</v>
      </c>
      <c r="D7311">
        <f t="shared" si="232"/>
        <v>1.5822643614054657</v>
      </c>
      <c r="E7311">
        <v>-2.3412782113478157E-2</v>
      </c>
      <c r="F7311">
        <v>7303</v>
      </c>
      <c r="G7311">
        <f t="shared" ca="1" si="233"/>
        <v>-1.4089242572007114E-2</v>
      </c>
    </row>
    <row r="7312" spans="2:7" x14ac:dyDescent="0.35">
      <c r="B7312" s="269">
        <v>35762</v>
      </c>
      <c r="C7312" s="210">
        <v>17.93</v>
      </c>
      <c r="D7312">
        <f t="shared" si="232"/>
        <v>-0.99409717764104388</v>
      </c>
      <c r="E7312">
        <v>-2.3420479302832229E-2</v>
      </c>
      <c r="F7312">
        <v>7304</v>
      </c>
      <c r="G7312">
        <f t="shared" ca="1" si="233"/>
        <v>2.0364863753566421E-2</v>
      </c>
    </row>
    <row r="7313" spans="2:7" x14ac:dyDescent="0.35">
      <c r="B7313" s="269">
        <v>44680</v>
      </c>
      <c r="C7313" s="210">
        <v>3037.53</v>
      </c>
      <c r="D7313">
        <f t="shared" si="232"/>
        <v>21.890203466465717</v>
      </c>
      <c r="E7313">
        <v>-2.3421575498813619E-2</v>
      </c>
      <c r="F7313">
        <v>7305</v>
      </c>
      <c r="G7313">
        <f t="shared" ca="1" si="233"/>
        <v>-1.0882514399890722E-2</v>
      </c>
    </row>
    <row r="7314" spans="2:7" x14ac:dyDescent="0.35">
      <c r="B7314" s="269">
        <v>38820</v>
      </c>
      <c r="C7314" s="210">
        <v>132.69999999999999</v>
      </c>
      <c r="D7314">
        <f t="shared" si="232"/>
        <v>-0.20837558909503076</v>
      </c>
      <c r="E7314">
        <v>-2.3474869379645286E-2</v>
      </c>
      <c r="F7314">
        <v>7306</v>
      </c>
      <c r="G7314">
        <f t="shared" ca="1" si="233"/>
        <v>1.0826096215789578E-2</v>
      </c>
    </row>
    <row r="7315" spans="2:7" x14ac:dyDescent="0.35">
      <c r="B7315" s="269">
        <v>40497</v>
      </c>
      <c r="C7315" s="210">
        <v>167.63</v>
      </c>
      <c r="D7315">
        <f t="shared" si="232"/>
        <v>0.72352457330865705</v>
      </c>
      <c r="E7315">
        <v>-2.3476639869509503E-2</v>
      </c>
      <c r="F7315">
        <v>7307</v>
      </c>
      <c r="G7315">
        <f t="shared" ca="1" si="233"/>
        <v>8.2013444536862337E-3</v>
      </c>
    </row>
    <row r="7316" spans="2:7" x14ac:dyDescent="0.35">
      <c r="B7316" s="269">
        <v>39147</v>
      </c>
      <c r="C7316" s="210">
        <v>97.26</v>
      </c>
      <c r="D7316">
        <f t="shared" si="232"/>
        <v>-0.26401816118047672</v>
      </c>
      <c r="E7316">
        <v>-2.349397590361435E-2</v>
      </c>
      <c r="F7316">
        <v>7308</v>
      </c>
      <c r="G7316">
        <f t="shared" ca="1" si="233"/>
        <v>-2.8960169011697165E-3</v>
      </c>
    </row>
    <row r="7317" spans="2:7" x14ac:dyDescent="0.35">
      <c r="B7317" s="269">
        <v>38840</v>
      </c>
      <c r="C7317" s="210">
        <v>132.15</v>
      </c>
      <c r="D7317">
        <f t="shared" si="232"/>
        <v>2.2469287469287469</v>
      </c>
      <c r="E7317">
        <v>-2.3498115717135937E-2</v>
      </c>
      <c r="F7317">
        <v>7309</v>
      </c>
      <c r="G7317">
        <f t="shared" ca="1" si="233"/>
        <v>-1.0165242560995904E-2</v>
      </c>
    </row>
    <row r="7318" spans="2:7" x14ac:dyDescent="0.35">
      <c r="B7318" s="269">
        <v>37915</v>
      </c>
      <c r="C7318" s="210">
        <v>40.700000000000003</v>
      </c>
      <c r="D7318">
        <f t="shared" si="232"/>
        <v>1.2801120448179271</v>
      </c>
      <c r="E7318">
        <v>-2.3512476007677467E-2</v>
      </c>
      <c r="F7318">
        <v>7310</v>
      </c>
      <c r="G7318">
        <f t="shared" ca="1" si="233"/>
        <v>1.8802312745410797E-2</v>
      </c>
    </row>
    <row r="7319" spans="2:7" x14ac:dyDescent="0.35">
      <c r="B7319" s="269">
        <v>35804</v>
      </c>
      <c r="C7319" s="210">
        <v>17.850000000000001</v>
      </c>
      <c r="D7319">
        <f t="shared" si="232"/>
        <v>-0.99310067601779528</v>
      </c>
      <c r="E7319">
        <v>-2.35229759299781E-2</v>
      </c>
      <c r="F7319">
        <v>7311</v>
      </c>
      <c r="G7319">
        <f t="shared" ca="1" si="233"/>
        <v>-1.6253762432099608E-2</v>
      </c>
    </row>
    <row r="7320" spans="2:7" x14ac:dyDescent="0.35">
      <c r="B7320" s="269">
        <v>43738</v>
      </c>
      <c r="C7320" s="210">
        <v>2587.21</v>
      </c>
      <c r="D7320">
        <f t="shared" si="232"/>
        <v>31.323963018490755</v>
      </c>
      <c r="E7320">
        <v>-2.3532209121514481E-2</v>
      </c>
      <c r="F7320">
        <v>7312</v>
      </c>
      <c r="G7320">
        <f t="shared" ca="1" si="233"/>
        <v>-1.5311395521927019E-2</v>
      </c>
    </row>
    <row r="7321" spans="2:7" x14ac:dyDescent="0.35">
      <c r="B7321" s="269">
        <v>38922</v>
      </c>
      <c r="C7321" s="210">
        <v>80.040000000000006</v>
      </c>
      <c r="D7321">
        <f t="shared" si="232"/>
        <v>0.70843116328708655</v>
      </c>
      <c r="E7321">
        <v>-2.3545199463218161E-2</v>
      </c>
      <c r="F7321">
        <v>7313</v>
      </c>
      <c r="G7321">
        <f t="shared" ca="1" si="233"/>
        <v>-2.758051844732619E-3</v>
      </c>
    </row>
    <row r="7322" spans="2:7" x14ac:dyDescent="0.35">
      <c r="B7322" s="269">
        <v>36973</v>
      </c>
      <c r="C7322" s="210">
        <v>46.85</v>
      </c>
      <c r="D7322">
        <f t="shared" si="232"/>
        <v>1.5713501646542263</v>
      </c>
      <c r="E7322">
        <v>-2.3551479783242926E-2</v>
      </c>
      <c r="F7322">
        <v>7314</v>
      </c>
      <c r="G7322">
        <f t="shared" ca="1" si="233"/>
        <v>4.5885529174867372E-2</v>
      </c>
    </row>
    <row r="7323" spans="2:7" x14ac:dyDescent="0.35">
      <c r="B7323" s="269">
        <v>35790</v>
      </c>
      <c r="C7323" s="210">
        <v>18.22</v>
      </c>
      <c r="D7323">
        <f t="shared" si="232"/>
        <v>0.15829624920534002</v>
      </c>
      <c r="E7323">
        <v>-2.3579849946409499E-2</v>
      </c>
      <c r="F7323">
        <v>7315</v>
      </c>
      <c r="G7323">
        <f t="shared" ca="1" si="233"/>
        <v>-1.6255561346374674E-2</v>
      </c>
    </row>
    <row r="7324" spans="2:7" x14ac:dyDescent="0.35">
      <c r="B7324" s="269">
        <v>35731</v>
      </c>
      <c r="C7324" s="210">
        <v>15.73</v>
      </c>
      <c r="D7324">
        <f t="shared" si="232"/>
        <v>-0.83638443935926765</v>
      </c>
      <c r="E7324">
        <v>-2.3587833643699506E-2</v>
      </c>
      <c r="F7324">
        <v>7316</v>
      </c>
      <c r="G7324">
        <f t="shared" ca="1" si="233"/>
        <v>-1.6521544633101098E-2</v>
      </c>
    </row>
    <row r="7325" spans="2:7" x14ac:dyDescent="0.35">
      <c r="B7325" s="269">
        <v>38890</v>
      </c>
      <c r="C7325" s="210">
        <v>96.14</v>
      </c>
      <c r="D7325">
        <f t="shared" si="232"/>
        <v>7.9682835820895521</v>
      </c>
      <c r="E7325">
        <v>-2.3662029044378981E-2</v>
      </c>
      <c r="F7325">
        <v>7317</v>
      </c>
      <c r="G7325">
        <f t="shared" ca="1" si="233"/>
        <v>-2.8458857812181392E-2</v>
      </c>
    </row>
    <row r="7326" spans="2:7" x14ac:dyDescent="0.35">
      <c r="B7326" s="269">
        <v>35409</v>
      </c>
      <c r="C7326" s="210">
        <v>10.72</v>
      </c>
      <c r="D7326">
        <f t="shared" si="232"/>
        <v>-0.87604070305272896</v>
      </c>
      <c r="E7326">
        <v>-2.3679417122040053E-2</v>
      </c>
      <c r="F7326">
        <v>7318</v>
      </c>
      <c r="G7326">
        <f t="shared" ca="1" si="233"/>
        <v>-3.7228187077148207E-2</v>
      </c>
    </row>
    <row r="7327" spans="2:7" x14ac:dyDescent="0.35">
      <c r="B7327" s="269">
        <v>38908</v>
      </c>
      <c r="C7327" s="210">
        <v>86.48</v>
      </c>
      <c r="D7327">
        <f t="shared" si="232"/>
        <v>-0.97252440016266772</v>
      </c>
      <c r="E7327">
        <v>-2.3707383156468666E-2</v>
      </c>
      <c r="F7327">
        <v>7319</v>
      </c>
      <c r="G7327">
        <f t="shared" ca="1" si="233"/>
        <v>-3.0108168353472801E-2</v>
      </c>
    </row>
    <row r="7328" spans="2:7" x14ac:dyDescent="0.35">
      <c r="B7328" s="269">
        <v>44606</v>
      </c>
      <c r="C7328" s="210">
        <v>3147.52</v>
      </c>
      <c r="D7328">
        <f t="shared" si="232"/>
        <v>25.552387379787412</v>
      </c>
      <c r="E7328">
        <v>-2.3719056200546467E-2</v>
      </c>
      <c r="F7328">
        <v>7320</v>
      </c>
      <c r="G7328">
        <f t="shared" ca="1" si="233"/>
        <v>2.3951608040121933E-2</v>
      </c>
    </row>
    <row r="7329" spans="2:7" x14ac:dyDescent="0.35">
      <c r="B7329" s="269">
        <v>39925</v>
      </c>
      <c r="C7329" s="210">
        <v>118.54</v>
      </c>
      <c r="D7329">
        <f t="shared" si="232"/>
        <v>-0.97824574925904517</v>
      </c>
      <c r="E7329">
        <v>-2.3719321363860939E-2</v>
      </c>
      <c r="F7329">
        <v>7321</v>
      </c>
      <c r="G7329">
        <f t="shared" ca="1" si="233"/>
        <v>2.1741720019613688E-2</v>
      </c>
    </row>
    <row r="7330" spans="2:7" x14ac:dyDescent="0.35">
      <c r="B7330" s="269">
        <v>45589</v>
      </c>
      <c r="C7330" s="210">
        <v>5449.05</v>
      </c>
      <c r="D7330">
        <f t="shared" si="232"/>
        <v>1.0154197242277194</v>
      </c>
      <c r="E7330">
        <v>-2.3735427382814311E-2</v>
      </c>
      <c r="F7330">
        <v>7322</v>
      </c>
      <c r="G7330">
        <f t="shared" ca="1" si="233"/>
        <v>-2.2809357158936554E-2</v>
      </c>
    </row>
    <row r="7331" spans="2:7" x14ac:dyDescent="0.35">
      <c r="B7331" s="269">
        <v>43437</v>
      </c>
      <c r="C7331" s="210">
        <v>2703.68</v>
      </c>
      <c r="D7331">
        <f t="shared" si="232"/>
        <v>285.10370370370373</v>
      </c>
      <c r="E7331">
        <v>-2.3737822359916602E-2</v>
      </c>
      <c r="F7331">
        <v>7323</v>
      </c>
      <c r="G7331">
        <f t="shared" ca="1" si="233"/>
        <v>1.0465364939726919E-2</v>
      </c>
    </row>
    <row r="7332" spans="2:7" x14ac:dyDescent="0.35">
      <c r="B7332" s="269">
        <v>35296</v>
      </c>
      <c r="C7332" s="210">
        <v>9.4499999999999993</v>
      </c>
      <c r="D7332">
        <f t="shared" si="232"/>
        <v>-0.80159563300440906</v>
      </c>
      <c r="E7332">
        <v>-2.3760330578512442E-2</v>
      </c>
      <c r="F7332">
        <v>7324</v>
      </c>
      <c r="G7332">
        <f t="shared" ca="1" si="233"/>
        <v>5.2740844913868662E-3</v>
      </c>
    </row>
    <row r="7333" spans="2:7" x14ac:dyDescent="0.35">
      <c r="B7333" s="269">
        <v>36983</v>
      </c>
      <c r="C7333" s="210">
        <v>47.63</v>
      </c>
      <c r="D7333">
        <f t="shared" si="232"/>
        <v>-0.56174089068825916</v>
      </c>
      <c r="E7333">
        <v>-2.377536380405814E-2</v>
      </c>
      <c r="F7333">
        <v>7325</v>
      </c>
      <c r="G7333">
        <f t="shared" ca="1" si="233"/>
        <v>2.4782990507529076E-2</v>
      </c>
    </row>
    <row r="7334" spans="2:7" x14ac:dyDescent="0.35">
      <c r="B7334" s="269">
        <v>39622</v>
      </c>
      <c r="C7334" s="210">
        <v>108.68</v>
      </c>
      <c r="D7334">
        <f t="shared" si="232"/>
        <v>-0.20246569310926837</v>
      </c>
      <c r="E7334">
        <v>-2.3803107877481286E-2</v>
      </c>
      <c r="F7334">
        <v>7326</v>
      </c>
      <c r="G7334">
        <f t="shared" ca="1" si="233"/>
        <v>1.5093887057559272E-2</v>
      </c>
    </row>
    <row r="7335" spans="2:7" x14ac:dyDescent="0.35">
      <c r="B7335" s="269">
        <v>40032</v>
      </c>
      <c r="C7335" s="210">
        <v>136.27000000000001</v>
      </c>
      <c r="D7335">
        <f t="shared" si="232"/>
        <v>2.0921261629226233</v>
      </c>
      <c r="E7335">
        <v>-2.3853868194842295E-2</v>
      </c>
      <c r="F7335">
        <v>7327</v>
      </c>
      <c r="G7335">
        <f t="shared" ca="1" si="233"/>
        <v>-1.0292662921004067E-2</v>
      </c>
    </row>
    <row r="7336" spans="2:7" x14ac:dyDescent="0.35">
      <c r="B7336" s="269">
        <v>38152</v>
      </c>
      <c r="C7336" s="210">
        <v>44.07</v>
      </c>
      <c r="D7336">
        <f t="shared" si="232"/>
        <v>3.3205882352941183</v>
      </c>
      <c r="E7336">
        <v>-2.3920265780730861E-2</v>
      </c>
      <c r="F7336">
        <v>7328</v>
      </c>
      <c r="G7336">
        <f t="shared" ca="1" si="233"/>
        <v>8.5002359888174152E-3</v>
      </c>
    </row>
    <row r="7337" spans="2:7" x14ac:dyDescent="0.35">
      <c r="B7337" s="269">
        <v>35205</v>
      </c>
      <c r="C7337" s="210">
        <v>10.199999999999999</v>
      </c>
      <c r="D7337">
        <f t="shared" si="232"/>
        <v>-0.92066578517539077</v>
      </c>
      <c r="E7337">
        <v>-2.3923444976076555E-2</v>
      </c>
      <c r="F7337">
        <v>7329</v>
      </c>
      <c r="G7337">
        <f t="shared" ca="1" si="233"/>
        <v>-7.3922804677914239E-3</v>
      </c>
    </row>
    <row r="7338" spans="2:7" x14ac:dyDescent="0.35">
      <c r="B7338" s="269">
        <v>38793</v>
      </c>
      <c r="C7338" s="210">
        <v>128.57</v>
      </c>
      <c r="D7338">
        <f t="shared" si="232"/>
        <v>2.3639455782312924</v>
      </c>
      <c r="E7338">
        <v>-2.3988461246489005E-2</v>
      </c>
      <c r="F7338">
        <v>7330</v>
      </c>
      <c r="G7338">
        <f t="shared" ca="1" si="233"/>
        <v>1.5780294765904587E-2</v>
      </c>
    </row>
    <row r="7339" spans="2:7" x14ac:dyDescent="0.35">
      <c r="B7339" s="269">
        <v>37148</v>
      </c>
      <c r="C7339" s="210">
        <v>38.22</v>
      </c>
      <c r="D7339">
        <f t="shared" si="232"/>
        <v>-0.59413826059254538</v>
      </c>
      <c r="E7339">
        <v>-2.4004085801838555E-2</v>
      </c>
      <c r="F7339">
        <v>7331</v>
      </c>
      <c r="G7339">
        <f t="shared" ca="1" si="233"/>
        <v>-9.8354467487971903E-3</v>
      </c>
    </row>
    <row r="7340" spans="2:7" x14ac:dyDescent="0.35">
      <c r="B7340" s="269">
        <v>39169</v>
      </c>
      <c r="C7340" s="210">
        <v>94.17</v>
      </c>
      <c r="D7340">
        <f t="shared" si="232"/>
        <v>1.3477935676888557</v>
      </c>
      <c r="E7340">
        <v>-2.404394237744837E-2</v>
      </c>
      <c r="F7340">
        <v>7332</v>
      </c>
      <c r="G7340">
        <f t="shared" ca="1" si="233"/>
        <v>-4.6611393374266629E-4</v>
      </c>
    </row>
    <row r="7341" spans="2:7" x14ac:dyDescent="0.35">
      <c r="B7341" s="269">
        <v>36151</v>
      </c>
      <c r="C7341" s="210">
        <v>40.11</v>
      </c>
      <c r="D7341">
        <f t="shared" si="232"/>
        <v>-0.99232846634356087</v>
      </c>
      <c r="E7341">
        <v>-2.408759124087596E-2</v>
      </c>
      <c r="F7341">
        <v>7333</v>
      </c>
      <c r="G7341">
        <f t="shared" ca="1" si="233"/>
        <v>-2.0518158810344531E-3</v>
      </c>
    </row>
    <row r="7342" spans="2:7" x14ac:dyDescent="0.35">
      <c r="B7342" s="269">
        <v>46211</v>
      </c>
      <c r="C7342" s="210">
        <v>5228.42</v>
      </c>
      <c r="D7342">
        <f t="shared" si="232"/>
        <v>1.0663323176394801</v>
      </c>
      <c r="E7342">
        <v>-2.4142507050508018E-2</v>
      </c>
      <c r="F7342">
        <v>7334</v>
      </c>
      <c r="G7342">
        <f t="shared" ca="1" si="233"/>
        <v>-1.5015464631283898E-2</v>
      </c>
    </row>
    <row r="7343" spans="2:7" x14ac:dyDescent="0.35">
      <c r="B7343" s="269">
        <v>43585</v>
      </c>
      <c r="C7343" s="210">
        <v>2530.29</v>
      </c>
      <c r="D7343">
        <f t="shared" si="232"/>
        <v>1.2397100217749215</v>
      </c>
      <c r="E7343">
        <v>-2.4142944745052783E-2</v>
      </c>
      <c r="F7343">
        <v>7335</v>
      </c>
      <c r="G7343">
        <f t="shared" ca="1" si="233"/>
        <v>3.0406567455701434E-2</v>
      </c>
    </row>
    <row r="7344" spans="2:7" x14ac:dyDescent="0.35">
      <c r="B7344" s="269">
        <v>42163</v>
      </c>
      <c r="C7344" s="210">
        <v>1129.74</v>
      </c>
      <c r="D7344">
        <f t="shared" si="232"/>
        <v>8.3043979575028821</v>
      </c>
      <c r="E7344">
        <v>-2.4176621492057741E-2</v>
      </c>
      <c r="F7344">
        <v>7336</v>
      </c>
      <c r="G7344">
        <f t="shared" ca="1" si="233"/>
        <v>4.3916763611133646E-3</v>
      </c>
    </row>
    <row r="7345" spans="2:7" x14ac:dyDescent="0.35">
      <c r="B7345" s="269">
        <v>39924</v>
      </c>
      <c r="C7345" s="210">
        <v>121.42</v>
      </c>
      <c r="D7345">
        <f t="shared" si="232"/>
        <v>-0.95312493967856882</v>
      </c>
      <c r="E7345">
        <v>-2.4190307803584384E-2</v>
      </c>
      <c r="F7345">
        <v>7337</v>
      </c>
      <c r="G7345">
        <f t="shared" ca="1" si="233"/>
        <v>-1.5460856698429623E-2</v>
      </c>
    </row>
    <row r="7346" spans="2:7" x14ac:dyDescent="0.35">
      <c r="B7346" s="269">
        <v>43958</v>
      </c>
      <c r="C7346" s="210">
        <v>2590.29</v>
      </c>
      <c r="D7346">
        <f t="shared" si="232"/>
        <v>6.4495448661310559E-2</v>
      </c>
      <c r="E7346">
        <v>-2.4214844588765862E-2</v>
      </c>
      <c r="F7346">
        <v>7338</v>
      </c>
      <c r="G7346">
        <f t="shared" ca="1" si="233"/>
        <v>-2.4861482873453248E-2</v>
      </c>
    </row>
    <row r="7347" spans="2:7" x14ac:dyDescent="0.35">
      <c r="B7347" s="269">
        <v>43384</v>
      </c>
      <c r="C7347" s="210">
        <v>2433.35</v>
      </c>
      <c r="D7347">
        <f t="shared" si="232"/>
        <v>18.448129795396419</v>
      </c>
      <c r="E7347">
        <v>-2.4228377115772533E-2</v>
      </c>
      <c r="F7347">
        <v>7339</v>
      </c>
      <c r="G7347">
        <f t="shared" ca="1" si="233"/>
        <v>-1.526106324261208E-2</v>
      </c>
    </row>
    <row r="7348" spans="2:7" x14ac:dyDescent="0.35">
      <c r="B7348" s="269">
        <v>39976</v>
      </c>
      <c r="C7348" s="210">
        <v>125.12</v>
      </c>
      <c r="D7348">
        <f t="shared" si="232"/>
        <v>0.4037922136205544</v>
      </c>
      <c r="E7348">
        <v>-2.4253294860796894E-2</v>
      </c>
      <c r="F7348">
        <v>7340</v>
      </c>
      <c r="G7348">
        <f t="shared" ca="1" si="233"/>
        <v>-3.2663591887800974E-3</v>
      </c>
    </row>
    <row r="7349" spans="2:7" x14ac:dyDescent="0.35">
      <c r="B7349" s="269">
        <v>38600</v>
      </c>
      <c r="C7349" s="210">
        <v>89.13</v>
      </c>
      <c r="D7349">
        <f t="shared" si="232"/>
        <v>-0.68496394740562705</v>
      </c>
      <c r="E7349">
        <v>-2.4302134646962223E-2</v>
      </c>
      <c r="F7349">
        <v>7341</v>
      </c>
      <c r="G7349">
        <f t="shared" ca="1" si="233"/>
        <v>-9.8229129439456764E-3</v>
      </c>
    </row>
    <row r="7350" spans="2:7" x14ac:dyDescent="0.35">
      <c r="B7350" s="269">
        <v>41429</v>
      </c>
      <c r="C7350" s="210">
        <v>282.92</v>
      </c>
      <c r="D7350">
        <f t="shared" si="232"/>
        <v>1.7451969726372987</v>
      </c>
      <c r="E7350">
        <v>-2.4312859951029452E-2</v>
      </c>
      <c r="F7350">
        <v>7342</v>
      </c>
      <c r="G7350">
        <f t="shared" ca="1" si="233"/>
        <v>-1.8059844804882177E-2</v>
      </c>
    </row>
    <row r="7351" spans="2:7" x14ac:dyDescent="0.35">
      <c r="B7351" s="269">
        <v>39644</v>
      </c>
      <c r="C7351" s="210">
        <v>103.06</v>
      </c>
      <c r="D7351">
        <f t="shared" si="232"/>
        <v>0.49470630891950684</v>
      </c>
      <c r="E7351">
        <v>-2.433020922086522E-2</v>
      </c>
      <c r="F7351">
        <v>7343</v>
      </c>
      <c r="G7351">
        <f t="shared" ca="1" si="233"/>
        <v>2.9664723814429184E-2</v>
      </c>
    </row>
    <row r="7352" spans="2:7" x14ac:dyDescent="0.35">
      <c r="B7352" s="269">
        <v>36269</v>
      </c>
      <c r="C7352" s="210">
        <v>68.95</v>
      </c>
      <c r="D7352">
        <f t="shared" si="232"/>
        <v>0.9115608538952038</v>
      </c>
      <c r="E7352">
        <v>-2.4338474600254689E-2</v>
      </c>
      <c r="F7352">
        <v>7344</v>
      </c>
      <c r="G7352">
        <f t="shared" ca="1" si="233"/>
        <v>-3.4466362778894999E-3</v>
      </c>
    </row>
    <row r="7353" spans="2:7" x14ac:dyDescent="0.35">
      <c r="B7353" s="269">
        <v>37428</v>
      </c>
      <c r="C7353" s="210">
        <v>36.07</v>
      </c>
      <c r="D7353">
        <f t="shared" si="232"/>
        <v>-0.98767082082869029</v>
      </c>
      <c r="E7353">
        <v>-2.4344062753583948E-2</v>
      </c>
      <c r="F7353">
        <v>7345</v>
      </c>
      <c r="G7353">
        <f t="shared" ca="1" si="233"/>
        <v>1.9112022016540706E-2</v>
      </c>
    </row>
    <row r="7354" spans="2:7" x14ac:dyDescent="0.35">
      <c r="B7354" s="269">
        <v>44642</v>
      </c>
      <c r="C7354" s="210">
        <v>2925.58</v>
      </c>
      <c r="D7354">
        <f t="shared" si="232"/>
        <v>28.837633860275368</v>
      </c>
      <c r="E7354">
        <v>-2.4448964620360853E-2</v>
      </c>
      <c r="F7354">
        <v>7346</v>
      </c>
      <c r="G7354">
        <f t="shared" ca="1" si="233"/>
        <v>2.1353908347634589E-2</v>
      </c>
    </row>
    <row r="7355" spans="2:7" x14ac:dyDescent="0.35">
      <c r="B7355" s="269">
        <v>38698</v>
      </c>
      <c r="C7355" s="210">
        <v>98.05</v>
      </c>
      <c r="D7355">
        <f t="shared" si="232"/>
        <v>-0.64989645076055125</v>
      </c>
      <c r="E7355">
        <v>-2.4475176599343427E-2</v>
      </c>
      <c r="F7355">
        <v>7347</v>
      </c>
      <c r="G7355">
        <f t="shared" ca="1" si="233"/>
        <v>5.3600670918694401E-2</v>
      </c>
    </row>
    <row r="7356" spans="2:7" x14ac:dyDescent="0.35">
      <c r="B7356" s="269">
        <v>41460</v>
      </c>
      <c r="C7356" s="210">
        <v>280.06</v>
      </c>
      <c r="D7356">
        <f t="shared" si="232"/>
        <v>1.5755011955122311</v>
      </c>
      <c r="E7356">
        <v>-2.4487094639311622E-2</v>
      </c>
      <c r="F7356">
        <v>7348</v>
      </c>
      <c r="G7356">
        <f t="shared" ca="1" si="233"/>
        <v>2.0034097485885284E-2</v>
      </c>
    </row>
    <row r="7357" spans="2:7" x14ac:dyDescent="0.35">
      <c r="B7357" s="269">
        <v>38862</v>
      </c>
      <c r="C7357" s="210">
        <v>108.74</v>
      </c>
      <c r="D7357">
        <f t="shared" si="232"/>
        <v>-0.98167713061910877</v>
      </c>
      <c r="E7357">
        <v>-2.4490894411052337E-2</v>
      </c>
      <c r="F7357">
        <v>7349</v>
      </c>
      <c r="G7357">
        <f t="shared" ca="1" si="233"/>
        <v>-1.4431513286926403E-3</v>
      </c>
    </row>
    <row r="7358" spans="2:7" x14ac:dyDescent="0.35">
      <c r="B7358" s="269">
        <v>46030</v>
      </c>
      <c r="C7358" s="210">
        <v>5934.66</v>
      </c>
      <c r="D7358">
        <f t="shared" si="232"/>
        <v>4.1423743793704029</v>
      </c>
      <c r="E7358">
        <v>-2.4495042474291948E-2</v>
      </c>
      <c r="F7358">
        <v>7350</v>
      </c>
      <c r="G7358">
        <f t="shared" ca="1" si="233"/>
        <v>1.2322147406611639E-2</v>
      </c>
    </row>
    <row r="7359" spans="2:7" x14ac:dyDescent="0.35">
      <c r="B7359" s="269">
        <v>42425</v>
      </c>
      <c r="C7359" s="210">
        <v>1154.07</v>
      </c>
      <c r="D7359">
        <f t="shared" si="232"/>
        <v>-0.77456223970745663</v>
      </c>
      <c r="E7359">
        <v>-2.4496006085964261E-2</v>
      </c>
      <c r="F7359">
        <v>7351</v>
      </c>
      <c r="G7359">
        <f t="shared" ca="1" si="233"/>
        <v>-9.7064352240495907E-3</v>
      </c>
    </row>
    <row r="7360" spans="2:7" x14ac:dyDescent="0.35">
      <c r="B7360" s="269">
        <v>46171</v>
      </c>
      <c r="C7360" s="210">
        <v>5119.24</v>
      </c>
      <c r="D7360">
        <f t="shared" si="232"/>
        <v>130.5661783603187</v>
      </c>
      <c r="E7360">
        <v>-2.4553647986890602E-2</v>
      </c>
      <c r="F7360">
        <v>7352</v>
      </c>
      <c r="G7360">
        <f t="shared" ca="1" si="233"/>
        <v>-1.2527939734499775E-2</v>
      </c>
    </row>
    <row r="7361" spans="2:7" x14ac:dyDescent="0.35">
      <c r="B7361" s="269">
        <v>37316</v>
      </c>
      <c r="C7361" s="210">
        <v>38.909999999999997</v>
      </c>
      <c r="D7361">
        <f t="shared" si="232"/>
        <v>-0.61975960128994434</v>
      </c>
      <c r="E7361">
        <v>-2.4567560792178589E-2</v>
      </c>
      <c r="F7361">
        <v>7353</v>
      </c>
      <c r="G7361">
        <f t="shared" ca="1" si="233"/>
        <v>1.6304165200476711E-3</v>
      </c>
    </row>
    <row r="7362" spans="2:7" x14ac:dyDescent="0.35">
      <c r="B7362" s="269">
        <v>39706</v>
      </c>
      <c r="C7362" s="210">
        <v>102.33</v>
      </c>
      <c r="D7362">
        <f t="shared" si="232"/>
        <v>-0.38411074330424316</v>
      </c>
      <c r="E7362">
        <v>-2.4685474647350394E-2</v>
      </c>
      <c r="F7362">
        <v>7354</v>
      </c>
      <c r="G7362">
        <f t="shared" ca="1" si="233"/>
        <v>-3.34540898286095E-3</v>
      </c>
    </row>
    <row r="7363" spans="2:7" x14ac:dyDescent="0.35">
      <c r="B7363" s="269">
        <v>40406</v>
      </c>
      <c r="C7363" s="210">
        <v>166.15</v>
      </c>
      <c r="D7363">
        <f t="shared" si="232"/>
        <v>0.56156015037593987</v>
      </c>
      <c r="E7363">
        <v>-2.471237379666593E-2</v>
      </c>
      <c r="F7363">
        <v>7355</v>
      </c>
      <c r="G7363">
        <f t="shared" ca="1" si="233"/>
        <v>2.2046172656065014E-2</v>
      </c>
    </row>
    <row r="7364" spans="2:7" x14ac:dyDescent="0.35">
      <c r="B7364" s="269">
        <v>39631</v>
      </c>
      <c r="C7364" s="210">
        <v>106.4</v>
      </c>
      <c r="D7364">
        <f t="shared" si="232"/>
        <v>1.9126745140980017</v>
      </c>
      <c r="E7364">
        <v>-2.4747937671860575E-2</v>
      </c>
      <c r="F7364">
        <v>7356</v>
      </c>
      <c r="G7364">
        <f t="shared" ca="1" si="233"/>
        <v>9.5236377726841265E-3</v>
      </c>
    </row>
    <row r="7365" spans="2:7" x14ac:dyDescent="0.35">
      <c r="B7365" s="269">
        <v>37727</v>
      </c>
      <c r="C7365" s="210">
        <v>36.53</v>
      </c>
      <c r="D7365">
        <f t="shared" si="232"/>
        <v>-0.82904342942718079</v>
      </c>
      <c r="E7365">
        <v>-2.4826481580352368E-2</v>
      </c>
      <c r="F7365">
        <v>7357</v>
      </c>
      <c r="G7365">
        <f t="shared" ca="1" si="233"/>
        <v>6.1394549500253187E-3</v>
      </c>
    </row>
    <row r="7366" spans="2:7" x14ac:dyDescent="0.35">
      <c r="B7366" s="269">
        <v>41099</v>
      </c>
      <c r="C7366" s="210">
        <v>213.68</v>
      </c>
      <c r="D7366">
        <f t="shared" si="232"/>
        <v>0.82025726211772731</v>
      </c>
      <c r="E7366">
        <v>-2.4826579043446501E-2</v>
      </c>
      <c r="F7366">
        <v>7358</v>
      </c>
      <c r="G7366">
        <f t="shared" ca="1" si="233"/>
        <v>4.39848391839713E-3</v>
      </c>
    </row>
    <row r="7367" spans="2:7" x14ac:dyDescent="0.35">
      <c r="B7367" s="269">
        <v>39316</v>
      </c>
      <c r="C7367" s="210">
        <v>117.39</v>
      </c>
      <c r="D7367">
        <f t="shared" si="232"/>
        <v>-0.67917463787920196</v>
      </c>
      <c r="E7367">
        <v>-2.4838012958963242E-2</v>
      </c>
      <c r="F7367">
        <v>7359</v>
      </c>
      <c r="G7367">
        <f t="shared" ca="1" si="233"/>
        <v>-6.771123070036974E-3</v>
      </c>
    </row>
    <row r="7368" spans="2:7" x14ac:dyDescent="0.35">
      <c r="B7368" s="269">
        <v>41701</v>
      </c>
      <c r="C7368" s="210">
        <v>365.9</v>
      </c>
      <c r="D7368">
        <f t="shared" si="232"/>
        <v>8.521207390059848</v>
      </c>
      <c r="E7368">
        <v>-2.486474962023303E-2</v>
      </c>
      <c r="F7368">
        <v>7360</v>
      </c>
      <c r="G7368">
        <f t="shared" ca="1" si="233"/>
        <v>-1.7053357021180753E-2</v>
      </c>
    </row>
    <row r="7369" spans="2:7" x14ac:dyDescent="0.35">
      <c r="B7369" s="269">
        <v>37119</v>
      </c>
      <c r="C7369" s="210">
        <v>38.43</v>
      </c>
      <c r="D7369">
        <f t="shared" ref="D7369:D7432" si="234">(C7369-C7370)/C7370</f>
        <v>-4.8055486747584787E-2</v>
      </c>
      <c r="E7369">
        <v>-2.4866785079928875E-2</v>
      </c>
      <c r="F7369">
        <v>7361</v>
      </c>
      <c r="G7369">
        <f t="shared" ca="1" si="233"/>
        <v>7.3406152701342656E-3</v>
      </c>
    </row>
    <row r="7370" spans="2:7" x14ac:dyDescent="0.35">
      <c r="B7370" s="269">
        <v>37097</v>
      </c>
      <c r="C7370" s="210">
        <v>40.369999999999997</v>
      </c>
      <c r="D7370">
        <f t="shared" si="234"/>
        <v>-0.74169812527992829</v>
      </c>
      <c r="E7370">
        <v>-2.4879227053140125E-2</v>
      </c>
      <c r="F7370">
        <v>7362</v>
      </c>
      <c r="G7370">
        <f t="shared" ref="G7370:G7433" ca="1" si="235">_xlfn.NORM.INV(RAND(),M$11,M$12)</f>
        <v>1.2243164924281987E-2</v>
      </c>
    </row>
    <row r="7371" spans="2:7" x14ac:dyDescent="0.35">
      <c r="B7371" s="269">
        <v>40553</v>
      </c>
      <c r="C7371" s="210">
        <v>156.29</v>
      </c>
      <c r="D7371">
        <f t="shared" si="234"/>
        <v>-0.92245365776207677</v>
      </c>
      <c r="E7371">
        <v>-2.4893935612677869E-2</v>
      </c>
      <c r="F7371">
        <v>7363</v>
      </c>
      <c r="G7371">
        <f t="shared" ca="1" si="235"/>
        <v>6.2898807880957157E-3</v>
      </c>
    </row>
    <row r="7372" spans="2:7" x14ac:dyDescent="0.35">
      <c r="B7372" s="269">
        <v>43118</v>
      </c>
      <c r="C7372" s="210">
        <v>2015.44</v>
      </c>
      <c r="D7372">
        <f t="shared" si="234"/>
        <v>-1.3494794445450554E-2</v>
      </c>
      <c r="E7372">
        <v>-2.4906624349273324E-2</v>
      </c>
      <c r="F7372">
        <v>7364</v>
      </c>
      <c r="G7372">
        <f t="shared" ca="1" si="235"/>
        <v>4.6843364053067611E-2</v>
      </c>
    </row>
    <row r="7373" spans="2:7" x14ac:dyDescent="0.35">
      <c r="B7373" s="269">
        <v>43083</v>
      </c>
      <c r="C7373" s="210">
        <v>2043.01</v>
      </c>
      <c r="D7373">
        <f t="shared" si="234"/>
        <v>21.443260463583435</v>
      </c>
      <c r="E7373">
        <v>-2.4923278112665447E-2</v>
      </c>
      <c r="F7373">
        <v>7365</v>
      </c>
      <c r="G7373">
        <f t="shared" ca="1" si="235"/>
        <v>-1.3597139170237589E-2</v>
      </c>
    </row>
    <row r="7374" spans="2:7" x14ac:dyDescent="0.35">
      <c r="B7374" s="269">
        <v>38896</v>
      </c>
      <c r="C7374" s="210">
        <v>91.03</v>
      </c>
      <c r="D7374">
        <f t="shared" si="234"/>
        <v>-0.96630926781966953</v>
      </c>
      <c r="E7374">
        <v>-2.4957155098543255E-2</v>
      </c>
      <c r="F7374">
        <v>7366</v>
      </c>
      <c r="G7374">
        <f t="shared" ca="1" si="235"/>
        <v>-4.0818345292361908E-3</v>
      </c>
    </row>
    <row r="7375" spans="2:7" x14ac:dyDescent="0.35">
      <c r="B7375" s="269">
        <v>43348</v>
      </c>
      <c r="C7375" s="210">
        <v>2701.93</v>
      </c>
      <c r="D7375">
        <f t="shared" si="234"/>
        <v>76.286327231121277</v>
      </c>
      <c r="E7375">
        <v>-2.5070271089445453E-2</v>
      </c>
      <c r="F7375">
        <v>7367</v>
      </c>
      <c r="G7375">
        <f t="shared" ca="1" si="235"/>
        <v>2.7254661201625403E-2</v>
      </c>
    </row>
    <row r="7376" spans="2:7" x14ac:dyDescent="0.35">
      <c r="B7376" s="269">
        <v>36588</v>
      </c>
      <c r="C7376" s="210">
        <v>34.96</v>
      </c>
      <c r="D7376">
        <f t="shared" si="234"/>
        <v>-0.81240609572869715</v>
      </c>
      <c r="E7376">
        <v>-2.5097601784718308E-2</v>
      </c>
      <c r="F7376">
        <v>7368</v>
      </c>
      <c r="G7376">
        <f t="shared" ca="1" si="235"/>
        <v>8.2140695353613256E-3</v>
      </c>
    </row>
    <row r="7377" spans="2:7" x14ac:dyDescent="0.35">
      <c r="B7377" s="269">
        <v>40716</v>
      </c>
      <c r="C7377" s="210">
        <v>186.36</v>
      </c>
      <c r="D7377">
        <f t="shared" si="234"/>
        <v>-0.92966379323359349</v>
      </c>
      <c r="E7377">
        <v>-2.5109855618330106E-2</v>
      </c>
      <c r="F7377">
        <v>7369</v>
      </c>
      <c r="G7377">
        <f t="shared" ca="1" si="235"/>
        <v>-1.4995868029697811E-2</v>
      </c>
    </row>
    <row r="7378" spans="2:7" x14ac:dyDescent="0.35">
      <c r="B7378" s="269">
        <v>43735</v>
      </c>
      <c r="C7378" s="210">
        <v>2649.56</v>
      </c>
      <c r="D7378">
        <f t="shared" si="234"/>
        <v>84.442115446630112</v>
      </c>
      <c r="E7378">
        <v>-2.5122891708121226E-2</v>
      </c>
      <c r="F7378">
        <v>7370</v>
      </c>
      <c r="G7378">
        <f t="shared" ca="1" si="235"/>
        <v>2.3111385970441315E-3</v>
      </c>
    </row>
    <row r="7379" spans="2:7" x14ac:dyDescent="0.35">
      <c r="B7379" s="269">
        <v>36024</v>
      </c>
      <c r="C7379" s="210">
        <v>31.01</v>
      </c>
      <c r="D7379">
        <f t="shared" si="234"/>
        <v>-0.76920214349508786</v>
      </c>
      <c r="E7379">
        <v>-2.5149324111914406E-2</v>
      </c>
      <c r="F7379">
        <v>7371</v>
      </c>
      <c r="G7379">
        <f t="shared" ca="1" si="235"/>
        <v>5.3343419301146264E-2</v>
      </c>
    </row>
    <row r="7380" spans="2:7" x14ac:dyDescent="0.35">
      <c r="B7380" s="269">
        <v>40042</v>
      </c>
      <c r="C7380" s="210">
        <v>134.36000000000001</v>
      </c>
      <c r="D7380">
        <f t="shared" si="234"/>
        <v>-0.88764101320443867</v>
      </c>
      <c r="E7380">
        <v>-2.5175941377058687E-2</v>
      </c>
      <c r="F7380">
        <v>7372</v>
      </c>
      <c r="G7380">
        <f t="shared" ca="1" si="235"/>
        <v>2.6469699296874406E-2</v>
      </c>
    </row>
    <row r="7381" spans="2:7" x14ac:dyDescent="0.35">
      <c r="B7381" s="269">
        <v>42409</v>
      </c>
      <c r="C7381" s="210">
        <v>1195.81</v>
      </c>
      <c r="D7381">
        <f t="shared" si="234"/>
        <v>11.313973844094326</v>
      </c>
      <c r="E7381">
        <v>-2.5181380940735385E-2</v>
      </c>
      <c r="F7381">
        <v>7373</v>
      </c>
      <c r="G7381">
        <f t="shared" ca="1" si="235"/>
        <v>1.7746979800454709E-2</v>
      </c>
    </row>
    <row r="7382" spans="2:7" x14ac:dyDescent="0.35">
      <c r="B7382" s="269">
        <v>38888</v>
      </c>
      <c r="C7382" s="210">
        <v>97.11</v>
      </c>
      <c r="D7382">
        <f t="shared" si="234"/>
        <v>-0.96257688098284333</v>
      </c>
      <c r="E7382">
        <v>-2.5195743826540905E-2</v>
      </c>
      <c r="F7382">
        <v>7374</v>
      </c>
      <c r="G7382">
        <f t="shared" ca="1" si="235"/>
        <v>-1.5568267063917252E-2</v>
      </c>
    </row>
    <row r="7383" spans="2:7" x14ac:dyDescent="0.35">
      <c r="B7383" s="269">
        <v>43354</v>
      </c>
      <c r="C7383" s="210">
        <v>2594.92</v>
      </c>
      <c r="D7383">
        <f t="shared" si="234"/>
        <v>63.759670576491139</v>
      </c>
      <c r="E7383">
        <v>-2.5265008376593533E-2</v>
      </c>
      <c r="F7383">
        <v>7375</v>
      </c>
      <c r="G7383">
        <f t="shared" ca="1" si="235"/>
        <v>-9.9600401105414352E-3</v>
      </c>
    </row>
    <row r="7384" spans="2:7" x14ac:dyDescent="0.35">
      <c r="B7384" s="269">
        <v>37889</v>
      </c>
      <c r="C7384" s="210">
        <v>40.07</v>
      </c>
      <c r="D7384">
        <f t="shared" si="234"/>
        <v>-0.99221444379030488</v>
      </c>
      <c r="E7384">
        <v>-2.5297981026514208E-2</v>
      </c>
      <c r="F7384">
        <v>7376</v>
      </c>
      <c r="G7384">
        <f t="shared" ca="1" si="235"/>
        <v>-1.5256755813142498E-3</v>
      </c>
    </row>
    <row r="7385" spans="2:7" x14ac:dyDescent="0.35">
      <c r="B7385" s="269">
        <v>45779</v>
      </c>
      <c r="C7385" s="210">
        <v>5146.71</v>
      </c>
      <c r="D7385">
        <f t="shared" si="234"/>
        <v>0.79433534032235009</v>
      </c>
      <c r="E7385">
        <v>-2.5355073287126523E-2</v>
      </c>
      <c r="F7385">
        <v>7377</v>
      </c>
      <c r="G7385">
        <f t="shared" ca="1" si="235"/>
        <v>-2.44226555551822E-2</v>
      </c>
    </row>
    <row r="7386" spans="2:7" x14ac:dyDescent="0.35">
      <c r="B7386" s="269">
        <v>43346</v>
      </c>
      <c r="C7386" s="210">
        <v>2868.31</v>
      </c>
      <c r="D7386">
        <f t="shared" si="234"/>
        <v>19.435380450270728</v>
      </c>
      <c r="E7386">
        <v>-2.5365618289069539E-2</v>
      </c>
      <c r="F7386">
        <v>7378</v>
      </c>
      <c r="G7386">
        <f t="shared" ca="1" si="235"/>
        <v>2.3705530816796355E-2</v>
      </c>
    </row>
    <row r="7387" spans="2:7" x14ac:dyDescent="0.35">
      <c r="B7387" s="269">
        <v>40599</v>
      </c>
      <c r="C7387" s="210">
        <v>140.36000000000001</v>
      </c>
      <c r="D7387">
        <f t="shared" si="234"/>
        <v>-0.94156390251213595</v>
      </c>
      <c r="E7387">
        <v>-2.5413137064296602E-2</v>
      </c>
      <c r="F7387">
        <v>7379</v>
      </c>
      <c r="G7387">
        <f t="shared" ca="1" si="235"/>
        <v>2.9940712056956632E-2</v>
      </c>
    </row>
    <row r="7388" spans="2:7" x14ac:dyDescent="0.35">
      <c r="B7388" s="269">
        <v>43665</v>
      </c>
      <c r="C7388" s="210">
        <v>2401.94</v>
      </c>
      <c r="D7388">
        <f t="shared" si="234"/>
        <v>46.143081452404317</v>
      </c>
      <c r="E7388">
        <v>-2.5420049582283499E-2</v>
      </c>
      <c r="F7388">
        <v>7380</v>
      </c>
      <c r="G7388">
        <f t="shared" ca="1" si="235"/>
        <v>5.5529679400323755E-3</v>
      </c>
    </row>
    <row r="7389" spans="2:7" x14ac:dyDescent="0.35">
      <c r="B7389" s="269">
        <v>36530</v>
      </c>
      <c r="C7389" s="210">
        <v>50.95</v>
      </c>
      <c r="D7389">
        <f t="shared" si="234"/>
        <v>-0.43751379995584011</v>
      </c>
      <c r="E7389">
        <v>-2.5439938791124678E-2</v>
      </c>
      <c r="F7389">
        <v>7381</v>
      </c>
      <c r="G7389">
        <f t="shared" ca="1" si="235"/>
        <v>2.2329804126299556E-2</v>
      </c>
    </row>
    <row r="7390" spans="2:7" x14ac:dyDescent="0.35">
      <c r="B7390" s="269">
        <v>39737</v>
      </c>
      <c r="C7390" s="210">
        <v>90.58</v>
      </c>
      <c r="D7390">
        <f t="shared" si="234"/>
        <v>5.1161377447670491</v>
      </c>
      <c r="E7390">
        <v>-2.5602409638554171E-2</v>
      </c>
      <c r="F7390">
        <v>7382</v>
      </c>
      <c r="G7390">
        <f t="shared" ca="1" si="235"/>
        <v>9.1747469986307813E-4</v>
      </c>
    </row>
    <row r="7391" spans="2:7" x14ac:dyDescent="0.35">
      <c r="B7391" s="269">
        <v>35691</v>
      </c>
      <c r="C7391" s="210">
        <v>14.81</v>
      </c>
      <c r="D7391">
        <f t="shared" si="234"/>
        <v>-0.99570443246880569</v>
      </c>
      <c r="E7391">
        <v>-2.5657894736842025E-2</v>
      </c>
      <c r="F7391">
        <v>7383</v>
      </c>
      <c r="G7391">
        <f t="shared" ca="1" si="235"/>
        <v>1.4747000008339128E-2</v>
      </c>
    </row>
    <row r="7392" spans="2:7" x14ac:dyDescent="0.35">
      <c r="B7392" s="269">
        <v>44033</v>
      </c>
      <c r="C7392" s="210">
        <v>3447.74</v>
      </c>
      <c r="D7392">
        <f t="shared" si="234"/>
        <v>30.238017577240189</v>
      </c>
      <c r="E7392">
        <v>-2.5674067919708235E-2</v>
      </c>
      <c r="F7392">
        <v>7384</v>
      </c>
      <c r="G7392">
        <f t="shared" ca="1" si="235"/>
        <v>-1.5714495842721207E-2</v>
      </c>
    </row>
    <row r="7393" spans="2:7" x14ac:dyDescent="0.35">
      <c r="B7393" s="269">
        <v>39595</v>
      </c>
      <c r="C7393" s="210">
        <v>110.37</v>
      </c>
      <c r="D7393">
        <f t="shared" si="234"/>
        <v>-0.97800702213047142</v>
      </c>
      <c r="E7393">
        <v>-2.5774560861505882E-2</v>
      </c>
      <c r="F7393">
        <v>7385</v>
      </c>
      <c r="G7393">
        <f t="shared" ca="1" si="235"/>
        <v>2.527463362823907E-3</v>
      </c>
    </row>
    <row r="7394" spans="2:7" x14ac:dyDescent="0.35">
      <c r="B7394" s="269">
        <v>46202</v>
      </c>
      <c r="C7394" s="210">
        <v>5018.42</v>
      </c>
      <c r="D7394">
        <f t="shared" si="234"/>
        <v>47.581026137463695</v>
      </c>
      <c r="E7394">
        <v>-2.5778409344600583E-2</v>
      </c>
      <c r="F7394">
        <v>7386</v>
      </c>
      <c r="G7394">
        <f t="shared" ca="1" si="235"/>
        <v>-1.7671857952852567E-2</v>
      </c>
    </row>
    <row r="7395" spans="2:7" x14ac:dyDescent="0.35">
      <c r="B7395" s="269">
        <v>39566</v>
      </c>
      <c r="C7395" s="210">
        <v>103.3</v>
      </c>
      <c r="D7395">
        <f t="shared" si="234"/>
        <v>10.914648212226066</v>
      </c>
      <c r="E7395">
        <v>-2.5839305922293557E-2</v>
      </c>
      <c r="F7395">
        <v>7387</v>
      </c>
      <c r="G7395">
        <f t="shared" ca="1" si="235"/>
        <v>-2.0687002879852336E-2</v>
      </c>
    </row>
    <row r="7396" spans="2:7" x14ac:dyDescent="0.35">
      <c r="B7396" s="269">
        <v>35108</v>
      </c>
      <c r="C7396" s="210">
        <v>8.67</v>
      </c>
      <c r="D7396">
        <f t="shared" si="234"/>
        <v>-0.99741551999618439</v>
      </c>
      <c r="E7396">
        <v>-2.584269662921353E-2</v>
      </c>
      <c r="F7396">
        <v>7388</v>
      </c>
      <c r="G7396">
        <f t="shared" ca="1" si="235"/>
        <v>1.0112603787994206E-2</v>
      </c>
    </row>
    <row r="7397" spans="2:7" x14ac:dyDescent="0.35">
      <c r="B7397" s="269">
        <v>44509</v>
      </c>
      <c r="C7397" s="210">
        <v>3354.64</v>
      </c>
      <c r="D7397">
        <f t="shared" si="234"/>
        <v>73.980777827447469</v>
      </c>
      <c r="E7397">
        <v>-2.5850403349924205E-2</v>
      </c>
      <c r="F7397">
        <v>7389</v>
      </c>
      <c r="G7397">
        <f t="shared" ca="1" si="235"/>
        <v>-2.1707634708407485E-2</v>
      </c>
    </row>
    <row r="7398" spans="2:7" x14ac:dyDescent="0.35">
      <c r="B7398" s="269">
        <v>38078</v>
      </c>
      <c r="C7398" s="210">
        <v>44.74</v>
      </c>
      <c r="D7398">
        <f t="shared" si="234"/>
        <v>-0.98640142247078322</v>
      </c>
      <c r="E7398">
        <v>-2.5908991944262959E-2</v>
      </c>
      <c r="F7398">
        <v>7390</v>
      </c>
      <c r="G7398">
        <f t="shared" ca="1" si="235"/>
        <v>-2.6049856291451026E-2</v>
      </c>
    </row>
    <row r="7399" spans="2:7" x14ac:dyDescent="0.35">
      <c r="B7399" s="269">
        <v>44186</v>
      </c>
      <c r="C7399" s="210">
        <v>3290.05</v>
      </c>
      <c r="D7399">
        <f t="shared" si="234"/>
        <v>-0.31062769642097582</v>
      </c>
      <c r="E7399">
        <v>-2.5923656076337984E-2</v>
      </c>
      <c r="F7399">
        <v>7391</v>
      </c>
      <c r="G7399">
        <f t="shared" ca="1" si="235"/>
        <v>3.8768939378186769E-2</v>
      </c>
    </row>
    <row r="7400" spans="2:7" x14ac:dyDescent="0.35">
      <c r="B7400" s="269">
        <v>45610</v>
      </c>
      <c r="C7400" s="210">
        <v>4772.53</v>
      </c>
      <c r="D7400">
        <f t="shared" si="234"/>
        <v>124.92427440633246</v>
      </c>
      <c r="E7400">
        <v>-2.5938746270118936E-2</v>
      </c>
      <c r="F7400">
        <v>7392</v>
      </c>
      <c r="G7400">
        <f t="shared" ca="1" si="235"/>
        <v>4.1804356600921733E-3</v>
      </c>
    </row>
    <row r="7401" spans="2:7" x14ac:dyDescent="0.35">
      <c r="B7401" s="269">
        <v>37326</v>
      </c>
      <c r="C7401" s="210">
        <v>37.9</v>
      </c>
      <c r="D7401">
        <f t="shared" si="234"/>
        <v>-0.59538806448169102</v>
      </c>
      <c r="E7401">
        <v>-2.5957337445386742E-2</v>
      </c>
      <c r="F7401">
        <v>7393</v>
      </c>
      <c r="G7401">
        <f t="shared" ca="1" si="235"/>
        <v>-8.9417434938421324E-3</v>
      </c>
    </row>
    <row r="7402" spans="2:7" x14ac:dyDescent="0.35">
      <c r="B7402" s="269">
        <v>38894</v>
      </c>
      <c r="C7402" s="210">
        <v>93.67</v>
      </c>
      <c r="D7402">
        <f t="shared" si="234"/>
        <v>-0.98268544705077732</v>
      </c>
      <c r="E7402">
        <v>-2.5995632733700737E-2</v>
      </c>
      <c r="F7402">
        <v>7394</v>
      </c>
      <c r="G7402">
        <f t="shared" ca="1" si="235"/>
        <v>-1.5642605718744172E-2</v>
      </c>
    </row>
    <row r="7403" spans="2:7" x14ac:dyDescent="0.35">
      <c r="B7403" s="269">
        <v>46108</v>
      </c>
      <c r="C7403" s="210">
        <v>5409.9</v>
      </c>
      <c r="D7403">
        <f t="shared" si="234"/>
        <v>78.886296515062014</v>
      </c>
      <c r="E7403">
        <v>-2.6031192782775762E-2</v>
      </c>
      <c r="F7403">
        <v>7395</v>
      </c>
      <c r="G7403">
        <f t="shared" ca="1" si="235"/>
        <v>-1.3998660240496312E-2</v>
      </c>
    </row>
    <row r="7404" spans="2:7" x14ac:dyDescent="0.35">
      <c r="B7404" s="269">
        <v>36404</v>
      </c>
      <c r="C7404" s="210">
        <v>67.72</v>
      </c>
      <c r="D7404">
        <f t="shared" si="234"/>
        <v>-0.7723467912730696</v>
      </c>
      <c r="E7404">
        <v>-2.6031928663886126E-2</v>
      </c>
      <c r="F7404">
        <v>7396</v>
      </c>
      <c r="G7404">
        <f t="shared" ca="1" si="235"/>
        <v>1.2205788782852778E-2</v>
      </c>
    </row>
    <row r="7405" spans="2:7" x14ac:dyDescent="0.35">
      <c r="B7405" s="269">
        <v>41493</v>
      </c>
      <c r="C7405" s="210">
        <v>297.47000000000003</v>
      </c>
      <c r="D7405">
        <f t="shared" si="234"/>
        <v>-0.90886614993413195</v>
      </c>
      <c r="E7405">
        <v>-2.6061618046688207E-2</v>
      </c>
      <c r="F7405">
        <v>7397</v>
      </c>
      <c r="G7405">
        <f t="shared" ca="1" si="235"/>
        <v>6.4452537213957545E-3</v>
      </c>
    </row>
    <row r="7406" spans="2:7" x14ac:dyDescent="0.35">
      <c r="B7406" s="269">
        <v>44585</v>
      </c>
      <c r="C7406" s="210">
        <v>3264.1</v>
      </c>
      <c r="D7406">
        <f t="shared" si="234"/>
        <v>16.25849944482631</v>
      </c>
      <c r="E7406">
        <v>-2.6101122455677625E-2</v>
      </c>
      <c r="F7406">
        <v>7398</v>
      </c>
      <c r="G7406">
        <f t="shared" ca="1" si="235"/>
        <v>-2.0170457163366531E-2</v>
      </c>
    </row>
    <row r="7407" spans="2:7" x14ac:dyDescent="0.35">
      <c r="B7407" s="269">
        <v>40774</v>
      </c>
      <c r="C7407" s="210">
        <v>189.13</v>
      </c>
      <c r="D7407">
        <f t="shared" si="234"/>
        <v>-0.96588059561479145</v>
      </c>
      <c r="E7407">
        <v>-2.6107106076210061E-2</v>
      </c>
      <c r="F7407">
        <v>7399</v>
      </c>
      <c r="G7407">
        <f t="shared" ca="1" si="235"/>
        <v>-6.1932510830787517E-3</v>
      </c>
    </row>
    <row r="7408" spans="2:7" x14ac:dyDescent="0.35">
      <c r="B7408" s="269">
        <v>45874</v>
      </c>
      <c r="C7408" s="210">
        <v>5543.18</v>
      </c>
      <c r="D7408">
        <f t="shared" si="234"/>
        <v>40.512618887141471</v>
      </c>
      <c r="E7408">
        <v>-2.6179684480517117E-2</v>
      </c>
      <c r="F7408">
        <v>7400</v>
      </c>
      <c r="G7408">
        <f t="shared" ca="1" si="235"/>
        <v>-4.65086170453889E-3</v>
      </c>
    </row>
    <row r="7409" spans="2:7" x14ac:dyDescent="0.35">
      <c r="B7409" s="269">
        <v>40113</v>
      </c>
      <c r="C7409" s="210">
        <v>133.53</v>
      </c>
      <c r="D7409">
        <f t="shared" si="234"/>
        <v>4.3648051426275609</v>
      </c>
      <c r="E7409">
        <v>-2.6181446907817995E-2</v>
      </c>
      <c r="F7409">
        <v>7401</v>
      </c>
      <c r="G7409">
        <f t="shared" ca="1" si="235"/>
        <v>-3.4627730594798872E-2</v>
      </c>
    </row>
    <row r="7410" spans="2:7" x14ac:dyDescent="0.35">
      <c r="B7410" s="269">
        <v>35901</v>
      </c>
      <c r="C7410" s="210">
        <v>24.89</v>
      </c>
      <c r="D7410">
        <f t="shared" si="234"/>
        <v>-0.87056009152842051</v>
      </c>
      <c r="E7410">
        <v>-2.6212832550860647E-2</v>
      </c>
      <c r="F7410">
        <v>7402</v>
      </c>
      <c r="G7410">
        <f t="shared" ca="1" si="235"/>
        <v>4.1901662350956204E-3</v>
      </c>
    </row>
    <row r="7411" spans="2:7" x14ac:dyDescent="0.35">
      <c r="B7411" s="269">
        <v>41127</v>
      </c>
      <c r="C7411" s="210">
        <v>192.29</v>
      </c>
      <c r="D7411">
        <f t="shared" si="234"/>
        <v>-0.92823018296096682</v>
      </c>
      <c r="E7411">
        <v>-2.6281142394166488E-2</v>
      </c>
      <c r="F7411">
        <v>7403</v>
      </c>
      <c r="G7411">
        <f t="shared" ca="1" si="235"/>
        <v>1.8200117260378592E-2</v>
      </c>
    </row>
    <row r="7412" spans="2:7" x14ac:dyDescent="0.35">
      <c r="B7412" s="269">
        <v>43539</v>
      </c>
      <c r="C7412" s="210">
        <v>2679.26</v>
      </c>
      <c r="D7412">
        <f t="shared" si="234"/>
        <v>23.932626093430116</v>
      </c>
      <c r="E7412">
        <v>-2.6304313064208856E-2</v>
      </c>
      <c r="F7412">
        <v>7404</v>
      </c>
      <c r="G7412">
        <f t="shared" ca="1" si="235"/>
        <v>2.1046305596688747E-3</v>
      </c>
    </row>
    <row r="7413" spans="2:7" x14ac:dyDescent="0.35">
      <c r="B7413" s="269">
        <v>39596</v>
      </c>
      <c r="C7413" s="210">
        <v>107.46</v>
      </c>
      <c r="D7413">
        <f t="shared" si="234"/>
        <v>-0.16079656384224925</v>
      </c>
      <c r="E7413">
        <v>-2.6365860288121868E-2</v>
      </c>
      <c r="F7413">
        <v>7405</v>
      </c>
      <c r="G7413">
        <f t="shared" ca="1" si="235"/>
        <v>-3.662829593934532E-3</v>
      </c>
    </row>
    <row r="7414" spans="2:7" x14ac:dyDescent="0.35">
      <c r="B7414" s="269">
        <v>38848</v>
      </c>
      <c r="C7414" s="210">
        <v>128.05000000000001</v>
      </c>
      <c r="D7414">
        <f t="shared" si="234"/>
        <v>0.14956459287189164</v>
      </c>
      <c r="E7414">
        <v>-2.6383819951338188E-2</v>
      </c>
      <c r="F7414">
        <v>7406</v>
      </c>
      <c r="G7414">
        <f t="shared" ca="1" si="235"/>
        <v>-1.8747078224675684E-3</v>
      </c>
    </row>
    <row r="7415" spans="2:7" x14ac:dyDescent="0.35">
      <c r="B7415" s="269">
        <v>39217</v>
      </c>
      <c r="C7415" s="210">
        <v>111.39</v>
      </c>
      <c r="D7415">
        <f t="shared" si="234"/>
        <v>1.7729648991784912</v>
      </c>
      <c r="E7415">
        <v>-2.6396294030242077E-2</v>
      </c>
      <c r="F7415">
        <v>7407</v>
      </c>
      <c r="G7415">
        <f t="shared" ca="1" si="235"/>
        <v>2.5641017863172556E-2</v>
      </c>
    </row>
    <row r="7416" spans="2:7" x14ac:dyDescent="0.35">
      <c r="B7416" s="269">
        <v>37112</v>
      </c>
      <c r="C7416" s="210">
        <v>40.17</v>
      </c>
      <c r="D7416">
        <f t="shared" si="234"/>
        <v>-0.12749782797567327</v>
      </c>
      <c r="E7416">
        <v>-2.6417838099854492E-2</v>
      </c>
      <c r="F7416">
        <v>7408</v>
      </c>
      <c r="G7416">
        <f t="shared" ca="1" si="235"/>
        <v>3.291034103302222E-2</v>
      </c>
    </row>
    <row r="7417" spans="2:7" x14ac:dyDescent="0.35">
      <c r="B7417" s="269">
        <v>38274</v>
      </c>
      <c r="C7417" s="210">
        <v>46.04</v>
      </c>
      <c r="D7417">
        <f t="shared" si="234"/>
        <v>-0.9860040370631582</v>
      </c>
      <c r="E7417">
        <v>-2.6432649608796786E-2</v>
      </c>
      <c r="F7417">
        <v>7409</v>
      </c>
      <c r="G7417">
        <f t="shared" ca="1" si="235"/>
        <v>1.6504668926993146E-2</v>
      </c>
    </row>
    <row r="7418" spans="2:7" x14ac:dyDescent="0.35">
      <c r="B7418" s="269">
        <v>44713</v>
      </c>
      <c r="C7418" s="210">
        <v>3289.52</v>
      </c>
      <c r="D7418">
        <f t="shared" si="234"/>
        <v>330.27089627391746</v>
      </c>
      <c r="E7418">
        <v>-2.6455276997611618E-2</v>
      </c>
      <c r="F7418">
        <v>7410</v>
      </c>
      <c r="G7418">
        <f t="shared" ca="1" si="235"/>
        <v>1.4842658527825086E-2</v>
      </c>
    </row>
    <row r="7419" spans="2:7" x14ac:dyDescent="0.35">
      <c r="B7419" s="269">
        <v>35206</v>
      </c>
      <c r="C7419" s="210">
        <v>9.93</v>
      </c>
      <c r="D7419">
        <f t="shared" si="234"/>
        <v>-0.87888766922795469</v>
      </c>
      <c r="E7419">
        <v>-2.6470588235294079E-2</v>
      </c>
      <c r="F7419">
        <v>7411</v>
      </c>
      <c r="G7419">
        <f t="shared" ca="1" si="235"/>
        <v>2.091950525057866E-2</v>
      </c>
    </row>
    <row r="7420" spans="2:7" x14ac:dyDescent="0.35">
      <c r="B7420" s="269">
        <v>38960</v>
      </c>
      <c r="C7420" s="210">
        <v>81.99</v>
      </c>
      <c r="D7420">
        <f t="shared" si="234"/>
        <v>-0.23006855103765614</v>
      </c>
      <c r="E7420">
        <v>-2.6478271194490668E-2</v>
      </c>
      <c r="F7420">
        <v>7412</v>
      </c>
      <c r="G7420">
        <f t="shared" ca="1" si="235"/>
        <v>-1.3554007704863657E-2</v>
      </c>
    </row>
    <row r="7421" spans="2:7" x14ac:dyDescent="0.35">
      <c r="B7421" s="269">
        <v>39519</v>
      </c>
      <c r="C7421" s="210">
        <v>106.49</v>
      </c>
      <c r="D7421">
        <f t="shared" si="234"/>
        <v>0.23984165793456741</v>
      </c>
      <c r="E7421">
        <v>-2.6510649968004441E-2</v>
      </c>
      <c r="F7421">
        <v>7413</v>
      </c>
      <c r="G7421">
        <f t="shared" ca="1" si="235"/>
        <v>-4.2141752931018446E-3</v>
      </c>
    </row>
    <row r="7422" spans="2:7" x14ac:dyDescent="0.35">
      <c r="B7422" s="269">
        <v>38651</v>
      </c>
      <c r="C7422" s="210">
        <v>85.89</v>
      </c>
      <c r="D7422">
        <f t="shared" si="234"/>
        <v>-0.97252794703257694</v>
      </c>
      <c r="E7422">
        <v>-2.6521591295477764E-2</v>
      </c>
      <c r="F7422">
        <v>7414</v>
      </c>
      <c r="G7422">
        <f t="shared" ca="1" si="235"/>
        <v>2.4205153914701339E-2</v>
      </c>
    </row>
    <row r="7423" spans="2:7" x14ac:dyDescent="0.35">
      <c r="B7423" s="269">
        <v>44280</v>
      </c>
      <c r="C7423" s="210">
        <v>3126.45</v>
      </c>
      <c r="D7423">
        <f t="shared" si="234"/>
        <v>20.084772052872939</v>
      </c>
      <c r="E7423">
        <v>-2.6543575053709873E-2</v>
      </c>
      <c r="F7423">
        <v>7415</v>
      </c>
      <c r="G7423">
        <f t="shared" ca="1" si="235"/>
        <v>3.7669042877399195E-2</v>
      </c>
    </row>
    <row r="7424" spans="2:7" x14ac:dyDescent="0.35">
      <c r="B7424" s="269">
        <v>40576</v>
      </c>
      <c r="C7424" s="210">
        <v>148.28</v>
      </c>
      <c r="D7424">
        <f t="shared" si="234"/>
        <v>2.3471783295711064</v>
      </c>
      <c r="E7424">
        <v>-2.6587015033151782E-2</v>
      </c>
      <c r="F7424">
        <v>7416</v>
      </c>
      <c r="G7424">
        <f t="shared" ca="1" si="235"/>
        <v>7.7606658973710559E-3</v>
      </c>
    </row>
    <row r="7425" spans="2:7" x14ac:dyDescent="0.35">
      <c r="B7425" s="269">
        <v>38104</v>
      </c>
      <c r="C7425" s="210">
        <v>44.3</v>
      </c>
      <c r="D7425">
        <f t="shared" si="234"/>
        <v>9.1670773780187259E-2</v>
      </c>
      <c r="E7425">
        <v>-2.6587563172929048E-2</v>
      </c>
      <c r="F7425">
        <v>7417</v>
      </c>
      <c r="G7425">
        <f t="shared" ca="1" si="235"/>
        <v>-2.516998081480323E-2</v>
      </c>
    </row>
    <row r="7426" spans="2:7" x14ac:dyDescent="0.35">
      <c r="B7426" s="269">
        <v>36626</v>
      </c>
      <c r="C7426" s="210">
        <v>40.58</v>
      </c>
      <c r="D7426">
        <f t="shared" si="234"/>
        <v>-0.98300492095068581</v>
      </c>
      <c r="E7426">
        <v>-2.6625089949628197E-2</v>
      </c>
      <c r="F7426">
        <v>7418</v>
      </c>
      <c r="G7426">
        <f t="shared" ca="1" si="235"/>
        <v>-3.0235893708095343E-3</v>
      </c>
    </row>
    <row r="7427" spans="2:7" x14ac:dyDescent="0.35">
      <c r="B7427" s="269">
        <v>43642</v>
      </c>
      <c r="C7427" s="210">
        <v>2387.75</v>
      </c>
      <c r="D7427">
        <f t="shared" si="234"/>
        <v>86.303473491773303</v>
      </c>
      <c r="E7427">
        <v>-2.6639761933879545E-2</v>
      </c>
      <c r="F7427">
        <v>7419</v>
      </c>
      <c r="G7427">
        <f t="shared" ca="1" si="235"/>
        <v>1.7778287980926004E-2</v>
      </c>
    </row>
    <row r="7428" spans="2:7" x14ac:dyDescent="0.35">
      <c r="B7428" s="269">
        <v>35936</v>
      </c>
      <c r="C7428" s="210">
        <v>27.35</v>
      </c>
      <c r="D7428">
        <f t="shared" si="234"/>
        <v>-0.61516814408329812</v>
      </c>
      <c r="E7428">
        <v>-2.669039145907473E-2</v>
      </c>
      <c r="F7428">
        <v>7420</v>
      </c>
      <c r="G7428">
        <f t="shared" ca="1" si="235"/>
        <v>9.0680322385052418E-3</v>
      </c>
    </row>
    <row r="7429" spans="2:7" x14ac:dyDescent="0.35">
      <c r="B7429" s="269">
        <v>36397</v>
      </c>
      <c r="C7429" s="210">
        <v>71.069999999999993</v>
      </c>
      <c r="D7429">
        <f t="shared" si="234"/>
        <v>0.27456958393113334</v>
      </c>
      <c r="E7429">
        <v>-2.6705012325390343E-2</v>
      </c>
      <c r="F7429">
        <v>7421</v>
      </c>
      <c r="G7429">
        <f t="shared" ca="1" si="235"/>
        <v>1.9269241734462133E-2</v>
      </c>
    </row>
    <row r="7430" spans="2:7" x14ac:dyDescent="0.35">
      <c r="B7430" s="269">
        <v>36504</v>
      </c>
      <c r="C7430" s="210">
        <v>55.76</v>
      </c>
      <c r="D7430">
        <f t="shared" si="234"/>
        <v>-0.97592338316191252</v>
      </c>
      <c r="E7430">
        <v>-2.6706231454005955E-2</v>
      </c>
      <c r="F7430">
        <v>7422</v>
      </c>
      <c r="G7430">
        <f t="shared" ca="1" si="235"/>
        <v>2.1898012314336853E-2</v>
      </c>
    </row>
    <row r="7431" spans="2:7" x14ac:dyDescent="0.35">
      <c r="B7431" s="269">
        <v>43712</v>
      </c>
      <c r="C7431" s="210">
        <v>2315.94</v>
      </c>
      <c r="D7431">
        <f t="shared" si="234"/>
        <v>47.654201680672273</v>
      </c>
      <c r="E7431">
        <v>-2.673603523340445E-2</v>
      </c>
      <c r="F7431">
        <v>7423</v>
      </c>
      <c r="G7431">
        <f t="shared" ca="1" si="235"/>
        <v>1.3669285361311276E-2</v>
      </c>
    </row>
    <row r="7432" spans="2:7" x14ac:dyDescent="0.35">
      <c r="B7432" s="269">
        <v>38014</v>
      </c>
      <c r="C7432" s="210">
        <v>47.6</v>
      </c>
      <c r="D7432">
        <f t="shared" si="234"/>
        <v>-0.12014787430683918</v>
      </c>
      <c r="E7432">
        <v>-2.6783888775301478E-2</v>
      </c>
      <c r="F7432">
        <v>7424</v>
      </c>
      <c r="G7432">
        <f t="shared" ca="1" si="235"/>
        <v>-1.0538369131626207E-2</v>
      </c>
    </row>
    <row r="7433" spans="2:7" x14ac:dyDescent="0.35">
      <c r="B7433" s="269">
        <v>36927</v>
      </c>
      <c r="C7433" s="210">
        <v>54.1</v>
      </c>
      <c r="D7433">
        <f t="shared" ref="D7433:D7496" si="236">(C7433-C7434)/C7434</f>
        <v>-0.91046900340912851</v>
      </c>
      <c r="E7433">
        <v>-2.6803381903220038E-2</v>
      </c>
      <c r="F7433">
        <v>7425</v>
      </c>
      <c r="G7433">
        <f t="shared" ca="1" si="235"/>
        <v>3.4560421362032035E-3</v>
      </c>
    </row>
    <row r="7434" spans="2:7" x14ac:dyDescent="0.35">
      <c r="B7434" s="269">
        <v>41900</v>
      </c>
      <c r="C7434" s="210">
        <v>604.26</v>
      </c>
      <c r="D7434">
        <f t="shared" si="236"/>
        <v>-0.47317762142651637</v>
      </c>
      <c r="E7434">
        <v>-2.6831153771822408E-2</v>
      </c>
      <c r="F7434">
        <v>7426</v>
      </c>
      <c r="G7434">
        <f t="shared" ref="G7434:G7497" ca="1" si="237">_xlfn.NORM.INV(RAND(),M$11,M$12)</f>
        <v>-2.5022988342282938E-2</v>
      </c>
    </row>
    <row r="7435" spans="2:7" x14ac:dyDescent="0.35">
      <c r="B7435" s="269">
        <v>42173</v>
      </c>
      <c r="C7435" s="210">
        <v>1146.99</v>
      </c>
      <c r="D7435">
        <f t="shared" si="236"/>
        <v>33.045414069456811</v>
      </c>
      <c r="E7435">
        <v>-2.6861239553726789E-2</v>
      </c>
      <c r="F7435">
        <v>7427</v>
      </c>
      <c r="G7435">
        <f t="shared" ca="1" si="237"/>
        <v>1.9364041590980624E-2</v>
      </c>
    </row>
    <row r="7436" spans="2:7" x14ac:dyDescent="0.35">
      <c r="B7436" s="269">
        <v>36595</v>
      </c>
      <c r="C7436" s="210">
        <v>33.69</v>
      </c>
      <c r="D7436">
        <f t="shared" si="236"/>
        <v>-0.69900830876440634</v>
      </c>
      <c r="E7436">
        <v>-2.6863084922010394E-2</v>
      </c>
      <c r="F7436">
        <v>7428</v>
      </c>
      <c r="G7436">
        <f t="shared" ca="1" si="237"/>
        <v>-1.7350030136653642E-2</v>
      </c>
    </row>
    <row r="7437" spans="2:7" x14ac:dyDescent="0.35">
      <c r="B7437" s="269">
        <v>38768</v>
      </c>
      <c r="C7437" s="210">
        <v>111.93</v>
      </c>
      <c r="D7437">
        <f t="shared" si="236"/>
        <v>0.3075934579439254</v>
      </c>
      <c r="E7437">
        <v>-2.6864893062076067E-2</v>
      </c>
      <c r="F7437">
        <v>7429</v>
      </c>
      <c r="G7437">
        <f t="shared" ca="1" si="237"/>
        <v>6.9979367652385719E-3</v>
      </c>
    </row>
    <row r="7438" spans="2:7" x14ac:dyDescent="0.35">
      <c r="B7438" s="269">
        <v>39058</v>
      </c>
      <c r="C7438" s="210">
        <v>85.6</v>
      </c>
      <c r="D7438">
        <f t="shared" si="236"/>
        <v>-0.10637853638166835</v>
      </c>
      <c r="E7438">
        <v>-2.6941002614527733E-2</v>
      </c>
      <c r="F7438">
        <v>7430</v>
      </c>
      <c r="G7438">
        <f t="shared" ca="1" si="237"/>
        <v>1.8941325144537228E-2</v>
      </c>
    </row>
    <row r="7439" spans="2:7" x14ac:dyDescent="0.35">
      <c r="B7439" s="269">
        <v>39794</v>
      </c>
      <c r="C7439" s="210">
        <v>95.79</v>
      </c>
      <c r="D7439">
        <f t="shared" si="236"/>
        <v>-0.40870370370370368</v>
      </c>
      <c r="E7439">
        <v>-2.7018791264601286E-2</v>
      </c>
      <c r="F7439">
        <v>7431</v>
      </c>
      <c r="G7439">
        <f t="shared" ca="1" si="237"/>
        <v>-5.0417247082386396E-3</v>
      </c>
    </row>
    <row r="7440" spans="2:7" x14ac:dyDescent="0.35">
      <c r="B7440" s="269">
        <v>40521</v>
      </c>
      <c r="C7440" s="210">
        <v>162</v>
      </c>
      <c r="D7440">
        <f t="shared" si="236"/>
        <v>2.6618444846292943</v>
      </c>
      <c r="E7440">
        <v>-2.7027027027027029E-2</v>
      </c>
      <c r="F7440">
        <v>7432</v>
      </c>
      <c r="G7440">
        <f t="shared" ca="1" si="237"/>
        <v>-2.6934395920989288E-2</v>
      </c>
    </row>
    <row r="7441" spans="2:7" x14ac:dyDescent="0.35">
      <c r="B7441" s="269">
        <v>38084</v>
      </c>
      <c r="C7441" s="210">
        <v>44.24</v>
      </c>
      <c r="D7441">
        <f t="shared" si="236"/>
        <v>-0.98686741551687296</v>
      </c>
      <c r="E7441">
        <v>-2.7050802727072727E-2</v>
      </c>
      <c r="F7441">
        <v>7433</v>
      </c>
      <c r="G7441">
        <f t="shared" ca="1" si="237"/>
        <v>-3.9904669758958683E-3</v>
      </c>
    </row>
    <row r="7442" spans="2:7" x14ac:dyDescent="0.35">
      <c r="B7442" s="269">
        <v>44309</v>
      </c>
      <c r="C7442" s="210">
        <v>3368.72</v>
      </c>
      <c r="D7442">
        <f t="shared" si="236"/>
        <v>14.236871862137589</v>
      </c>
      <c r="E7442">
        <v>-2.7104145186956613E-2</v>
      </c>
      <c r="F7442">
        <v>7434</v>
      </c>
      <c r="G7442">
        <f t="shared" ca="1" si="237"/>
        <v>5.8756205912839105E-3</v>
      </c>
    </row>
    <row r="7443" spans="2:7" x14ac:dyDescent="0.35">
      <c r="B7443" s="269">
        <v>41040</v>
      </c>
      <c r="C7443" s="210">
        <v>221.09</v>
      </c>
      <c r="D7443">
        <f t="shared" si="236"/>
        <v>0.62697770255353613</v>
      </c>
      <c r="E7443">
        <v>-2.7192326307915723E-2</v>
      </c>
      <c r="F7443">
        <v>7435</v>
      </c>
      <c r="G7443">
        <f t="shared" ca="1" si="237"/>
        <v>-1.6268086783022509E-3</v>
      </c>
    </row>
    <row r="7444" spans="2:7" x14ac:dyDescent="0.35">
      <c r="B7444" s="269">
        <v>38819</v>
      </c>
      <c r="C7444" s="210">
        <v>135.88999999999999</v>
      </c>
      <c r="D7444">
        <f t="shared" si="236"/>
        <v>-0.89612047548064067</v>
      </c>
      <c r="E7444">
        <v>-2.7203092562101877E-2</v>
      </c>
      <c r="F7444">
        <v>7436</v>
      </c>
      <c r="G7444">
        <f t="shared" ca="1" si="237"/>
        <v>-6.2672783701043676E-3</v>
      </c>
    </row>
    <row r="7445" spans="2:7" x14ac:dyDescent="0.35">
      <c r="B7445" s="269">
        <v>42317</v>
      </c>
      <c r="C7445" s="210">
        <v>1308.1500000000001</v>
      </c>
      <c r="D7445">
        <f t="shared" si="236"/>
        <v>18.507157769161946</v>
      </c>
      <c r="E7445">
        <v>-2.7296521571018403E-2</v>
      </c>
      <c r="F7445">
        <v>7437</v>
      </c>
      <c r="G7445">
        <f t="shared" ca="1" si="237"/>
        <v>-1.2444933765711444E-2</v>
      </c>
    </row>
    <row r="7446" spans="2:7" x14ac:dyDescent="0.35">
      <c r="B7446" s="269">
        <v>38357</v>
      </c>
      <c r="C7446" s="210">
        <v>67.06</v>
      </c>
      <c r="D7446">
        <f t="shared" si="236"/>
        <v>-0.52110262086695702</v>
      </c>
      <c r="E7446">
        <v>-2.7411167512690363E-2</v>
      </c>
      <c r="F7446">
        <v>7438</v>
      </c>
      <c r="G7446">
        <f t="shared" ca="1" si="237"/>
        <v>-7.7143414543872574E-3</v>
      </c>
    </row>
    <row r="7447" spans="2:7" x14ac:dyDescent="0.35">
      <c r="B7447" s="269">
        <v>40584</v>
      </c>
      <c r="C7447" s="210">
        <v>140.03</v>
      </c>
      <c r="D7447">
        <f t="shared" si="236"/>
        <v>-6.3657639585423004E-2</v>
      </c>
      <c r="E7447">
        <v>-2.7434365884150498E-2</v>
      </c>
      <c r="F7447">
        <v>7439</v>
      </c>
      <c r="G7447">
        <f t="shared" ca="1" si="237"/>
        <v>2.0952532295693098E-2</v>
      </c>
    </row>
    <row r="7448" spans="2:7" x14ac:dyDescent="0.35">
      <c r="B7448" s="269">
        <v>40662</v>
      </c>
      <c r="C7448" s="210">
        <v>149.55000000000001</v>
      </c>
      <c r="D7448">
        <f t="shared" si="236"/>
        <v>-0.94320641647868386</v>
      </c>
      <c r="E7448">
        <v>-2.7506827936012418E-2</v>
      </c>
      <c r="F7448">
        <v>7440</v>
      </c>
      <c r="G7448">
        <f t="shared" ca="1" si="237"/>
        <v>-2.4454771016062639E-3</v>
      </c>
    </row>
    <row r="7449" spans="2:7" x14ac:dyDescent="0.35">
      <c r="B7449" s="269">
        <v>43899</v>
      </c>
      <c r="C7449" s="210">
        <v>2633.22</v>
      </c>
      <c r="D7449">
        <f t="shared" si="236"/>
        <v>3.4812375555215187</v>
      </c>
      <c r="E7449">
        <v>-2.7549837138362357E-2</v>
      </c>
      <c r="F7449">
        <v>7441</v>
      </c>
      <c r="G7449">
        <f t="shared" ca="1" si="237"/>
        <v>-1.5483779827786837E-2</v>
      </c>
    </row>
    <row r="7450" spans="2:7" x14ac:dyDescent="0.35">
      <c r="B7450" s="269">
        <v>41901</v>
      </c>
      <c r="C7450" s="210">
        <v>587.61</v>
      </c>
      <c r="D7450">
        <f t="shared" si="236"/>
        <v>2.0386286068879929</v>
      </c>
      <c r="E7450">
        <v>-2.7554364015489982E-2</v>
      </c>
      <c r="F7450">
        <v>7442</v>
      </c>
      <c r="G7450">
        <f t="shared" ca="1" si="237"/>
        <v>1.5998454828508913E-2</v>
      </c>
    </row>
    <row r="7451" spans="2:7" x14ac:dyDescent="0.35">
      <c r="B7451" s="269">
        <v>40865</v>
      </c>
      <c r="C7451" s="210">
        <v>193.38</v>
      </c>
      <c r="D7451">
        <f t="shared" si="236"/>
        <v>0.10169201845838315</v>
      </c>
      <c r="E7451">
        <v>-2.7557075329377539E-2</v>
      </c>
      <c r="F7451">
        <v>7443</v>
      </c>
      <c r="G7451">
        <f t="shared" ca="1" si="237"/>
        <v>1.2886363119086719E-2</v>
      </c>
    </row>
    <row r="7452" spans="2:7" x14ac:dyDescent="0.35">
      <c r="B7452" s="269">
        <v>40437</v>
      </c>
      <c r="C7452" s="210">
        <v>175.53</v>
      </c>
      <c r="D7452">
        <f t="shared" si="236"/>
        <v>-0.7636468909056634</v>
      </c>
      <c r="E7452">
        <v>-2.7588499252118939E-2</v>
      </c>
      <c r="F7452">
        <v>7444</v>
      </c>
      <c r="G7452">
        <f t="shared" ca="1" si="237"/>
        <v>2.1110624435330651E-2</v>
      </c>
    </row>
    <row r="7453" spans="2:7" x14ac:dyDescent="0.35">
      <c r="B7453" s="269">
        <v>41989</v>
      </c>
      <c r="C7453" s="210">
        <v>742.66</v>
      </c>
      <c r="D7453">
        <f t="shared" si="236"/>
        <v>-0.70935802507787926</v>
      </c>
      <c r="E7453">
        <v>-2.7741048635203318E-2</v>
      </c>
      <c r="F7453">
        <v>7445</v>
      </c>
      <c r="G7453">
        <f t="shared" ca="1" si="237"/>
        <v>-4.4271739781424112E-3</v>
      </c>
    </row>
    <row r="7454" spans="2:7" x14ac:dyDescent="0.35">
      <c r="B7454" s="269">
        <v>43510</v>
      </c>
      <c r="C7454" s="210">
        <v>2555.2399999999998</v>
      </c>
      <c r="D7454">
        <f t="shared" si="236"/>
        <v>59.179934055581718</v>
      </c>
      <c r="E7454">
        <v>-2.7919486576657927E-2</v>
      </c>
      <c r="F7454">
        <v>7446</v>
      </c>
      <c r="G7454">
        <f t="shared" ca="1" si="237"/>
        <v>-1.7512153717601332E-2</v>
      </c>
    </row>
    <row r="7455" spans="2:7" x14ac:dyDescent="0.35">
      <c r="B7455" s="269">
        <v>38120</v>
      </c>
      <c r="C7455" s="210">
        <v>42.46</v>
      </c>
      <c r="D7455">
        <f t="shared" si="236"/>
        <v>-0.67691371176381054</v>
      </c>
      <c r="E7455">
        <v>-2.7930402930402904E-2</v>
      </c>
      <c r="F7455">
        <v>7447</v>
      </c>
      <c r="G7455">
        <f t="shared" ca="1" si="237"/>
        <v>-1.238486113797203E-2</v>
      </c>
    </row>
    <row r="7456" spans="2:7" x14ac:dyDescent="0.35">
      <c r="B7456" s="269">
        <v>38831</v>
      </c>
      <c r="C7456" s="210">
        <v>131.41999999999999</v>
      </c>
      <c r="D7456">
        <f t="shared" si="236"/>
        <v>14.12313003452244</v>
      </c>
      <c r="E7456">
        <v>-2.7958579881656814E-2</v>
      </c>
      <c r="F7456">
        <v>7448</v>
      </c>
      <c r="G7456">
        <f t="shared" ca="1" si="237"/>
        <v>2.8946365108124483E-2</v>
      </c>
    </row>
    <row r="7457" spans="2:7" x14ac:dyDescent="0.35">
      <c r="B7457" s="269">
        <v>35111</v>
      </c>
      <c r="C7457" s="210">
        <v>8.69</v>
      </c>
      <c r="D7457">
        <f t="shared" si="236"/>
        <v>-0.99641001065842638</v>
      </c>
      <c r="E7457">
        <v>-2.7964205816554812E-2</v>
      </c>
      <c r="F7457">
        <v>7449</v>
      </c>
      <c r="G7457">
        <f t="shared" ca="1" si="237"/>
        <v>3.7740463932789868E-2</v>
      </c>
    </row>
    <row r="7458" spans="2:7" x14ac:dyDescent="0.35">
      <c r="B7458" s="269">
        <v>43390</v>
      </c>
      <c r="C7458" s="210">
        <v>2420.62</v>
      </c>
      <c r="D7458">
        <f t="shared" si="236"/>
        <v>50.014120126448894</v>
      </c>
      <c r="E7458">
        <v>-2.797275808342849E-2</v>
      </c>
      <c r="F7458">
        <v>7450</v>
      </c>
      <c r="G7458">
        <f t="shared" ca="1" si="237"/>
        <v>2.3491569312810115E-2</v>
      </c>
    </row>
    <row r="7459" spans="2:7" x14ac:dyDescent="0.35">
      <c r="B7459" s="269">
        <v>36740</v>
      </c>
      <c r="C7459" s="210">
        <v>47.45</v>
      </c>
      <c r="D7459">
        <f t="shared" si="236"/>
        <v>-0.96052346960847934</v>
      </c>
      <c r="E7459">
        <v>-2.8062269561655008E-2</v>
      </c>
      <c r="F7459">
        <v>7451</v>
      </c>
      <c r="G7459">
        <f t="shared" ca="1" si="237"/>
        <v>-2.9342708821141938E-2</v>
      </c>
    </row>
    <row r="7460" spans="2:7" x14ac:dyDescent="0.35">
      <c r="B7460" s="269">
        <v>42347</v>
      </c>
      <c r="C7460" s="210">
        <v>1201.98</v>
      </c>
      <c r="D7460">
        <f t="shared" si="236"/>
        <v>11.566440146366961</v>
      </c>
      <c r="E7460">
        <v>-2.809043275761693E-2</v>
      </c>
      <c r="F7460">
        <v>7452</v>
      </c>
      <c r="G7460">
        <f t="shared" ca="1" si="237"/>
        <v>-2.2161627897605337E-2</v>
      </c>
    </row>
    <row r="7461" spans="2:7" x14ac:dyDescent="0.35">
      <c r="B7461" s="269">
        <v>39531</v>
      </c>
      <c r="C7461" s="210">
        <v>95.65</v>
      </c>
      <c r="D7461">
        <f t="shared" si="236"/>
        <v>-0.32961872722175495</v>
      </c>
      <c r="E7461">
        <v>-2.8144686039422842E-2</v>
      </c>
      <c r="F7461">
        <v>7453</v>
      </c>
      <c r="G7461">
        <f t="shared" ca="1" si="237"/>
        <v>-1.8162527889034788E-2</v>
      </c>
    </row>
    <row r="7462" spans="2:7" x14ac:dyDescent="0.35">
      <c r="B7462" s="269">
        <v>40029</v>
      </c>
      <c r="C7462" s="210">
        <v>142.68</v>
      </c>
      <c r="D7462">
        <f t="shared" si="236"/>
        <v>1.8644850431640232</v>
      </c>
      <c r="E7462">
        <v>-2.819779321618299E-2</v>
      </c>
      <c r="F7462">
        <v>7454</v>
      </c>
      <c r="G7462">
        <f t="shared" ca="1" si="237"/>
        <v>3.6326560534325224E-2</v>
      </c>
    </row>
    <row r="7463" spans="2:7" x14ac:dyDescent="0.35">
      <c r="B7463" s="269">
        <v>36515</v>
      </c>
      <c r="C7463" s="210">
        <v>49.81</v>
      </c>
      <c r="D7463">
        <f t="shared" si="236"/>
        <v>2.3723764387271502</v>
      </c>
      <c r="E7463">
        <v>-2.8287163480296446E-2</v>
      </c>
      <c r="F7463">
        <v>7455</v>
      </c>
      <c r="G7463">
        <f t="shared" ca="1" si="237"/>
        <v>1.6079983312049151E-3</v>
      </c>
    </row>
    <row r="7464" spans="2:7" x14ac:dyDescent="0.35">
      <c r="B7464" s="269">
        <v>35703</v>
      </c>
      <c r="C7464" s="210">
        <v>14.77</v>
      </c>
      <c r="D7464">
        <f t="shared" si="236"/>
        <v>0.59331175836030203</v>
      </c>
      <c r="E7464">
        <v>-2.828947368421051E-2</v>
      </c>
      <c r="F7464">
        <v>7456</v>
      </c>
      <c r="G7464">
        <f t="shared" ca="1" si="237"/>
        <v>1.4417805138080473E-2</v>
      </c>
    </row>
    <row r="7465" spans="2:7" x14ac:dyDescent="0.35">
      <c r="B7465" s="269">
        <v>35215</v>
      </c>
      <c r="C7465" s="210">
        <v>9.27</v>
      </c>
      <c r="D7465">
        <f t="shared" si="236"/>
        <v>-0.99633553385776974</v>
      </c>
      <c r="E7465">
        <v>-2.8301886792452789E-2</v>
      </c>
      <c r="F7465">
        <v>7457</v>
      </c>
      <c r="G7465">
        <f t="shared" ca="1" si="237"/>
        <v>-2.6306763293677645E-2</v>
      </c>
    </row>
    <row r="7466" spans="2:7" x14ac:dyDescent="0.35">
      <c r="B7466" s="269">
        <v>43364</v>
      </c>
      <c r="C7466" s="210">
        <v>2529.6999999999998</v>
      </c>
      <c r="D7466">
        <f t="shared" si="236"/>
        <v>263.06054279749475</v>
      </c>
      <c r="E7466">
        <v>-2.8380044477049123E-2</v>
      </c>
      <c r="F7466">
        <v>7458</v>
      </c>
      <c r="G7466">
        <f t="shared" ca="1" si="237"/>
        <v>1.5116836191439871E-2</v>
      </c>
    </row>
    <row r="7467" spans="2:7" x14ac:dyDescent="0.35">
      <c r="B7467" s="269">
        <v>35208</v>
      </c>
      <c r="C7467" s="210">
        <v>9.58</v>
      </c>
      <c r="D7467">
        <f t="shared" si="236"/>
        <v>-0.40385812072184196</v>
      </c>
      <c r="E7467">
        <v>-2.839756592292083E-2</v>
      </c>
      <c r="F7467">
        <v>7459</v>
      </c>
      <c r="G7467">
        <f t="shared" ca="1" si="237"/>
        <v>2.0971678706990574E-2</v>
      </c>
    </row>
    <row r="7468" spans="2:7" x14ac:dyDescent="0.35">
      <c r="B7468" s="269">
        <v>35724</v>
      </c>
      <c r="C7468" s="210">
        <v>16.07</v>
      </c>
      <c r="D7468">
        <f t="shared" si="236"/>
        <v>-0.9949440447013147</v>
      </c>
      <c r="E7468">
        <v>-2.8415961305924962E-2</v>
      </c>
      <c r="F7468">
        <v>7460</v>
      </c>
      <c r="G7468">
        <f t="shared" ca="1" si="237"/>
        <v>-8.9041846429070508E-4</v>
      </c>
    </row>
    <row r="7469" spans="2:7" x14ac:dyDescent="0.35">
      <c r="B7469" s="269">
        <v>44225</v>
      </c>
      <c r="C7469" s="210">
        <v>3178.43</v>
      </c>
      <c r="D7469">
        <f t="shared" si="236"/>
        <v>26.934874318860956</v>
      </c>
      <c r="E7469">
        <v>-2.8484359430496223E-2</v>
      </c>
      <c r="F7469">
        <v>7461</v>
      </c>
      <c r="G7469">
        <f t="shared" ca="1" si="237"/>
        <v>-4.8435684028096714E-3</v>
      </c>
    </row>
    <row r="7470" spans="2:7" x14ac:dyDescent="0.35">
      <c r="B7470" s="269">
        <v>39237</v>
      </c>
      <c r="C7470" s="210">
        <v>113.78</v>
      </c>
      <c r="D7470">
        <f t="shared" si="236"/>
        <v>0.8057451198222505</v>
      </c>
      <c r="E7470">
        <v>-2.8517759562841558E-2</v>
      </c>
      <c r="F7470">
        <v>7462</v>
      </c>
      <c r="G7470">
        <f t="shared" ca="1" si="237"/>
        <v>-2.1355646039282562E-2</v>
      </c>
    </row>
    <row r="7471" spans="2:7" x14ac:dyDescent="0.35">
      <c r="B7471" s="269">
        <v>38434</v>
      </c>
      <c r="C7471" s="210">
        <v>63.01</v>
      </c>
      <c r="D7471">
        <f t="shared" si="236"/>
        <v>0.13695416817033554</v>
      </c>
      <c r="E7471">
        <v>-2.8672730075535786E-2</v>
      </c>
      <c r="F7471">
        <v>7463</v>
      </c>
      <c r="G7471">
        <f t="shared" ca="1" si="237"/>
        <v>-1.4787705890836097E-3</v>
      </c>
    </row>
    <row r="7472" spans="2:7" x14ac:dyDescent="0.35">
      <c r="B7472" s="269">
        <v>36466</v>
      </c>
      <c r="C7472" s="210">
        <v>55.42</v>
      </c>
      <c r="D7472">
        <f t="shared" si="236"/>
        <v>-0.41217649554518454</v>
      </c>
      <c r="E7472">
        <v>-2.8741675429372598E-2</v>
      </c>
      <c r="F7472">
        <v>7464</v>
      </c>
      <c r="G7472">
        <f t="shared" ca="1" si="237"/>
        <v>-1.5185272320803972E-2</v>
      </c>
    </row>
    <row r="7473" spans="2:7" x14ac:dyDescent="0.35">
      <c r="B7473" s="269">
        <v>39141</v>
      </c>
      <c r="C7473" s="210">
        <v>94.28</v>
      </c>
      <c r="D7473">
        <f t="shared" si="236"/>
        <v>1.1803885291396854</v>
      </c>
      <c r="E7473">
        <v>-2.8742144843926985E-2</v>
      </c>
      <c r="F7473">
        <v>7465</v>
      </c>
      <c r="G7473">
        <f t="shared" ca="1" si="237"/>
        <v>-7.6731015082168964E-3</v>
      </c>
    </row>
    <row r="7474" spans="2:7" x14ac:dyDescent="0.35">
      <c r="B7474" s="269">
        <v>37047</v>
      </c>
      <c r="C7474" s="210">
        <v>43.24</v>
      </c>
      <c r="D7474">
        <f t="shared" si="236"/>
        <v>-0.55191709844559589</v>
      </c>
      <c r="E7474">
        <v>-2.8751123090745755E-2</v>
      </c>
      <c r="F7474">
        <v>7466</v>
      </c>
      <c r="G7474">
        <f t="shared" ca="1" si="237"/>
        <v>2.7548162394105218E-2</v>
      </c>
    </row>
    <row r="7475" spans="2:7" x14ac:dyDescent="0.35">
      <c r="B7475" s="269">
        <v>39806</v>
      </c>
      <c r="C7475" s="210">
        <v>96.5</v>
      </c>
      <c r="D7475">
        <f t="shared" si="236"/>
        <v>1.4264520995725418</v>
      </c>
      <c r="E7475">
        <v>-2.8784219001610302E-2</v>
      </c>
      <c r="F7475">
        <v>7467</v>
      </c>
      <c r="G7475">
        <f t="shared" ca="1" si="237"/>
        <v>-3.4279248238369715E-3</v>
      </c>
    </row>
    <row r="7476" spans="2:7" x14ac:dyDescent="0.35">
      <c r="B7476" s="269">
        <v>37881</v>
      </c>
      <c r="C7476" s="210">
        <v>39.770000000000003</v>
      </c>
      <c r="D7476">
        <f t="shared" si="236"/>
        <v>-0.73797601792067458</v>
      </c>
      <c r="E7476">
        <v>-2.8815628815628807E-2</v>
      </c>
      <c r="F7476">
        <v>7468</v>
      </c>
      <c r="G7476">
        <f t="shared" ca="1" si="237"/>
        <v>-2.2366711158338937E-2</v>
      </c>
    </row>
    <row r="7477" spans="2:7" x14ac:dyDescent="0.35">
      <c r="B7477" s="269">
        <v>40554</v>
      </c>
      <c r="C7477" s="210">
        <v>151.78</v>
      </c>
      <c r="D7477">
        <f t="shared" si="236"/>
        <v>3.6063732928679815</v>
      </c>
      <c r="E7477">
        <v>-2.8856612707146914E-2</v>
      </c>
      <c r="F7477">
        <v>7469</v>
      </c>
      <c r="G7477">
        <f t="shared" ca="1" si="237"/>
        <v>-1.6237531218640421E-2</v>
      </c>
    </row>
    <row r="7478" spans="2:7" x14ac:dyDescent="0.35">
      <c r="B7478" s="269">
        <v>36047</v>
      </c>
      <c r="C7478" s="210">
        <v>32.950000000000003</v>
      </c>
      <c r="D7478">
        <f t="shared" si="236"/>
        <v>-0.99262203313927455</v>
      </c>
      <c r="E7478">
        <v>-2.8882994400235687E-2</v>
      </c>
      <c r="F7478">
        <v>7470</v>
      </c>
      <c r="G7478">
        <f t="shared" ca="1" si="237"/>
        <v>-2.1420931553959442E-2</v>
      </c>
    </row>
    <row r="7479" spans="2:7" x14ac:dyDescent="0.35">
      <c r="B7479" s="269">
        <v>45145</v>
      </c>
      <c r="C7479" s="210">
        <v>4466</v>
      </c>
      <c r="D7479">
        <f t="shared" si="236"/>
        <v>428.01056676272816</v>
      </c>
      <c r="E7479">
        <v>-2.8915107262914727E-2</v>
      </c>
      <c r="F7479">
        <v>7471</v>
      </c>
      <c r="G7479">
        <f t="shared" ca="1" si="237"/>
        <v>-1.6971102156146414E-2</v>
      </c>
    </row>
    <row r="7480" spans="2:7" x14ac:dyDescent="0.35">
      <c r="B7480" s="269">
        <v>35180</v>
      </c>
      <c r="C7480" s="210">
        <v>10.41</v>
      </c>
      <c r="D7480">
        <f t="shared" si="236"/>
        <v>-0.72053691275167786</v>
      </c>
      <c r="E7480">
        <v>-2.8917910447761239E-2</v>
      </c>
      <c r="F7480">
        <v>7472</v>
      </c>
      <c r="G7480">
        <f t="shared" ca="1" si="237"/>
        <v>-5.6313872854668592E-3</v>
      </c>
    </row>
    <row r="7481" spans="2:7" x14ac:dyDescent="0.35">
      <c r="B7481" s="269">
        <v>37398</v>
      </c>
      <c r="C7481" s="210">
        <v>37.25</v>
      </c>
      <c r="D7481">
        <f t="shared" si="236"/>
        <v>-0.97479702300405957</v>
      </c>
      <c r="E7481">
        <v>-2.8936392075078192E-2</v>
      </c>
      <c r="F7481">
        <v>7473</v>
      </c>
      <c r="G7481">
        <f t="shared" ca="1" si="237"/>
        <v>-8.5114962512361537E-3</v>
      </c>
    </row>
    <row r="7482" spans="2:7" x14ac:dyDescent="0.35">
      <c r="B7482" s="269">
        <v>42881</v>
      </c>
      <c r="C7482" s="210">
        <v>1478</v>
      </c>
      <c r="D7482">
        <f t="shared" si="236"/>
        <v>5.6675689087382146</v>
      </c>
      <c r="E7482">
        <v>-2.8979508708306168E-2</v>
      </c>
      <c r="F7482">
        <v>7474</v>
      </c>
      <c r="G7482">
        <f t="shared" ca="1" si="237"/>
        <v>-1.5791812837149678E-2</v>
      </c>
    </row>
    <row r="7483" spans="2:7" x14ac:dyDescent="0.35">
      <c r="B7483" s="269">
        <v>41352</v>
      </c>
      <c r="C7483" s="210">
        <v>221.67</v>
      </c>
      <c r="D7483">
        <f t="shared" si="236"/>
        <v>0.73409997653133063</v>
      </c>
      <c r="E7483">
        <v>-2.8998204038722698E-2</v>
      </c>
      <c r="F7483">
        <v>7475</v>
      </c>
      <c r="G7483">
        <f t="shared" ca="1" si="237"/>
        <v>-4.6205930438339968E-2</v>
      </c>
    </row>
    <row r="7484" spans="2:7" x14ac:dyDescent="0.35">
      <c r="B7484" s="269">
        <v>40072</v>
      </c>
      <c r="C7484" s="210">
        <v>127.83</v>
      </c>
      <c r="D7484">
        <f t="shared" si="236"/>
        <v>3.8402120408936011</v>
      </c>
      <c r="E7484">
        <v>-2.9016331181162227E-2</v>
      </c>
      <c r="F7484">
        <v>7476</v>
      </c>
      <c r="G7484">
        <f t="shared" ca="1" si="237"/>
        <v>5.1203674138341898E-3</v>
      </c>
    </row>
    <row r="7485" spans="2:7" x14ac:dyDescent="0.35">
      <c r="B7485" s="269">
        <v>35907</v>
      </c>
      <c r="C7485" s="210">
        <v>26.41</v>
      </c>
      <c r="D7485">
        <f t="shared" si="236"/>
        <v>-0.92571235689572717</v>
      </c>
      <c r="E7485">
        <v>-2.9044117647058793E-2</v>
      </c>
      <c r="F7485">
        <v>7477</v>
      </c>
      <c r="G7485">
        <f t="shared" ca="1" si="237"/>
        <v>-3.8847590759429479E-3</v>
      </c>
    </row>
    <row r="7486" spans="2:7" x14ac:dyDescent="0.35">
      <c r="B7486" s="269">
        <v>41562</v>
      </c>
      <c r="C7486" s="210">
        <v>355.51</v>
      </c>
      <c r="D7486">
        <f t="shared" si="236"/>
        <v>0.9420408609199169</v>
      </c>
      <c r="E7486">
        <v>-2.911216101810641E-2</v>
      </c>
      <c r="F7486">
        <v>7478</v>
      </c>
      <c r="G7486">
        <f t="shared" ca="1" si="237"/>
        <v>-2.9818882692547889E-3</v>
      </c>
    </row>
    <row r="7487" spans="2:7" x14ac:dyDescent="0.35">
      <c r="B7487" s="269">
        <v>40938</v>
      </c>
      <c r="C7487" s="210">
        <v>183.06</v>
      </c>
      <c r="D7487">
        <f t="shared" si="236"/>
        <v>-0.92030335748119252</v>
      </c>
      <c r="E7487">
        <v>-2.9168434450572763E-2</v>
      </c>
      <c r="F7487">
        <v>7479</v>
      </c>
      <c r="G7487">
        <f t="shared" ca="1" si="237"/>
        <v>1.3653539211955805E-2</v>
      </c>
    </row>
    <row r="7488" spans="2:7" x14ac:dyDescent="0.35">
      <c r="B7488" s="269">
        <v>43726</v>
      </c>
      <c r="C7488" s="210">
        <v>2296.96</v>
      </c>
      <c r="D7488">
        <f t="shared" si="236"/>
        <v>25.739930151338765</v>
      </c>
      <c r="E7488">
        <v>-2.9192360198306934E-2</v>
      </c>
      <c r="F7488">
        <v>7480</v>
      </c>
      <c r="G7488">
        <f t="shared" ca="1" si="237"/>
        <v>2.8909271188717715E-3</v>
      </c>
    </row>
    <row r="7489" spans="2:7" x14ac:dyDescent="0.35">
      <c r="B7489" s="269">
        <v>39745</v>
      </c>
      <c r="C7489" s="210">
        <v>85.9</v>
      </c>
      <c r="D7489">
        <f t="shared" si="236"/>
        <v>0.96297989031078635</v>
      </c>
      <c r="E7489">
        <v>-2.9268843937167922E-2</v>
      </c>
      <c r="F7489">
        <v>7481</v>
      </c>
      <c r="G7489">
        <f t="shared" ca="1" si="237"/>
        <v>-2.0869416013976905E-3</v>
      </c>
    </row>
    <row r="7490" spans="2:7" x14ac:dyDescent="0.35">
      <c r="B7490" s="269">
        <v>37060</v>
      </c>
      <c r="C7490" s="210">
        <v>43.76</v>
      </c>
      <c r="D7490">
        <f t="shared" si="236"/>
        <v>-0.98017550297412748</v>
      </c>
      <c r="E7490">
        <v>-2.9281277728482706E-2</v>
      </c>
      <c r="F7490">
        <v>7482</v>
      </c>
      <c r="G7490">
        <f t="shared" ca="1" si="237"/>
        <v>-1.2399149628071962E-2</v>
      </c>
    </row>
    <row r="7491" spans="2:7" x14ac:dyDescent="0.35">
      <c r="B7491" s="269">
        <v>43690</v>
      </c>
      <c r="C7491" s="210">
        <v>2207.37</v>
      </c>
      <c r="D7491">
        <f t="shared" si="236"/>
        <v>-0.20398625330414755</v>
      </c>
      <c r="E7491">
        <v>-2.9458707246402302E-2</v>
      </c>
      <c r="F7491">
        <v>7483</v>
      </c>
      <c r="G7491">
        <f t="shared" ca="1" si="237"/>
        <v>-8.70530321296515E-4</v>
      </c>
    </row>
    <row r="7492" spans="2:7" x14ac:dyDescent="0.35">
      <c r="B7492" s="269">
        <v>43871</v>
      </c>
      <c r="C7492" s="210">
        <v>2773.03</v>
      </c>
      <c r="D7492">
        <f t="shared" si="236"/>
        <v>14.131670850158248</v>
      </c>
      <c r="E7492">
        <v>-2.9462307635770502E-2</v>
      </c>
      <c r="F7492">
        <v>7484</v>
      </c>
      <c r="G7492">
        <f t="shared" ca="1" si="237"/>
        <v>-4.2457888380038576E-3</v>
      </c>
    </row>
    <row r="7493" spans="2:7" x14ac:dyDescent="0.35">
      <c r="B7493" s="269">
        <v>40891</v>
      </c>
      <c r="C7493" s="210">
        <v>183.26</v>
      </c>
      <c r="D7493">
        <f t="shared" si="236"/>
        <v>0.34542250936054608</v>
      </c>
      <c r="E7493">
        <v>-2.9497431552189913E-2</v>
      </c>
      <c r="F7493">
        <v>7485</v>
      </c>
      <c r="G7493">
        <f t="shared" ca="1" si="237"/>
        <v>-8.2170156864375728E-3</v>
      </c>
    </row>
    <row r="7494" spans="2:7" x14ac:dyDescent="0.35">
      <c r="B7494" s="269">
        <v>40602</v>
      </c>
      <c r="C7494" s="210">
        <v>136.21</v>
      </c>
      <c r="D7494">
        <f t="shared" si="236"/>
        <v>14.373589164785555</v>
      </c>
      <c r="E7494">
        <v>-2.9566828156169886E-2</v>
      </c>
      <c r="F7494">
        <v>7486</v>
      </c>
      <c r="G7494">
        <f t="shared" ca="1" si="237"/>
        <v>2.1438729070651259E-2</v>
      </c>
    </row>
    <row r="7495" spans="2:7" x14ac:dyDescent="0.35">
      <c r="B7495" s="269">
        <v>35128</v>
      </c>
      <c r="C7495" s="210">
        <v>8.86</v>
      </c>
      <c r="D7495">
        <f t="shared" si="236"/>
        <v>-0.78889683106981179</v>
      </c>
      <c r="E7495">
        <v>-2.957283680175261E-2</v>
      </c>
      <c r="F7495">
        <v>7487</v>
      </c>
      <c r="G7495">
        <f t="shared" ca="1" si="237"/>
        <v>1.049067204152245E-2</v>
      </c>
    </row>
    <row r="7496" spans="2:7" x14ac:dyDescent="0.35">
      <c r="B7496" s="269">
        <v>36619</v>
      </c>
      <c r="C7496" s="210">
        <v>41.97</v>
      </c>
      <c r="D7496">
        <f t="shared" si="236"/>
        <v>-0.58662464296267114</v>
      </c>
      <c r="E7496">
        <v>-2.9595375722543379E-2</v>
      </c>
      <c r="F7496">
        <v>7488</v>
      </c>
      <c r="G7496">
        <f t="shared" ca="1" si="237"/>
        <v>-2.1595381416762514E-3</v>
      </c>
    </row>
    <row r="7497" spans="2:7" x14ac:dyDescent="0.35">
      <c r="B7497" s="269">
        <v>39891</v>
      </c>
      <c r="C7497" s="210">
        <v>101.53</v>
      </c>
      <c r="D7497">
        <f t="shared" ref="D7497:D7560" si="238">(C7497-C7498)/C7498</f>
        <v>10.071973827699018</v>
      </c>
      <c r="E7497">
        <v>-2.9628213705438156E-2</v>
      </c>
      <c r="F7497">
        <v>7489</v>
      </c>
      <c r="G7497">
        <f t="shared" ca="1" si="237"/>
        <v>9.2648814406176838E-3</v>
      </c>
    </row>
    <row r="7498" spans="2:7" x14ac:dyDescent="0.35">
      <c r="B7498" s="269">
        <v>35237</v>
      </c>
      <c r="C7498" s="210">
        <v>9.17</v>
      </c>
      <c r="D7498">
        <f t="shared" si="238"/>
        <v>-6.5239551478083649E-2</v>
      </c>
      <c r="E7498">
        <v>-2.9629629629629565E-2</v>
      </c>
      <c r="F7498">
        <v>7490</v>
      </c>
      <c r="G7498">
        <f t="shared" ref="G7498:G7561" ca="1" si="239">_xlfn.NORM.INV(RAND(),M$11,M$12)</f>
        <v>-1.0164773824586061E-2</v>
      </c>
    </row>
    <row r="7499" spans="2:7" x14ac:dyDescent="0.35">
      <c r="B7499" s="269">
        <v>35291</v>
      </c>
      <c r="C7499" s="210">
        <v>9.81</v>
      </c>
      <c r="D7499">
        <f t="shared" si="238"/>
        <v>-0.95332350002379029</v>
      </c>
      <c r="E7499">
        <v>-2.9673590504450936E-2</v>
      </c>
      <c r="F7499">
        <v>7491</v>
      </c>
      <c r="G7499">
        <f t="shared" ca="1" si="239"/>
        <v>7.4421247041407965E-3</v>
      </c>
    </row>
    <row r="7500" spans="2:7" x14ac:dyDescent="0.35">
      <c r="B7500" s="269">
        <v>40961</v>
      </c>
      <c r="C7500" s="210">
        <v>210.17</v>
      </c>
      <c r="D7500">
        <f t="shared" si="238"/>
        <v>2.5957228400342167</v>
      </c>
      <c r="E7500">
        <v>-2.9686057248384152E-2</v>
      </c>
      <c r="F7500">
        <v>7492</v>
      </c>
      <c r="G7500">
        <f t="shared" ca="1" si="239"/>
        <v>3.9528883490491428E-3</v>
      </c>
    </row>
    <row r="7501" spans="2:7" x14ac:dyDescent="0.35">
      <c r="B7501" s="269">
        <v>36453</v>
      </c>
      <c r="C7501" s="210">
        <v>58.45</v>
      </c>
      <c r="D7501">
        <f t="shared" si="238"/>
        <v>-0.12630792227204787</v>
      </c>
      <c r="E7501">
        <v>-2.971447543160689E-2</v>
      </c>
      <c r="F7501">
        <v>7493</v>
      </c>
      <c r="G7501">
        <f t="shared" ca="1" si="239"/>
        <v>-1.7965921074080078E-2</v>
      </c>
    </row>
    <row r="7502" spans="2:7" x14ac:dyDescent="0.35">
      <c r="B7502" s="269">
        <v>38432</v>
      </c>
      <c r="C7502" s="210">
        <v>66.900000000000006</v>
      </c>
      <c r="D7502">
        <f t="shared" si="238"/>
        <v>0.30971025841816774</v>
      </c>
      <c r="E7502">
        <v>-2.9731689630166744E-2</v>
      </c>
      <c r="F7502">
        <v>7494</v>
      </c>
      <c r="G7502">
        <f t="shared" ca="1" si="239"/>
        <v>1.6260143357079287E-3</v>
      </c>
    </row>
    <row r="7503" spans="2:7" x14ac:dyDescent="0.35">
      <c r="B7503" s="269">
        <v>36509</v>
      </c>
      <c r="C7503" s="210">
        <v>51.08</v>
      </c>
      <c r="D7503">
        <f t="shared" si="238"/>
        <v>-0.99127288135014058</v>
      </c>
      <c r="E7503">
        <v>-2.9819563152896491E-2</v>
      </c>
      <c r="F7503">
        <v>7495</v>
      </c>
      <c r="G7503">
        <f t="shared" ca="1" si="239"/>
        <v>-1.6352436569175573E-2</v>
      </c>
    </row>
    <row r="7504" spans="2:7" x14ac:dyDescent="0.35">
      <c r="B7504" s="269">
        <v>45972</v>
      </c>
      <c r="C7504" s="210">
        <v>5853.02</v>
      </c>
      <c r="D7504">
        <f t="shared" si="238"/>
        <v>3.8986625600508873</v>
      </c>
      <c r="E7504">
        <v>-2.9835803627370702E-2</v>
      </c>
      <c r="F7504">
        <v>7496</v>
      </c>
      <c r="G7504">
        <f t="shared" ca="1" si="239"/>
        <v>-1.3418152540132868E-2</v>
      </c>
    </row>
    <row r="7505" spans="2:7" x14ac:dyDescent="0.35">
      <c r="B7505" s="269">
        <v>42349</v>
      </c>
      <c r="C7505" s="210">
        <v>1194.82</v>
      </c>
      <c r="D7505">
        <f t="shared" si="238"/>
        <v>17.932340358104899</v>
      </c>
      <c r="E7505">
        <v>-2.9879345902145107E-2</v>
      </c>
      <c r="F7505">
        <v>7497</v>
      </c>
      <c r="G7505">
        <f t="shared" ca="1" si="239"/>
        <v>1.9059918977099008E-2</v>
      </c>
    </row>
    <row r="7506" spans="2:7" x14ac:dyDescent="0.35">
      <c r="B7506" s="269">
        <v>38372</v>
      </c>
      <c r="C7506" s="210">
        <v>63.11</v>
      </c>
      <c r="D7506">
        <f t="shared" si="238"/>
        <v>2.2149770759042284</v>
      </c>
      <c r="E7506">
        <v>-3.0121407714768619E-2</v>
      </c>
      <c r="F7506">
        <v>7498</v>
      </c>
      <c r="G7506">
        <f t="shared" ca="1" si="239"/>
        <v>-1.8128783768522519E-2</v>
      </c>
    </row>
    <row r="7507" spans="2:7" x14ac:dyDescent="0.35">
      <c r="B7507" s="269">
        <v>35856</v>
      </c>
      <c r="C7507" s="210">
        <v>19.63</v>
      </c>
      <c r="D7507">
        <f t="shared" si="238"/>
        <v>0.97088353413654593</v>
      </c>
      <c r="E7507">
        <v>-3.0138339920948592E-2</v>
      </c>
      <c r="F7507">
        <v>7499</v>
      </c>
      <c r="G7507">
        <f t="shared" ca="1" si="239"/>
        <v>3.161729422249214E-2</v>
      </c>
    </row>
    <row r="7508" spans="2:7" x14ac:dyDescent="0.35">
      <c r="B7508" s="269">
        <v>35279</v>
      </c>
      <c r="C7508" s="210">
        <v>9.9600000000000009</v>
      </c>
      <c r="D7508">
        <f t="shared" si="238"/>
        <v>-0.97909012659290828</v>
      </c>
      <c r="E7508">
        <v>-3.018500486854905E-2</v>
      </c>
      <c r="F7508">
        <v>7500</v>
      </c>
      <c r="G7508">
        <f t="shared" ca="1" si="239"/>
        <v>3.4638903896201348E-2</v>
      </c>
    </row>
    <row r="7509" spans="2:7" x14ac:dyDescent="0.35">
      <c r="B7509" s="269">
        <v>41855</v>
      </c>
      <c r="C7509" s="210">
        <v>476.33</v>
      </c>
      <c r="D7509">
        <f t="shared" si="238"/>
        <v>-0.90197539146665462</v>
      </c>
      <c r="E7509">
        <v>-3.0213571675794595E-2</v>
      </c>
      <c r="F7509">
        <v>7501</v>
      </c>
      <c r="G7509">
        <f t="shared" ca="1" si="239"/>
        <v>2.1959616068439068E-2</v>
      </c>
    </row>
    <row r="7510" spans="2:7" x14ac:dyDescent="0.35">
      <c r="B7510" s="269">
        <v>45421</v>
      </c>
      <c r="C7510" s="210">
        <v>4859.29</v>
      </c>
      <c r="D7510">
        <f t="shared" si="238"/>
        <v>0.75611386773735378</v>
      </c>
      <c r="E7510">
        <v>-3.0275394132907609E-2</v>
      </c>
      <c r="F7510">
        <v>7502</v>
      </c>
      <c r="G7510">
        <f t="shared" ca="1" si="239"/>
        <v>1.8735161449454585E-2</v>
      </c>
    </row>
    <row r="7511" spans="2:7" x14ac:dyDescent="0.35">
      <c r="B7511" s="269">
        <v>43501</v>
      </c>
      <c r="C7511" s="210">
        <v>2767.07</v>
      </c>
      <c r="D7511">
        <f t="shared" si="238"/>
        <v>41.655618930168032</v>
      </c>
      <c r="E7511">
        <v>-3.0295915220499531E-2</v>
      </c>
      <c r="F7511">
        <v>7503</v>
      </c>
      <c r="G7511">
        <f t="shared" ca="1" si="239"/>
        <v>-3.0732462868150418E-2</v>
      </c>
    </row>
    <row r="7512" spans="2:7" x14ac:dyDescent="0.35">
      <c r="B7512" s="269">
        <v>38433</v>
      </c>
      <c r="C7512" s="210">
        <v>64.87</v>
      </c>
      <c r="D7512">
        <f t="shared" si="238"/>
        <v>-0.94789223403913514</v>
      </c>
      <c r="E7512">
        <v>-3.0343796711509729E-2</v>
      </c>
      <c r="F7512">
        <v>7504</v>
      </c>
      <c r="G7512">
        <f t="shared" ca="1" si="239"/>
        <v>-5.524545766458458E-3</v>
      </c>
    </row>
    <row r="7513" spans="2:7" x14ac:dyDescent="0.35">
      <c r="B7513" s="269">
        <v>42254</v>
      </c>
      <c r="C7513" s="210">
        <v>1244.92</v>
      </c>
      <c r="D7513">
        <f t="shared" si="238"/>
        <v>38.875720691864196</v>
      </c>
      <c r="E7513">
        <v>-3.0405931648960997E-2</v>
      </c>
      <c r="F7513">
        <v>7505</v>
      </c>
      <c r="G7513">
        <f t="shared" ca="1" si="239"/>
        <v>5.8095489097682307E-3</v>
      </c>
    </row>
    <row r="7514" spans="2:7" x14ac:dyDescent="0.35">
      <c r="B7514" s="269">
        <v>36020</v>
      </c>
      <c r="C7514" s="210">
        <v>31.22</v>
      </c>
      <c r="D7514">
        <f t="shared" si="238"/>
        <v>-0.99044146237665298</v>
      </c>
      <c r="E7514">
        <v>-3.0434782608695771E-2</v>
      </c>
      <c r="F7514">
        <v>7506</v>
      </c>
      <c r="G7514">
        <f t="shared" ca="1" si="239"/>
        <v>-1.3621431210902109E-4</v>
      </c>
    </row>
    <row r="7515" spans="2:7" x14ac:dyDescent="0.35">
      <c r="B7515" s="269">
        <v>44312</v>
      </c>
      <c r="C7515" s="210">
        <v>3266.19</v>
      </c>
      <c r="D7515">
        <f t="shared" si="238"/>
        <v>46.646827133479214</v>
      </c>
      <c r="E7515">
        <v>-3.0435892564534824E-2</v>
      </c>
      <c r="F7515">
        <v>7507</v>
      </c>
      <c r="G7515">
        <f t="shared" ca="1" si="239"/>
        <v>6.5283963225382501E-3</v>
      </c>
    </row>
    <row r="7516" spans="2:7" x14ac:dyDescent="0.35">
      <c r="B7516" s="269">
        <v>36444</v>
      </c>
      <c r="C7516" s="210">
        <v>68.55</v>
      </c>
      <c r="D7516">
        <f t="shared" si="238"/>
        <v>0.54148864402968289</v>
      </c>
      <c r="E7516">
        <v>-3.068438914027152E-2</v>
      </c>
      <c r="F7516">
        <v>7508</v>
      </c>
      <c r="G7516">
        <f t="shared" ca="1" si="239"/>
        <v>-2.9532251737556345E-2</v>
      </c>
    </row>
    <row r="7517" spans="2:7" x14ac:dyDescent="0.35">
      <c r="B7517" s="269">
        <v>36581</v>
      </c>
      <c r="C7517" s="210">
        <v>44.47</v>
      </c>
      <c r="D7517">
        <f t="shared" si="238"/>
        <v>-0.1968575040635723</v>
      </c>
      <c r="E7517">
        <v>-3.073234524847436E-2</v>
      </c>
      <c r="F7517">
        <v>7509</v>
      </c>
      <c r="G7517">
        <f t="shared" ca="1" si="239"/>
        <v>2.7842681285017622E-2</v>
      </c>
    </row>
    <row r="7518" spans="2:7" x14ac:dyDescent="0.35">
      <c r="B7518" s="269">
        <v>36223</v>
      </c>
      <c r="C7518" s="210">
        <v>55.37</v>
      </c>
      <c r="D7518">
        <f t="shared" si="238"/>
        <v>-0.35421040354560296</v>
      </c>
      <c r="E7518">
        <v>-3.0806931559600997E-2</v>
      </c>
      <c r="F7518">
        <v>7510</v>
      </c>
      <c r="G7518">
        <f t="shared" ca="1" si="239"/>
        <v>-2.145907391360267E-3</v>
      </c>
    </row>
    <row r="7519" spans="2:7" x14ac:dyDescent="0.35">
      <c r="B7519" s="269">
        <v>38645</v>
      </c>
      <c r="C7519" s="210">
        <v>85.74</v>
      </c>
      <c r="D7519">
        <f t="shared" si="238"/>
        <v>5.8591999999999995</v>
      </c>
      <c r="E7519">
        <v>-3.0857917938284209E-2</v>
      </c>
      <c r="F7519">
        <v>7511</v>
      </c>
      <c r="G7519">
        <f t="shared" ca="1" si="239"/>
        <v>1.8462670540459495E-3</v>
      </c>
    </row>
    <row r="7520" spans="2:7" x14ac:dyDescent="0.35">
      <c r="B7520" s="269">
        <v>35495</v>
      </c>
      <c r="C7520" s="210">
        <v>12.5</v>
      </c>
      <c r="D7520">
        <f t="shared" si="238"/>
        <v>-0.71389333943694211</v>
      </c>
      <c r="E7520">
        <v>-3.1007751937984523E-2</v>
      </c>
      <c r="F7520">
        <v>7512</v>
      </c>
      <c r="G7520">
        <f t="shared" ca="1" si="239"/>
        <v>-7.8709625182602841E-3</v>
      </c>
    </row>
    <row r="7521" spans="2:7" x14ac:dyDescent="0.35">
      <c r="B7521" s="269">
        <v>36781</v>
      </c>
      <c r="C7521" s="210">
        <v>43.69</v>
      </c>
      <c r="D7521">
        <f t="shared" si="238"/>
        <v>-0.98605957148099099</v>
      </c>
      <c r="E7521">
        <v>-3.1049013084941353E-2</v>
      </c>
      <c r="F7521">
        <v>7513</v>
      </c>
      <c r="G7521">
        <f t="shared" ca="1" si="239"/>
        <v>-3.0437686010690935E-3</v>
      </c>
    </row>
    <row r="7522" spans="2:7" x14ac:dyDescent="0.35">
      <c r="B7522" s="269">
        <v>44719</v>
      </c>
      <c r="C7522" s="210">
        <v>3134.05</v>
      </c>
      <c r="D7522">
        <f t="shared" si="238"/>
        <v>1.0372139885595424</v>
      </c>
      <c r="E7522">
        <v>-3.10707826436444E-2</v>
      </c>
      <c r="F7522">
        <v>7514</v>
      </c>
      <c r="G7522">
        <f t="shared" ca="1" si="239"/>
        <v>-1.7002689950453585E-2</v>
      </c>
    </row>
    <row r="7523" spans="2:7" x14ac:dyDescent="0.35">
      <c r="B7523" s="269">
        <v>42873</v>
      </c>
      <c r="C7523" s="210">
        <v>1538.4</v>
      </c>
      <c r="D7523">
        <f t="shared" si="238"/>
        <v>33.900181488203273</v>
      </c>
      <c r="E7523">
        <v>-3.111223075954142E-2</v>
      </c>
      <c r="F7523">
        <v>7515</v>
      </c>
      <c r="G7523">
        <f t="shared" ca="1" si="239"/>
        <v>3.0525750800515294E-2</v>
      </c>
    </row>
    <row r="7524" spans="2:7" x14ac:dyDescent="0.35">
      <c r="B7524" s="269">
        <v>38071</v>
      </c>
      <c r="C7524" s="210">
        <v>44.08</v>
      </c>
      <c r="D7524">
        <f t="shared" si="238"/>
        <v>-0.7113483072490342</v>
      </c>
      <c r="E7524">
        <v>-3.1208791208791248E-2</v>
      </c>
      <c r="F7524">
        <v>7516</v>
      </c>
      <c r="G7524">
        <f t="shared" ca="1" si="239"/>
        <v>2.0045128882562963E-2</v>
      </c>
    </row>
    <row r="7525" spans="2:7" x14ac:dyDescent="0.35">
      <c r="B7525" s="269">
        <v>40651</v>
      </c>
      <c r="C7525" s="210">
        <v>152.71</v>
      </c>
      <c r="D7525">
        <f t="shared" si="238"/>
        <v>-0.93517260701974836</v>
      </c>
      <c r="E7525">
        <v>-3.1212332677789681E-2</v>
      </c>
      <c r="F7525">
        <v>7517</v>
      </c>
      <c r="G7525">
        <f t="shared" ca="1" si="239"/>
        <v>-2.6533928456083478E-2</v>
      </c>
    </row>
    <row r="7526" spans="2:7" x14ac:dyDescent="0.35">
      <c r="B7526" s="269">
        <v>43588</v>
      </c>
      <c r="C7526" s="210">
        <v>2355.64</v>
      </c>
      <c r="D7526">
        <f t="shared" si="238"/>
        <v>26.768949664033951</v>
      </c>
      <c r="E7526">
        <v>-3.1222754116698774E-2</v>
      </c>
      <c r="F7526">
        <v>7518</v>
      </c>
      <c r="G7526">
        <f t="shared" ca="1" si="239"/>
        <v>3.1210804777349058E-2</v>
      </c>
    </row>
    <row r="7527" spans="2:7" x14ac:dyDescent="0.35">
      <c r="B7527" s="269">
        <v>39118</v>
      </c>
      <c r="C7527" s="210">
        <v>84.83</v>
      </c>
      <c r="D7527">
        <f t="shared" si="238"/>
        <v>1.1356998992950655</v>
      </c>
      <c r="E7527">
        <v>-3.1289254310836991E-2</v>
      </c>
      <c r="F7527">
        <v>7519</v>
      </c>
      <c r="G7527">
        <f t="shared" ca="1" si="239"/>
        <v>2.5355654977992925E-2</v>
      </c>
    </row>
    <row r="7528" spans="2:7" x14ac:dyDescent="0.35">
      <c r="B7528" s="269">
        <v>37886</v>
      </c>
      <c r="C7528" s="210">
        <v>39.72</v>
      </c>
      <c r="D7528">
        <f t="shared" si="238"/>
        <v>-0.98330980233965315</v>
      </c>
      <c r="E7528">
        <v>-3.1455742501828803E-2</v>
      </c>
      <c r="F7528">
        <v>7520</v>
      </c>
      <c r="G7528">
        <f t="shared" ca="1" si="239"/>
        <v>1.1994062269353177E-2</v>
      </c>
    </row>
    <row r="7529" spans="2:7" x14ac:dyDescent="0.35">
      <c r="B7529" s="269">
        <v>43378</v>
      </c>
      <c r="C7529" s="210">
        <v>2379.84</v>
      </c>
      <c r="D7529">
        <f t="shared" si="238"/>
        <v>25.097598420879486</v>
      </c>
      <c r="E7529">
        <v>-3.1581517426600612E-2</v>
      </c>
      <c r="F7529">
        <v>7521</v>
      </c>
      <c r="G7529">
        <f t="shared" ca="1" si="239"/>
        <v>-2.3208116342937336E-2</v>
      </c>
    </row>
    <row r="7530" spans="2:7" x14ac:dyDescent="0.35">
      <c r="B7530" s="269">
        <v>39170</v>
      </c>
      <c r="C7530" s="210">
        <v>91.19</v>
      </c>
      <c r="D7530">
        <f t="shared" si="238"/>
        <v>-0.97112906596085535</v>
      </c>
      <c r="E7530">
        <v>-3.1644897525751343E-2</v>
      </c>
      <c r="F7530">
        <v>7522</v>
      </c>
      <c r="G7530">
        <f t="shared" ca="1" si="239"/>
        <v>-1.3175272910692436E-2</v>
      </c>
    </row>
    <row r="7531" spans="2:7" x14ac:dyDescent="0.35">
      <c r="B7531" s="269">
        <v>44336</v>
      </c>
      <c r="C7531" s="210">
        <v>3158.54</v>
      </c>
      <c r="D7531">
        <f t="shared" si="238"/>
        <v>3.3921072392023808</v>
      </c>
      <c r="E7531">
        <v>-3.1645492004316766E-2</v>
      </c>
      <c r="F7531">
        <v>7523</v>
      </c>
      <c r="G7531">
        <f t="shared" ca="1" si="239"/>
        <v>4.2099713298040825E-2</v>
      </c>
    </row>
    <row r="7532" spans="2:7" x14ac:dyDescent="0.35">
      <c r="B7532" s="269">
        <v>41990</v>
      </c>
      <c r="C7532" s="210">
        <v>719.14</v>
      </c>
      <c r="D7532">
        <f t="shared" si="238"/>
        <v>-0.42295687061183551</v>
      </c>
      <c r="E7532">
        <v>-3.166994317722778E-2</v>
      </c>
      <c r="F7532">
        <v>7524</v>
      </c>
      <c r="G7532">
        <f t="shared" ca="1" si="239"/>
        <v>-2.6753015273375771E-2</v>
      </c>
    </row>
    <row r="7533" spans="2:7" x14ac:dyDescent="0.35">
      <c r="B7533" s="269">
        <v>42269</v>
      </c>
      <c r="C7533" s="210">
        <v>1246.25</v>
      </c>
      <c r="D7533">
        <f t="shared" si="238"/>
        <v>-0.60986291592448005</v>
      </c>
      <c r="E7533">
        <v>-3.1753061097644274E-2</v>
      </c>
      <c r="F7533">
        <v>7525</v>
      </c>
      <c r="G7533">
        <f t="shared" ca="1" si="239"/>
        <v>1.557334517119543E-2</v>
      </c>
    </row>
    <row r="7534" spans="2:7" x14ac:dyDescent="0.35">
      <c r="B7534" s="269">
        <v>44599</v>
      </c>
      <c r="C7534" s="210">
        <v>3194.39</v>
      </c>
      <c r="D7534">
        <f t="shared" si="238"/>
        <v>0.21522998672312182</v>
      </c>
      <c r="E7534">
        <v>-3.1835801941547469E-2</v>
      </c>
      <c r="F7534">
        <v>7526</v>
      </c>
      <c r="G7534">
        <f t="shared" ca="1" si="239"/>
        <v>-2.8492413263473446E-2</v>
      </c>
    </row>
    <row r="7535" spans="2:7" x14ac:dyDescent="0.35">
      <c r="B7535" s="269">
        <v>43508</v>
      </c>
      <c r="C7535" s="210">
        <v>2628.63</v>
      </c>
      <c r="D7535">
        <f t="shared" si="238"/>
        <v>1.9697336014641755</v>
      </c>
      <c r="E7535">
        <v>-3.1840682410831288E-2</v>
      </c>
      <c r="F7535">
        <v>7527</v>
      </c>
      <c r="G7535">
        <f t="shared" ca="1" si="239"/>
        <v>-8.8770902724529758E-3</v>
      </c>
    </row>
    <row r="7536" spans="2:7" x14ac:dyDescent="0.35">
      <c r="B7536" s="269">
        <v>42121</v>
      </c>
      <c r="C7536" s="210">
        <v>885.14</v>
      </c>
      <c r="D7536">
        <f t="shared" si="238"/>
        <v>-0.70839812350104103</v>
      </c>
      <c r="E7536">
        <v>-3.1872074200463736E-2</v>
      </c>
      <c r="F7536">
        <v>7528</v>
      </c>
      <c r="G7536">
        <f t="shared" ca="1" si="239"/>
        <v>-2.2487219933494595E-3</v>
      </c>
    </row>
    <row r="7537" spans="2:7" x14ac:dyDescent="0.35">
      <c r="B7537" s="269">
        <v>44686</v>
      </c>
      <c r="C7537" s="210">
        <v>3035.44</v>
      </c>
      <c r="D7537">
        <f t="shared" si="238"/>
        <v>44.577177177177184</v>
      </c>
      <c r="E7537">
        <v>-3.2035460314423302E-2</v>
      </c>
      <c r="F7537">
        <v>7529</v>
      </c>
      <c r="G7537">
        <f t="shared" ca="1" si="239"/>
        <v>-2.6500700966118094E-2</v>
      </c>
    </row>
    <row r="7538" spans="2:7" x14ac:dyDescent="0.35">
      <c r="B7538" s="269">
        <v>36255</v>
      </c>
      <c r="C7538" s="210">
        <v>66.599999999999994</v>
      </c>
      <c r="D7538">
        <f t="shared" si="238"/>
        <v>-0.81724383952582191</v>
      </c>
      <c r="E7538">
        <v>-3.211742479290812E-2</v>
      </c>
      <c r="F7538">
        <v>7530</v>
      </c>
      <c r="G7538">
        <f t="shared" ca="1" si="239"/>
        <v>2.0611974093375594E-2</v>
      </c>
    </row>
    <row r="7539" spans="2:7" x14ac:dyDescent="0.35">
      <c r="B7539" s="269">
        <v>41758</v>
      </c>
      <c r="C7539" s="210">
        <v>364.42</v>
      </c>
      <c r="D7539">
        <f t="shared" si="238"/>
        <v>-0.70557867097556048</v>
      </c>
      <c r="E7539">
        <v>-3.2136407096568488E-2</v>
      </c>
      <c r="F7539">
        <v>7531</v>
      </c>
      <c r="G7539">
        <f t="shared" ca="1" si="239"/>
        <v>-1.0807823059339923E-2</v>
      </c>
    </row>
    <row r="7540" spans="2:7" x14ac:dyDescent="0.35">
      <c r="B7540" s="269">
        <v>42242</v>
      </c>
      <c r="C7540" s="210">
        <v>1237.75</v>
      </c>
      <c r="D7540">
        <f t="shared" si="238"/>
        <v>9.3660260658272584E-2</v>
      </c>
      <c r="E7540">
        <v>-3.2312286956249749E-2</v>
      </c>
      <c r="F7540">
        <v>7532</v>
      </c>
      <c r="G7540">
        <f t="shared" ca="1" si="239"/>
        <v>-1.862976866253831E-2</v>
      </c>
    </row>
    <row r="7541" spans="2:7" x14ac:dyDescent="0.35">
      <c r="B7541" s="269">
        <v>42411</v>
      </c>
      <c r="C7541" s="210">
        <v>1131.75</v>
      </c>
      <c r="D7541">
        <f t="shared" si="238"/>
        <v>17.29534432589719</v>
      </c>
      <c r="E7541">
        <v>-3.2328397004001461E-2</v>
      </c>
      <c r="F7541">
        <v>7533</v>
      </c>
      <c r="G7541">
        <f t="shared" ca="1" si="239"/>
        <v>-7.1778944686800147E-3</v>
      </c>
    </row>
    <row r="7542" spans="2:7" x14ac:dyDescent="0.35">
      <c r="B7542" s="269">
        <v>36297</v>
      </c>
      <c r="C7542" s="210">
        <v>61.86</v>
      </c>
      <c r="D7542">
        <f t="shared" si="238"/>
        <v>-0.97723408483670804</v>
      </c>
      <c r="E7542">
        <v>-3.2379164711403105E-2</v>
      </c>
      <c r="F7542">
        <v>7534</v>
      </c>
      <c r="G7542">
        <f t="shared" ca="1" si="239"/>
        <v>-2.2429018007924705E-2</v>
      </c>
    </row>
    <row r="7543" spans="2:7" x14ac:dyDescent="0.35">
      <c r="B7543" s="269">
        <v>43504</v>
      </c>
      <c r="C7543" s="210">
        <v>2717.22</v>
      </c>
      <c r="D7543">
        <f t="shared" si="238"/>
        <v>74.963656695554917</v>
      </c>
      <c r="E7543">
        <v>-3.2387640349409143E-2</v>
      </c>
      <c r="F7543">
        <v>7535</v>
      </c>
      <c r="G7543">
        <f t="shared" ca="1" si="239"/>
        <v>1.963891692573879E-2</v>
      </c>
    </row>
    <row r="7544" spans="2:7" x14ac:dyDescent="0.35">
      <c r="B7544" s="269">
        <v>37152</v>
      </c>
      <c r="C7544" s="210">
        <v>35.770000000000003</v>
      </c>
      <c r="D7544">
        <f t="shared" si="238"/>
        <v>-0.98450072578373815</v>
      </c>
      <c r="E7544">
        <v>-3.2458750338111866E-2</v>
      </c>
      <c r="F7544">
        <v>7536</v>
      </c>
      <c r="G7544">
        <f t="shared" ca="1" si="239"/>
        <v>7.1460980715083236E-3</v>
      </c>
    </row>
    <row r="7545" spans="2:7" x14ac:dyDescent="0.35">
      <c r="B7545" s="269">
        <v>43670</v>
      </c>
      <c r="C7545" s="210">
        <v>2307.85</v>
      </c>
      <c r="D7545">
        <f t="shared" si="238"/>
        <v>23.941640549011129</v>
      </c>
      <c r="E7545">
        <v>-3.2506214916638354E-2</v>
      </c>
      <c r="F7545">
        <v>7537</v>
      </c>
      <c r="G7545">
        <f t="shared" ca="1" si="239"/>
        <v>-1.3202616841634727E-3</v>
      </c>
    </row>
    <row r="7546" spans="2:7" x14ac:dyDescent="0.35">
      <c r="B7546" s="269">
        <v>39174</v>
      </c>
      <c r="C7546" s="210">
        <v>92.53</v>
      </c>
      <c r="D7546">
        <f t="shared" si="238"/>
        <v>-0.96219021350495448</v>
      </c>
      <c r="E7546">
        <v>-3.251777498954412E-2</v>
      </c>
      <c r="F7546">
        <v>7538</v>
      </c>
      <c r="G7546">
        <f t="shared" ca="1" si="239"/>
        <v>-3.5762615684081851E-2</v>
      </c>
    </row>
    <row r="7547" spans="2:7" x14ac:dyDescent="0.35">
      <c r="B7547" s="269">
        <v>43367</v>
      </c>
      <c r="C7547" s="210">
        <v>2447.25</v>
      </c>
      <c r="D7547">
        <f t="shared" si="238"/>
        <v>20.08971044467425</v>
      </c>
      <c r="E7547">
        <v>-3.2592797564928576E-2</v>
      </c>
      <c r="F7547">
        <v>7539</v>
      </c>
      <c r="G7547">
        <f t="shared" ca="1" si="239"/>
        <v>1.3824833001188676E-3</v>
      </c>
    </row>
    <row r="7548" spans="2:7" x14ac:dyDescent="0.35">
      <c r="B7548" s="269">
        <v>39213</v>
      </c>
      <c r="C7548" s="210">
        <v>116.04</v>
      </c>
      <c r="D7548">
        <f t="shared" si="238"/>
        <v>1.345189975747777</v>
      </c>
      <c r="E7548">
        <v>-3.2596915381408888E-2</v>
      </c>
      <c r="F7548">
        <v>7540</v>
      </c>
      <c r="G7548">
        <f t="shared" ca="1" si="239"/>
        <v>-3.2571110753412454E-3</v>
      </c>
    </row>
    <row r="7549" spans="2:7" x14ac:dyDescent="0.35">
      <c r="B7549" s="269">
        <v>36518</v>
      </c>
      <c r="C7549" s="210">
        <v>49.48</v>
      </c>
      <c r="D7549">
        <f t="shared" si="238"/>
        <v>0.33838247227481738</v>
      </c>
      <c r="E7549">
        <v>-3.264907135874881E-2</v>
      </c>
      <c r="F7549">
        <v>7541</v>
      </c>
      <c r="G7549">
        <f t="shared" ca="1" si="239"/>
        <v>9.78775426784677E-3</v>
      </c>
    </row>
    <row r="7550" spans="2:7" x14ac:dyDescent="0.35">
      <c r="B7550" s="269">
        <v>37151</v>
      </c>
      <c r="C7550" s="210">
        <v>36.97</v>
      </c>
      <c r="D7550">
        <f t="shared" si="238"/>
        <v>-0.9919920461979006</v>
      </c>
      <c r="E7550">
        <v>-3.2705389848246995E-2</v>
      </c>
      <c r="F7550">
        <v>7542</v>
      </c>
      <c r="G7550">
        <f t="shared" ca="1" si="239"/>
        <v>-3.5328107749514198E-3</v>
      </c>
    </row>
    <row r="7551" spans="2:7" x14ac:dyDescent="0.35">
      <c r="B7551" s="269">
        <v>45370</v>
      </c>
      <c r="C7551" s="210">
        <v>4616.66</v>
      </c>
      <c r="D7551">
        <f t="shared" si="238"/>
        <v>2.8855541341233502</v>
      </c>
      <c r="E7551">
        <v>-3.2740895005793177E-2</v>
      </c>
      <c r="F7551">
        <v>7543</v>
      </c>
      <c r="G7551">
        <f t="shared" ca="1" si="239"/>
        <v>1.3234482193492396E-2</v>
      </c>
    </row>
    <row r="7552" spans="2:7" x14ac:dyDescent="0.35">
      <c r="B7552" s="269">
        <v>42387</v>
      </c>
      <c r="C7552" s="210">
        <v>1188.1600000000001</v>
      </c>
      <c r="D7552">
        <f t="shared" si="238"/>
        <v>8.9878950907868198</v>
      </c>
      <c r="E7552">
        <v>-3.2828920056329258E-2</v>
      </c>
      <c r="F7552">
        <v>7544</v>
      </c>
      <c r="G7552">
        <f t="shared" ca="1" si="239"/>
        <v>-1.6888892854903907E-2</v>
      </c>
    </row>
    <row r="7553" spans="2:7" x14ac:dyDescent="0.35">
      <c r="B7553" s="269">
        <v>39232</v>
      </c>
      <c r="C7553" s="210">
        <v>118.96</v>
      </c>
      <c r="D7553">
        <f t="shared" si="238"/>
        <v>-0.26358796582889688</v>
      </c>
      <c r="E7553">
        <v>-3.2845528455284601E-2</v>
      </c>
      <c r="F7553">
        <v>7545</v>
      </c>
      <c r="G7553">
        <f t="shared" ca="1" si="239"/>
        <v>-1.3764249297640323E-2</v>
      </c>
    </row>
    <row r="7554" spans="2:7" x14ac:dyDescent="0.35">
      <c r="B7554" s="269">
        <v>40515</v>
      </c>
      <c r="C7554" s="210">
        <v>161.54</v>
      </c>
      <c r="D7554">
        <f t="shared" si="238"/>
        <v>-0.54066196542311196</v>
      </c>
      <c r="E7554">
        <v>-3.2868347003532354E-2</v>
      </c>
      <c r="F7554">
        <v>7546</v>
      </c>
      <c r="G7554">
        <f t="shared" ca="1" si="239"/>
        <v>4.4413883384389263E-3</v>
      </c>
    </row>
    <row r="7555" spans="2:7" x14ac:dyDescent="0.35">
      <c r="B7555" s="269">
        <v>41736</v>
      </c>
      <c r="C7555" s="210">
        <v>351.68</v>
      </c>
      <c r="D7555">
        <f t="shared" si="238"/>
        <v>-0.93444920782851815</v>
      </c>
      <c r="E7555">
        <v>-3.2889671103288914E-2</v>
      </c>
      <c r="F7555">
        <v>7547</v>
      </c>
      <c r="G7555">
        <f t="shared" ca="1" si="239"/>
        <v>4.4700516281985705E-3</v>
      </c>
    </row>
    <row r="7556" spans="2:7" x14ac:dyDescent="0.35">
      <c r="B7556" s="269">
        <v>46255</v>
      </c>
      <c r="C7556" s="209">
        <v>5365</v>
      </c>
      <c r="D7556">
        <f t="shared" si="238"/>
        <v>37.431232091690546</v>
      </c>
      <c r="E7556">
        <v>-3.2984859408795961E-2</v>
      </c>
      <c r="F7556">
        <v>7548</v>
      </c>
      <c r="G7556">
        <f t="shared" ca="1" si="239"/>
        <v>-1.3890607144326818E-3</v>
      </c>
    </row>
    <row r="7557" spans="2:7" x14ac:dyDescent="0.35">
      <c r="B7557" s="269">
        <v>40031</v>
      </c>
      <c r="C7557" s="210">
        <v>139.6</v>
      </c>
      <c r="D7557">
        <f t="shared" si="238"/>
        <v>2.7074749852854674E-2</v>
      </c>
      <c r="E7557">
        <v>-3.3040105285031589E-2</v>
      </c>
      <c r="F7557">
        <v>7549</v>
      </c>
      <c r="G7557">
        <f t="shared" ca="1" si="239"/>
        <v>-3.1860867491798209E-3</v>
      </c>
    </row>
    <row r="7558" spans="2:7" x14ac:dyDescent="0.35">
      <c r="B7558" s="269">
        <v>40108</v>
      </c>
      <c r="C7558" s="210">
        <v>135.91999999999999</v>
      </c>
      <c r="D7558">
        <f t="shared" si="238"/>
        <v>1.2816854121201946</v>
      </c>
      <c r="E7558">
        <v>-3.3148385261061494E-2</v>
      </c>
      <c r="F7558">
        <v>7550</v>
      </c>
      <c r="G7558">
        <f t="shared" ca="1" si="239"/>
        <v>-2.8055152889448608E-2</v>
      </c>
    </row>
    <row r="7559" spans="2:7" x14ac:dyDescent="0.35">
      <c r="B7559" s="269">
        <v>36448</v>
      </c>
      <c r="C7559" s="210">
        <v>59.57</v>
      </c>
      <c r="D7559">
        <f t="shared" si="238"/>
        <v>-0.93465407356215924</v>
      </c>
      <c r="E7559">
        <v>-3.3268419344368666E-2</v>
      </c>
      <c r="F7559">
        <v>7551</v>
      </c>
      <c r="G7559">
        <f t="shared" ca="1" si="239"/>
        <v>1.2561110335291441E-2</v>
      </c>
    </row>
    <row r="7560" spans="2:7" x14ac:dyDescent="0.35">
      <c r="B7560" s="269">
        <v>42083</v>
      </c>
      <c r="C7560" s="210">
        <v>911.61</v>
      </c>
      <c r="D7560">
        <f t="shared" si="238"/>
        <v>21.853096014038606</v>
      </c>
      <c r="E7560">
        <v>-3.3389884423709056E-2</v>
      </c>
      <c r="F7560">
        <v>7552</v>
      </c>
      <c r="G7560">
        <f t="shared" ca="1" si="239"/>
        <v>1.0251204019273796E-2</v>
      </c>
    </row>
    <row r="7561" spans="2:7" x14ac:dyDescent="0.35">
      <c r="B7561" s="269">
        <v>37315</v>
      </c>
      <c r="C7561" s="210">
        <v>39.89</v>
      </c>
      <c r="D7561">
        <f t="shared" ref="D7561:D7624" si="240">(C7561-C7562)/C7562</f>
        <v>5.0256797583081578</v>
      </c>
      <c r="E7561">
        <v>-3.3438332929488793E-2</v>
      </c>
      <c r="F7561">
        <v>7553</v>
      </c>
      <c r="G7561">
        <f t="shared" ca="1" si="239"/>
        <v>1.5417158459776158E-2</v>
      </c>
    </row>
    <row r="7562" spans="2:7" x14ac:dyDescent="0.35">
      <c r="B7562" s="269">
        <v>35093</v>
      </c>
      <c r="C7562" s="210">
        <v>6.62</v>
      </c>
      <c r="D7562">
        <f t="shared" si="240"/>
        <v>-0.85667893483437974</v>
      </c>
      <c r="E7562">
        <v>-3.3576642335766356E-2</v>
      </c>
      <c r="F7562">
        <v>7554</v>
      </c>
      <c r="G7562">
        <f t="shared" ref="G7562:G7625" ca="1" si="241">_xlfn.NORM.INV(RAND(),M$11,M$12)</f>
        <v>1.8744586550578229E-2</v>
      </c>
    </row>
    <row r="7563" spans="2:7" x14ac:dyDescent="0.35">
      <c r="B7563" s="269">
        <v>36963</v>
      </c>
      <c r="C7563" s="210">
        <v>46.19</v>
      </c>
      <c r="D7563">
        <f t="shared" si="240"/>
        <v>-0.38008321030734138</v>
      </c>
      <c r="E7563">
        <v>-3.368200836820083E-2</v>
      </c>
      <c r="F7563">
        <v>7555</v>
      </c>
      <c r="G7563">
        <f t="shared" ca="1" si="241"/>
        <v>-6.389507945426514E-3</v>
      </c>
    </row>
    <row r="7564" spans="2:7" x14ac:dyDescent="0.35">
      <c r="B7564" s="269">
        <v>38558</v>
      </c>
      <c r="C7564" s="210">
        <v>74.510000000000005</v>
      </c>
      <c r="D7564">
        <f t="shared" si="240"/>
        <v>-0.97311476829483901</v>
      </c>
      <c r="E7564">
        <v>-3.3718065101802544E-2</v>
      </c>
      <c r="F7564">
        <v>7556</v>
      </c>
      <c r="G7564">
        <f t="shared" ca="1" si="241"/>
        <v>1.0622806530641097E-2</v>
      </c>
    </row>
    <row r="7565" spans="2:7" x14ac:dyDescent="0.35">
      <c r="B7565" s="269">
        <v>43347</v>
      </c>
      <c r="C7565" s="210">
        <v>2771.41</v>
      </c>
      <c r="D7565">
        <f t="shared" si="240"/>
        <v>302.54983570646215</v>
      </c>
      <c r="E7565">
        <v>-3.3782959303562059E-2</v>
      </c>
      <c r="F7565">
        <v>7557</v>
      </c>
      <c r="G7565">
        <f t="shared" ca="1" si="241"/>
        <v>4.1140080424546983E-3</v>
      </c>
    </row>
    <row r="7566" spans="2:7" x14ac:dyDescent="0.35">
      <c r="B7566" s="269">
        <v>35222</v>
      </c>
      <c r="C7566" s="210">
        <v>9.1300000000000008</v>
      </c>
      <c r="D7566">
        <f t="shared" si="240"/>
        <v>-0.90899122807017552</v>
      </c>
      <c r="E7566">
        <v>-3.3862433862433705E-2</v>
      </c>
      <c r="F7566">
        <v>7558</v>
      </c>
      <c r="G7566">
        <f t="shared" ca="1" si="241"/>
        <v>-1.6468572224466595E-2</v>
      </c>
    </row>
    <row r="7567" spans="2:7" x14ac:dyDescent="0.35">
      <c r="B7567" s="269">
        <v>38874</v>
      </c>
      <c r="C7567" s="210">
        <v>100.32</v>
      </c>
      <c r="D7567">
        <f t="shared" si="240"/>
        <v>-0.95781453027034524</v>
      </c>
      <c r="E7567">
        <v>-3.3991333654309112E-2</v>
      </c>
      <c r="F7567">
        <v>7559</v>
      </c>
      <c r="G7567">
        <f t="shared" ca="1" si="241"/>
        <v>6.3806344037993573E-3</v>
      </c>
    </row>
    <row r="7568" spans="2:7" x14ac:dyDescent="0.35">
      <c r="B7568" s="269">
        <v>43934</v>
      </c>
      <c r="C7568" s="210">
        <v>2378.0700000000002</v>
      </c>
      <c r="D7568">
        <f t="shared" si="240"/>
        <v>122.72892819979191</v>
      </c>
      <c r="E7568">
        <v>-3.4101940268802589E-2</v>
      </c>
      <c r="F7568">
        <v>7560</v>
      </c>
      <c r="G7568">
        <f t="shared" ca="1" si="241"/>
        <v>-2.4896983636358422E-2</v>
      </c>
    </row>
    <row r="7569" spans="2:7" x14ac:dyDescent="0.35">
      <c r="B7569" s="269">
        <v>35773</v>
      </c>
      <c r="C7569" s="210">
        <v>19.22</v>
      </c>
      <c r="D7569">
        <f t="shared" si="240"/>
        <v>-0.99086206568662882</v>
      </c>
      <c r="E7569">
        <v>-3.4170854271356771E-2</v>
      </c>
      <c r="F7569">
        <v>7561</v>
      </c>
      <c r="G7569">
        <f t="shared" ca="1" si="241"/>
        <v>-1.5013117319736534E-2</v>
      </c>
    </row>
    <row r="7570" spans="2:7" x14ac:dyDescent="0.35">
      <c r="B7570" s="269">
        <v>43697</v>
      </c>
      <c r="C7570" s="210">
        <v>2103.3200000000002</v>
      </c>
      <c r="D7570">
        <f t="shared" si="240"/>
        <v>0.5559287177931812</v>
      </c>
      <c r="E7570">
        <v>-3.4257299362238307E-2</v>
      </c>
      <c r="F7570">
        <v>7562</v>
      </c>
      <c r="G7570">
        <f t="shared" ca="1" si="241"/>
        <v>-1.6882239501382998E-2</v>
      </c>
    </row>
    <row r="7571" spans="2:7" x14ac:dyDescent="0.35">
      <c r="B7571" s="269">
        <v>42683</v>
      </c>
      <c r="C7571" s="210">
        <v>1351.81</v>
      </c>
      <c r="D7571">
        <f t="shared" si="240"/>
        <v>11.238004707586457</v>
      </c>
      <c r="E7571">
        <v>-3.4414531532368134E-2</v>
      </c>
      <c r="F7571">
        <v>7563</v>
      </c>
      <c r="G7571">
        <f t="shared" ca="1" si="241"/>
        <v>3.3014439039260567E-2</v>
      </c>
    </row>
    <row r="7572" spans="2:7" x14ac:dyDescent="0.35">
      <c r="B7572" s="269">
        <v>39470</v>
      </c>
      <c r="C7572" s="210">
        <v>110.46</v>
      </c>
      <c r="D7572">
        <f t="shared" si="240"/>
        <v>-0.95766502247824037</v>
      </c>
      <c r="E7572">
        <v>-3.4440559440559543E-2</v>
      </c>
      <c r="F7572">
        <v>7564</v>
      </c>
      <c r="G7572">
        <f t="shared" ca="1" si="241"/>
        <v>1.868131032211968E-3</v>
      </c>
    </row>
    <row r="7573" spans="2:7" x14ac:dyDescent="0.35">
      <c r="B7573" s="269">
        <v>43440</v>
      </c>
      <c r="C7573" s="210">
        <v>2609.19</v>
      </c>
      <c r="D7573">
        <f t="shared" si="240"/>
        <v>290.8557046979866</v>
      </c>
      <c r="E7573">
        <v>-3.4480844591969213E-2</v>
      </c>
      <c r="F7573">
        <v>7565</v>
      </c>
      <c r="G7573">
        <f t="shared" ca="1" si="241"/>
        <v>-6.8603964912698845E-3</v>
      </c>
    </row>
    <row r="7574" spans="2:7" x14ac:dyDescent="0.35">
      <c r="B7574" s="269">
        <v>35124</v>
      </c>
      <c r="C7574" s="210">
        <v>8.94</v>
      </c>
      <c r="D7574">
        <f t="shared" si="240"/>
        <v>-0.23458904109589043</v>
      </c>
      <c r="E7574">
        <v>-3.4557235421166337E-2</v>
      </c>
      <c r="F7574">
        <v>7566</v>
      </c>
      <c r="G7574">
        <f t="shared" ca="1" si="241"/>
        <v>7.7611290230094774E-3</v>
      </c>
    </row>
    <row r="7575" spans="2:7" x14ac:dyDescent="0.35">
      <c r="B7575" s="269">
        <v>35509</v>
      </c>
      <c r="C7575" s="210">
        <v>11.68</v>
      </c>
      <c r="D7575">
        <f t="shared" si="240"/>
        <v>-0.99178402104641183</v>
      </c>
      <c r="E7575">
        <v>-3.4710743801652885E-2</v>
      </c>
      <c r="F7575">
        <v>7567</v>
      </c>
      <c r="G7575">
        <f t="shared" ca="1" si="241"/>
        <v>-1.0912076787375467E-2</v>
      </c>
    </row>
    <row r="7576" spans="2:7" x14ac:dyDescent="0.35">
      <c r="B7576" s="269">
        <v>42642</v>
      </c>
      <c r="C7576" s="210">
        <v>1421.62</v>
      </c>
      <c r="D7576">
        <f t="shared" si="240"/>
        <v>159.63502824858759</v>
      </c>
      <c r="E7576">
        <v>-3.4854985878774808E-2</v>
      </c>
      <c r="F7576">
        <v>7568</v>
      </c>
      <c r="G7576">
        <f t="shared" ca="1" si="241"/>
        <v>2.4942878311882952E-2</v>
      </c>
    </row>
    <row r="7577" spans="2:7" x14ac:dyDescent="0.35">
      <c r="B7577" s="269">
        <v>35240</v>
      </c>
      <c r="C7577" s="210">
        <v>8.85</v>
      </c>
      <c r="D7577">
        <f t="shared" si="240"/>
        <v>-0.90736864140674067</v>
      </c>
      <c r="E7577">
        <v>-3.4896401308615078E-2</v>
      </c>
      <c r="F7577">
        <v>7569</v>
      </c>
      <c r="G7577">
        <f t="shared" ca="1" si="241"/>
        <v>1.8844204523645009E-2</v>
      </c>
    </row>
    <row r="7578" spans="2:7" x14ac:dyDescent="0.35">
      <c r="B7578" s="269">
        <v>39881</v>
      </c>
      <c r="C7578" s="210">
        <v>95.54</v>
      </c>
      <c r="D7578">
        <f t="shared" si="240"/>
        <v>1.2039215686274511</v>
      </c>
      <c r="E7578">
        <v>-3.4949494949494883E-2</v>
      </c>
      <c r="F7578">
        <v>7570</v>
      </c>
      <c r="G7578">
        <f t="shared" ca="1" si="241"/>
        <v>1.8212450882979351E-2</v>
      </c>
    </row>
    <row r="7579" spans="2:7" x14ac:dyDescent="0.35">
      <c r="B7579" s="269">
        <v>36615</v>
      </c>
      <c r="C7579" s="210">
        <v>43.35</v>
      </c>
      <c r="D7579">
        <f t="shared" si="240"/>
        <v>-0.47990401919616071</v>
      </c>
      <c r="E7579">
        <v>-3.4951024042742661E-2</v>
      </c>
      <c r="F7579">
        <v>7571</v>
      </c>
      <c r="G7579">
        <f t="shared" ca="1" si="241"/>
        <v>-1.5149978200798419E-2</v>
      </c>
    </row>
    <row r="7580" spans="2:7" x14ac:dyDescent="0.35">
      <c r="B7580" s="269">
        <v>39062</v>
      </c>
      <c r="C7580" s="210">
        <v>83.35</v>
      </c>
      <c r="D7580">
        <f t="shared" si="240"/>
        <v>0.68724696356275294</v>
      </c>
      <c r="E7580">
        <v>-3.5077564250984038E-2</v>
      </c>
      <c r="F7580">
        <v>7572</v>
      </c>
      <c r="G7580">
        <f t="shared" ca="1" si="241"/>
        <v>-9.0807269691624663E-3</v>
      </c>
    </row>
    <row r="7581" spans="2:7" x14ac:dyDescent="0.35">
      <c r="B7581" s="269">
        <v>36951</v>
      </c>
      <c r="C7581" s="210">
        <v>49.4</v>
      </c>
      <c r="D7581">
        <f t="shared" si="240"/>
        <v>-0.98352729334089162</v>
      </c>
      <c r="E7581">
        <v>-3.5156250000000083E-2</v>
      </c>
      <c r="F7581">
        <v>7573</v>
      </c>
      <c r="G7581">
        <f t="shared" ca="1" si="241"/>
        <v>2.5072559601413393E-2</v>
      </c>
    </row>
    <row r="7582" spans="2:7" x14ac:dyDescent="0.35">
      <c r="B7582" s="269">
        <v>44641</v>
      </c>
      <c r="C7582" s="210">
        <v>2998.9</v>
      </c>
      <c r="D7582">
        <f t="shared" si="240"/>
        <v>26.29746950664482</v>
      </c>
      <c r="E7582">
        <v>-3.5279887536713045E-2</v>
      </c>
      <c r="F7582">
        <v>7574</v>
      </c>
      <c r="G7582">
        <f t="shared" ca="1" si="241"/>
        <v>8.8843533867563416E-3</v>
      </c>
    </row>
    <row r="7583" spans="2:7" x14ac:dyDescent="0.35">
      <c r="B7583" s="269">
        <v>39696</v>
      </c>
      <c r="C7583" s="210">
        <v>109.86</v>
      </c>
      <c r="D7583">
        <f t="shared" si="240"/>
        <v>7.0760233918128704E-2</v>
      </c>
      <c r="E7583">
        <v>-3.5469710272168622E-2</v>
      </c>
      <c r="F7583">
        <v>7575</v>
      </c>
      <c r="G7583">
        <f t="shared" ca="1" si="241"/>
        <v>4.2221426561021985E-2</v>
      </c>
    </row>
    <row r="7584" spans="2:7" x14ac:dyDescent="0.35">
      <c r="B7584" s="269">
        <v>39632</v>
      </c>
      <c r="C7584" s="210">
        <v>102.6</v>
      </c>
      <c r="D7584">
        <f t="shared" si="240"/>
        <v>1.3966362999299227</v>
      </c>
      <c r="E7584">
        <v>-3.5714285714285816E-2</v>
      </c>
      <c r="F7584">
        <v>7576</v>
      </c>
      <c r="G7584">
        <f t="shared" ca="1" si="241"/>
        <v>2.928022888138998E-2</v>
      </c>
    </row>
    <row r="7585" spans="2:7" x14ac:dyDescent="0.35">
      <c r="B7585" s="269">
        <v>38063</v>
      </c>
      <c r="C7585" s="210">
        <v>42.81</v>
      </c>
      <c r="D7585">
        <f t="shared" si="240"/>
        <v>1.0155367231638421</v>
      </c>
      <c r="E7585">
        <v>-3.581081081081073E-2</v>
      </c>
      <c r="F7585">
        <v>7577</v>
      </c>
      <c r="G7585">
        <f t="shared" ca="1" si="241"/>
        <v>3.1073497412627472E-2</v>
      </c>
    </row>
    <row r="7586" spans="2:7" x14ac:dyDescent="0.35">
      <c r="B7586" s="269">
        <v>35878</v>
      </c>
      <c r="C7586" s="210">
        <v>21.24</v>
      </c>
      <c r="D7586">
        <f t="shared" si="240"/>
        <v>-0.99619393035824366</v>
      </c>
      <c r="E7586">
        <v>-3.5860190649114963E-2</v>
      </c>
      <c r="F7586">
        <v>7578</v>
      </c>
      <c r="G7586">
        <f t="shared" ca="1" si="241"/>
        <v>1.222436729518684E-2</v>
      </c>
    </row>
    <row r="7587" spans="2:7" x14ac:dyDescent="0.35">
      <c r="B7587" s="269">
        <v>46100</v>
      </c>
      <c r="C7587" s="210">
        <v>5580.56</v>
      </c>
      <c r="D7587">
        <f t="shared" si="240"/>
        <v>147.02546419098144</v>
      </c>
      <c r="E7587">
        <v>-3.5937939981929921E-2</v>
      </c>
      <c r="F7587">
        <v>7579</v>
      </c>
      <c r="G7587">
        <f t="shared" ca="1" si="241"/>
        <v>3.1941839772275061E-3</v>
      </c>
    </row>
    <row r="7588" spans="2:7" x14ac:dyDescent="0.35">
      <c r="B7588" s="269">
        <v>37749</v>
      </c>
      <c r="C7588" s="210">
        <v>37.700000000000003</v>
      </c>
      <c r="D7588">
        <f t="shared" si="240"/>
        <v>-0.70031796502384736</v>
      </c>
      <c r="E7588">
        <v>-3.6052160572743457E-2</v>
      </c>
      <c r="F7588">
        <v>7580</v>
      </c>
      <c r="G7588">
        <f t="shared" ca="1" si="241"/>
        <v>2.3336867754212117E-2</v>
      </c>
    </row>
    <row r="7589" spans="2:7" x14ac:dyDescent="0.35">
      <c r="B7589" s="269">
        <v>40205</v>
      </c>
      <c r="C7589" s="210">
        <v>125.8</v>
      </c>
      <c r="D7589">
        <f t="shared" si="240"/>
        <v>0.24900714853057981</v>
      </c>
      <c r="E7589">
        <v>-3.6163040147103989E-2</v>
      </c>
      <c r="F7589">
        <v>7581</v>
      </c>
      <c r="G7589">
        <f t="shared" ca="1" si="241"/>
        <v>1.9705274888743397E-2</v>
      </c>
    </row>
    <row r="7590" spans="2:7" x14ac:dyDescent="0.35">
      <c r="B7590" s="269">
        <v>39820</v>
      </c>
      <c r="C7590" s="210">
        <v>100.72</v>
      </c>
      <c r="D7590">
        <f t="shared" si="240"/>
        <v>-0.29919287503478986</v>
      </c>
      <c r="E7590">
        <v>-3.63566781477229E-2</v>
      </c>
      <c r="F7590">
        <v>7582</v>
      </c>
      <c r="G7590">
        <f t="shared" ca="1" si="241"/>
        <v>3.9090972935440921E-2</v>
      </c>
    </row>
    <row r="7591" spans="2:7" x14ac:dyDescent="0.35">
      <c r="B7591" s="269">
        <v>40560</v>
      </c>
      <c r="C7591" s="210">
        <v>143.72</v>
      </c>
      <c r="D7591">
        <f t="shared" si="240"/>
        <v>-0.87260446398496638</v>
      </c>
      <c r="E7591">
        <v>-3.640630238015425E-2</v>
      </c>
      <c r="F7591">
        <v>7583</v>
      </c>
      <c r="G7591">
        <f t="shared" ca="1" si="241"/>
        <v>1.435074897689057E-2</v>
      </c>
    </row>
    <row r="7592" spans="2:7" x14ac:dyDescent="0.35">
      <c r="B7592" s="269">
        <v>42457</v>
      </c>
      <c r="C7592" s="210">
        <v>1128.1400000000001</v>
      </c>
      <c r="D7592">
        <f t="shared" si="240"/>
        <v>-0.57374311385843069</v>
      </c>
      <c r="E7592">
        <v>-3.6584740986182446E-2</v>
      </c>
      <c r="F7592">
        <v>7584</v>
      </c>
      <c r="G7592">
        <f t="shared" ca="1" si="241"/>
        <v>5.3047512244352175E-2</v>
      </c>
    </row>
    <row r="7593" spans="2:7" x14ac:dyDescent="0.35">
      <c r="B7593" s="269">
        <v>43956</v>
      </c>
      <c r="C7593" s="210">
        <v>2646.62</v>
      </c>
      <c r="D7593">
        <f t="shared" si="240"/>
        <v>19.641241615972547</v>
      </c>
      <c r="E7593">
        <v>-3.6923827094454784E-2</v>
      </c>
      <c r="F7593">
        <v>7585</v>
      </c>
      <c r="G7593">
        <f t="shared" ca="1" si="241"/>
        <v>-3.9004649362980263E-4</v>
      </c>
    </row>
    <row r="7594" spans="2:7" x14ac:dyDescent="0.35">
      <c r="B7594" s="269">
        <v>38798</v>
      </c>
      <c r="C7594" s="210">
        <v>128.22</v>
      </c>
      <c r="D7594">
        <f t="shared" si="240"/>
        <v>2.8805263580197412E-2</v>
      </c>
      <c r="E7594">
        <v>-3.7098227696004793E-2</v>
      </c>
      <c r="F7594">
        <v>7586</v>
      </c>
      <c r="G7594">
        <f t="shared" ca="1" si="241"/>
        <v>-2.4594354120109546E-2</v>
      </c>
    </row>
    <row r="7595" spans="2:7" x14ac:dyDescent="0.35">
      <c r="B7595" s="269">
        <v>38784</v>
      </c>
      <c r="C7595" s="210">
        <v>124.63</v>
      </c>
      <c r="D7595">
        <f t="shared" si="240"/>
        <v>1.8069819819819819</v>
      </c>
      <c r="E7595">
        <v>-3.716007416563661E-2</v>
      </c>
      <c r="F7595">
        <v>7587</v>
      </c>
      <c r="G7595">
        <f t="shared" ca="1" si="241"/>
        <v>-1.5236802654519202E-2</v>
      </c>
    </row>
    <row r="7596" spans="2:7" x14ac:dyDescent="0.35">
      <c r="B7596" s="269">
        <v>38062</v>
      </c>
      <c r="C7596" s="210">
        <v>44.4</v>
      </c>
      <c r="D7596">
        <f t="shared" si="240"/>
        <v>-0.55133387227162489</v>
      </c>
      <c r="E7596">
        <v>-3.7294015611448371E-2</v>
      </c>
      <c r="F7596">
        <v>7588</v>
      </c>
      <c r="G7596">
        <f t="shared" ca="1" si="241"/>
        <v>-2.4024765418034173E-2</v>
      </c>
    </row>
    <row r="7597" spans="2:7" x14ac:dyDescent="0.35">
      <c r="B7597" s="269">
        <v>39727</v>
      </c>
      <c r="C7597" s="210">
        <v>98.96</v>
      </c>
      <c r="D7597">
        <f t="shared" si="240"/>
        <v>3.0162337662337659</v>
      </c>
      <c r="E7597">
        <v>-3.7447719093473476E-2</v>
      </c>
      <c r="F7597">
        <v>7589</v>
      </c>
      <c r="G7597">
        <f t="shared" ca="1" si="241"/>
        <v>-1.6439814091319886E-2</v>
      </c>
    </row>
    <row r="7598" spans="2:7" x14ac:dyDescent="0.35">
      <c r="B7598" s="269">
        <v>35961</v>
      </c>
      <c r="C7598" s="210">
        <v>24.64</v>
      </c>
      <c r="D7598">
        <f t="shared" si="240"/>
        <v>-0.55248819469669452</v>
      </c>
      <c r="E7598">
        <v>-3.7500000000000033E-2</v>
      </c>
      <c r="F7598">
        <v>7590</v>
      </c>
      <c r="G7598">
        <f t="shared" ca="1" si="241"/>
        <v>-1.6703773468131261E-2</v>
      </c>
    </row>
    <row r="7599" spans="2:7" x14ac:dyDescent="0.35">
      <c r="B7599" s="269">
        <v>36864</v>
      </c>
      <c r="C7599" s="210">
        <v>55.06</v>
      </c>
      <c r="D7599">
        <f t="shared" si="240"/>
        <v>-0.91891732689305816</v>
      </c>
      <c r="E7599">
        <v>-3.7917176306133053E-2</v>
      </c>
      <c r="F7599">
        <v>7591</v>
      </c>
      <c r="G7599">
        <f t="shared" ca="1" si="241"/>
        <v>2.3208085785803273E-2</v>
      </c>
    </row>
    <row r="7600" spans="2:7" x14ac:dyDescent="0.35">
      <c r="B7600" s="269">
        <v>41968</v>
      </c>
      <c r="C7600" s="210">
        <v>679.06</v>
      </c>
      <c r="D7600">
        <f t="shared" si="240"/>
        <v>15.026905829596412</v>
      </c>
      <c r="E7600">
        <v>-3.8335717219208996E-2</v>
      </c>
      <c r="F7600">
        <v>7592</v>
      </c>
      <c r="G7600">
        <f t="shared" ca="1" si="241"/>
        <v>2.9025210353382652E-3</v>
      </c>
    </row>
    <row r="7601" spans="2:7" x14ac:dyDescent="0.35">
      <c r="B7601" s="269">
        <v>36585</v>
      </c>
      <c r="C7601" s="210">
        <v>42.37</v>
      </c>
      <c r="D7601">
        <f t="shared" si="240"/>
        <v>-0.85671288468041928</v>
      </c>
      <c r="E7601">
        <v>-3.8356786200635602E-2</v>
      </c>
      <c r="F7601">
        <v>7593</v>
      </c>
      <c r="G7601">
        <f t="shared" ca="1" si="241"/>
        <v>2.3210672184797998E-2</v>
      </c>
    </row>
    <row r="7602" spans="2:7" x14ac:dyDescent="0.35">
      <c r="B7602" s="269">
        <v>41506</v>
      </c>
      <c r="C7602" s="210">
        <v>295.7</v>
      </c>
      <c r="D7602">
        <f t="shared" si="240"/>
        <v>4.6163342830009491</v>
      </c>
      <c r="E7602">
        <v>-3.8373983739837435E-2</v>
      </c>
      <c r="F7602">
        <v>7594</v>
      </c>
      <c r="G7602">
        <f t="shared" ca="1" si="241"/>
        <v>5.4268147047701843E-3</v>
      </c>
    </row>
    <row r="7603" spans="2:7" x14ac:dyDescent="0.35">
      <c r="B7603" s="269">
        <v>36508</v>
      </c>
      <c r="C7603" s="210">
        <v>52.65</v>
      </c>
      <c r="D7603">
        <f t="shared" si="240"/>
        <v>-0.49799771167048051</v>
      </c>
      <c r="E7603">
        <v>-3.8531775018261494E-2</v>
      </c>
      <c r="F7603">
        <v>7595</v>
      </c>
      <c r="G7603">
        <f t="shared" ca="1" si="241"/>
        <v>-1.1949336003476564E-3</v>
      </c>
    </row>
    <row r="7604" spans="2:7" x14ac:dyDescent="0.35">
      <c r="B7604" s="269">
        <v>39490</v>
      </c>
      <c r="C7604" s="210">
        <v>104.88</v>
      </c>
      <c r="D7604">
        <f t="shared" si="240"/>
        <v>0.43769705277587379</v>
      </c>
      <c r="E7604">
        <v>-3.8591988266568962E-2</v>
      </c>
      <c r="F7604">
        <v>7596</v>
      </c>
      <c r="G7604">
        <f t="shared" ca="1" si="241"/>
        <v>2.4121335193344806E-2</v>
      </c>
    </row>
    <row r="7605" spans="2:7" x14ac:dyDescent="0.35">
      <c r="B7605" s="269">
        <v>36431</v>
      </c>
      <c r="C7605" s="210">
        <v>72.95</v>
      </c>
      <c r="D7605">
        <f t="shared" si="240"/>
        <v>0.67470156106519741</v>
      </c>
      <c r="E7605">
        <v>-3.8613600421718408E-2</v>
      </c>
      <c r="F7605">
        <v>7597</v>
      </c>
      <c r="G7605">
        <f t="shared" ca="1" si="241"/>
        <v>-2.1812132787394131E-2</v>
      </c>
    </row>
    <row r="7606" spans="2:7" x14ac:dyDescent="0.35">
      <c r="B7606" s="269">
        <v>38107</v>
      </c>
      <c r="C7606" s="210">
        <v>43.56</v>
      </c>
      <c r="D7606">
        <f t="shared" si="240"/>
        <v>-2.6374608851139913E-2</v>
      </c>
      <c r="E7606">
        <v>-3.8622820569410722E-2</v>
      </c>
      <c r="F7606">
        <v>7598</v>
      </c>
      <c r="G7606">
        <f t="shared" ca="1" si="241"/>
        <v>-4.1232239127832974E-4</v>
      </c>
    </row>
    <row r="7607" spans="2:7" x14ac:dyDescent="0.35">
      <c r="B7607" s="269">
        <v>38068</v>
      </c>
      <c r="C7607" s="210">
        <v>44.74</v>
      </c>
      <c r="D7607">
        <f t="shared" si="240"/>
        <v>-0.48692660550458716</v>
      </c>
      <c r="E7607">
        <v>-3.8676407391491127E-2</v>
      </c>
      <c r="F7607">
        <v>7599</v>
      </c>
      <c r="G7607">
        <f t="shared" ca="1" si="241"/>
        <v>-1.4611934510881651E-2</v>
      </c>
    </row>
    <row r="7608" spans="2:7" x14ac:dyDescent="0.35">
      <c r="B7608" s="269">
        <v>39021</v>
      </c>
      <c r="C7608" s="210">
        <v>87.2</v>
      </c>
      <c r="D7608">
        <f t="shared" si="240"/>
        <v>-0.41334768568353059</v>
      </c>
      <c r="E7608">
        <v>-3.8694741483849535E-2</v>
      </c>
      <c r="F7608">
        <v>7600</v>
      </c>
      <c r="G7608">
        <f t="shared" ca="1" si="241"/>
        <v>-3.8069521830399279E-2</v>
      </c>
    </row>
    <row r="7609" spans="2:7" x14ac:dyDescent="0.35">
      <c r="B7609" s="269">
        <v>40379</v>
      </c>
      <c r="C7609" s="210">
        <v>148.63999999999999</v>
      </c>
      <c r="D7609">
        <f t="shared" si="240"/>
        <v>1.3763389288569143</v>
      </c>
      <c r="E7609">
        <v>-3.8799793067770309E-2</v>
      </c>
      <c r="F7609">
        <v>7601</v>
      </c>
      <c r="G7609">
        <f t="shared" ca="1" si="241"/>
        <v>2.7497114113800153E-2</v>
      </c>
    </row>
    <row r="7610" spans="2:7" x14ac:dyDescent="0.35">
      <c r="B7610" s="269">
        <v>36305</v>
      </c>
      <c r="C7610" s="210">
        <v>62.55</v>
      </c>
      <c r="D7610">
        <f t="shared" si="240"/>
        <v>5.3373860182370825</v>
      </c>
      <c r="E7610">
        <v>-3.8875230485556259E-2</v>
      </c>
      <c r="F7610">
        <v>7602</v>
      </c>
      <c r="G7610">
        <f t="shared" ca="1" si="241"/>
        <v>3.8990520741353021E-3</v>
      </c>
    </row>
    <row r="7611" spans="2:7" x14ac:dyDescent="0.35">
      <c r="B7611" s="269">
        <v>35272</v>
      </c>
      <c r="C7611" s="210">
        <v>9.8699999999999992</v>
      </c>
      <c r="D7611">
        <f t="shared" si="240"/>
        <v>-0.99259231462023423</v>
      </c>
      <c r="E7611">
        <v>-3.8948393378773163E-2</v>
      </c>
      <c r="F7611">
        <v>7603</v>
      </c>
      <c r="G7611">
        <f t="shared" ca="1" si="241"/>
        <v>6.8245497303012301E-3</v>
      </c>
    </row>
    <row r="7612" spans="2:7" x14ac:dyDescent="0.35">
      <c r="B7612" s="269">
        <v>42685</v>
      </c>
      <c r="C7612" s="210">
        <v>1332.4</v>
      </c>
      <c r="D7612">
        <f t="shared" si="240"/>
        <v>-0.4520390202174735</v>
      </c>
      <c r="E7612">
        <v>-3.8949798038084245E-2</v>
      </c>
      <c r="F7612">
        <v>7604</v>
      </c>
      <c r="G7612">
        <f t="shared" ca="1" si="241"/>
        <v>-1.6093773270396197E-2</v>
      </c>
    </row>
    <row r="7613" spans="2:7" x14ac:dyDescent="0.35">
      <c r="B7613" s="269">
        <v>43587</v>
      </c>
      <c r="C7613" s="210">
        <v>2431.56</v>
      </c>
      <c r="D7613">
        <f t="shared" si="240"/>
        <v>140.12362159024957</v>
      </c>
      <c r="E7613">
        <v>-3.9019242853585961E-2</v>
      </c>
      <c r="F7613">
        <v>7605</v>
      </c>
      <c r="G7613">
        <f t="shared" ca="1" si="241"/>
        <v>2.1180169764645488E-2</v>
      </c>
    </row>
    <row r="7614" spans="2:7" x14ac:dyDescent="0.35">
      <c r="B7614" s="269">
        <v>35752</v>
      </c>
      <c r="C7614" s="210">
        <v>17.23</v>
      </c>
      <c r="D7614">
        <f t="shared" si="240"/>
        <v>-0.81578103282369285</v>
      </c>
      <c r="E7614">
        <v>-3.9040713887339616E-2</v>
      </c>
      <c r="F7614">
        <v>7606</v>
      </c>
      <c r="G7614">
        <f t="shared" ca="1" si="241"/>
        <v>-1.0069645709280406E-2</v>
      </c>
    </row>
    <row r="7615" spans="2:7" x14ac:dyDescent="0.35">
      <c r="B7615" s="269">
        <v>39731</v>
      </c>
      <c r="C7615" s="210">
        <v>93.53</v>
      </c>
      <c r="D7615">
        <f t="shared" si="240"/>
        <v>-0.97903713831050954</v>
      </c>
      <c r="E7615">
        <v>-3.9141154715430469E-2</v>
      </c>
      <c r="F7615">
        <v>7607</v>
      </c>
      <c r="G7615">
        <f t="shared" ca="1" si="241"/>
        <v>-9.5016458361075161E-3</v>
      </c>
    </row>
    <row r="7616" spans="2:7" x14ac:dyDescent="0.35">
      <c r="B7616" s="269">
        <v>45716</v>
      </c>
      <c r="C7616" s="210">
        <v>4461.7</v>
      </c>
      <c r="D7616">
        <f t="shared" si="240"/>
        <v>672.97280966767369</v>
      </c>
      <c r="E7616">
        <v>-3.9172193987423665E-2</v>
      </c>
      <c r="F7616">
        <v>7608</v>
      </c>
      <c r="G7616">
        <f t="shared" ca="1" si="241"/>
        <v>-1.2068385761429937E-2</v>
      </c>
    </row>
    <row r="7617" spans="2:7" x14ac:dyDescent="0.35">
      <c r="B7617" s="269">
        <v>35080</v>
      </c>
      <c r="C7617" s="210">
        <v>6.62</v>
      </c>
      <c r="D7617">
        <f t="shared" si="240"/>
        <v>-0.81235827664399096</v>
      </c>
      <c r="E7617">
        <v>-3.9187227866473093E-2</v>
      </c>
      <c r="F7617">
        <v>7609</v>
      </c>
      <c r="G7617">
        <f t="shared" ca="1" si="241"/>
        <v>6.7008982126346575E-3</v>
      </c>
    </row>
    <row r="7618" spans="2:7" x14ac:dyDescent="0.35">
      <c r="B7618" s="269">
        <v>36634</v>
      </c>
      <c r="C7618" s="210">
        <v>35.28</v>
      </c>
      <c r="D7618">
        <f t="shared" si="240"/>
        <v>2.5139442231075702</v>
      </c>
      <c r="E7618">
        <v>-3.9215686274509741E-2</v>
      </c>
      <c r="F7618">
        <v>7610</v>
      </c>
      <c r="G7618">
        <f t="shared" ca="1" si="241"/>
        <v>-1.4984191838413196E-2</v>
      </c>
    </row>
    <row r="7619" spans="2:7" x14ac:dyDescent="0.35">
      <c r="B7619" s="269">
        <v>35390</v>
      </c>
      <c r="C7619" s="210">
        <v>10.039999999999999</v>
      </c>
      <c r="D7619">
        <f t="shared" si="240"/>
        <v>-0.8310617533232374</v>
      </c>
      <c r="E7619">
        <v>-3.9234449760765566E-2</v>
      </c>
      <c r="F7619">
        <v>7611</v>
      </c>
      <c r="G7619">
        <f t="shared" ca="1" si="241"/>
        <v>-3.2343954752400254E-2</v>
      </c>
    </row>
    <row r="7620" spans="2:7" x14ac:dyDescent="0.35">
      <c r="B7620" s="269">
        <v>36312</v>
      </c>
      <c r="C7620" s="210">
        <v>59.43</v>
      </c>
      <c r="D7620">
        <f t="shared" si="240"/>
        <v>-0.60639777468706535</v>
      </c>
      <c r="E7620">
        <v>-3.9282250242483024E-2</v>
      </c>
      <c r="F7620">
        <v>7612</v>
      </c>
      <c r="G7620">
        <f t="shared" ca="1" si="241"/>
        <v>5.1214310818620814E-3</v>
      </c>
    </row>
    <row r="7621" spans="2:7" x14ac:dyDescent="0.35">
      <c r="B7621" s="269">
        <v>40564</v>
      </c>
      <c r="C7621" s="210">
        <v>150.99</v>
      </c>
      <c r="D7621">
        <f t="shared" si="240"/>
        <v>0.2554252930905464</v>
      </c>
      <c r="E7621">
        <v>-3.9381600712558834E-2</v>
      </c>
      <c r="F7621">
        <v>7613</v>
      </c>
      <c r="G7621">
        <f t="shared" ca="1" si="241"/>
        <v>-7.3185631890418127E-3</v>
      </c>
    </row>
    <row r="7622" spans="2:7" x14ac:dyDescent="0.35">
      <c r="B7622" s="269">
        <v>39310</v>
      </c>
      <c r="C7622" s="210">
        <v>120.27</v>
      </c>
      <c r="D7622">
        <f t="shared" si="240"/>
        <v>-3.8147792706334054E-2</v>
      </c>
      <c r="E7622">
        <v>-3.9530426449448992E-2</v>
      </c>
      <c r="F7622">
        <v>7614</v>
      </c>
      <c r="G7622">
        <f t="shared" ca="1" si="241"/>
        <v>-3.3923034563432139E-2</v>
      </c>
    </row>
    <row r="7623" spans="2:7" x14ac:dyDescent="0.35">
      <c r="B7623" s="269">
        <v>39295</v>
      </c>
      <c r="C7623" s="210">
        <v>125.04</v>
      </c>
      <c r="D7623">
        <f t="shared" si="240"/>
        <v>2.1424981151042974</v>
      </c>
      <c r="E7623">
        <v>-3.9705091774825292E-2</v>
      </c>
      <c r="F7623">
        <v>7615</v>
      </c>
      <c r="G7623">
        <f t="shared" ca="1" si="241"/>
        <v>1.9305467772588063E-2</v>
      </c>
    </row>
    <row r="7624" spans="2:7" x14ac:dyDescent="0.35">
      <c r="B7624" s="269">
        <v>36658</v>
      </c>
      <c r="C7624" s="210">
        <v>39.79</v>
      </c>
      <c r="D7624">
        <f t="shared" si="240"/>
        <v>-0.99148479932888489</v>
      </c>
      <c r="E7624">
        <v>-3.9816602316602286E-2</v>
      </c>
      <c r="F7624">
        <v>7616</v>
      </c>
      <c r="G7624">
        <f t="shared" ca="1" si="241"/>
        <v>3.5988686437455784E-3</v>
      </c>
    </row>
    <row r="7625" spans="2:7" x14ac:dyDescent="0.35">
      <c r="B7625" s="269">
        <v>45330</v>
      </c>
      <c r="C7625" s="210">
        <v>4672.82</v>
      </c>
      <c r="D7625">
        <f t="shared" ref="D7625:D7688" si="242">(C7625-C7626)/C7626</f>
        <v>49.078448183474428</v>
      </c>
      <c r="E7625">
        <v>-3.9916993692342591E-2</v>
      </c>
      <c r="F7625">
        <v>7617</v>
      </c>
      <c r="G7625">
        <f t="shared" ca="1" si="241"/>
        <v>-1.892185983341374E-2</v>
      </c>
    </row>
    <row r="7626" spans="2:7" x14ac:dyDescent="0.35">
      <c r="B7626" s="269">
        <v>39148</v>
      </c>
      <c r="C7626" s="210">
        <v>93.31</v>
      </c>
      <c r="D7626">
        <f t="shared" si="242"/>
        <v>4.6448880822746519</v>
      </c>
      <c r="E7626">
        <v>-4.0612790458564696E-2</v>
      </c>
      <c r="F7626">
        <v>7618</v>
      </c>
      <c r="G7626">
        <f t="shared" ref="G7626:G7689" ca="1" si="243">_xlfn.NORM.INV(RAND(),M$11,M$12)</f>
        <v>3.4650965107717743E-2</v>
      </c>
    </row>
    <row r="7627" spans="2:7" x14ac:dyDescent="0.35">
      <c r="B7627" s="269">
        <v>35753</v>
      </c>
      <c r="C7627" s="210">
        <v>16.53</v>
      </c>
      <c r="D7627">
        <f t="shared" si="242"/>
        <v>-0.94299410283822471</v>
      </c>
      <c r="E7627">
        <v>-4.0626813697040007E-2</v>
      </c>
      <c r="F7627">
        <v>7619</v>
      </c>
      <c r="G7627">
        <f t="shared" ca="1" si="243"/>
        <v>-2.2534046506159706E-2</v>
      </c>
    </row>
    <row r="7628" spans="2:7" x14ac:dyDescent="0.35">
      <c r="B7628" s="269">
        <v>41428</v>
      </c>
      <c r="C7628" s="210">
        <v>289.97000000000003</v>
      </c>
      <c r="D7628">
        <f t="shared" si="242"/>
        <v>-0.76819831486721979</v>
      </c>
      <c r="E7628">
        <v>-4.0692096470043189E-2</v>
      </c>
      <c r="F7628">
        <v>7620</v>
      </c>
      <c r="G7628">
        <f t="shared" ca="1" si="243"/>
        <v>4.4055499609570947E-2</v>
      </c>
    </row>
    <row r="7629" spans="2:7" x14ac:dyDescent="0.35">
      <c r="B7629" s="269">
        <v>42321</v>
      </c>
      <c r="C7629" s="210">
        <v>1250.94</v>
      </c>
      <c r="D7629">
        <f t="shared" si="242"/>
        <v>38.499210609409531</v>
      </c>
      <c r="E7629">
        <v>-4.0837294893421243E-2</v>
      </c>
      <c r="F7629">
        <v>7621</v>
      </c>
      <c r="G7629">
        <f t="shared" ca="1" si="243"/>
        <v>3.8185566644669867E-4</v>
      </c>
    </row>
    <row r="7630" spans="2:7" x14ac:dyDescent="0.35">
      <c r="B7630" s="269">
        <v>36040</v>
      </c>
      <c r="C7630" s="210">
        <v>31.67</v>
      </c>
      <c r="D7630">
        <f t="shared" si="242"/>
        <v>-0.72064920172885238</v>
      </c>
      <c r="E7630">
        <v>-4.0884312537855884E-2</v>
      </c>
      <c r="F7630">
        <v>7622</v>
      </c>
      <c r="G7630">
        <f t="shared" ca="1" si="243"/>
        <v>-1.9276892002742619E-2</v>
      </c>
    </row>
    <row r="7631" spans="2:7" x14ac:dyDescent="0.35">
      <c r="B7631" s="269">
        <v>39346</v>
      </c>
      <c r="C7631" s="210">
        <v>113.37</v>
      </c>
      <c r="D7631">
        <f t="shared" si="242"/>
        <v>10.028210116731518</v>
      </c>
      <c r="E7631">
        <v>-4.1025207240737563E-2</v>
      </c>
      <c r="F7631">
        <v>7623</v>
      </c>
      <c r="G7631">
        <f t="shared" ca="1" si="243"/>
        <v>2.1395518891154156E-2</v>
      </c>
    </row>
    <row r="7632" spans="2:7" x14ac:dyDescent="0.35">
      <c r="B7632" s="269">
        <v>35411</v>
      </c>
      <c r="C7632" s="210">
        <v>10.28</v>
      </c>
      <c r="D7632">
        <f t="shared" si="242"/>
        <v>-0.89724110355857656</v>
      </c>
      <c r="E7632">
        <v>-4.1044776119403104E-2</v>
      </c>
      <c r="F7632">
        <v>7624</v>
      </c>
      <c r="G7632">
        <f t="shared" ca="1" si="243"/>
        <v>1.2814598159688191E-2</v>
      </c>
    </row>
    <row r="7633" spans="2:7" x14ac:dyDescent="0.35">
      <c r="B7633" s="269">
        <v>39897</v>
      </c>
      <c r="C7633" s="210">
        <v>100.04</v>
      </c>
      <c r="D7633">
        <f t="shared" si="242"/>
        <v>-0.98117425668046665</v>
      </c>
      <c r="E7633">
        <v>-4.1119524585449936E-2</v>
      </c>
      <c r="F7633">
        <v>7625</v>
      </c>
      <c r="G7633">
        <f t="shared" ca="1" si="243"/>
        <v>3.0726611174341674E-2</v>
      </c>
    </row>
    <row r="7634" spans="2:7" x14ac:dyDescent="0.35">
      <c r="B7634" s="269">
        <v>45875</v>
      </c>
      <c r="C7634" s="210">
        <v>5314</v>
      </c>
      <c r="D7634">
        <f t="shared" si="242"/>
        <v>4.5339178972361651</v>
      </c>
      <c r="E7634">
        <v>-4.1344499005985781E-2</v>
      </c>
      <c r="F7634">
        <v>7626</v>
      </c>
      <c r="G7634">
        <f t="shared" ca="1" si="243"/>
        <v>-4.356049429437852E-2</v>
      </c>
    </row>
    <row r="7635" spans="2:7" x14ac:dyDescent="0.35">
      <c r="B7635" s="269">
        <v>42130</v>
      </c>
      <c r="C7635" s="210">
        <v>960.26</v>
      </c>
      <c r="D7635">
        <f t="shared" si="242"/>
        <v>8.8650092459420584</v>
      </c>
      <c r="E7635">
        <v>-4.1637557635880985E-2</v>
      </c>
      <c r="F7635">
        <v>7627</v>
      </c>
      <c r="G7635">
        <f t="shared" ca="1" si="243"/>
        <v>3.2083346030734101E-2</v>
      </c>
    </row>
    <row r="7636" spans="2:7" x14ac:dyDescent="0.35">
      <c r="B7636" s="269">
        <v>39729</v>
      </c>
      <c r="C7636" s="210">
        <v>97.34</v>
      </c>
      <c r="D7636">
        <f t="shared" si="242"/>
        <v>2.8068048494329294</v>
      </c>
      <c r="E7636">
        <v>-4.1646155360834797E-2</v>
      </c>
      <c r="F7636">
        <v>7628</v>
      </c>
      <c r="G7636">
        <f t="shared" ca="1" si="243"/>
        <v>2.063672347940455E-2</v>
      </c>
    </row>
    <row r="7637" spans="2:7" x14ac:dyDescent="0.35">
      <c r="B7637" s="269">
        <v>35913</v>
      </c>
      <c r="C7637" s="210">
        <v>25.57</v>
      </c>
      <c r="D7637">
        <f t="shared" si="242"/>
        <v>1.5646940822467401</v>
      </c>
      <c r="E7637">
        <v>-4.1963282128137915E-2</v>
      </c>
      <c r="F7637">
        <v>7629</v>
      </c>
      <c r="G7637">
        <f t="shared" ca="1" si="243"/>
        <v>-2.199499791765416E-2</v>
      </c>
    </row>
    <row r="7638" spans="2:7" x14ac:dyDescent="0.35">
      <c r="B7638" s="269">
        <v>35270</v>
      </c>
      <c r="C7638" s="210">
        <v>9.9700000000000006</v>
      </c>
      <c r="D7638">
        <f t="shared" si="242"/>
        <v>-0.99083083488145385</v>
      </c>
      <c r="E7638">
        <v>-4.2267050912584009E-2</v>
      </c>
      <c r="F7638">
        <v>7630</v>
      </c>
      <c r="G7638">
        <f t="shared" ca="1" si="243"/>
        <v>3.5145024770175497E-2</v>
      </c>
    </row>
    <row r="7639" spans="2:7" x14ac:dyDescent="0.35">
      <c r="B7639" s="269">
        <v>42153</v>
      </c>
      <c r="C7639" s="210">
        <v>1087.3399999999999</v>
      </c>
      <c r="D7639">
        <f t="shared" si="242"/>
        <v>41.22679611650485</v>
      </c>
      <c r="E7639">
        <v>-4.2353998044793728E-2</v>
      </c>
      <c r="F7639">
        <v>7631</v>
      </c>
      <c r="G7639">
        <f t="shared" ca="1" si="243"/>
        <v>-2.4263269298987717E-2</v>
      </c>
    </row>
    <row r="7640" spans="2:7" x14ac:dyDescent="0.35">
      <c r="B7640" s="269">
        <v>35976</v>
      </c>
      <c r="C7640" s="210">
        <v>25.75</v>
      </c>
      <c r="D7640">
        <f t="shared" si="242"/>
        <v>-0.4527098831030818</v>
      </c>
      <c r="E7640">
        <v>-4.2394942357753831E-2</v>
      </c>
      <c r="F7640">
        <v>7632</v>
      </c>
      <c r="G7640">
        <f t="shared" ca="1" si="243"/>
        <v>3.485381254007297E-2</v>
      </c>
    </row>
    <row r="7641" spans="2:7" x14ac:dyDescent="0.35">
      <c r="B7641" s="269">
        <v>38008</v>
      </c>
      <c r="C7641" s="210">
        <v>47.05</v>
      </c>
      <c r="D7641">
        <f t="shared" si="242"/>
        <v>3.7097097097097094</v>
      </c>
      <c r="E7641">
        <v>-4.2726347914547332E-2</v>
      </c>
      <c r="F7641">
        <v>7633</v>
      </c>
      <c r="G7641">
        <f t="shared" ca="1" si="243"/>
        <v>-2.7565289249297509E-2</v>
      </c>
    </row>
    <row r="7642" spans="2:7" x14ac:dyDescent="0.35">
      <c r="B7642" s="269">
        <v>35195</v>
      </c>
      <c r="C7642" s="210">
        <v>9.99</v>
      </c>
      <c r="D7642">
        <f t="shared" si="242"/>
        <v>-0.8870803662258393</v>
      </c>
      <c r="E7642">
        <v>-4.3103448275862002E-2</v>
      </c>
      <c r="F7642">
        <v>7634</v>
      </c>
      <c r="G7642">
        <f t="shared" ca="1" si="243"/>
        <v>3.3838379105442851E-2</v>
      </c>
    </row>
    <row r="7643" spans="2:7" x14ac:dyDescent="0.35">
      <c r="B7643" s="269">
        <v>38644</v>
      </c>
      <c r="C7643" s="210">
        <v>88.47</v>
      </c>
      <c r="D7643">
        <f t="shared" si="242"/>
        <v>-0.74630803200183515</v>
      </c>
      <c r="E7643">
        <v>-4.3153796236210198E-2</v>
      </c>
      <c r="F7643">
        <v>7635</v>
      </c>
      <c r="G7643">
        <f t="shared" ca="1" si="243"/>
        <v>-3.4691518857244114E-2</v>
      </c>
    </row>
    <row r="7644" spans="2:7" x14ac:dyDescent="0.35">
      <c r="B7644" s="269">
        <v>41778</v>
      </c>
      <c r="C7644" s="210">
        <v>348.73</v>
      </c>
      <c r="D7644">
        <f t="shared" si="242"/>
        <v>6.7067403314917131</v>
      </c>
      <c r="E7644">
        <v>-4.3500918840341088E-2</v>
      </c>
      <c r="F7644">
        <v>7636</v>
      </c>
      <c r="G7644">
        <f t="shared" ca="1" si="243"/>
        <v>-2.3727855624385279E-2</v>
      </c>
    </row>
    <row r="7645" spans="2:7" x14ac:dyDescent="0.35">
      <c r="B7645" s="269">
        <v>36172</v>
      </c>
      <c r="C7645" s="210">
        <v>45.25</v>
      </c>
      <c r="D7645">
        <f t="shared" si="242"/>
        <v>-0.98532821036590312</v>
      </c>
      <c r="E7645">
        <v>-4.3744716821639905E-2</v>
      </c>
      <c r="F7645">
        <v>7637</v>
      </c>
      <c r="G7645">
        <f t="shared" ca="1" si="243"/>
        <v>3.0809087538192385E-2</v>
      </c>
    </row>
    <row r="7646" spans="2:7" x14ac:dyDescent="0.35">
      <c r="B7646" s="269">
        <v>44125</v>
      </c>
      <c r="C7646" s="210">
        <v>3084.15</v>
      </c>
      <c r="D7646">
        <f t="shared" si="242"/>
        <v>-6.3936918972565898E-2</v>
      </c>
      <c r="E7646">
        <v>-4.3876019939981574E-2</v>
      </c>
      <c r="F7646">
        <v>7638</v>
      </c>
      <c r="G7646">
        <f t="shared" ca="1" si="243"/>
        <v>2.7207358226952463E-3</v>
      </c>
    </row>
    <row r="7647" spans="2:7" x14ac:dyDescent="0.35">
      <c r="B7647" s="269">
        <v>44095</v>
      </c>
      <c r="C7647" s="210">
        <v>3294.81</v>
      </c>
      <c r="D7647">
        <f t="shared" si="242"/>
        <v>477.20174165457189</v>
      </c>
      <c r="E7647">
        <v>-4.4292837439195321E-2</v>
      </c>
      <c r="F7647">
        <v>7639</v>
      </c>
      <c r="G7647">
        <f t="shared" ca="1" si="243"/>
        <v>-8.6927634601852242E-4</v>
      </c>
    </row>
    <row r="7648" spans="2:7" x14ac:dyDescent="0.35">
      <c r="B7648" s="269">
        <v>35074</v>
      </c>
      <c r="C7648" s="210">
        <v>6.89</v>
      </c>
      <c r="D7648">
        <f t="shared" si="242"/>
        <v>-0.94512583625358393</v>
      </c>
      <c r="E7648">
        <v>-4.4382801664355105E-2</v>
      </c>
      <c r="F7648">
        <v>7640</v>
      </c>
      <c r="G7648">
        <f t="shared" ca="1" si="243"/>
        <v>1.5777615742426893E-2</v>
      </c>
    </row>
    <row r="7649" spans="2:7" x14ac:dyDescent="0.35">
      <c r="B7649" s="269">
        <v>38832</v>
      </c>
      <c r="C7649" s="210">
        <v>125.56</v>
      </c>
      <c r="D7649">
        <f t="shared" si="242"/>
        <v>0.44371622398528232</v>
      </c>
      <c r="E7649">
        <v>-4.4589864556384001E-2</v>
      </c>
      <c r="F7649">
        <v>7641</v>
      </c>
      <c r="G7649">
        <f t="shared" ca="1" si="243"/>
        <v>1.2188446122406077E-2</v>
      </c>
    </row>
    <row r="7650" spans="2:7" x14ac:dyDescent="0.35">
      <c r="B7650" s="269">
        <v>38614</v>
      </c>
      <c r="C7650" s="210">
        <v>86.97</v>
      </c>
      <c r="D7650">
        <f t="shared" si="242"/>
        <v>1.4158333333333333</v>
      </c>
      <c r="E7650">
        <v>-4.4705623901581802E-2</v>
      </c>
      <c r="F7650">
        <v>7642</v>
      </c>
      <c r="G7650">
        <f t="shared" ca="1" si="243"/>
        <v>-1.2529673533188967E-2</v>
      </c>
    </row>
    <row r="7651" spans="2:7" x14ac:dyDescent="0.35">
      <c r="B7651" s="269">
        <v>36662</v>
      </c>
      <c r="C7651" s="210">
        <v>36</v>
      </c>
      <c r="D7651">
        <f t="shared" si="242"/>
        <v>-0.62406015037593987</v>
      </c>
      <c r="E7651">
        <v>-4.5092838196286546E-2</v>
      </c>
      <c r="F7651">
        <v>7643</v>
      </c>
      <c r="G7651">
        <f t="shared" ca="1" si="243"/>
        <v>-9.0021611946140799E-3</v>
      </c>
    </row>
    <row r="7652" spans="2:7" x14ac:dyDescent="0.35">
      <c r="B7652" s="269">
        <v>38875</v>
      </c>
      <c r="C7652" s="210">
        <v>95.76</v>
      </c>
      <c r="D7652">
        <f t="shared" si="242"/>
        <v>0.74394463667820088</v>
      </c>
      <c r="E7652">
        <v>-4.5454545454545338E-2</v>
      </c>
      <c r="F7652">
        <v>7644</v>
      </c>
      <c r="G7652">
        <f t="shared" ca="1" si="243"/>
        <v>2.217837263533633E-2</v>
      </c>
    </row>
    <row r="7653" spans="2:7" x14ac:dyDescent="0.35">
      <c r="B7653" s="269">
        <v>36553</v>
      </c>
      <c r="C7653" s="210">
        <v>54.91</v>
      </c>
      <c r="D7653">
        <f t="shared" si="242"/>
        <v>4.254545454545454</v>
      </c>
      <c r="E7653">
        <v>-4.5541456631322863E-2</v>
      </c>
      <c r="F7653">
        <v>7645</v>
      </c>
      <c r="G7653">
        <f t="shared" ca="1" si="243"/>
        <v>-1.1654569759531778E-2</v>
      </c>
    </row>
    <row r="7654" spans="2:7" x14ac:dyDescent="0.35">
      <c r="B7654" s="269">
        <v>35202</v>
      </c>
      <c r="C7654" s="210">
        <v>10.45</v>
      </c>
      <c r="D7654">
        <f t="shared" si="242"/>
        <v>-0.7040498442367602</v>
      </c>
      <c r="E7654">
        <v>-4.5662100456621009E-2</v>
      </c>
      <c r="F7654">
        <v>7646</v>
      </c>
      <c r="G7654">
        <f t="shared" ca="1" si="243"/>
        <v>2.0702216194778827E-2</v>
      </c>
    </row>
    <row r="7655" spans="2:7" x14ac:dyDescent="0.35">
      <c r="B7655" s="269">
        <v>36640</v>
      </c>
      <c r="C7655" s="210">
        <v>35.31</v>
      </c>
      <c r="D7655">
        <f t="shared" si="242"/>
        <v>-0.98433382137628112</v>
      </c>
      <c r="E7655">
        <v>-4.5675675675675612E-2</v>
      </c>
      <c r="F7655">
        <v>7647</v>
      </c>
      <c r="G7655">
        <f t="shared" ca="1" si="243"/>
        <v>1.8301884492490875E-3</v>
      </c>
    </row>
    <row r="7656" spans="2:7" x14ac:dyDescent="0.35">
      <c r="B7656" s="269">
        <v>43922</v>
      </c>
      <c r="C7656" s="210">
        <v>2253.9</v>
      </c>
      <c r="D7656">
        <f t="shared" si="242"/>
        <v>84.278093076049956</v>
      </c>
      <c r="E7656">
        <v>-4.6149939694026421E-2</v>
      </c>
      <c r="F7656">
        <v>7648</v>
      </c>
      <c r="G7656">
        <f t="shared" ca="1" si="243"/>
        <v>1.7008641953150149E-3</v>
      </c>
    </row>
    <row r="7657" spans="2:7" x14ac:dyDescent="0.35">
      <c r="B7657" s="269">
        <v>35951</v>
      </c>
      <c r="C7657" s="210">
        <v>26.43</v>
      </c>
      <c r="D7657">
        <f t="shared" si="242"/>
        <v>-0.65168687401159719</v>
      </c>
      <c r="E7657">
        <v>-4.6192710212919562E-2</v>
      </c>
      <c r="F7657">
        <v>7649</v>
      </c>
      <c r="G7657">
        <f t="shared" ca="1" si="243"/>
        <v>-3.4684582375123468E-4</v>
      </c>
    </row>
    <row r="7658" spans="2:7" x14ac:dyDescent="0.35">
      <c r="B7658" s="269">
        <v>36430</v>
      </c>
      <c r="C7658" s="210">
        <v>75.88</v>
      </c>
      <c r="D7658">
        <f t="shared" si="242"/>
        <v>-0.91419104592384848</v>
      </c>
      <c r="E7658">
        <v>-4.6254399195575752E-2</v>
      </c>
      <c r="F7658">
        <v>7650</v>
      </c>
      <c r="G7658">
        <f t="shared" ca="1" si="243"/>
        <v>-7.5632861800683177E-3</v>
      </c>
    </row>
    <row r="7659" spans="2:7" x14ac:dyDescent="0.35">
      <c r="B7659" s="269">
        <v>42115</v>
      </c>
      <c r="C7659" s="210">
        <v>884.29</v>
      </c>
      <c r="D7659">
        <f t="shared" si="242"/>
        <v>8.3496510890251638</v>
      </c>
      <c r="E7659">
        <v>-4.6309977028353322E-2</v>
      </c>
      <c r="F7659">
        <v>7651</v>
      </c>
      <c r="G7659">
        <f t="shared" ca="1" si="243"/>
        <v>4.0012578097541821E-4</v>
      </c>
    </row>
    <row r="7660" spans="2:7" x14ac:dyDescent="0.35">
      <c r="B7660" s="269">
        <v>38625</v>
      </c>
      <c r="C7660" s="210">
        <v>94.58</v>
      </c>
      <c r="D7660">
        <f t="shared" si="242"/>
        <v>-0.1686005625879044</v>
      </c>
      <c r="E7660">
        <v>-4.6572580645161336E-2</v>
      </c>
      <c r="F7660">
        <v>7652</v>
      </c>
      <c r="G7660">
        <f t="shared" ca="1" si="243"/>
        <v>4.5097140455296249E-3</v>
      </c>
    </row>
    <row r="7661" spans="2:7" x14ac:dyDescent="0.35">
      <c r="B7661" s="269">
        <v>39468</v>
      </c>
      <c r="C7661" s="210">
        <v>113.76</v>
      </c>
      <c r="D7661">
        <f t="shared" si="242"/>
        <v>-0.31474007589904218</v>
      </c>
      <c r="E7661">
        <v>-4.6677281488309671E-2</v>
      </c>
      <c r="F7661">
        <v>7653</v>
      </c>
      <c r="G7661">
        <f t="shared" ca="1" si="243"/>
        <v>2.8930763821516294E-3</v>
      </c>
    </row>
    <row r="7662" spans="2:7" x14ac:dyDescent="0.35">
      <c r="B7662" s="269">
        <v>40400</v>
      </c>
      <c r="C7662" s="210">
        <v>166.01</v>
      </c>
      <c r="D7662">
        <f t="shared" si="242"/>
        <v>7.8727952966328152</v>
      </c>
      <c r="E7662">
        <v>-4.6850777975541123E-2</v>
      </c>
      <c r="F7662">
        <v>7654</v>
      </c>
      <c r="G7662">
        <f t="shared" ca="1" si="243"/>
        <v>2.4625115808852242E-2</v>
      </c>
    </row>
    <row r="7663" spans="2:7" x14ac:dyDescent="0.35">
      <c r="B7663" s="269">
        <v>35857</v>
      </c>
      <c r="C7663" s="210">
        <v>18.71</v>
      </c>
      <c r="D7663">
        <f t="shared" si="242"/>
        <v>-0.76244286439817166</v>
      </c>
      <c r="E7663">
        <v>-4.6867040244523595E-2</v>
      </c>
      <c r="F7663">
        <v>7655</v>
      </c>
      <c r="G7663">
        <f t="shared" ca="1" si="243"/>
        <v>2.8930891276160029E-2</v>
      </c>
    </row>
    <row r="7664" spans="2:7" x14ac:dyDescent="0.35">
      <c r="B7664" s="269">
        <v>38587</v>
      </c>
      <c r="C7664" s="210">
        <v>78.760000000000005</v>
      </c>
      <c r="D7664">
        <f t="shared" si="242"/>
        <v>-0.78703152885187388</v>
      </c>
      <c r="E7664">
        <v>-4.7757224035787561E-2</v>
      </c>
      <c r="F7664">
        <v>7656</v>
      </c>
      <c r="G7664">
        <f t="shared" ca="1" si="243"/>
        <v>-1.4220782342717437E-2</v>
      </c>
    </row>
    <row r="7665" spans="2:7" x14ac:dyDescent="0.35">
      <c r="B7665" s="269">
        <v>41589</v>
      </c>
      <c r="C7665" s="210">
        <v>369.82</v>
      </c>
      <c r="D7665">
        <f t="shared" si="242"/>
        <v>2.1290295287249346</v>
      </c>
      <c r="E7665">
        <v>-4.8106869836040254E-2</v>
      </c>
      <c r="F7665">
        <v>7657</v>
      </c>
      <c r="G7665">
        <f t="shared" ca="1" si="243"/>
        <v>-7.6533817396488924E-3</v>
      </c>
    </row>
    <row r="7666" spans="2:7" x14ac:dyDescent="0.35">
      <c r="B7666" s="269">
        <v>38853</v>
      </c>
      <c r="C7666" s="210">
        <v>118.19</v>
      </c>
      <c r="D7666">
        <f t="shared" si="242"/>
        <v>-0.90675345167652854</v>
      </c>
      <c r="E7666">
        <v>-4.8159780945478008E-2</v>
      </c>
      <c r="F7666">
        <v>7658</v>
      </c>
      <c r="G7666">
        <f t="shared" ca="1" si="243"/>
        <v>1.3387285463859198E-2</v>
      </c>
    </row>
    <row r="7667" spans="2:7" x14ac:dyDescent="0.35">
      <c r="B7667" s="269">
        <v>42689</v>
      </c>
      <c r="C7667" s="210">
        <v>1267.5</v>
      </c>
      <c r="D7667">
        <f t="shared" si="242"/>
        <v>12.819232446576537</v>
      </c>
      <c r="E7667">
        <v>-4.8709096367457287E-2</v>
      </c>
      <c r="F7667">
        <v>7659</v>
      </c>
      <c r="G7667">
        <f t="shared" ca="1" si="243"/>
        <v>-2.0741586895156993E-2</v>
      </c>
    </row>
    <row r="7668" spans="2:7" x14ac:dyDescent="0.35">
      <c r="B7668" s="269">
        <v>39136</v>
      </c>
      <c r="C7668" s="210">
        <v>91.72</v>
      </c>
      <c r="D7668">
        <f t="shared" si="242"/>
        <v>-0.11680308136735673</v>
      </c>
      <c r="E7668">
        <v>-4.9139539705577391E-2</v>
      </c>
      <c r="F7668">
        <v>7660</v>
      </c>
      <c r="G7668">
        <f t="shared" ca="1" si="243"/>
        <v>-3.3297612766297682E-2</v>
      </c>
    </row>
    <row r="7669" spans="2:7" x14ac:dyDescent="0.35">
      <c r="B7669" s="269">
        <v>38873</v>
      </c>
      <c r="C7669" s="210">
        <v>103.85</v>
      </c>
      <c r="D7669">
        <f t="shared" si="242"/>
        <v>0.14485723734979608</v>
      </c>
      <c r="E7669">
        <v>-4.9514918542925231E-2</v>
      </c>
      <c r="F7669">
        <v>7661</v>
      </c>
      <c r="G7669">
        <f t="shared" ca="1" si="243"/>
        <v>-3.8847658621079494E-2</v>
      </c>
    </row>
    <row r="7670" spans="2:7" x14ac:dyDescent="0.35">
      <c r="B7670" s="269">
        <v>39020</v>
      </c>
      <c r="C7670" s="210">
        <v>90.71</v>
      </c>
      <c r="D7670">
        <f t="shared" si="242"/>
        <v>7.4617537313432827</v>
      </c>
      <c r="E7670">
        <v>-5.0256517642131827E-2</v>
      </c>
      <c r="F7670">
        <v>7662</v>
      </c>
      <c r="G7670">
        <f t="shared" ca="1" si="243"/>
        <v>2.8062249427020028E-2</v>
      </c>
    </row>
    <row r="7671" spans="2:7" x14ac:dyDescent="0.35">
      <c r="B7671" s="269">
        <v>35520</v>
      </c>
      <c r="C7671" s="210">
        <v>10.72</v>
      </c>
      <c r="D7671">
        <f t="shared" si="242"/>
        <v>-0.99802562633873393</v>
      </c>
      <c r="E7671">
        <v>-5.0487156775907753E-2</v>
      </c>
      <c r="F7671">
        <v>7663</v>
      </c>
      <c r="G7671">
        <f t="shared" ca="1" si="243"/>
        <v>-4.7676545781726629E-2</v>
      </c>
    </row>
    <row r="7672" spans="2:7" x14ac:dyDescent="0.35">
      <c r="B7672" s="269">
        <v>46150</v>
      </c>
      <c r="C7672" s="210">
        <v>5429.57</v>
      </c>
      <c r="D7672">
        <f t="shared" si="242"/>
        <v>85.596012759170648</v>
      </c>
      <c r="E7672">
        <v>-5.0568654743336057E-2</v>
      </c>
      <c r="F7672">
        <v>7664</v>
      </c>
      <c r="G7672">
        <f t="shared" ca="1" si="243"/>
        <v>-3.0630154712782205E-2</v>
      </c>
    </row>
    <row r="7673" spans="2:7" x14ac:dyDescent="0.35">
      <c r="B7673" s="269">
        <v>36291</v>
      </c>
      <c r="C7673" s="210">
        <v>62.7</v>
      </c>
      <c r="D7673">
        <f t="shared" si="242"/>
        <v>3.2479674796747973</v>
      </c>
      <c r="E7673">
        <v>-5.0719152157456392E-2</v>
      </c>
      <c r="F7673">
        <v>7665</v>
      </c>
      <c r="G7673">
        <f t="shared" ca="1" si="243"/>
        <v>-2.9034807246410547E-2</v>
      </c>
    </row>
    <row r="7674" spans="2:7" x14ac:dyDescent="0.35">
      <c r="B7674" s="269">
        <v>35661</v>
      </c>
      <c r="C7674" s="210">
        <v>14.76</v>
      </c>
      <c r="D7674">
        <f t="shared" si="242"/>
        <v>-0.91865079365079372</v>
      </c>
      <c r="E7674">
        <v>-5.0803858520900379E-2</v>
      </c>
      <c r="F7674">
        <v>7666</v>
      </c>
      <c r="G7674">
        <f t="shared" ca="1" si="243"/>
        <v>-1.5502695571549636E-2</v>
      </c>
    </row>
    <row r="7675" spans="2:7" x14ac:dyDescent="0.35">
      <c r="B7675" s="269">
        <v>40435</v>
      </c>
      <c r="C7675" s="210">
        <v>181.44</v>
      </c>
      <c r="D7675">
        <f t="shared" si="242"/>
        <v>6.5757828810020884</v>
      </c>
      <c r="E7675">
        <v>-5.1244509516837539E-2</v>
      </c>
      <c r="F7675">
        <v>7667</v>
      </c>
      <c r="G7675">
        <f t="shared" ca="1" si="243"/>
        <v>-3.1834744913419061E-2</v>
      </c>
    </row>
    <row r="7676" spans="2:7" x14ac:dyDescent="0.35">
      <c r="B7676" s="269">
        <v>35965</v>
      </c>
      <c r="C7676" s="210">
        <v>23.95</v>
      </c>
      <c r="D7676">
        <f t="shared" si="242"/>
        <v>-0.37630208333333331</v>
      </c>
      <c r="E7676">
        <v>-5.148514851485151E-2</v>
      </c>
      <c r="F7676">
        <v>7668</v>
      </c>
      <c r="G7676">
        <f t="shared" ca="1" si="243"/>
        <v>1.4910342166558144E-2</v>
      </c>
    </row>
    <row r="7677" spans="2:7" x14ac:dyDescent="0.35">
      <c r="B7677" s="269">
        <v>37215</v>
      </c>
      <c r="C7677" s="210">
        <v>38.4</v>
      </c>
      <c r="D7677">
        <f t="shared" si="242"/>
        <v>-0.34370193129379595</v>
      </c>
      <c r="E7677">
        <v>-5.1617683378612084E-2</v>
      </c>
      <c r="F7677">
        <v>7669</v>
      </c>
      <c r="G7677">
        <f t="shared" ca="1" si="243"/>
        <v>-2.7221328146925079E-2</v>
      </c>
    </row>
    <row r="7678" spans="2:7" x14ac:dyDescent="0.35">
      <c r="B7678" s="269">
        <v>36238</v>
      </c>
      <c r="C7678" s="210">
        <v>58.51</v>
      </c>
      <c r="D7678">
        <f t="shared" si="242"/>
        <v>0.88438003220611905</v>
      </c>
      <c r="E7678">
        <v>-5.2162643771261931E-2</v>
      </c>
      <c r="F7678">
        <v>7670</v>
      </c>
      <c r="G7678">
        <f t="shared" ca="1" si="243"/>
        <v>4.1070455002172997E-2</v>
      </c>
    </row>
    <row r="7679" spans="2:7" x14ac:dyDescent="0.35">
      <c r="B7679" s="269">
        <v>36073</v>
      </c>
      <c r="C7679" s="210">
        <v>31.05</v>
      </c>
      <c r="D7679">
        <f t="shared" si="242"/>
        <v>-0.17639257294429714</v>
      </c>
      <c r="E7679">
        <v>-5.2487030820872818E-2</v>
      </c>
      <c r="F7679">
        <v>7671</v>
      </c>
      <c r="G7679">
        <f t="shared" ca="1" si="243"/>
        <v>8.3658076691612519E-4</v>
      </c>
    </row>
    <row r="7680" spans="2:7" x14ac:dyDescent="0.35">
      <c r="B7680" s="269">
        <v>36661</v>
      </c>
      <c r="C7680" s="210">
        <v>37.700000000000003</v>
      </c>
      <c r="D7680">
        <f t="shared" si="242"/>
        <v>-0.67140242308027542</v>
      </c>
      <c r="E7680">
        <v>-5.252576024126656E-2</v>
      </c>
      <c r="F7680">
        <v>7672</v>
      </c>
      <c r="G7680">
        <f t="shared" ca="1" si="243"/>
        <v>4.0942582249423425E-2</v>
      </c>
    </row>
    <row r="7681" spans="2:7" x14ac:dyDescent="0.35">
      <c r="B7681" s="269">
        <v>38855</v>
      </c>
      <c r="C7681" s="210">
        <v>114.73</v>
      </c>
      <c r="D7681">
        <f t="shared" si="242"/>
        <v>10.695208970438328</v>
      </c>
      <c r="E7681">
        <v>-5.3070320237702154E-2</v>
      </c>
      <c r="F7681">
        <v>7673</v>
      </c>
      <c r="G7681">
        <f t="shared" ca="1" si="243"/>
        <v>1.2187104638663373E-2</v>
      </c>
    </row>
    <row r="7682" spans="2:7" x14ac:dyDescent="0.35">
      <c r="B7682" s="269">
        <v>35305</v>
      </c>
      <c r="C7682" s="210">
        <v>9.81</v>
      </c>
      <c r="D7682">
        <f t="shared" si="242"/>
        <v>-0.62152777777777768</v>
      </c>
      <c r="E7682">
        <v>-5.308880308880299E-2</v>
      </c>
      <c r="F7682">
        <v>7674</v>
      </c>
      <c r="G7682">
        <f t="shared" ca="1" si="243"/>
        <v>-7.7392445148386285E-3</v>
      </c>
    </row>
    <row r="7683" spans="2:7" x14ac:dyDescent="0.35">
      <c r="B7683" s="269">
        <v>35927</v>
      </c>
      <c r="C7683" s="210">
        <v>25.92</v>
      </c>
      <c r="D7683">
        <f t="shared" si="242"/>
        <v>-0.42743538767395628</v>
      </c>
      <c r="E7683">
        <v>-5.3323593864134308E-2</v>
      </c>
      <c r="F7683">
        <v>7675</v>
      </c>
      <c r="G7683">
        <f t="shared" ca="1" si="243"/>
        <v>-2.5112444876163206E-2</v>
      </c>
    </row>
    <row r="7684" spans="2:7" x14ac:dyDescent="0.35">
      <c r="B7684" s="269">
        <v>36571</v>
      </c>
      <c r="C7684" s="210">
        <v>45.27</v>
      </c>
      <c r="D7684">
        <f t="shared" si="242"/>
        <v>-0.9914204003813154</v>
      </c>
      <c r="E7684">
        <v>-5.3918495297805603E-2</v>
      </c>
      <c r="F7684">
        <v>7676</v>
      </c>
      <c r="G7684">
        <f t="shared" ca="1" si="243"/>
        <v>-3.3057872194734257E-3</v>
      </c>
    </row>
    <row r="7685" spans="2:7" x14ac:dyDescent="0.35">
      <c r="B7685" s="269">
        <v>45607</v>
      </c>
      <c r="C7685" s="210">
        <v>5276.47</v>
      </c>
      <c r="D7685">
        <f t="shared" si="242"/>
        <v>99.811425296140612</v>
      </c>
      <c r="E7685">
        <v>-5.437572134167757E-2</v>
      </c>
      <c r="F7685">
        <v>7677</v>
      </c>
      <c r="G7685">
        <f t="shared" ca="1" si="243"/>
        <v>-6.4820063607522868E-3</v>
      </c>
    </row>
    <row r="7686" spans="2:7" x14ac:dyDescent="0.35">
      <c r="B7686" s="269">
        <v>36467</v>
      </c>
      <c r="C7686" s="210">
        <v>52.34</v>
      </c>
      <c r="D7686">
        <f t="shared" si="242"/>
        <v>0.32071662881655311</v>
      </c>
      <c r="E7686">
        <v>-5.5575604474918772E-2</v>
      </c>
      <c r="F7686">
        <v>7678</v>
      </c>
      <c r="G7686">
        <f t="shared" ca="1" si="243"/>
        <v>-6.8529945594623413E-3</v>
      </c>
    </row>
    <row r="7687" spans="2:7" x14ac:dyDescent="0.35">
      <c r="B7687" s="269">
        <v>36620</v>
      </c>
      <c r="C7687" s="210">
        <v>39.630000000000003</v>
      </c>
      <c r="D7687">
        <f t="shared" si="242"/>
        <v>-0.89871703128194647</v>
      </c>
      <c r="E7687">
        <v>-5.5754110078627503E-2</v>
      </c>
      <c r="F7687">
        <v>7679</v>
      </c>
      <c r="G7687">
        <f t="shared" ca="1" si="243"/>
        <v>-2.6565847661286232E-3</v>
      </c>
    </row>
    <row r="7688" spans="2:7" x14ac:dyDescent="0.35">
      <c r="B7688" s="269">
        <v>41803</v>
      </c>
      <c r="C7688" s="210">
        <v>391.28</v>
      </c>
      <c r="D7688">
        <f t="shared" si="242"/>
        <v>-0.57801192800060397</v>
      </c>
      <c r="E7688">
        <v>-5.5950973532463276E-2</v>
      </c>
      <c r="F7688">
        <v>7680</v>
      </c>
      <c r="G7688">
        <f t="shared" ca="1" si="243"/>
        <v>1.701391693642847E-2</v>
      </c>
    </row>
    <row r="7689" spans="2:7" x14ac:dyDescent="0.35">
      <c r="B7689" s="269">
        <v>42114</v>
      </c>
      <c r="C7689" s="210">
        <v>927.23</v>
      </c>
      <c r="D7689">
        <f t="shared" ref="D7689:D7722" si="244">(C7689-C7690)/C7690</f>
        <v>8.3339037648479959</v>
      </c>
      <c r="E7689">
        <v>-5.6091130271904571E-2</v>
      </c>
      <c r="F7689">
        <v>7681</v>
      </c>
      <c r="G7689">
        <f t="shared" ca="1" si="243"/>
        <v>4.1151630355476337E-2</v>
      </c>
    </row>
    <row r="7690" spans="2:7" x14ac:dyDescent="0.35">
      <c r="B7690" s="269">
        <v>39524</v>
      </c>
      <c r="C7690" s="210">
        <v>99.34</v>
      </c>
      <c r="D7690">
        <f t="shared" si="244"/>
        <v>0.91998453807499037</v>
      </c>
      <c r="E7690">
        <v>-5.6510589799601128E-2</v>
      </c>
      <c r="F7690">
        <v>7682</v>
      </c>
      <c r="G7690">
        <f t="shared" ref="G7690:G7722" ca="1" si="245">_xlfn.NORM.INV(RAND(),M$11,M$12)</f>
        <v>-5.7289713179807397E-2</v>
      </c>
    </row>
    <row r="7691" spans="2:7" x14ac:dyDescent="0.35">
      <c r="B7691" s="269">
        <v>36556</v>
      </c>
      <c r="C7691" s="210">
        <v>51.74</v>
      </c>
      <c r="D7691">
        <f t="shared" si="244"/>
        <v>-0.10064314270815225</v>
      </c>
      <c r="E7691">
        <v>-5.7730832270988797E-2</v>
      </c>
      <c r="F7691">
        <v>7683</v>
      </c>
      <c r="G7691">
        <f t="shared" ca="1" si="245"/>
        <v>3.2419579672625043E-2</v>
      </c>
    </row>
    <row r="7692" spans="2:7" x14ac:dyDescent="0.35">
      <c r="B7692" s="269">
        <v>36552</v>
      </c>
      <c r="C7692" s="210">
        <v>57.53</v>
      </c>
      <c r="D7692">
        <f t="shared" si="244"/>
        <v>-0.66969053223861741</v>
      </c>
      <c r="E7692">
        <v>-5.7811988208319703E-2</v>
      </c>
      <c r="F7692">
        <v>7684</v>
      </c>
      <c r="G7692">
        <f t="shared" ca="1" si="245"/>
        <v>4.0588513693355394E-2</v>
      </c>
    </row>
    <row r="7693" spans="2:7" x14ac:dyDescent="0.35">
      <c r="B7693" s="269">
        <v>40399</v>
      </c>
      <c r="C7693" s="210">
        <v>174.17</v>
      </c>
      <c r="D7693">
        <f t="shared" si="244"/>
        <v>4.2890980868508954</v>
      </c>
      <c r="E7693">
        <v>-5.8031368307193174E-2</v>
      </c>
      <c r="F7693">
        <v>7685</v>
      </c>
      <c r="G7693">
        <f t="shared" ca="1" si="245"/>
        <v>4.9575744048437793E-3</v>
      </c>
    </row>
    <row r="7694" spans="2:7" x14ac:dyDescent="0.35">
      <c r="B7694" s="269">
        <v>36591</v>
      </c>
      <c r="C7694" s="210">
        <v>32.93</v>
      </c>
      <c r="D7694">
        <f t="shared" si="244"/>
        <v>-0.98979129981895297</v>
      </c>
      <c r="E7694">
        <v>-5.8066361556064101E-2</v>
      </c>
      <c r="F7694">
        <v>7686</v>
      </c>
      <c r="G7694">
        <f t="shared" ca="1" si="245"/>
        <v>3.1641063419740809E-2</v>
      </c>
    </row>
    <row r="7695" spans="2:7" x14ac:dyDescent="0.35">
      <c r="B7695" s="269">
        <v>44124</v>
      </c>
      <c r="C7695" s="210">
        <v>3225.68</v>
      </c>
      <c r="D7695">
        <f t="shared" si="244"/>
        <v>62.001562499999999</v>
      </c>
      <c r="E7695">
        <v>-5.8132370932938604E-2</v>
      </c>
      <c r="F7695">
        <v>7687</v>
      </c>
      <c r="G7695">
        <f t="shared" ca="1" si="245"/>
        <v>-3.5811692469261538E-2</v>
      </c>
    </row>
    <row r="7696" spans="2:7" x14ac:dyDescent="0.35">
      <c r="B7696" s="269">
        <v>36950</v>
      </c>
      <c r="C7696" s="210">
        <v>51.2</v>
      </c>
      <c r="D7696">
        <f t="shared" si="244"/>
        <v>-0.22693643364034427</v>
      </c>
      <c r="E7696">
        <v>-5.8477381390216986E-2</v>
      </c>
      <c r="F7696">
        <v>7688</v>
      </c>
      <c r="G7696">
        <f t="shared" ca="1" si="245"/>
        <v>-7.4506925536908181E-3</v>
      </c>
    </row>
    <row r="7697" spans="2:7" x14ac:dyDescent="0.35">
      <c r="B7697" s="269">
        <v>36286</v>
      </c>
      <c r="C7697" s="210">
        <v>66.23</v>
      </c>
      <c r="D7697">
        <f t="shared" si="244"/>
        <v>1.7176856791136643</v>
      </c>
      <c r="E7697">
        <v>-5.8831888588887313E-2</v>
      </c>
      <c r="F7697">
        <v>7689</v>
      </c>
      <c r="G7697">
        <f t="shared" ca="1" si="245"/>
        <v>-7.7899822831483034E-3</v>
      </c>
    </row>
    <row r="7698" spans="2:7" x14ac:dyDescent="0.35">
      <c r="B7698" s="269">
        <v>35928</v>
      </c>
      <c r="C7698" s="210">
        <v>24.37</v>
      </c>
      <c r="D7698">
        <f t="shared" si="244"/>
        <v>-0.98110808778498737</v>
      </c>
      <c r="E7698">
        <v>-5.9799382716049405E-2</v>
      </c>
      <c r="F7698">
        <v>7690</v>
      </c>
      <c r="G7698">
        <f t="shared" ca="1" si="245"/>
        <v>3.5350068755408822E-3</v>
      </c>
    </row>
    <row r="7699" spans="2:7" x14ac:dyDescent="0.35">
      <c r="B7699" s="269">
        <v>42240</v>
      </c>
      <c r="C7699" s="210">
        <v>1289.97</v>
      </c>
      <c r="D7699">
        <f t="shared" si="244"/>
        <v>20.804766734279919</v>
      </c>
      <c r="E7699">
        <v>-6.1607961241325164E-2</v>
      </c>
      <c r="F7699">
        <v>7691</v>
      </c>
      <c r="G7699">
        <f t="shared" ca="1" si="245"/>
        <v>-4.102445820266698E-2</v>
      </c>
    </row>
    <row r="7700" spans="2:7" x14ac:dyDescent="0.35">
      <c r="B7700" s="269">
        <v>36536</v>
      </c>
      <c r="C7700" s="210">
        <v>59.16</v>
      </c>
      <c r="D7700">
        <f t="shared" si="244"/>
        <v>-0.35379574003276898</v>
      </c>
      <c r="E7700">
        <v>-6.407214048410069E-2</v>
      </c>
      <c r="F7700">
        <v>7692</v>
      </c>
      <c r="G7700">
        <f t="shared" ca="1" si="245"/>
        <v>2.0208031468269716E-2</v>
      </c>
    </row>
    <row r="7701" spans="2:7" x14ac:dyDescent="0.35">
      <c r="B7701" s="269">
        <v>39787</v>
      </c>
      <c r="C7701" s="210">
        <v>91.55</v>
      </c>
      <c r="D7701">
        <f t="shared" si="244"/>
        <v>-0.96865799383772677</v>
      </c>
      <c r="E7701">
        <v>-6.4192987836042131E-2</v>
      </c>
      <c r="F7701">
        <v>7693</v>
      </c>
      <c r="G7701">
        <f t="shared" ca="1" si="245"/>
        <v>2.8892525527866753E-2</v>
      </c>
    </row>
    <row r="7702" spans="2:7" x14ac:dyDescent="0.35">
      <c r="B7702" s="269">
        <v>44627</v>
      </c>
      <c r="C7702" s="210">
        <v>2921</v>
      </c>
      <c r="D7702">
        <f t="shared" si="244"/>
        <v>47.058571898650868</v>
      </c>
      <c r="E7702">
        <v>-6.4633474657683432E-2</v>
      </c>
      <c r="F7702">
        <v>7694</v>
      </c>
      <c r="G7702">
        <f t="shared" ca="1" si="245"/>
        <v>8.0640473966731505E-3</v>
      </c>
    </row>
    <row r="7703" spans="2:7" x14ac:dyDescent="0.35">
      <c r="B7703" s="269">
        <v>36368</v>
      </c>
      <c r="C7703" s="210">
        <v>60.78</v>
      </c>
      <c r="D7703">
        <f t="shared" si="244"/>
        <v>5.3444676409185803</v>
      </c>
      <c r="E7703">
        <v>-6.621600860347214E-2</v>
      </c>
      <c r="F7703">
        <v>7695</v>
      </c>
      <c r="G7703">
        <f t="shared" ca="1" si="245"/>
        <v>-1.2633673692142161E-2</v>
      </c>
    </row>
    <row r="7704" spans="2:7" x14ac:dyDescent="0.35">
      <c r="B7704" s="269">
        <v>35234</v>
      </c>
      <c r="C7704" s="210">
        <v>9.58</v>
      </c>
      <c r="D7704">
        <f t="shared" si="244"/>
        <v>-0.61088545897644198</v>
      </c>
      <c r="E7704">
        <v>-6.7185978578383598E-2</v>
      </c>
      <c r="F7704">
        <v>7696</v>
      </c>
      <c r="G7704">
        <f t="shared" ca="1" si="245"/>
        <v>1.5666118988318749E-2</v>
      </c>
    </row>
    <row r="7705" spans="2:7" x14ac:dyDescent="0.35">
      <c r="B7705" s="269">
        <v>35954</v>
      </c>
      <c r="C7705" s="210">
        <v>24.62</v>
      </c>
      <c r="D7705">
        <f t="shared" si="244"/>
        <v>-0.98880206675096205</v>
      </c>
      <c r="E7705">
        <v>-6.8482784714339717E-2</v>
      </c>
      <c r="F7705">
        <v>7697</v>
      </c>
      <c r="G7705">
        <f t="shared" ca="1" si="245"/>
        <v>2.3155965108636857E-2</v>
      </c>
    </row>
    <row r="7706" spans="2:7" x14ac:dyDescent="0.35">
      <c r="B7706" s="269">
        <v>43908</v>
      </c>
      <c r="C7706" s="210">
        <v>2198.62</v>
      </c>
      <c r="D7706">
        <f t="shared" si="244"/>
        <v>34.68029860434924</v>
      </c>
      <c r="E7706">
        <v>-6.8523445576098657E-2</v>
      </c>
      <c r="F7706">
        <v>7698</v>
      </c>
      <c r="G7706">
        <f t="shared" ca="1" si="245"/>
        <v>-7.3035311114835024E-3</v>
      </c>
    </row>
    <row r="7707" spans="2:7" x14ac:dyDescent="0.35">
      <c r="B7707" s="269">
        <v>36447</v>
      </c>
      <c r="C7707" s="210">
        <v>61.62</v>
      </c>
      <c r="D7707">
        <f t="shared" si="244"/>
        <v>-0.53004881025015249</v>
      </c>
      <c r="E7707">
        <v>-6.8621523579201926E-2</v>
      </c>
      <c r="F7707">
        <v>7699</v>
      </c>
      <c r="G7707">
        <f t="shared" ca="1" si="245"/>
        <v>3.4632393394640991E-3</v>
      </c>
    </row>
    <row r="7708" spans="2:7" x14ac:dyDescent="0.35">
      <c r="B7708" s="269">
        <v>40245</v>
      </c>
      <c r="C7708" s="210">
        <v>131.12</v>
      </c>
      <c r="D7708">
        <f t="shared" si="244"/>
        <v>-0.93563430546214976</v>
      </c>
      <c r="E7708">
        <v>-7.2045293701344701E-2</v>
      </c>
      <c r="F7708">
        <v>7700</v>
      </c>
      <c r="G7708">
        <f t="shared" ca="1" si="245"/>
        <v>3.5095077754187581E-3</v>
      </c>
    </row>
    <row r="7709" spans="2:7" x14ac:dyDescent="0.35">
      <c r="B7709" s="269">
        <v>43909</v>
      </c>
      <c r="C7709" s="210">
        <v>2037.11</v>
      </c>
      <c r="D7709">
        <f t="shared" si="244"/>
        <v>-0.58266376028943589</v>
      </c>
      <c r="E7709">
        <v>-7.3459715639810422E-2</v>
      </c>
      <c r="F7709">
        <v>7701</v>
      </c>
      <c r="G7709">
        <f t="shared" ca="1" si="245"/>
        <v>-6.0778202442510936E-3</v>
      </c>
    </row>
    <row r="7710" spans="2:7" x14ac:dyDescent="0.35">
      <c r="B7710" s="269">
        <v>45608</v>
      </c>
      <c r="C7710" s="210">
        <v>4881.22</v>
      </c>
      <c r="D7710">
        <f t="shared" si="244"/>
        <v>80.01609958506225</v>
      </c>
      <c r="E7710">
        <v>-7.4908035106804355E-2</v>
      </c>
      <c r="F7710">
        <v>7702</v>
      </c>
      <c r="G7710">
        <f t="shared" ca="1" si="245"/>
        <v>-3.3794226340925814E-3</v>
      </c>
    </row>
    <row r="7711" spans="2:7" x14ac:dyDescent="0.35">
      <c r="B7711" s="269">
        <v>36258</v>
      </c>
      <c r="C7711" s="210">
        <v>60.25</v>
      </c>
      <c r="D7711">
        <f t="shared" si="244"/>
        <v>-0.97560629985019631</v>
      </c>
      <c r="E7711">
        <v>-7.4927068939044925E-2</v>
      </c>
      <c r="F7711">
        <v>7703</v>
      </c>
      <c r="G7711">
        <f t="shared" ca="1" si="245"/>
        <v>-3.7107991757366753E-2</v>
      </c>
    </row>
    <row r="7712" spans="2:7" x14ac:dyDescent="0.35">
      <c r="B7712" s="269">
        <v>43902</v>
      </c>
      <c r="C7712" s="210">
        <v>2469.9</v>
      </c>
      <c r="D7712">
        <f t="shared" si="244"/>
        <v>40.517902168431675</v>
      </c>
      <c r="E7712">
        <v>-7.7962026923105526E-2</v>
      </c>
      <c r="F7712">
        <v>7704</v>
      </c>
      <c r="G7712">
        <f t="shared" ca="1" si="245"/>
        <v>-8.3436312178166161E-3</v>
      </c>
    </row>
    <row r="7713" spans="2:7" x14ac:dyDescent="0.35">
      <c r="B7713" s="269">
        <v>36320</v>
      </c>
      <c r="C7713" s="210">
        <v>59.49</v>
      </c>
      <c r="D7713">
        <f t="shared" si="244"/>
        <v>1.3872391653290528</v>
      </c>
      <c r="E7713">
        <v>-7.8816971198513414E-2</v>
      </c>
      <c r="F7713">
        <v>7705</v>
      </c>
      <c r="G7713">
        <f t="shared" ca="1" si="245"/>
        <v>9.9650959655393362E-3</v>
      </c>
    </row>
    <row r="7714" spans="2:7" x14ac:dyDescent="0.35">
      <c r="B7714" s="269">
        <v>35956</v>
      </c>
      <c r="C7714" s="210">
        <v>24.92</v>
      </c>
      <c r="D7714">
        <f t="shared" si="244"/>
        <v>-0.32135076252723305</v>
      </c>
      <c r="E7714">
        <v>-7.9763663220088502E-2</v>
      </c>
      <c r="F7714">
        <v>7706</v>
      </c>
      <c r="G7714">
        <f t="shared" ca="1" si="245"/>
        <v>1.0652280727616472E-2</v>
      </c>
    </row>
    <row r="7715" spans="2:7" x14ac:dyDescent="0.35">
      <c r="B7715" s="269">
        <v>36633</v>
      </c>
      <c r="C7715" s="210">
        <v>36.72</v>
      </c>
      <c r="D7715">
        <f t="shared" si="244"/>
        <v>-0.43801652892561987</v>
      </c>
      <c r="E7715">
        <v>-7.9929842144825805E-2</v>
      </c>
      <c r="F7715">
        <v>7707</v>
      </c>
      <c r="G7715">
        <f t="shared" ca="1" si="245"/>
        <v>1.0151816702914363E-2</v>
      </c>
    </row>
    <row r="7716" spans="2:7" x14ac:dyDescent="0.35">
      <c r="B7716" s="269">
        <v>36276</v>
      </c>
      <c r="C7716" s="210">
        <v>65.34</v>
      </c>
      <c r="D7716">
        <f t="shared" si="244"/>
        <v>1.029192546583851</v>
      </c>
      <c r="E7716">
        <v>-7.9977471134891481E-2</v>
      </c>
      <c r="F7716">
        <v>7708</v>
      </c>
      <c r="G7716">
        <f t="shared" ca="1" si="245"/>
        <v>-4.1656836366460569E-3</v>
      </c>
    </row>
    <row r="7717" spans="2:7" x14ac:dyDescent="0.35">
      <c r="B7717" s="269">
        <v>36019</v>
      </c>
      <c r="C7717" s="210">
        <v>32.200000000000003</v>
      </c>
      <c r="D7717">
        <f t="shared" si="244"/>
        <v>-0.17393535146228822</v>
      </c>
      <c r="E7717">
        <v>-7.9999999999999918E-2</v>
      </c>
      <c r="F7717">
        <v>7709</v>
      </c>
      <c r="G7717">
        <f t="shared" ca="1" si="245"/>
        <v>-1.5883216635580372E-2</v>
      </c>
    </row>
    <row r="7718" spans="2:7" x14ac:dyDescent="0.35">
      <c r="B7718" s="269">
        <v>36586</v>
      </c>
      <c r="C7718" s="210">
        <v>38.979999999999997</v>
      </c>
      <c r="D7718">
        <f t="shared" si="244"/>
        <v>8.7005019520356872E-2</v>
      </c>
      <c r="E7718">
        <v>-8.0009440641963678E-2</v>
      </c>
      <c r="F7718">
        <v>7710</v>
      </c>
      <c r="G7718">
        <f t="shared" ca="1" si="245"/>
        <v>1.5331250629994167E-2</v>
      </c>
    </row>
    <row r="7719" spans="2:7" x14ac:dyDescent="0.35">
      <c r="B7719" s="269">
        <v>36587</v>
      </c>
      <c r="C7719" s="210">
        <v>35.86</v>
      </c>
      <c r="D7719">
        <f t="shared" si="244"/>
        <v>-0.96888746215046118</v>
      </c>
      <c r="E7719">
        <v>-8.0041046690610504E-2</v>
      </c>
      <c r="F7719">
        <v>7711</v>
      </c>
      <c r="G7719">
        <f t="shared" ca="1" si="245"/>
        <v>-1.4655240766264717E-2</v>
      </c>
    </row>
    <row r="7720" spans="2:7" x14ac:dyDescent="0.35">
      <c r="B7720" s="269">
        <v>42513</v>
      </c>
      <c r="C7720" s="210">
        <v>1152.5899999999999</v>
      </c>
      <c r="D7720">
        <f t="shared" si="244"/>
        <v>-0.3864861843751165</v>
      </c>
      <c r="E7720">
        <v>-8.4686673602122009E-2</v>
      </c>
      <c r="F7720">
        <v>7712</v>
      </c>
      <c r="G7720">
        <f t="shared" ca="1" si="245"/>
        <v>2.6978745421315318E-2</v>
      </c>
    </row>
    <row r="7721" spans="2:7" x14ac:dyDescent="0.35">
      <c r="B7721" s="269">
        <v>43913</v>
      </c>
      <c r="C7721" s="210">
        <v>1878.67</v>
      </c>
      <c r="D7721">
        <f t="shared" si="244"/>
        <v>35.981692913385828</v>
      </c>
      <c r="E7721">
        <v>-0.13369854422879174</v>
      </c>
      <c r="F7721">
        <v>7713</v>
      </c>
      <c r="G7721">
        <f t="shared" ca="1" si="245"/>
        <v>-1.4182607456414104E-2</v>
      </c>
    </row>
    <row r="7722" spans="2:7" x14ac:dyDescent="0.35">
      <c r="B7722" s="269">
        <v>36425</v>
      </c>
      <c r="C7722" s="210">
        <v>50.8</v>
      </c>
      <c r="D7722" t="e">
        <f t="shared" si="244"/>
        <v>#DIV/0!</v>
      </c>
      <c r="E7722">
        <v>-0.27994330262225375</v>
      </c>
      <c r="F7722">
        <v>7714</v>
      </c>
      <c r="G7722">
        <f t="shared" ca="1" si="245"/>
        <v>-7.5065614346500409E-3</v>
      </c>
    </row>
  </sheetData>
  <mergeCells count="1">
    <mergeCell ref="K6:M6"/>
  </mergeCells>
  <pageMargins left="0.7" right="0.7" top="0.75" bottom="0.75" header="0.3" footer="0.3"/>
  <pageSetup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FEF3-3EBF-410F-B5F2-A8CEC5C80CA5}">
  <sheetPr>
    <pageSetUpPr fitToPage="1"/>
  </sheetPr>
  <dimension ref="B2:P16"/>
  <sheetViews>
    <sheetView showGridLines="0" workbookViewId="0">
      <selection activeCell="N5" sqref="N5:P5"/>
    </sheetView>
  </sheetViews>
  <sheetFormatPr defaultRowHeight="14.5" x14ac:dyDescent="0.35"/>
  <cols>
    <col min="1" max="1" width="1.81640625" customWidth="1"/>
    <col min="11" max="11" width="17.54296875" customWidth="1"/>
    <col min="13" max="16" width="9.08984375" bestFit="1" customWidth="1"/>
  </cols>
  <sheetData>
    <row r="2" spans="2:16" ht="19.5" x14ac:dyDescent="0.45">
      <c r="B2" s="47" t="str">
        <f>'Data Sheet'!B1</f>
        <v>BRITANNIA INDUSTRIES LTD</v>
      </c>
    </row>
    <row r="3" spans="2:16" x14ac:dyDescent="0.35">
      <c r="B3" t="s">
        <v>191</v>
      </c>
    </row>
    <row r="4" spans="2:16" ht="17" x14ac:dyDescent="0.4">
      <c r="B4" s="46" t="s">
        <v>193</v>
      </c>
    </row>
    <row r="5" spans="2:16" x14ac:dyDescent="0.35">
      <c r="B5" s="60" t="s">
        <v>192</v>
      </c>
      <c r="C5" s="60"/>
      <c r="D5" s="60"/>
      <c r="E5" s="60"/>
      <c r="F5" s="60"/>
      <c r="G5" s="60"/>
      <c r="H5" s="60"/>
      <c r="I5" s="60"/>
      <c r="J5" s="60"/>
      <c r="K5" s="60"/>
      <c r="L5" s="60"/>
      <c r="M5" s="60"/>
      <c r="N5" s="265" t="s">
        <v>659</v>
      </c>
      <c r="O5" s="265"/>
      <c r="P5" s="265"/>
    </row>
    <row r="6" spans="2:16" x14ac:dyDescent="0.35">
      <c r="B6" s="268"/>
      <c r="C6" s="268"/>
      <c r="D6" s="268"/>
      <c r="E6" s="268"/>
      <c r="F6" s="268"/>
      <c r="G6" s="268"/>
      <c r="H6" s="268"/>
      <c r="I6" s="268"/>
      <c r="J6" s="268"/>
      <c r="K6" s="268"/>
      <c r="L6" s="268"/>
      <c r="M6" s="268"/>
      <c r="N6" s="268"/>
      <c r="O6" s="268"/>
      <c r="P6" s="268"/>
    </row>
    <row r="10" spans="2:16" x14ac:dyDescent="0.35">
      <c r="K10" s="261" t="s">
        <v>490</v>
      </c>
      <c r="L10" s="261"/>
      <c r="M10" s="261"/>
      <c r="N10" s="261"/>
      <c r="O10" s="261"/>
      <c r="P10" s="261"/>
    </row>
    <row r="11" spans="2:16" x14ac:dyDescent="0.35">
      <c r="M11" t="s">
        <v>496</v>
      </c>
      <c r="N11" t="s">
        <v>468</v>
      </c>
      <c r="O11" t="s">
        <v>497</v>
      </c>
      <c r="P11" t="s">
        <v>464</v>
      </c>
    </row>
    <row r="12" spans="2:16" x14ac:dyDescent="0.35">
      <c r="K12" t="s">
        <v>491</v>
      </c>
      <c r="M12">
        <v>3715.07</v>
      </c>
      <c r="N12">
        <v>3715.07</v>
      </c>
      <c r="O12">
        <v>5318.28</v>
      </c>
      <c r="P12">
        <v>5318.28</v>
      </c>
    </row>
    <row r="13" spans="2:16" x14ac:dyDescent="0.35">
      <c r="K13" t="s">
        <v>492</v>
      </c>
      <c r="M13">
        <v>973.9</v>
      </c>
      <c r="N13">
        <v>973.9</v>
      </c>
      <c r="O13">
        <v>1408.2</v>
      </c>
      <c r="P13">
        <v>1408.2</v>
      </c>
    </row>
    <row r="14" spans="2:16" x14ac:dyDescent="0.35">
      <c r="K14" t="s">
        <v>493</v>
      </c>
      <c r="M14">
        <v>1257.9000000000001</v>
      </c>
      <c r="N14">
        <v>1257.9000000000001</v>
      </c>
      <c r="O14">
        <v>2660.3</v>
      </c>
      <c r="P14">
        <v>2660.3</v>
      </c>
    </row>
    <row r="15" spans="2:16" x14ac:dyDescent="0.35">
      <c r="K15" t="s">
        <v>494</v>
      </c>
      <c r="M15">
        <v>1408.2</v>
      </c>
      <c r="N15">
        <v>1408.2</v>
      </c>
      <c r="O15">
        <v>4014.1</v>
      </c>
      <c r="P15">
        <v>4014.1</v>
      </c>
    </row>
    <row r="16" spans="2:16" x14ac:dyDescent="0.35">
      <c r="K16" t="s">
        <v>495</v>
      </c>
      <c r="M16" s="218">
        <v>4905</v>
      </c>
      <c r="N16" s="218">
        <v>4905</v>
      </c>
      <c r="O16" s="218">
        <v>6271</v>
      </c>
      <c r="P16" s="218">
        <v>6271</v>
      </c>
    </row>
  </sheetData>
  <mergeCells count="2">
    <mergeCell ref="K10:P10"/>
    <mergeCell ref="N5:P5"/>
  </mergeCells>
  <pageMargins left="0.7" right="0.7" top="0.75" bottom="0.75" header="0.3" footer="0.3"/>
  <pageSetup scale="8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E01D-9DF4-4BE2-85EB-CEEBF74CCB37}">
  <sheetPr>
    <pageSetUpPr fitToPage="1"/>
  </sheetPr>
  <dimension ref="B2:K70"/>
  <sheetViews>
    <sheetView showGridLines="0" workbookViewId="0">
      <selection activeCell="K15" sqref="K15"/>
    </sheetView>
  </sheetViews>
  <sheetFormatPr defaultRowHeight="14.5" x14ac:dyDescent="0.35"/>
  <cols>
    <col min="1" max="1" width="1.81640625" customWidth="1"/>
    <col min="2" max="2" width="29.81640625" customWidth="1"/>
    <col min="3" max="10" width="10.08984375" bestFit="1" customWidth="1"/>
  </cols>
  <sheetData>
    <row r="2" spans="2:10" ht="19.5" x14ac:dyDescent="0.45">
      <c r="B2" s="47" t="str">
        <f>'Data Sheet'!B1</f>
        <v>BRITANNIA INDUSTRIES LTD</v>
      </c>
    </row>
    <row r="3" spans="2:10" x14ac:dyDescent="0.35">
      <c r="B3" t="s">
        <v>191</v>
      </c>
    </row>
    <row r="4" spans="2:10" ht="17" x14ac:dyDescent="0.4">
      <c r="B4" s="46" t="s">
        <v>193</v>
      </c>
    </row>
    <row r="5" spans="2:10" x14ac:dyDescent="0.35">
      <c r="B5" t="s">
        <v>192</v>
      </c>
    </row>
    <row r="6" spans="2:10" x14ac:dyDescent="0.35">
      <c r="H6" s="264" t="s">
        <v>660</v>
      </c>
      <c r="I6" s="264"/>
      <c r="J6" s="264"/>
    </row>
    <row r="7" spans="2:10" ht="8" customHeight="1" x14ac:dyDescent="0.35">
      <c r="B7" s="140"/>
      <c r="C7" s="140"/>
      <c r="D7" s="140"/>
      <c r="E7" s="140"/>
      <c r="F7" s="140"/>
      <c r="G7" s="140"/>
      <c r="H7" s="140"/>
      <c r="I7" s="140"/>
      <c r="J7" s="140"/>
    </row>
    <row r="8" spans="2:10" ht="21" customHeight="1" x14ac:dyDescent="0.45">
      <c r="B8" s="47" t="s">
        <v>498</v>
      </c>
      <c r="C8" s="47"/>
      <c r="D8" s="47"/>
      <c r="E8" s="47"/>
      <c r="F8" s="47"/>
      <c r="G8" s="47"/>
      <c r="H8" s="47"/>
      <c r="I8" s="47"/>
    </row>
    <row r="10" spans="2:10" ht="15" customHeight="1" x14ac:dyDescent="0.35">
      <c r="B10" s="253" t="s">
        <v>499</v>
      </c>
      <c r="C10" s="253"/>
      <c r="D10" s="253"/>
      <c r="E10" s="253"/>
      <c r="F10" s="253"/>
      <c r="G10" s="253"/>
      <c r="H10" s="253"/>
      <c r="I10" s="253"/>
      <c r="J10" s="253"/>
    </row>
    <row r="11" spans="2:10" x14ac:dyDescent="0.35">
      <c r="C11" s="219">
        <f>'Historical FS'!E9</f>
        <v>43555</v>
      </c>
      <c r="D11" s="219">
        <f>'Historical FS'!F9</f>
        <v>43920</v>
      </c>
      <c r="E11" s="219">
        <f>'Historical FS'!G9</f>
        <v>44285</v>
      </c>
      <c r="F11" s="219">
        <f>'Historical FS'!H9</f>
        <v>44650</v>
      </c>
      <c r="G11" s="219">
        <f>'Historical FS'!I9</f>
        <v>45015</v>
      </c>
      <c r="H11" s="219">
        <f>'Historical FS'!J9</f>
        <v>45380</v>
      </c>
      <c r="I11" s="219">
        <f>'Historical FS'!K9</f>
        <v>45745</v>
      </c>
      <c r="J11" s="219">
        <f>'Historical FS'!L9</f>
        <v>46110</v>
      </c>
    </row>
    <row r="12" spans="2:10" x14ac:dyDescent="0.35">
      <c r="B12" t="s">
        <v>500</v>
      </c>
      <c r="C12" s="101">
        <f>'Data Sheet'!D30</f>
        <v>1159.1199999999999</v>
      </c>
      <c r="D12" s="101">
        <f>'Data Sheet'!E30</f>
        <v>1402.63</v>
      </c>
      <c r="E12" s="101">
        <f>'Data Sheet'!F30</f>
        <v>1863.9</v>
      </c>
      <c r="F12" s="101">
        <f>'Data Sheet'!G30</f>
        <v>1524.82</v>
      </c>
      <c r="G12" s="101">
        <f>'Data Sheet'!H30</f>
        <v>2321.77</v>
      </c>
      <c r="H12" s="101">
        <f>'Data Sheet'!I30</f>
        <v>2139.81</v>
      </c>
      <c r="I12" s="101">
        <f>'Data Sheet'!J30</f>
        <v>2178.73</v>
      </c>
      <c r="J12" s="101">
        <f>'Data Sheet'!K30</f>
        <v>2533.4899999999998</v>
      </c>
    </row>
    <row r="13" spans="2:10" x14ac:dyDescent="0.35">
      <c r="B13" t="s">
        <v>501</v>
      </c>
      <c r="C13" s="101">
        <f>(('Data Sheet'!D57+'Data Sheet'!D58)+('Data Sheet'!C57+'Data Sheet'!C58))/2</f>
        <v>3829.74</v>
      </c>
      <c r="D13" s="101">
        <f>(('Data Sheet'!E57+'Data Sheet'!E58)+('Data Sheet'!D57+'Data Sheet'!D58))/2</f>
        <v>4328.04</v>
      </c>
      <c r="E13" s="101">
        <f>(('Data Sheet'!F57+'Data Sheet'!F58)+('Data Sheet'!E57+'Data Sheet'!E58))/2</f>
        <v>3975.2449999999999</v>
      </c>
      <c r="F13" s="101">
        <f>(('Data Sheet'!G57+'Data Sheet'!G58)+('Data Sheet'!F57+'Data Sheet'!F58))/2</f>
        <v>3052.88</v>
      </c>
      <c r="G13" s="101">
        <f>(('Data Sheet'!H57+'Data Sheet'!H58)+('Data Sheet'!G57+'Data Sheet'!G58))/2</f>
        <v>3046.1850000000004</v>
      </c>
      <c r="H13" s="101">
        <f>(('Data Sheet'!I57+'Data Sheet'!I58)+('Data Sheet'!H57+'Data Sheet'!H58))/2</f>
        <v>3737.895</v>
      </c>
      <c r="I13" s="101">
        <f>(('Data Sheet'!J57+'Data Sheet'!J58)+('Data Sheet'!I57+'Data Sheet'!I58))/2</f>
        <v>4148.62</v>
      </c>
      <c r="J13" s="101">
        <f>(('Data Sheet'!K57+'Data Sheet'!K58)+('Data Sheet'!J57+'Data Sheet'!J58))/2</f>
        <v>4731.1400000000003</v>
      </c>
    </row>
    <row r="14" spans="2:10" x14ac:dyDescent="0.35">
      <c r="B14" s="220" t="s">
        <v>502</v>
      </c>
      <c r="C14" s="221">
        <f>C12/C13</f>
        <v>0.3026628439528532</v>
      </c>
      <c r="D14" s="221">
        <f t="shared" ref="D14:J14" si="0">D12/D13</f>
        <v>0.32407972199887247</v>
      </c>
      <c r="E14" s="221">
        <f t="shared" si="0"/>
        <v>0.46887676105497905</v>
      </c>
      <c r="F14" s="221">
        <f t="shared" si="0"/>
        <v>0.49946935352847144</v>
      </c>
      <c r="G14" s="221">
        <f t="shared" si="0"/>
        <v>0.76218942710308124</v>
      </c>
      <c r="H14" s="221">
        <f t="shared" si="0"/>
        <v>0.57246391351281933</v>
      </c>
      <c r="I14" s="221">
        <f t="shared" si="0"/>
        <v>0.52516981550491493</v>
      </c>
      <c r="J14" s="221">
        <f t="shared" si="0"/>
        <v>0.53549250286400307</v>
      </c>
    </row>
    <row r="16" spans="2:10" x14ac:dyDescent="0.35">
      <c r="B16" s="253" t="s">
        <v>503</v>
      </c>
      <c r="C16" s="253"/>
      <c r="D16" s="253"/>
      <c r="E16" s="253"/>
      <c r="F16" s="253"/>
      <c r="G16" s="253"/>
      <c r="H16" s="253"/>
      <c r="I16" s="253"/>
      <c r="J16" s="253"/>
    </row>
    <row r="17" spans="2:10" x14ac:dyDescent="0.35">
      <c r="C17" s="222">
        <f>C11</f>
        <v>43555</v>
      </c>
      <c r="D17" s="222">
        <f t="shared" ref="D17:J17" si="1">D11</f>
        <v>43920</v>
      </c>
      <c r="E17" s="222">
        <f t="shared" si="1"/>
        <v>44285</v>
      </c>
      <c r="F17" s="222">
        <f t="shared" si="1"/>
        <v>44650</v>
      </c>
      <c r="G17" s="222">
        <f t="shared" si="1"/>
        <v>45015</v>
      </c>
      <c r="H17" s="222">
        <f t="shared" si="1"/>
        <v>45380</v>
      </c>
      <c r="I17" s="222">
        <f t="shared" si="1"/>
        <v>45745</v>
      </c>
      <c r="J17" s="222">
        <f t="shared" si="1"/>
        <v>46110</v>
      </c>
    </row>
    <row r="18" spans="2:10" x14ac:dyDescent="0.35">
      <c r="B18" t="s">
        <v>500</v>
      </c>
      <c r="C18" s="101">
        <f>C12</f>
        <v>1159.1199999999999</v>
      </c>
      <c r="D18" s="101">
        <f t="shared" ref="D18:J18" si="2">D12</f>
        <v>1402.63</v>
      </c>
      <c r="E18" s="101">
        <f t="shared" si="2"/>
        <v>1863.9</v>
      </c>
      <c r="F18" s="101">
        <f t="shared" si="2"/>
        <v>1524.82</v>
      </c>
      <c r="G18" s="101">
        <f t="shared" si="2"/>
        <v>2321.77</v>
      </c>
      <c r="H18" s="101">
        <f t="shared" si="2"/>
        <v>2139.81</v>
      </c>
      <c r="I18" s="101">
        <f t="shared" si="2"/>
        <v>2178.73</v>
      </c>
      <c r="J18" s="101">
        <f t="shared" si="2"/>
        <v>2533.4899999999998</v>
      </c>
    </row>
    <row r="19" spans="2:10" x14ac:dyDescent="0.35">
      <c r="B19" t="s">
        <v>504</v>
      </c>
      <c r="C19" s="101">
        <f>'Data Sheet'!D17</f>
        <v>11054.67</v>
      </c>
      <c r="D19" s="101">
        <f>'Data Sheet'!E17</f>
        <v>11599.55</v>
      </c>
      <c r="E19" s="101">
        <f>'Data Sheet'!F17</f>
        <v>13136.14</v>
      </c>
      <c r="F19" s="101">
        <f>'Data Sheet'!G17</f>
        <v>14136.26</v>
      </c>
      <c r="G19" s="101">
        <f>'Data Sheet'!H17</f>
        <v>16300.55</v>
      </c>
      <c r="H19" s="101">
        <f>'Data Sheet'!I17</f>
        <v>16769.27</v>
      </c>
      <c r="I19" s="101">
        <f>'Data Sheet'!J17</f>
        <v>17942.669999999998</v>
      </c>
      <c r="J19" s="101">
        <f>'Data Sheet'!K17</f>
        <v>19151.59</v>
      </c>
    </row>
    <row r="20" spans="2:10" x14ac:dyDescent="0.35">
      <c r="B20" s="220" t="s">
        <v>505</v>
      </c>
      <c r="C20" s="221">
        <f>C18/C19</f>
        <v>0.1048534239375757</v>
      </c>
      <c r="D20" s="221">
        <f t="shared" ref="D20:J20" si="3">D18/D19</f>
        <v>0.12092107021393073</v>
      </c>
      <c r="E20" s="221">
        <f t="shared" si="3"/>
        <v>0.14189099689863233</v>
      </c>
      <c r="F20" s="221">
        <f t="shared" si="3"/>
        <v>0.10786587117101694</v>
      </c>
      <c r="G20" s="221">
        <f t="shared" si="3"/>
        <v>0.14243507120925369</v>
      </c>
      <c r="H20" s="221">
        <f t="shared" si="3"/>
        <v>0.12760305010295617</v>
      </c>
      <c r="I20" s="221">
        <f t="shared" si="3"/>
        <v>0.12142730151086768</v>
      </c>
      <c r="J20" s="221">
        <f t="shared" si="3"/>
        <v>0.13228614438801164</v>
      </c>
    </row>
    <row r="22" spans="2:10" x14ac:dyDescent="0.35">
      <c r="B22" t="s">
        <v>504</v>
      </c>
      <c r="C22" s="101">
        <f>C19</f>
        <v>11054.67</v>
      </c>
      <c r="D22" s="101">
        <f t="shared" ref="D22:J22" si="4">D19</f>
        <v>11599.55</v>
      </c>
      <c r="E22" s="101">
        <f t="shared" si="4"/>
        <v>13136.14</v>
      </c>
      <c r="F22" s="101">
        <f t="shared" si="4"/>
        <v>14136.26</v>
      </c>
      <c r="G22" s="101">
        <f t="shared" si="4"/>
        <v>16300.55</v>
      </c>
      <c r="H22" s="101">
        <f t="shared" si="4"/>
        <v>16769.27</v>
      </c>
      <c r="I22" s="101">
        <f t="shared" si="4"/>
        <v>17942.669999999998</v>
      </c>
      <c r="J22" s="101">
        <f t="shared" si="4"/>
        <v>19151.59</v>
      </c>
    </row>
    <row r="23" spans="2:10" x14ac:dyDescent="0.35">
      <c r="B23" t="s">
        <v>506</v>
      </c>
      <c r="C23" s="101">
        <f>('Data Sheet'!D66+'Data Sheet'!C66)/2</f>
        <v>5712.9349999999995</v>
      </c>
      <c r="D23" s="101">
        <f>('Data Sheet'!E66+'Data Sheet'!D66)/2</f>
        <v>7033.7449999999999</v>
      </c>
      <c r="E23" s="101">
        <f>('Data Sheet'!F66+'Data Sheet'!E66)/2</f>
        <v>7914.8150000000005</v>
      </c>
      <c r="F23" s="101">
        <f>('Data Sheet'!G66+'Data Sheet'!F66)/2</f>
        <v>7763.3450000000003</v>
      </c>
      <c r="G23" s="101">
        <f>('Data Sheet'!H66+'Data Sheet'!G66)/2</f>
        <v>8438.7250000000004</v>
      </c>
      <c r="H23" s="101">
        <f>('Data Sheet'!I66+'Data Sheet'!H66)/2</f>
        <v>9211.1749999999993</v>
      </c>
      <c r="I23" s="101">
        <f>('Data Sheet'!J66+'Data Sheet'!I66)/2</f>
        <v>8954.125</v>
      </c>
      <c r="J23" s="101">
        <f>('Data Sheet'!K66+'Data Sheet'!J66)/2</f>
        <v>9283.5349999999999</v>
      </c>
    </row>
    <row r="24" spans="2:10" x14ac:dyDescent="0.35">
      <c r="B24" s="220" t="s">
        <v>507</v>
      </c>
      <c r="C24" s="223">
        <f>C22/C23</f>
        <v>1.9350246414496228</v>
      </c>
      <c r="D24" s="223">
        <f t="shared" ref="D24:J24" si="5">D22/D23</f>
        <v>1.6491285936581437</v>
      </c>
      <c r="E24" s="223">
        <f t="shared" si="5"/>
        <v>1.6596900875131002</v>
      </c>
      <c r="F24" s="223">
        <f t="shared" si="5"/>
        <v>1.820898079371714</v>
      </c>
      <c r="G24" s="223">
        <f t="shared" si="5"/>
        <v>1.9316365920207139</v>
      </c>
      <c r="H24" s="223">
        <f t="shared" si="5"/>
        <v>1.82053538229379</v>
      </c>
      <c r="I24" s="223">
        <f t="shared" si="5"/>
        <v>2.0038440383622071</v>
      </c>
      <c r="J24" s="223">
        <f t="shared" si="5"/>
        <v>2.0629630846439424</v>
      </c>
    </row>
    <row r="26" spans="2:10" x14ac:dyDescent="0.35">
      <c r="B26" t="s">
        <v>506</v>
      </c>
      <c r="C26" s="105">
        <f t="shared" ref="C26:J26" si="6">C23</f>
        <v>5712.9349999999995</v>
      </c>
      <c r="D26" s="105">
        <f t="shared" si="6"/>
        <v>7033.7449999999999</v>
      </c>
      <c r="E26" s="105">
        <f t="shared" si="6"/>
        <v>7914.8150000000005</v>
      </c>
      <c r="F26" s="105">
        <f t="shared" si="6"/>
        <v>7763.3450000000003</v>
      </c>
      <c r="G26" s="105">
        <f t="shared" si="6"/>
        <v>8438.7250000000004</v>
      </c>
      <c r="H26" s="105">
        <f t="shared" si="6"/>
        <v>9211.1749999999993</v>
      </c>
      <c r="I26" s="105">
        <f t="shared" si="6"/>
        <v>8954.125</v>
      </c>
      <c r="J26" s="105">
        <f t="shared" si="6"/>
        <v>9283.5349999999999</v>
      </c>
    </row>
    <row r="27" spans="2:10" x14ac:dyDescent="0.35">
      <c r="B27" t="s">
        <v>501</v>
      </c>
      <c r="C27" s="105">
        <f t="shared" ref="C27:J27" si="7">C13</f>
        <v>3829.74</v>
      </c>
      <c r="D27" s="105">
        <f t="shared" si="7"/>
        <v>4328.04</v>
      </c>
      <c r="E27" s="105">
        <f t="shared" si="7"/>
        <v>3975.2449999999999</v>
      </c>
      <c r="F27" s="105">
        <f t="shared" si="7"/>
        <v>3052.88</v>
      </c>
      <c r="G27" s="105">
        <f t="shared" si="7"/>
        <v>3046.1850000000004</v>
      </c>
      <c r="H27" s="105">
        <f t="shared" si="7"/>
        <v>3737.895</v>
      </c>
      <c r="I27" s="105">
        <f t="shared" si="7"/>
        <v>4148.62</v>
      </c>
      <c r="J27" s="105">
        <f t="shared" si="7"/>
        <v>4731.1400000000003</v>
      </c>
    </row>
    <row r="28" spans="2:10" x14ac:dyDescent="0.35">
      <c r="B28" s="220" t="s">
        <v>508</v>
      </c>
      <c r="C28" s="223">
        <f>C26/C27</f>
        <v>1.4917292035490659</v>
      </c>
      <c r="D28" s="223">
        <f t="shared" ref="D28:J28" si="8">D26/D27</f>
        <v>1.6251571149989372</v>
      </c>
      <c r="E28" s="223">
        <f t="shared" si="8"/>
        <v>1.9910257103650217</v>
      </c>
      <c r="F28" s="223">
        <f t="shared" si="8"/>
        <v>2.5429577972275359</v>
      </c>
      <c r="G28" s="223">
        <f t="shared" si="8"/>
        <v>2.7702601778946452</v>
      </c>
      <c r="H28" s="223">
        <f t="shared" si="8"/>
        <v>2.4642679904063649</v>
      </c>
      <c r="I28" s="223">
        <f t="shared" si="8"/>
        <v>2.1583381943875315</v>
      </c>
      <c r="J28" s="223">
        <f t="shared" si="8"/>
        <v>1.9622194650760703</v>
      </c>
    </row>
    <row r="30" spans="2:10" x14ac:dyDescent="0.35">
      <c r="B30" s="220" t="s">
        <v>509</v>
      </c>
      <c r="C30" s="221">
        <f>C20*C24*C28</f>
        <v>0.3026628439528532</v>
      </c>
      <c r="D30" s="221">
        <f t="shared" ref="D30:J30" si="9">D20*D24*D28</f>
        <v>0.32407972199887247</v>
      </c>
      <c r="E30" s="221">
        <f t="shared" si="9"/>
        <v>0.46887676105497905</v>
      </c>
      <c r="F30" s="221">
        <f t="shared" si="9"/>
        <v>0.49946935352847138</v>
      </c>
      <c r="G30" s="221">
        <f t="shared" si="9"/>
        <v>0.76218942710308146</v>
      </c>
      <c r="H30" s="221">
        <f t="shared" si="9"/>
        <v>0.57246391351281933</v>
      </c>
      <c r="I30" s="221">
        <f t="shared" si="9"/>
        <v>0.52516981550491493</v>
      </c>
      <c r="J30" s="221">
        <f t="shared" si="9"/>
        <v>0.53549250286400318</v>
      </c>
    </row>
    <row r="32" spans="2:10" x14ac:dyDescent="0.35">
      <c r="B32" s="253" t="s">
        <v>510</v>
      </c>
      <c r="C32" s="253"/>
      <c r="D32" s="253"/>
      <c r="E32" s="253"/>
      <c r="F32" s="253"/>
      <c r="G32" s="253"/>
      <c r="H32" s="253"/>
      <c r="I32" s="253"/>
      <c r="J32" s="253"/>
    </row>
    <row r="33" spans="2:10" x14ac:dyDescent="0.35">
      <c r="C33" s="222">
        <f>C17</f>
        <v>43555</v>
      </c>
      <c r="D33" s="222">
        <f t="shared" ref="D33:J33" si="10">D17</f>
        <v>43920</v>
      </c>
      <c r="E33" s="222">
        <f t="shared" si="10"/>
        <v>44285</v>
      </c>
      <c r="F33" s="222">
        <f t="shared" si="10"/>
        <v>44650</v>
      </c>
      <c r="G33" s="222">
        <f t="shared" si="10"/>
        <v>45015</v>
      </c>
      <c r="H33" s="222">
        <f t="shared" si="10"/>
        <v>45380</v>
      </c>
      <c r="I33" s="222">
        <f t="shared" si="10"/>
        <v>45745</v>
      </c>
      <c r="J33" s="222">
        <f t="shared" si="10"/>
        <v>46110</v>
      </c>
    </row>
    <row r="34" spans="2:10" x14ac:dyDescent="0.35">
      <c r="B34" t="s">
        <v>500</v>
      </c>
      <c r="C34" s="105">
        <f>C18</f>
        <v>1159.1199999999999</v>
      </c>
      <c r="D34" s="105">
        <f t="shared" ref="D34:J34" si="11">D18</f>
        <v>1402.63</v>
      </c>
      <c r="E34" s="105">
        <f t="shared" si="11"/>
        <v>1863.9</v>
      </c>
      <c r="F34" s="105">
        <f t="shared" si="11"/>
        <v>1524.82</v>
      </c>
      <c r="G34" s="105">
        <f t="shared" si="11"/>
        <v>2321.77</v>
      </c>
      <c r="H34" s="105">
        <f t="shared" si="11"/>
        <v>2139.81</v>
      </c>
      <c r="I34" s="105">
        <f t="shared" si="11"/>
        <v>2178.73</v>
      </c>
      <c r="J34" s="105">
        <f t="shared" si="11"/>
        <v>2533.4899999999998</v>
      </c>
    </row>
    <row r="35" spans="2:10" x14ac:dyDescent="0.35">
      <c r="B35" t="s">
        <v>506</v>
      </c>
      <c r="C35" s="105">
        <f>C23</f>
        <v>5712.9349999999995</v>
      </c>
      <c r="D35" s="105">
        <f t="shared" ref="D35:J35" si="12">D23</f>
        <v>7033.7449999999999</v>
      </c>
      <c r="E35" s="105">
        <f t="shared" si="12"/>
        <v>7914.8150000000005</v>
      </c>
      <c r="F35" s="105">
        <f t="shared" si="12"/>
        <v>7763.3450000000003</v>
      </c>
      <c r="G35" s="105">
        <f t="shared" si="12"/>
        <v>8438.7250000000004</v>
      </c>
      <c r="H35" s="105">
        <f t="shared" si="12"/>
        <v>9211.1749999999993</v>
      </c>
      <c r="I35" s="105">
        <f t="shared" si="12"/>
        <v>8954.125</v>
      </c>
      <c r="J35" s="105">
        <f t="shared" si="12"/>
        <v>9283.5349999999999</v>
      </c>
    </row>
    <row r="36" spans="2:10" x14ac:dyDescent="0.35">
      <c r="B36" s="220" t="s">
        <v>511</v>
      </c>
      <c r="C36" s="221">
        <f>C34/C35</f>
        <v>0.20289395905957269</v>
      </c>
      <c r="D36" s="221">
        <f t="shared" ref="D36:J36" si="13">D34/D35</f>
        <v>0.19941439446553721</v>
      </c>
      <c r="E36" s="221">
        <f t="shared" si="13"/>
        <v>0.23549508106001213</v>
      </c>
      <c r="F36" s="221">
        <f t="shared" si="13"/>
        <v>0.1964127576450615</v>
      </c>
      <c r="G36" s="221">
        <f t="shared" si="13"/>
        <v>0.27513279553487047</v>
      </c>
      <c r="H36" s="221">
        <f t="shared" si="13"/>
        <v>0.23230586760103897</v>
      </c>
      <c r="I36" s="221">
        <f t="shared" si="13"/>
        <v>0.24332137422696243</v>
      </c>
      <c r="J36" s="221">
        <f t="shared" si="13"/>
        <v>0.27290143248234644</v>
      </c>
    </row>
    <row r="38" spans="2:10" x14ac:dyDescent="0.35">
      <c r="B38" s="253" t="s">
        <v>512</v>
      </c>
      <c r="C38" s="253"/>
      <c r="D38" s="253"/>
      <c r="E38" s="253"/>
      <c r="F38" s="253"/>
      <c r="G38" s="253"/>
      <c r="H38" s="253"/>
      <c r="I38" s="253"/>
      <c r="J38" s="253"/>
    </row>
    <row r="39" spans="2:10" x14ac:dyDescent="0.35">
      <c r="C39" s="222">
        <f>C33</f>
        <v>43555</v>
      </c>
      <c r="D39" s="222">
        <f t="shared" ref="D39:J39" si="14">D33</f>
        <v>43920</v>
      </c>
      <c r="E39" s="222">
        <f t="shared" si="14"/>
        <v>44285</v>
      </c>
      <c r="F39" s="222">
        <f t="shared" si="14"/>
        <v>44650</v>
      </c>
      <c r="G39" s="222">
        <f t="shared" si="14"/>
        <v>45015</v>
      </c>
      <c r="H39" s="222">
        <f t="shared" si="14"/>
        <v>45380</v>
      </c>
      <c r="I39" s="222">
        <f t="shared" si="14"/>
        <v>45745</v>
      </c>
      <c r="J39" s="222">
        <f t="shared" si="14"/>
        <v>46110</v>
      </c>
    </row>
    <row r="40" spans="2:10" x14ac:dyDescent="0.35">
      <c r="B40" t="s">
        <v>500</v>
      </c>
      <c r="C40" s="105">
        <f>C34</f>
        <v>1159.1199999999999</v>
      </c>
      <c r="D40" s="105">
        <f t="shared" ref="D40:J40" si="15">D34</f>
        <v>1402.63</v>
      </c>
      <c r="E40" s="105">
        <f t="shared" si="15"/>
        <v>1863.9</v>
      </c>
      <c r="F40" s="105">
        <f t="shared" si="15"/>
        <v>1524.82</v>
      </c>
      <c r="G40" s="105">
        <f t="shared" si="15"/>
        <v>2321.77</v>
      </c>
      <c r="H40" s="105">
        <f t="shared" si="15"/>
        <v>2139.81</v>
      </c>
      <c r="I40" s="105">
        <f t="shared" si="15"/>
        <v>2178.73</v>
      </c>
      <c r="J40" s="105">
        <f t="shared" si="15"/>
        <v>2533.4899999999998</v>
      </c>
    </row>
    <row r="41" spans="2:10" x14ac:dyDescent="0.35">
      <c r="B41" t="s">
        <v>504</v>
      </c>
      <c r="C41" s="105">
        <f>C19</f>
        <v>11054.67</v>
      </c>
      <c r="D41" s="105">
        <f t="shared" ref="D41:J41" si="16">D19</f>
        <v>11599.55</v>
      </c>
      <c r="E41" s="105">
        <f t="shared" si="16"/>
        <v>13136.14</v>
      </c>
      <c r="F41" s="105">
        <f t="shared" si="16"/>
        <v>14136.26</v>
      </c>
      <c r="G41" s="105">
        <f t="shared" si="16"/>
        <v>16300.55</v>
      </c>
      <c r="H41" s="105">
        <f t="shared" si="16"/>
        <v>16769.27</v>
      </c>
      <c r="I41" s="105">
        <f t="shared" si="16"/>
        <v>17942.669999999998</v>
      </c>
      <c r="J41" s="105">
        <f t="shared" si="16"/>
        <v>19151.59</v>
      </c>
    </row>
    <row r="42" spans="2:10" x14ac:dyDescent="0.35">
      <c r="B42" s="220" t="s">
        <v>505</v>
      </c>
      <c r="C42" s="221">
        <f>C40/C41</f>
        <v>0.1048534239375757</v>
      </c>
      <c r="D42" s="221">
        <f t="shared" ref="D42:J42" si="17">D40/D41</f>
        <v>0.12092107021393073</v>
      </c>
      <c r="E42" s="221">
        <f t="shared" si="17"/>
        <v>0.14189099689863233</v>
      </c>
      <c r="F42" s="221">
        <f t="shared" si="17"/>
        <v>0.10786587117101694</v>
      </c>
      <c r="G42" s="221">
        <f t="shared" si="17"/>
        <v>0.14243507120925369</v>
      </c>
      <c r="H42" s="221">
        <f t="shared" si="17"/>
        <v>0.12760305010295617</v>
      </c>
      <c r="I42" s="221">
        <f t="shared" si="17"/>
        <v>0.12142730151086768</v>
      </c>
      <c r="J42" s="221">
        <f t="shared" si="17"/>
        <v>0.13228614438801164</v>
      </c>
    </row>
    <row r="44" spans="2:10" x14ac:dyDescent="0.35">
      <c r="B44" t="s">
        <v>504</v>
      </c>
      <c r="C44" s="105">
        <f>C19</f>
        <v>11054.67</v>
      </c>
      <c r="D44" s="105">
        <f t="shared" ref="D44:J44" si="18">D19</f>
        <v>11599.55</v>
      </c>
      <c r="E44" s="105">
        <f t="shared" si="18"/>
        <v>13136.14</v>
      </c>
      <c r="F44" s="105">
        <f t="shared" si="18"/>
        <v>14136.26</v>
      </c>
      <c r="G44" s="105">
        <f t="shared" si="18"/>
        <v>16300.55</v>
      </c>
      <c r="H44" s="105">
        <f t="shared" si="18"/>
        <v>16769.27</v>
      </c>
      <c r="I44" s="105">
        <f t="shared" si="18"/>
        <v>17942.669999999998</v>
      </c>
      <c r="J44" s="105">
        <f t="shared" si="18"/>
        <v>19151.59</v>
      </c>
    </row>
    <row r="45" spans="2:10" x14ac:dyDescent="0.35">
      <c r="B45" t="s">
        <v>506</v>
      </c>
      <c r="C45" s="105">
        <f>C23</f>
        <v>5712.9349999999995</v>
      </c>
      <c r="D45" s="105">
        <f t="shared" ref="D45:J45" si="19">D23</f>
        <v>7033.7449999999999</v>
      </c>
      <c r="E45" s="105">
        <f t="shared" si="19"/>
        <v>7914.8150000000005</v>
      </c>
      <c r="F45" s="105">
        <f t="shared" si="19"/>
        <v>7763.3450000000003</v>
      </c>
      <c r="G45" s="105">
        <f t="shared" si="19"/>
        <v>8438.7250000000004</v>
      </c>
      <c r="H45" s="105">
        <f t="shared" si="19"/>
        <v>9211.1749999999993</v>
      </c>
      <c r="I45" s="105">
        <f t="shared" si="19"/>
        <v>8954.125</v>
      </c>
      <c r="J45" s="105">
        <f t="shared" si="19"/>
        <v>9283.5349999999999</v>
      </c>
    </row>
    <row r="46" spans="2:10" x14ac:dyDescent="0.35">
      <c r="B46" s="220" t="s">
        <v>507</v>
      </c>
      <c r="C46" s="224">
        <f>C44/C45</f>
        <v>1.9350246414496228</v>
      </c>
      <c r="D46" s="224">
        <f t="shared" ref="D46:J46" si="20">D44/D45</f>
        <v>1.6491285936581437</v>
      </c>
      <c r="E46" s="224">
        <f t="shared" si="20"/>
        <v>1.6596900875131002</v>
      </c>
      <c r="F46" s="224">
        <f t="shared" si="20"/>
        <v>1.820898079371714</v>
      </c>
      <c r="G46" s="224">
        <f t="shared" si="20"/>
        <v>1.9316365920207139</v>
      </c>
      <c r="H46" s="224">
        <f t="shared" si="20"/>
        <v>1.82053538229379</v>
      </c>
      <c r="I46" s="224">
        <f t="shared" si="20"/>
        <v>2.0038440383622071</v>
      </c>
      <c r="J46" s="224">
        <f t="shared" si="20"/>
        <v>2.0629630846439424</v>
      </c>
    </row>
    <row r="48" spans="2:10" x14ac:dyDescent="0.35">
      <c r="B48" s="220" t="s">
        <v>513</v>
      </c>
      <c r="C48" s="221">
        <f>C42*C46</f>
        <v>0.20289395905957272</v>
      </c>
      <c r="D48" s="221">
        <f t="shared" ref="D48:J48" si="21">D42*D46</f>
        <v>0.19941439446553721</v>
      </c>
      <c r="E48" s="221">
        <f t="shared" si="21"/>
        <v>0.23549508106001213</v>
      </c>
      <c r="F48" s="221">
        <f t="shared" si="21"/>
        <v>0.19641275764506147</v>
      </c>
      <c r="G48" s="221">
        <f t="shared" si="21"/>
        <v>0.27513279553487052</v>
      </c>
      <c r="H48" s="221">
        <f t="shared" si="21"/>
        <v>0.23230586760103894</v>
      </c>
      <c r="I48" s="221">
        <f t="shared" si="21"/>
        <v>0.24332137422696243</v>
      </c>
      <c r="J48" s="221">
        <f t="shared" si="21"/>
        <v>0.27290143248234644</v>
      </c>
    </row>
    <row r="51" spans="2:2" ht="17" x14ac:dyDescent="0.4">
      <c r="B51" s="46" t="s">
        <v>514</v>
      </c>
    </row>
    <row r="53" spans="2:2" x14ac:dyDescent="0.35">
      <c r="B53" t="s">
        <v>515</v>
      </c>
    </row>
    <row r="54" spans="2:2" x14ac:dyDescent="0.35">
      <c r="B54" t="s">
        <v>516</v>
      </c>
    </row>
    <row r="55" spans="2:2" x14ac:dyDescent="0.35">
      <c r="B55" t="s">
        <v>517</v>
      </c>
    </row>
    <row r="56" spans="2:2" x14ac:dyDescent="0.35">
      <c r="B56" t="s">
        <v>518</v>
      </c>
    </row>
    <row r="57" spans="2:2" x14ac:dyDescent="0.35">
      <c r="B57" t="s">
        <v>519</v>
      </c>
    </row>
    <row r="58" spans="2:2" x14ac:dyDescent="0.35">
      <c r="B58" t="s">
        <v>520</v>
      </c>
    </row>
    <row r="59" spans="2:2" x14ac:dyDescent="0.35">
      <c r="B59" t="s">
        <v>521</v>
      </c>
    </row>
    <row r="60" spans="2:2" x14ac:dyDescent="0.35">
      <c r="B60" t="s">
        <v>522</v>
      </c>
    </row>
    <row r="61" spans="2:2" x14ac:dyDescent="0.35">
      <c r="B61" t="s">
        <v>523</v>
      </c>
    </row>
    <row r="62" spans="2:2" x14ac:dyDescent="0.35">
      <c r="B62" t="s">
        <v>524</v>
      </c>
    </row>
    <row r="63" spans="2:2" x14ac:dyDescent="0.35">
      <c r="B63" t="s">
        <v>525</v>
      </c>
    </row>
    <row r="64" spans="2:2" x14ac:dyDescent="0.35">
      <c r="B64" t="s">
        <v>526</v>
      </c>
    </row>
    <row r="66" spans="2:11" x14ac:dyDescent="0.35">
      <c r="B66" s="50" t="s">
        <v>529</v>
      </c>
    </row>
    <row r="67" spans="2:11" x14ac:dyDescent="0.35">
      <c r="B67" s="50" t="s">
        <v>527</v>
      </c>
    </row>
    <row r="68" spans="2:11" x14ac:dyDescent="0.35">
      <c r="B68" s="50" t="s">
        <v>528</v>
      </c>
    </row>
    <row r="70" spans="2:11" x14ac:dyDescent="0.35">
      <c r="B70" s="139"/>
      <c r="C70" s="139"/>
      <c r="D70" s="139"/>
      <c r="E70" s="139"/>
      <c r="F70" s="139"/>
      <c r="G70" s="139"/>
      <c r="H70" s="139"/>
      <c r="I70" s="139"/>
      <c r="J70" s="139"/>
      <c r="K70" s="139"/>
    </row>
  </sheetData>
  <mergeCells count="5">
    <mergeCell ref="B10:J10"/>
    <mergeCell ref="B16:J16"/>
    <mergeCell ref="B32:J32"/>
    <mergeCell ref="B38:J38"/>
    <mergeCell ref="H6:J6"/>
  </mergeCells>
  <pageMargins left="0.7" right="0.7" top="0.75" bottom="0.75" header="0.3" footer="0.3"/>
  <pageSetup scale="66"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D836-504B-4A7C-87AE-DED7712E25EA}">
  <sheetPr>
    <pageSetUpPr fitToPage="1"/>
  </sheetPr>
  <dimension ref="B2:O54"/>
  <sheetViews>
    <sheetView showGridLines="0" zoomScaleNormal="100" workbookViewId="0">
      <selection activeCell="M6" sqref="M6:O6"/>
    </sheetView>
  </sheetViews>
  <sheetFormatPr defaultRowHeight="14.5" x14ac:dyDescent="0.35"/>
  <cols>
    <col min="1" max="1" width="1.81640625" customWidth="1"/>
  </cols>
  <sheetData>
    <row r="2" spans="2:15" ht="19.5" x14ac:dyDescent="0.45">
      <c r="B2" s="47" t="str">
        <f>'Data Sheet'!B1</f>
        <v>BRITANNIA INDUSTRIES LTD</v>
      </c>
    </row>
    <row r="3" spans="2:15" x14ac:dyDescent="0.35">
      <c r="B3" t="s">
        <v>191</v>
      </c>
    </row>
    <row r="4" spans="2:15" ht="17" x14ac:dyDescent="0.4">
      <c r="B4" s="46" t="s">
        <v>193</v>
      </c>
    </row>
    <row r="5" spans="2:15" x14ac:dyDescent="0.35">
      <c r="B5" t="s">
        <v>192</v>
      </c>
    </row>
    <row r="6" spans="2:15" ht="15" thickBot="1" x14ac:dyDescent="0.4">
      <c r="B6" s="228"/>
      <c r="C6" s="228"/>
      <c r="D6" s="228"/>
      <c r="E6" s="228"/>
      <c r="F6" s="228"/>
      <c r="G6" s="228"/>
      <c r="H6" s="228"/>
      <c r="I6" s="228"/>
      <c r="J6" s="228"/>
      <c r="K6" s="228"/>
      <c r="L6" s="230"/>
      <c r="M6" s="263" t="s">
        <v>660</v>
      </c>
      <c r="N6" s="263"/>
      <c r="O6" s="263"/>
    </row>
    <row r="8" spans="2:15" x14ac:dyDescent="0.35">
      <c r="B8" t="s">
        <v>549</v>
      </c>
    </row>
    <row r="9" spans="2:15" x14ac:dyDescent="0.35">
      <c r="B9" t="s">
        <v>550</v>
      </c>
    </row>
    <row r="10" spans="2:15" x14ac:dyDescent="0.35">
      <c r="B10" t="s">
        <v>551</v>
      </c>
    </row>
    <row r="11" spans="2:15" x14ac:dyDescent="0.35">
      <c r="B11" t="s">
        <v>552</v>
      </c>
    </row>
    <row r="12" spans="2:15" x14ac:dyDescent="0.35">
      <c r="B12" t="s">
        <v>553</v>
      </c>
    </row>
    <row r="14" spans="2:15" ht="15.5" x14ac:dyDescent="0.35">
      <c r="B14" s="229" t="s">
        <v>554</v>
      </c>
    </row>
    <row r="15" spans="2:15" ht="7" customHeight="1" thickBot="1" x14ac:dyDescent="0.4">
      <c r="B15" s="102"/>
      <c r="C15" s="102"/>
      <c r="D15" s="102"/>
      <c r="E15" s="102"/>
      <c r="G15" s="102"/>
      <c r="H15" s="102"/>
      <c r="I15" s="102"/>
      <c r="J15" s="102"/>
      <c r="L15" s="102"/>
      <c r="M15" s="102"/>
      <c r="N15" s="102"/>
      <c r="O15" s="102"/>
    </row>
    <row r="28" spans="2:15" ht="14" customHeight="1" thickBot="1" x14ac:dyDescent="0.4">
      <c r="B28" s="102"/>
      <c r="C28" s="102"/>
      <c r="D28" s="102"/>
      <c r="E28" s="102"/>
      <c r="G28" s="102"/>
      <c r="H28" s="102"/>
      <c r="I28" s="102"/>
      <c r="J28" s="102"/>
      <c r="L28" s="102"/>
      <c r="M28" s="102"/>
      <c r="N28" s="102"/>
      <c r="O28" s="102"/>
    </row>
    <row r="42" spans="2:2" ht="17" x14ac:dyDescent="0.4">
      <c r="B42" s="46" t="s">
        <v>555</v>
      </c>
    </row>
    <row r="44" spans="2:2" x14ac:dyDescent="0.35">
      <c r="B44" t="s">
        <v>646</v>
      </c>
    </row>
    <row r="45" spans="2:2" x14ac:dyDescent="0.35">
      <c r="B45" t="s">
        <v>647</v>
      </c>
    </row>
    <row r="46" spans="2:2" x14ac:dyDescent="0.35">
      <c r="B46" t="s">
        <v>648</v>
      </c>
    </row>
    <row r="47" spans="2:2" x14ac:dyDescent="0.35">
      <c r="B47" t="s">
        <v>655</v>
      </c>
    </row>
    <row r="48" spans="2:2" x14ac:dyDescent="0.35">
      <c r="B48" t="s">
        <v>656</v>
      </c>
    </row>
    <row r="49" spans="2:2" x14ac:dyDescent="0.35">
      <c r="B49" t="s">
        <v>649</v>
      </c>
    </row>
    <row r="50" spans="2:2" x14ac:dyDescent="0.35">
      <c r="B50" t="s">
        <v>650</v>
      </c>
    </row>
    <row r="51" spans="2:2" x14ac:dyDescent="0.35">
      <c r="B51" t="s">
        <v>651</v>
      </c>
    </row>
    <row r="52" spans="2:2" x14ac:dyDescent="0.35">
      <c r="B52" t="s">
        <v>652</v>
      </c>
    </row>
    <row r="53" spans="2:2" x14ac:dyDescent="0.35">
      <c r="B53" t="s">
        <v>653</v>
      </c>
    </row>
    <row r="54" spans="2:2" x14ac:dyDescent="0.35">
      <c r="B54" t="s">
        <v>654</v>
      </c>
    </row>
  </sheetData>
  <mergeCells count="1">
    <mergeCell ref="M6:O6"/>
  </mergeCells>
  <pageMargins left="0.7" right="0.7" top="0.75" bottom="0.75" header="0.3" footer="0.3"/>
  <pageSetup scale="68"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07C1-E936-484D-A504-4421936F9AD7}">
  <sheetPr>
    <pageSetUpPr fitToPage="1"/>
  </sheetPr>
  <dimension ref="B2:U48"/>
  <sheetViews>
    <sheetView showGridLines="0" zoomScaleNormal="100" workbookViewId="0">
      <selection activeCell="H6" sqref="H6"/>
    </sheetView>
  </sheetViews>
  <sheetFormatPr defaultRowHeight="14.5" x14ac:dyDescent="0.35"/>
  <cols>
    <col min="1" max="1" width="1.81640625" customWidth="1"/>
  </cols>
  <sheetData>
    <row r="2" spans="2:18" ht="19.5" x14ac:dyDescent="0.45">
      <c r="B2" s="47" t="str">
        <f>'Data Sheet'!B1</f>
        <v>BRITANNIA INDUSTRIES LTD</v>
      </c>
    </row>
    <row r="3" spans="2:18" x14ac:dyDescent="0.35">
      <c r="B3" t="s">
        <v>191</v>
      </c>
    </row>
    <row r="4" spans="2:18" ht="17" x14ac:dyDescent="0.4">
      <c r="B4" s="46" t="s">
        <v>193</v>
      </c>
    </row>
    <row r="5" spans="2:18" x14ac:dyDescent="0.35">
      <c r="B5" t="s">
        <v>192</v>
      </c>
    </row>
    <row r="6" spans="2:18" ht="15" thickBot="1" x14ac:dyDescent="0.4">
      <c r="B6" s="228"/>
      <c r="C6" s="228"/>
      <c r="D6" s="228"/>
      <c r="E6" s="228"/>
      <c r="F6" s="228"/>
      <c r="G6" s="228"/>
      <c r="H6" s="228"/>
      <c r="I6" s="228"/>
      <c r="J6" s="228"/>
      <c r="K6" s="228"/>
      <c r="L6" s="230" t="s">
        <v>660</v>
      </c>
      <c r="M6" s="228"/>
      <c r="N6" s="228"/>
    </row>
    <row r="7" spans="2:18" ht="17" x14ac:dyDescent="0.4">
      <c r="B7" s="46" t="s">
        <v>548</v>
      </c>
    </row>
    <row r="8" spans="2:18" x14ac:dyDescent="0.35">
      <c r="B8" t="s">
        <v>549</v>
      </c>
    </row>
    <row r="9" spans="2:18" x14ac:dyDescent="0.35">
      <c r="B9" t="s">
        <v>550</v>
      </c>
    </row>
    <row r="10" spans="2:18" x14ac:dyDescent="0.35">
      <c r="B10" t="s">
        <v>551</v>
      </c>
    </row>
    <row r="11" spans="2:18" x14ac:dyDescent="0.35">
      <c r="B11" t="s">
        <v>552</v>
      </c>
    </row>
    <row r="12" spans="2:18" x14ac:dyDescent="0.35">
      <c r="B12" t="s">
        <v>553</v>
      </c>
    </row>
    <row r="14" spans="2:18" ht="15.5" x14ac:dyDescent="0.35">
      <c r="B14" s="229" t="s">
        <v>554</v>
      </c>
    </row>
    <row r="15" spans="2:18" ht="7" customHeight="1" thickBot="1" x14ac:dyDescent="0.4">
      <c r="B15" s="102"/>
      <c r="C15" s="102"/>
      <c r="D15" s="102"/>
      <c r="E15" s="102"/>
      <c r="F15" s="102"/>
      <c r="H15" s="102"/>
      <c r="I15" s="102"/>
      <c r="J15" s="102"/>
      <c r="K15" s="102"/>
      <c r="L15" s="102"/>
      <c r="N15" s="102"/>
      <c r="O15" s="102"/>
      <c r="P15" s="102"/>
      <c r="Q15" s="102"/>
      <c r="R15" s="102"/>
    </row>
    <row r="30" spans="2:21" ht="7" customHeight="1" thickBot="1" x14ac:dyDescent="0.4">
      <c r="B30" s="102"/>
      <c r="C30" s="102"/>
      <c r="D30" s="102"/>
      <c r="E30" s="102"/>
      <c r="F30" s="102"/>
      <c r="G30" s="102"/>
      <c r="H30" s="102"/>
      <c r="J30" s="102"/>
      <c r="K30" s="102"/>
      <c r="L30" s="102"/>
      <c r="M30" s="102"/>
      <c r="N30" s="102"/>
      <c r="P30" s="102"/>
      <c r="Q30" s="102"/>
      <c r="R30" s="102"/>
      <c r="S30" s="102"/>
      <c r="T30" s="102"/>
      <c r="U30" s="102"/>
    </row>
    <row r="45" spans="2:2" ht="17" x14ac:dyDescent="0.4">
      <c r="B45" s="46" t="s">
        <v>555</v>
      </c>
    </row>
    <row r="47" spans="2:2" x14ac:dyDescent="0.35">
      <c r="B47" t="s">
        <v>657</v>
      </c>
    </row>
    <row r="48" spans="2:2" x14ac:dyDescent="0.35">
      <c r="B48" t="s">
        <v>658</v>
      </c>
    </row>
  </sheetData>
  <pageMargins left="0.7" right="0.7" top="0.75" bottom="0.75" header="0.3" footer="0.3"/>
  <pageSetup scale="6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BF5B-1F2C-4E07-B3B6-52A304420BBC}">
  <sheetPr>
    <pageSetUpPr fitToPage="1"/>
  </sheetPr>
  <dimension ref="B2:J48"/>
  <sheetViews>
    <sheetView showGridLines="0" workbookViewId="0">
      <selection activeCell="L12" sqref="L12"/>
    </sheetView>
  </sheetViews>
  <sheetFormatPr defaultRowHeight="14.5" x14ac:dyDescent="0.35"/>
  <cols>
    <col min="1" max="1" width="1.81640625" customWidth="1"/>
    <col min="2" max="2" width="32.7265625" customWidth="1"/>
    <col min="3" max="3" width="11.81640625" bestFit="1" customWidth="1"/>
    <col min="4" max="6" width="10.08984375" bestFit="1" customWidth="1"/>
    <col min="7" max="10" width="11.08984375" bestFit="1" customWidth="1"/>
  </cols>
  <sheetData>
    <row r="2" spans="2:10" ht="19.5" x14ac:dyDescent="0.45">
      <c r="B2" s="47" t="str">
        <f>'Data Sheet'!B1</f>
        <v>BRITANNIA INDUSTRIES LTD</v>
      </c>
    </row>
    <row r="3" spans="2:10" x14ac:dyDescent="0.35">
      <c r="B3" t="s">
        <v>191</v>
      </c>
    </row>
    <row r="4" spans="2:10" ht="17" x14ac:dyDescent="0.4">
      <c r="B4" s="46" t="s">
        <v>193</v>
      </c>
    </row>
    <row r="5" spans="2:10" x14ac:dyDescent="0.35">
      <c r="B5" t="s">
        <v>192</v>
      </c>
    </row>
    <row r="6" spans="2:10" x14ac:dyDescent="0.35">
      <c r="H6" s="264" t="s">
        <v>660</v>
      </c>
      <c r="I6" s="264"/>
      <c r="J6" s="264"/>
    </row>
    <row r="7" spans="2:10" ht="8" customHeight="1" x14ac:dyDescent="0.35">
      <c r="B7" s="140"/>
      <c r="C7" s="140"/>
      <c r="D7" s="140"/>
      <c r="E7" s="140"/>
      <c r="F7" s="140"/>
      <c r="G7" s="140"/>
      <c r="H7" s="140"/>
      <c r="I7" s="140"/>
      <c r="J7" s="140"/>
    </row>
    <row r="8" spans="2:10" ht="19.5" x14ac:dyDescent="0.45">
      <c r="B8" s="47" t="s">
        <v>530</v>
      </c>
    </row>
    <row r="10" spans="2:10" x14ac:dyDescent="0.35">
      <c r="B10" s="253" t="s">
        <v>531</v>
      </c>
      <c r="C10" s="253"/>
      <c r="D10" s="253"/>
      <c r="E10" s="253"/>
      <c r="F10" s="253"/>
      <c r="G10" s="253"/>
      <c r="H10" s="253"/>
      <c r="I10" s="253"/>
      <c r="J10" s="253"/>
    </row>
    <row r="11" spans="2:10" x14ac:dyDescent="0.35">
      <c r="C11" s="219">
        <f>'Dupont Analysis'!C11</f>
        <v>43555</v>
      </c>
      <c r="D11" s="219">
        <f>'Dupont Analysis'!D11</f>
        <v>43920</v>
      </c>
      <c r="E11" s="219">
        <f>'Dupont Analysis'!E11</f>
        <v>44285</v>
      </c>
      <c r="F11" s="219">
        <f>'Dupont Analysis'!F11</f>
        <v>44650</v>
      </c>
      <c r="G11" s="219">
        <f>'Dupont Analysis'!G11</f>
        <v>45015</v>
      </c>
      <c r="H11" s="219">
        <f>'Dupont Analysis'!H11</f>
        <v>45380</v>
      </c>
      <c r="I11" s="219">
        <f>'Dupont Analysis'!I11</f>
        <v>45745</v>
      </c>
      <c r="J11" s="219">
        <f>'Dupont Analysis'!J11</f>
        <v>46110</v>
      </c>
    </row>
    <row r="12" spans="2:10" x14ac:dyDescent="0.35">
      <c r="B12" t="s">
        <v>91</v>
      </c>
      <c r="C12" s="225">
        <f>'Data Sheet'!D65-'Data Sheet'!D60</f>
        <v>1143.45</v>
      </c>
      <c r="D12" s="225">
        <f>'Data Sheet'!E65-'Data Sheet'!E60</f>
        <v>1129.46</v>
      </c>
      <c r="E12" s="225">
        <f>'Data Sheet'!F65-'Data Sheet'!F60</f>
        <v>964.44</v>
      </c>
      <c r="F12" s="225">
        <f>'Data Sheet'!G65-'Data Sheet'!G60</f>
        <v>988.04</v>
      </c>
      <c r="G12" s="225">
        <f>'Data Sheet'!H65-'Data Sheet'!H60</f>
        <v>447.17999999999984</v>
      </c>
      <c r="H12" s="225">
        <f>'Data Sheet'!I65-'Data Sheet'!I60</f>
        <v>281.07999999999993</v>
      </c>
      <c r="I12">
        <f>'Data Sheet'!J65-'Data Sheet'!J60</f>
        <v>-256.19999999999982</v>
      </c>
      <c r="J12">
        <f>'Data Sheet'!K65-'Data Sheet'!K60</f>
        <v>-11.880000000000109</v>
      </c>
    </row>
    <row r="13" spans="2:10" x14ac:dyDescent="0.35">
      <c r="B13" t="s">
        <v>152</v>
      </c>
      <c r="C13" s="225">
        <f>'Data Sheet'!D66</f>
        <v>6237.95</v>
      </c>
      <c r="D13" s="225">
        <f>'Data Sheet'!E66</f>
        <v>7829.54</v>
      </c>
      <c r="E13" s="225">
        <f>'Data Sheet'!F66</f>
        <v>8000.09</v>
      </c>
      <c r="F13" s="225">
        <f>'Data Sheet'!G66</f>
        <v>7526.6</v>
      </c>
      <c r="G13" s="225">
        <f>'Data Sheet'!H66</f>
        <v>9350.85</v>
      </c>
      <c r="H13" s="225">
        <f>'Data Sheet'!I66</f>
        <v>9071.5</v>
      </c>
      <c r="I13" s="225">
        <f>'Data Sheet'!J66</f>
        <v>8836.75</v>
      </c>
      <c r="J13" s="225">
        <f>'Data Sheet'!K66</f>
        <v>9730.32</v>
      </c>
    </row>
    <row r="14" spans="2:10" x14ac:dyDescent="0.35">
      <c r="B14" s="220" t="s">
        <v>538</v>
      </c>
      <c r="C14" s="221">
        <f>C12/C13</f>
        <v>0.18330541283594773</v>
      </c>
      <c r="D14" s="221">
        <f t="shared" ref="D14:J14" si="0">D12/D13</f>
        <v>0.1442562398301816</v>
      </c>
      <c r="E14" s="221">
        <f t="shared" si="0"/>
        <v>0.12055364377150758</v>
      </c>
      <c r="F14" s="221">
        <f t="shared" si="0"/>
        <v>0.13127308479260222</v>
      </c>
      <c r="G14" s="221">
        <f t="shared" si="0"/>
        <v>4.7822390477870978E-2</v>
      </c>
      <c r="H14" s="221">
        <f t="shared" si="0"/>
        <v>3.0984952874386809E-2</v>
      </c>
      <c r="I14" s="221">
        <f t="shared" si="0"/>
        <v>-2.8992559481709885E-2</v>
      </c>
      <c r="J14" s="221">
        <f t="shared" si="0"/>
        <v>-1.2209259304935614E-3</v>
      </c>
    </row>
    <row r="16" spans="2:10" x14ac:dyDescent="0.35">
      <c r="B16" s="253" t="s">
        <v>532</v>
      </c>
      <c r="C16" s="253"/>
      <c r="D16" s="253"/>
      <c r="E16" s="253"/>
      <c r="F16" s="253"/>
      <c r="G16" s="253"/>
      <c r="H16" s="253"/>
      <c r="I16" s="253"/>
      <c r="J16" s="253"/>
    </row>
    <row r="17" spans="2:10" x14ac:dyDescent="0.35">
      <c r="C17" s="222">
        <f>C11</f>
        <v>43555</v>
      </c>
      <c r="D17" s="222">
        <f t="shared" ref="D17:J17" si="1">D11</f>
        <v>43920</v>
      </c>
      <c r="E17" s="222">
        <f t="shared" si="1"/>
        <v>44285</v>
      </c>
      <c r="F17" s="222">
        <f t="shared" si="1"/>
        <v>44650</v>
      </c>
      <c r="G17" s="222">
        <f t="shared" si="1"/>
        <v>45015</v>
      </c>
      <c r="H17" s="222">
        <f t="shared" si="1"/>
        <v>45380</v>
      </c>
      <c r="I17" s="222">
        <f t="shared" si="1"/>
        <v>45745</v>
      </c>
      <c r="J17" s="222">
        <f t="shared" si="1"/>
        <v>46110</v>
      </c>
    </row>
    <row r="18" spans="2:10" x14ac:dyDescent="0.35">
      <c r="B18" t="s">
        <v>222</v>
      </c>
      <c r="C18">
        <f>'Historical FS'!E45*'Historical FS'!E47*'Historical FS'!E53</f>
        <v>588.56000000000063</v>
      </c>
      <c r="D18">
        <f>'Historical FS'!F45*'Historical FS'!F47*'Historical FS'!F53</f>
        <v>289.02000000000021</v>
      </c>
      <c r="E18">
        <f>'Historical FS'!G45*'Historical FS'!G47*'Historical FS'!G53</f>
        <v>0</v>
      </c>
      <c r="F18">
        <f>'Historical FS'!H45*'Historical FS'!H47*'Historical FS'!H53</f>
        <v>0</v>
      </c>
      <c r="G18">
        <f>'Historical FS'!I45*'Historical FS'!I47*'Historical FS'!I53</f>
        <v>0</v>
      </c>
      <c r="H18">
        <f>'Historical FS'!J45*'Historical FS'!J47*'Historical FS'!J53</f>
        <v>152.31999999999837</v>
      </c>
      <c r="I18">
        <f>'Historical FS'!K45*'Historical FS'!K47*'Historical FS'!K53</f>
        <v>168.80999999999833</v>
      </c>
      <c r="J18">
        <f>'Historical FS'!L45*'Historical FS'!L47*'Historical FS'!L53</f>
        <v>132.84000000000052</v>
      </c>
    </row>
    <row r="19" spans="2:10" x14ac:dyDescent="0.35">
      <c r="B19" t="s">
        <v>152</v>
      </c>
      <c r="C19" s="105">
        <f>C13</f>
        <v>6237.95</v>
      </c>
      <c r="D19" s="105">
        <f t="shared" ref="D19:J19" si="2">D13</f>
        <v>7829.54</v>
      </c>
      <c r="E19" s="105">
        <f t="shared" si="2"/>
        <v>8000.09</v>
      </c>
      <c r="F19" s="105">
        <f t="shared" si="2"/>
        <v>7526.6</v>
      </c>
      <c r="G19" s="105">
        <f t="shared" si="2"/>
        <v>9350.85</v>
      </c>
      <c r="H19" s="105">
        <f t="shared" si="2"/>
        <v>9071.5</v>
      </c>
      <c r="I19" s="105">
        <f t="shared" si="2"/>
        <v>8836.75</v>
      </c>
      <c r="J19" s="105">
        <f t="shared" si="2"/>
        <v>9730.32</v>
      </c>
    </row>
    <row r="20" spans="2:10" x14ac:dyDescent="0.35">
      <c r="B20" s="220" t="s">
        <v>539</v>
      </c>
      <c r="C20" s="221">
        <f>C18/C19</f>
        <v>9.435150971072237E-2</v>
      </c>
      <c r="D20" s="221">
        <f t="shared" ref="D20:J20" si="3">D18/D19</f>
        <v>3.6914046035910184E-2</v>
      </c>
      <c r="E20" s="221">
        <f t="shared" si="3"/>
        <v>0</v>
      </c>
      <c r="F20" s="221">
        <f t="shared" si="3"/>
        <v>0</v>
      </c>
      <c r="G20" s="221">
        <f t="shared" si="3"/>
        <v>0</v>
      </c>
      <c r="H20" s="221">
        <f t="shared" si="3"/>
        <v>1.6791048889378643E-2</v>
      </c>
      <c r="I20" s="221">
        <f t="shared" si="3"/>
        <v>1.9103177073018736E-2</v>
      </c>
      <c r="J20" s="221">
        <f t="shared" si="3"/>
        <v>1.3652171768246114E-2</v>
      </c>
    </row>
    <row r="22" spans="2:10" x14ac:dyDescent="0.35">
      <c r="B22" s="253" t="s">
        <v>533</v>
      </c>
      <c r="C22" s="253"/>
      <c r="D22" s="253"/>
      <c r="E22" s="253"/>
      <c r="F22" s="253"/>
      <c r="G22" s="253"/>
      <c r="H22" s="253"/>
      <c r="I22" s="253"/>
      <c r="J22" s="253"/>
    </row>
    <row r="23" spans="2:10" x14ac:dyDescent="0.35">
      <c r="C23" s="222">
        <f>C17</f>
        <v>43555</v>
      </c>
      <c r="D23" s="222">
        <f t="shared" ref="D23:J23" si="4">D17</f>
        <v>43920</v>
      </c>
      <c r="E23" s="222">
        <f t="shared" si="4"/>
        <v>44285</v>
      </c>
      <c r="F23" s="222">
        <f t="shared" si="4"/>
        <v>44650</v>
      </c>
      <c r="G23" s="222">
        <f t="shared" si="4"/>
        <v>45015</v>
      </c>
      <c r="H23" s="222">
        <f t="shared" si="4"/>
        <v>45380</v>
      </c>
      <c r="I23" s="222">
        <f t="shared" si="4"/>
        <v>45745</v>
      </c>
      <c r="J23" s="222">
        <f t="shared" si="4"/>
        <v>46110</v>
      </c>
    </row>
    <row r="24" spans="2:10" x14ac:dyDescent="0.35">
      <c r="B24" t="s">
        <v>244</v>
      </c>
      <c r="C24" s="101">
        <f>'Historical FS'!E33</f>
        <v>1570.5700000000006</v>
      </c>
      <c r="D24" s="101">
        <f>'Historical FS'!F33</f>
        <v>1658.3700000000003</v>
      </c>
      <c r="E24" s="101">
        <f>'Historical FS'!G33</f>
        <v>2311.44</v>
      </c>
      <c r="F24" s="101">
        <f>'Historical FS'!H33</f>
        <v>2000.7700000000013</v>
      </c>
      <c r="G24" s="101">
        <f>'Historical FS'!I33</f>
        <v>2605.0000000000005</v>
      </c>
      <c r="H24" s="101">
        <f>'Historical FS'!J33</f>
        <v>2866.1899999999982</v>
      </c>
      <c r="I24" s="101">
        <f>'Historical FS'!K33</f>
        <v>2863.0699999999983</v>
      </c>
      <c r="J24" s="101">
        <f>'Historical FS'!L33</f>
        <v>3177.5100000000007</v>
      </c>
    </row>
    <row r="25" spans="2:10" x14ac:dyDescent="0.35">
      <c r="B25" t="s">
        <v>152</v>
      </c>
      <c r="C25" s="101">
        <f>C13</f>
        <v>6237.95</v>
      </c>
      <c r="D25" s="101">
        <f t="shared" ref="D25:J25" si="5">D13</f>
        <v>7829.54</v>
      </c>
      <c r="E25" s="101">
        <f t="shared" si="5"/>
        <v>8000.09</v>
      </c>
      <c r="F25" s="101">
        <f t="shared" si="5"/>
        <v>7526.6</v>
      </c>
      <c r="G25" s="101">
        <f t="shared" si="5"/>
        <v>9350.85</v>
      </c>
      <c r="H25" s="101">
        <f t="shared" si="5"/>
        <v>9071.5</v>
      </c>
      <c r="I25" s="101">
        <f t="shared" si="5"/>
        <v>8836.75</v>
      </c>
      <c r="J25" s="101">
        <f t="shared" si="5"/>
        <v>9730.32</v>
      </c>
    </row>
    <row r="26" spans="2:10" x14ac:dyDescent="0.35">
      <c r="B26" s="220" t="s">
        <v>540</v>
      </c>
      <c r="C26" s="221">
        <f>C24/C25</f>
        <v>0.25177662533364337</v>
      </c>
      <c r="D26" s="221">
        <f t="shared" ref="D26:J26" si="6">D24/D25</f>
        <v>0.21180937832873967</v>
      </c>
      <c r="E26" s="221">
        <f t="shared" si="6"/>
        <v>0.28892674957406728</v>
      </c>
      <c r="F26" s="221">
        <f t="shared" si="6"/>
        <v>0.26582653522174704</v>
      </c>
      <c r="G26" s="221">
        <f t="shared" si="6"/>
        <v>0.27858429982301081</v>
      </c>
      <c r="H26" s="221">
        <f t="shared" si="6"/>
        <v>0.3159554649175989</v>
      </c>
      <c r="I26" s="221">
        <f t="shared" si="6"/>
        <v>0.32399581294027763</v>
      </c>
      <c r="J26" s="221">
        <f t="shared" si="6"/>
        <v>0.32655760550526608</v>
      </c>
    </row>
    <row r="28" spans="2:10" x14ac:dyDescent="0.35">
      <c r="B28" s="253" t="s">
        <v>534</v>
      </c>
      <c r="C28" s="253"/>
      <c r="D28" s="253"/>
      <c r="E28" s="253"/>
      <c r="F28" s="253"/>
      <c r="G28" s="253"/>
      <c r="H28" s="253"/>
      <c r="I28" s="253"/>
      <c r="J28" s="253"/>
    </row>
    <row r="29" spans="2:10" x14ac:dyDescent="0.35">
      <c r="C29" s="222">
        <f>C23</f>
        <v>43555</v>
      </c>
      <c r="D29" s="222">
        <f t="shared" ref="D29:J29" si="7">D23</f>
        <v>43920</v>
      </c>
      <c r="E29" s="222">
        <f t="shared" si="7"/>
        <v>44285</v>
      </c>
      <c r="F29" s="222">
        <f t="shared" si="7"/>
        <v>44650</v>
      </c>
      <c r="G29" s="222">
        <f t="shared" si="7"/>
        <v>45015</v>
      </c>
      <c r="H29" s="222">
        <f t="shared" si="7"/>
        <v>45380</v>
      </c>
      <c r="I29" s="222">
        <f t="shared" si="7"/>
        <v>45745</v>
      </c>
      <c r="J29" s="222">
        <f t="shared" si="7"/>
        <v>46110</v>
      </c>
    </row>
    <row r="30" spans="2:10" x14ac:dyDescent="0.35">
      <c r="B30" t="s">
        <v>535</v>
      </c>
      <c r="C30" s="101">
        <f>('Data Sheet'!D90*'Data Sheet'!D70)/10000000</f>
        <v>74150.209613700004</v>
      </c>
      <c r="D30" s="101">
        <f>('Data Sheet'!E90*'Data Sheet'!E70)/10000000</f>
        <v>64620.387665129994</v>
      </c>
      <c r="E30" s="101">
        <f>('Data Sheet'!F90*'Data Sheet'!F70)/10000000</f>
        <v>87315.961641480011</v>
      </c>
      <c r="F30" s="101">
        <f>('Data Sheet'!G90*'Data Sheet'!G70)/10000000</f>
        <v>77232.010429440008</v>
      </c>
      <c r="G30" s="101">
        <f>('Data Sheet'!H90*'Data Sheet'!H70)/10000000</f>
        <v>104106.89055563998</v>
      </c>
      <c r="H30" s="101">
        <f>('Data Sheet'!I90*'Data Sheet'!I70)/10000000</f>
        <v>118296.441873</v>
      </c>
      <c r="I30" s="101">
        <f>('Data Sheet'!J90*'Data Sheet'!J70)/10000000</f>
        <v>118914.26905223999</v>
      </c>
      <c r="J30" s="101">
        <f>('Data Sheet'!K90*'Data Sheet'!K70)/10000000</f>
        <v>130622.8769208</v>
      </c>
    </row>
    <row r="31" spans="2:10" x14ac:dyDescent="0.35">
      <c r="B31" t="s">
        <v>536</v>
      </c>
      <c r="C31" s="101">
        <f>'Data Sheet'!D59</f>
        <v>156.02000000000001</v>
      </c>
      <c r="D31" s="101">
        <f>'Data Sheet'!E59</f>
        <v>1537.59</v>
      </c>
      <c r="E31" s="101">
        <f>'Data Sheet'!F59</f>
        <v>2106.94</v>
      </c>
      <c r="F31" s="101">
        <f>'Data Sheet'!G59</f>
        <v>2481.1999999999998</v>
      </c>
      <c r="G31" s="101">
        <f>'Data Sheet'!H59</f>
        <v>2997.37</v>
      </c>
      <c r="H31" s="101">
        <f>'Data Sheet'!I59</f>
        <v>2064.96</v>
      </c>
      <c r="I31" s="101">
        <f>'Data Sheet'!J59</f>
        <v>1246.51</v>
      </c>
      <c r="J31" s="101">
        <f>'Data Sheet'!K59</f>
        <v>1380.28</v>
      </c>
    </row>
    <row r="32" spans="2:10" x14ac:dyDescent="0.35">
      <c r="B32" s="220" t="s">
        <v>541</v>
      </c>
      <c r="C32" s="221">
        <f>C30/C31</f>
        <v>475.26092561017816</v>
      </c>
      <c r="D32" s="221">
        <f t="shared" ref="D32:J32" si="8">D30/D31</f>
        <v>42.027060312001247</v>
      </c>
      <c r="E32" s="221">
        <f t="shared" si="8"/>
        <v>41.442073168424358</v>
      </c>
      <c r="F32" s="221">
        <f t="shared" si="8"/>
        <v>31.126878296566183</v>
      </c>
      <c r="G32" s="221">
        <f t="shared" si="8"/>
        <v>34.732745892445706</v>
      </c>
      <c r="H32" s="221">
        <f t="shared" si="8"/>
        <v>57.287522214958159</v>
      </c>
      <c r="I32" s="221">
        <f t="shared" si="8"/>
        <v>95.397765803916528</v>
      </c>
      <c r="J32" s="221">
        <f t="shared" si="8"/>
        <v>94.635057322282435</v>
      </c>
    </row>
    <row r="34" spans="2:10" x14ac:dyDescent="0.35">
      <c r="B34" s="253" t="s">
        <v>537</v>
      </c>
      <c r="C34" s="253"/>
      <c r="D34" s="253"/>
      <c r="E34" s="253"/>
      <c r="F34" s="253"/>
      <c r="G34" s="253"/>
      <c r="H34" s="253"/>
      <c r="I34" s="253"/>
      <c r="J34" s="253"/>
    </row>
    <row r="35" spans="2:10" x14ac:dyDescent="0.35">
      <c r="C35" s="222">
        <f>C29</f>
        <v>43555</v>
      </c>
      <c r="D35" s="222">
        <f t="shared" ref="D35:J35" si="9">D29</f>
        <v>43920</v>
      </c>
      <c r="E35" s="222">
        <f t="shared" si="9"/>
        <v>44285</v>
      </c>
      <c r="F35" s="222">
        <f t="shared" si="9"/>
        <v>44650</v>
      </c>
      <c r="G35" s="222">
        <f t="shared" si="9"/>
        <v>45015</v>
      </c>
      <c r="H35" s="222">
        <f t="shared" si="9"/>
        <v>45380</v>
      </c>
      <c r="I35" s="222">
        <f t="shared" si="9"/>
        <v>45745</v>
      </c>
      <c r="J35" s="222">
        <f t="shared" si="9"/>
        <v>46110</v>
      </c>
    </row>
    <row r="36" spans="2:10" x14ac:dyDescent="0.35">
      <c r="B36" t="s">
        <v>28</v>
      </c>
      <c r="C36" s="101">
        <f>'Data Sheet'!D17</f>
        <v>11054.67</v>
      </c>
      <c r="D36" s="101">
        <f>'Data Sheet'!E17</f>
        <v>11599.55</v>
      </c>
      <c r="E36" s="101">
        <f>'Data Sheet'!F17</f>
        <v>13136.14</v>
      </c>
      <c r="F36" s="101">
        <f>'Data Sheet'!G17</f>
        <v>14136.26</v>
      </c>
      <c r="G36" s="101">
        <f>'Data Sheet'!H17</f>
        <v>16300.55</v>
      </c>
      <c r="H36" s="101">
        <f>'Data Sheet'!I17</f>
        <v>16769.27</v>
      </c>
      <c r="I36" s="101">
        <f>'Data Sheet'!J17</f>
        <v>17942.669999999998</v>
      </c>
      <c r="J36" s="101">
        <f>'Data Sheet'!K17</f>
        <v>19151.59</v>
      </c>
    </row>
    <row r="37" spans="2:10" x14ac:dyDescent="0.35">
      <c r="B37" t="s">
        <v>152</v>
      </c>
      <c r="C37" s="101">
        <f>C13</f>
        <v>6237.95</v>
      </c>
      <c r="D37" s="101">
        <f t="shared" ref="D37:J37" si="10">D13</f>
        <v>7829.54</v>
      </c>
      <c r="E37" s="101">
        <f t="shared" si="10"/>
        <v>8000.09</v>
      </c>
      <c r="F37" s="101">
        <f t="shared" si="10"/>
        <v>7526.6</v>
      </c>
      <c r="G37" s="101">
        <f t="shared" si="10"/>
        <v>9350.85</v>
      </c>
      <c r="H37" s="101">
        <f t="shared" si="10"/>
        <v>9071.5</v>
      </c>
      <c r="I37" s="101">
        <f t="shared" si="10"/>
        <v>8836.75</v>
      </c>
      <c r="J37" s="101">
        <f t="shared" si="10"/>
        <v>9730.32</v>
      </c>
    </row>
    <row r="38" spans="2:10" x14ac:dyDescent="0.35">
      <c r="B38" s="220" t="s">
        <v>542</v>
      </c>
      <c r="C38" s="221">
        <f>C36/C37</f>
        <v>1.7721639320610136</v>
      </c>
      <c r="D38" s="221">
        <f t="shared" ref="D38:J38" si="11">D36/D37</f>
        <v>1.4815110466259831</v>
      </c>
      <c r="E38" s="221">
        <f t="shared" si="11"/>
        <v>1.6419990275109404</v>
      </c>
      <c r="F38" s="221">
        <f t="shared" si="11"/>
        <v>1.8781734116334068</v>
      </c>
      <c r="G38" s="221">
        <f t="shared" si="11"/>
        <v>1.7432158573819492</v>
      </c>
      <c r="H38" s="221">
        <f t="shared" si="11"/>
        <v>1.8485663892410296</v>
      </c>
      <c r="I38" s="221">
        <f t="shared" si="11"/>
        <v>2.0304602936599991</v>
      </c>
      <c r="J38" s="221">
        <f t="shared" si="11"/>
        <v>1.9682384546448628</v>
      </c>
    </row>
    <row r="40" spans="2:10" x14ac:dyDescent="0.35">
      <c r="B40" s="253" t="s">
        <v>543</v>
      </c>
      <c r="C40" s="253"/>
      <c r="D40" s="253"/>
      <c r="E40" s="253"/>
      <c r="F40" s="253"/>
      <c r="G40" s="253"/>
      <c r="H40" s="253"/>
      <c r="I40" s="253"/>
      <c r="J40" s="253"/>
    </row>
    <row r="41" spans="2:10" x14ac:dyDescent="0.35">
      <c r="C41" s="222">
        <f>C35</f>
        <v>43555</v>
      </c>
      <c r="D41" s="222">
        <f t="shared" ref="D41:J41" si="12">D35</f>
        <v>43920</v>
      </c>
      <c r="E41" s="222">
        <f t="shared" si="12"/>
        <v>44285</v>
      </c>
      <c r="F41" s="222">
        <f t="shared" si="12"/>
        <v>44650</v>
      </c>
      <c r="G41" s="222">
        <f t="shared" si="12"/>
        <v>45015</v>
      </c>
      <c r="H41" s="222">
        <f t="shared" si="12"/>
        <v>45380</v>
      </c>
      <c r="I41" s="222">
        <f t="shared" si="12"/>
        <v>45745</v>
      </c>
      <c r="J41" s="222">
        <f t="shared" si="12"/>
        <v>46110</v>
      </c>
    </row>
    <row r="43" spans="2:10" x14ac:dyDescent="0.35">
      <c r="B43" s="220" t="s">
        <v>544</v>
      </c>
      <c r="C43" s="226">
        <f>(C14*1.2)+(C20*1.4)+(C26*3.3)+(C32*0.6)+(C38*1)</f>
        <v>288.11164077076705</v>
      </c>
      <c r="D43" s="226">
        <f t="shared" ref="D43:J43" si="13">(D14*1.2)+(D20*1.4)+(D26*3.3)+(D32*0.6)+(D38*1)</f>
        <v>27.621505334558062</v>
      </c>
      <c r="E43" s="226">
        <f t="shared" si="13"/>
        <v>27.605365574685788</v>
      </c>
      <c r="F43" s="226">
        <f t="shared" si="13"/>
        <v>21.589055657556003</v>
      </c>
      <c r="G43" s="226">
        <f t="shared" si="13"/>
        <v>23.559578450838753</v>
      </c>
      <c r="H43" s="226">
        <f t="shared" si="13"/>
        <v>37.324422164338394</v>
      </c>
      <c r="I43" s="226">
        <f t="shared" si="13"/>
        <v>60.33025933523701</v>
      </c>
      <c r="J43" s="226">
        <f t="shared" si="13"/>
        <v>59.844560875540651</v>
      </c>
    </row>
    <row r="44" spans="2:10" x14ac:dyDescent="0.35">
      <c r="B44" s="8" t="s">
        <v>545</v>
      </c>
      <c r="C44" s="227" t="str">
        <f>IF(C43&lt;1.81,"Distressed",IF(C43&gt;3,"Strong","Grey Zone"))</f>
        <v>Strong</v>
      </c>
      <c r="D44" s="227" t="str">
        <f t="shared" ref="D44:J44" si="14">IF(D43&lt;1.81,"Distressed",IF(D43&gt;3,"Strong","Grey Zone"))</f>
        <v>Strong</v>
      </c>
      <c r="E44" s="227" t="str">
        <f t="shared" si="14"/>
        <v>Strong</v>
      </c>
      <c r="F44" s="227" t="str">
        <f t="shared" si="14"/>
        <v>Strong</v>
      </c>
      <c r="G44" s="227" t="str">
        <f t="shared" si="14"/>
        <v>Strong</v>
      </c>
      <c r="H44" s="227" t="str">
        <f t="shared" si="14"/>
        <v>Strong</v>
      </c>
      <c r="I44" s="227" t="str">
        <f t="shared" si="14"/>
        <v>Strong</v>
      </c>
      <c r="J44" s="227" t="str">
        <f t="shared" si="14"/>
        <v>Strong</v>
      </c>
    </row>
    <row r="47" spans="2:10" x14ac:dyDescent="0.35">
      <c r="B47" s="50" t="s">
        <v>547</v>
      </c>
    </row>
    <row r="48" spans="2:10" x14ac:dyDescent="0.35">
      <c r="B48" s="50" t="s">
        <v>546</v>
      </c>
    </row>
  </sheetData>
  <mergeCells count="7">
    <mergeCell ref="H6:J6"/>
    <mergeCell ref="B40:J40"/>
    <mergeCell ref="B10:J10"/>
    <mergeCell ref="B16:J16"/>
    <mergeCell ref="B22:J22"/>
    <mergeCell ref="B28:J28"/>
    <mergeCell ref="B34:J34"/>
  </mergeCells>
  <pageMargins left="0.7" right="0.7" top="0.75" bottom="0.75" header="0.3" footer="0.3"/>
  <pageSetup scale="74" orientation="portrait" r:id="rId1"/>
  <ignoredErrors>
    <ignoredError sqref="C18:J18" formula="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B778-C63F-4CD0-B55F-F19AB0B519F8}">
  <dimension ref="B2:C7717"/>
  <sheetViews>
    <sheetView topLeftCell="B1" workbookViewId="0">
      <selection activeCell="C3" sqref="C3:C7717"/>
    </sheetView>
  </sheetViews>
  <sheetFormatPr defaultRowHeight="14.5" x14ac:dyDescent="0.35"/>
  <cols>
    <col min="2" max="2" width="9.7265625" bestFit="1" customWidth="1"/>
    <col min="3" max="3" width="10.08984375" bestFit="1" customWidth="1"/>
  </cols>
  <sheetData>
    <row r="2" spans="2:3" x14ac:dyDescent="0.35">
      <c r="B2" s="194" t="s">
        <v>290</v>
      </c>
      <c r="C2" s="194" t="s">
        <v>291</v>
      </c>
    </row>
    <row r="3" spans="2:3" x14ac:dyDescent="0.35">
      <c r="B3" s="95">
        <v>46287</v>
      </c>
      <c r="C3" s="208">
        <v>4918</v>
      </c>
    </row>
    <row r="4" spans="2:3" x14ac:dyDescent="0.35">
      <c r="B4" s="95">
        <v>46286</v>
      </c>
      <c r="C4" s="208">
        <v>5023</v>
      </c>
    </row>
    <row r="5" spans="2:3" x14ac:dyDescent="0.35">
      <c r="B5" s="95">
        <v>46283</v>
      </c>
      <c r="C5" s="208">
        <v>4998</v>
      </c>
    </row>
    <row r="6" spans="2:3" x14ac:dyDescent="0.35">
      <c r="B6" s="95">
        <v>46282</v>
      </c>
      <c r="C6" s="208">
        <v>4982</v>
      </c>
    </row>
    <row r="7" spans="2:3" x14ac:dyDescent="0.35">
      <c r="B7" s="95">
        <v>46281</v>
      </c>
      <c r="C7" s="208">
        <v>4999.5</v>
      </c>
    </row>
    <row r="8" spans="2:3" x14ac:dyDescent="0.35">
      <c r="B8" s="95">
        <v>46280</v>
      </c>
      <c r="C8" s="208">
        <v>4947.5</v>
      </c>
    </row>
    <row r="9" spans="2:3" x14ac:dyDescent="0.35">
      <c r="B9" s="95">
        <v>46279</v>
      </c>
      <c r="C9" s="208">
        <v>4962</v>
      </c>
    </row>
    <row r="10" spans="2:3" x14ac:dyDescent="0.35">
      <c r="B10" s="95">
        <v>46276</v>
      </c>
      <c r="C10" s="208">
        <v>4962</v>
      </c>
    </row>
    <row r="11" spans="2:3" x14ac:dyDescent="0.35">
      <c r="B11" s="95">
        <v>46275</v>
      </c>
      <c r="C11" s="208">
        <v>5009</v>
      </c>
    </row>
    <row r="12" spans="2:3" x14ac:dyDescent="0.35">
      <c r="B12" s="95">
        <v>46274</v>
      </c>
      <c r="C12" s="208">
        <v>5090</v>
      </c>
    </row>
    <row r="13" spans="2:3" x14ac:dyDescent="0.35">
      <c r="B13" s="95">
        <v>46273</v>
      </c>
      <c r="C13" s="208">
        <v>5064</v>
      </c>
    </row>
    <row r="14" spans="2:3" x14ac:dyDescent="0.35">
      <c r="B14" s="95">
        <v>46272</v>
      </c>
      <c r="C14" s="208">
        <v>5042.5</v>
      </c>
    </row>
    <row r="15" spans="2:3" x14ac:dyDescent="0.35">
      <c r="B15" s="95">
        <v>46269</v>
      </c>
      <c r="C15" s="208">
        <v>5101.5</v>
      </c>
    </row>
    <row r="16" spans="2:3" x14ac:dyDescent="0.35">
      <c r="B16" s="95">
        <v>46268</v>
      </c>
      <c r="C16" s="208">
        <v>5130</v>
      </c>
    </row>
    <row r="17" spans="2:3" x14ac:dyDescent="0.35">
      <c r="B17" s="95">
        <v>46267</v>
      </c>
      <c r="C17" s="208">
        <v>5154</v>
      </c>
    </row>
    <row r="18" spans="2:3" x14ac:dyDescent="0.35">
      <c r="B18" s="95">
        <v>46266</v>
      </c>
      <c r="C18" s="208">
        <v>5187</v>
      </c>
    </row>
    <row r="19" spans="2:3" x14ac:dyDescent="0.35">
      <c r="B19" s="95">
        <v>46265</v>
      </c>
      <c r="C19" s="208">
        <v>5250</v>
      </c>
    </row>
    <row r="20" spans="2:3" x14ac:dyDescent="0.35">
      <c r="B20" s="95">
        <v>46262</v>
      </c>
      <c r="C20" s="208">
        <v>5308.5</v>
      </c>
    </row>
    <row r="21" spans="2:3" x14ac:dyDescent="0.35">
      <c r="B21" s="95">
        <v>46261</v>
      </c>
      <c r="C21" s="208">
        <v>5298</v>
      </c>
    </row>
    <row r="22" spans="2:3" x14ac:dyDescent="0.35">
      <c r="B22" s="95">
        <v>46260</v>
      </c>
      <c r="C22" s="208">
        <v>5310</v>
      </c>
    </row>
    <row r="23" spans="2:3" x14ac:dyDescent="0.35">
      <c r="B23" s="95">
        <v>46259</v>
      </c>
      <c r="C23" s="208">
        <v>5382.5</v>
      </c>
    </row>
    <row r="24" spans="2:3" x14ac:dyDescent="0.35">
      <c r="B24" s="95">
        <v>46258</v>
      </c>
      <c r="C24" s="208">
        <v>5311</v>
      </c>
    </row>
    <row r="25" spans="2:3" x14ac:dyDescent="0.35">
      <c r="B25" s="95">
        <v>46255</v>
      </c>
      <c r="C25" s="208">
        <v>5365</v>
      </c>
    </row>
    <row r="26" spans="2:3" x14ac:dyDescent="0.35">
      <c r="B26" s="95">
        <v>46254</v>
      </c>
      <c r="C26" s="208">
        <v>5548</v>
      </c>
    </row>
    <row r="27" spans="2:3" x14ac:dyDescent="0.35">
      <c r="B27" s="95">
        <v>46253</v>
      </c>
      <c r="C27" s="208">
        <v>5453</v>
      </c>
    </row>
    <row r="28" spans="2:3" x14ac:dyDescent="0.35">
      <c r="B28" s="95">
        <v>46252</v>
      </c>
      <c r="C28" s="208">
        <v>5495</v>
      </c>
    </row>
    <row r="29" spans="2:3" x14ac:dyDescent="0.35">
      <c r="B29" s="95">
        <v>46251</v>
      </c>
      <c r="C29" s="208">
        <v>5521</v>
      </c>
    </row>
    <row r="30" spans="2:3" x14ac:dyDescent="0.35">
      <c r="B30" s="95">
        <v>46248</v>
      </c>
      <c r="C30" s="208">
        <v>5558</v>
      </c>
    </row>
    <row r="31" spans="2:3" x14ac:dyDescent="0.35">
      <c r="B31" s="95">
        <v>46247</v>
      </c>
      <c r="C31" s="208">
        <v>5615</v>
      </c>
    </row>
    <row r="32" spans="2:3" x14ac:dyDescent="0.35">
      <c r="B32" s="95">
        <v>46246</v>
      </c>
      <c r="C32" s="208">
        <v>5645.5</v>
      </c>
    </row>
    <row r="33" spans="2:3" x14ac:dyDescent="0.35">
      <c r="B33" s="95">
        <v>46245</v>
      </c>
      <c r="C33" s="208">
        <v>5598</v>
      </c>
    </row>
    <row r="34" spans="2:3" x14ac:dyDescent="0.35">
      <c r="B34" s="95">
        <v>46244</v>
      </c>
      <c r="C34" s="208">
        <v>5623.5</v>
      </c>
    </row>
    <row r="35" spans="2:3" x14ac:dyDescent="0.35">
      <c r="B35" s="95">
        <v>46241</v>
      </c>
      <c r="C35" s="208">
        <v>5510</v>
      </c>
    </row>
    <row r="36" spans="2:3" x14ac:dyDescent="0.35">
      <c r="B36" s="95">
        <v>46240</v>
      </c>
      <c r="C36" s="208">
        <v>5404</v>
      </c>
    </row>
    <row r="37" spans="2:3" x14ac:dyDescent="0.35">
      <c r="B37" s="95">
        <v>46239</v>
      </c>
      <c r="C37" s="208">
        <v>5440</v>
      </c>
    </row>
    <row r="38" spans="2:3" x14ac:dyDescent="0.35">
      <c r="B38" s="95">
        <v>46238</v>
      </c>
      <c r="C38" s="208">
        <v>5478</v>
      </c>
    </row>
    <row r="39" spans="2:3" x14ac:dyDescent="0.35">
      <c r="B39" s="95">
        <v>46237</v>
      </c>
      <c r="C39" s="208">
        <v>5531</v>
      </c>
    </row>
    <row r="40" spans="2:3" x14ac:dyDescent="0.35">
      <c r="B40" s="95">
        <v>46234</v>
      </c>
      <c r="C40" s="195">
        <v>5416.5</v>
      </c>
    </row>
    <row r="41" spans="2:3" x14ac:dyDescent="0.35">
      <c r="B41" s="95">
        <v>46233</v>
      </c>
      <c r="C41" s="195">
        <v>5434</v>
      </c>
    </row>
    <row r="42" spans="2:3" x14ac:dyDescent="0.35">
      <c r="B42" s="95">
        <v>46232</v>
      </c>
      <c r="C42" s="195">
        <v>5427.11</v>
      </c>
    </row>
    <row r="43" spans="2:3" x14ac:dyDescent="0.35">
      <c r="B43" s="95">
        <v>46231</v>
      </c>
      <c r="C43" s="195">
        <v>5388.75</v>
      </c>
    </row>
    <row r="44" spans="2:3" x14ac:dyDescent="0.35">
      <c r="B44" s="95">
        <v>46230</v>
      </c>
      <c r="C44" s="195">
        <v>5296.29</v>
      </c>
    </row>
    <row r="45" spans="2:3" x14ac:dyDescent="0.35">
      <c r="B45" s="95">
        <v>46227</v>
      </c>
      <c r="C45" s="195">
        <v>5291.38</v>
      </c>
    </row>
    <row r="46" spans="2:3" x14ac:dyDescent="0.35">
      <c r="B46" s="95">
        <v>46226</v>
      </c>
      <c r="C46" s="195">
        <v>5299.74</v>
      </c>
    </row>
    <row r="47" spans="2:3" x14ac:dyDescent="0.35">
      <c r="B47" s="95">
        <v>46225</v>
      </c>
      <c r="C47" s="195">
        <v>5395.64</v>
      </c>
    </row>
    <row r="48" spans="2:3" x14ac:dyDescent="0.35">
      <c r="B48" s="95">
        <v>46224</v>
      </c>
      <c r="C48" s="195">
        <v>5392.2</v>
      </c>
    </row>
    <row r="49" spans="2:3" x14ac:dyDescent="0.35">
      <c r="B49" s="95">
        <v>46223</v>
      </c>
      <c r="C49" s="195">
        <v>5380.39</v>
      </c>
    </row>
    <row r="50" spans="2:3" x14ac:dyDescent="0.35">
      <c r="B50" s="95">
        <v>46220</v>
      </c>
      <c r="C50" s="195">
        <v>5323.83</v>
      </c>
    </row>
    <row r="51" spans="2:3" x14ac:dyDescent="0.35">
      <c r="B51" s="95">
        <v>46219</v>
      </c>
      <c r="C51" s="195">
        <v>5223.51</v>
      </c>
    </row>
    <row r="52" spans="2:3" x14ac:dyDescent="0.35">
      <c r="B52" s="95">
        <v>46218</v>
      </c>
      <c r="C52" s="195">
        <v>5228.42</v>
      </c>
    </row>
    <row r="53" spans="2:3" x14ac:dyDescent="0.35">
      <c r="B53" s="95">
        <v>46217</v>
      </c>
      <c r="C53" s="195">
        <v>5196.95</v>
      </c>
    </row>
    <row r="54" spans="2:3" x14ac:dyDescent="0.35">
      <c r="B54" s="95">
        <v>46216</v>
      </c>
      <c r="C54" s="195">
        <v>5260.88</v>
      </c>
    </row>
    <row r="55" spans="2:3" x14ac:dyDescent="0.35">
      <c r="B55" s="95">
        <v>46213</v>
      </c>
      <c r="C55" s="195">
        <v>5265.31</v>
      </c>
    </row>
    <row r="56" spans="2:3" x14ac:dyDescent="0.35">
      <c r="B56" s="95">
        <v>46212</v>
      </c>
      <c r="C56" s="195">
        <v>5273.67</v>
      </c>
    </row>
    <row r="57" spans="2:3" x14ac:dyDescent="0.35">
      <c r="B57" s="95">
        <v>46211</v>
      </c>
      <c r="C57" s="195">
        <v>5228.42</v>
      </c>
    </row>
    <row r="58" spans="2:3" x14ac:dyDescent="0.35">
      <c r="B58" s="95">
        <v>46210</v>
      </c>
      <c r="C58" s="195">
        <v>5357.77</v>
      </c>
    </row>
    <row r="59" spans="2:3" x14ac:dyDescent="0.35">
      <c r="B59" s="95">
        <v>46209</v>
      </c>
      <c r="C59" s="195">
        <v>5365.15</v>
      </c>
    </row>
    <row r="60" spans="2:3" x14ac:dyDescent="0.35">
      <c r="B60" s="95">
        <v>46206</v>
      </c>
      <c r="C60" s="195">
        <v>5290.88</v>
      </c>
    </row>
    <row r="61" spans="2:3" x14ac:dyDescent="0.35">
      <c r="B61" s="95">
        <v>46205</v>
      </c>
      <c r="C61" s="195">
        <v>5285.97</v>
      </c>
    </row>
    <row r="62" spans="2:3" x14ac:dyDescent="0.35">
      <c r="B62" s="95">
        <v>46204</v>
      </c>
      <c r="C62" s="195">
        <v>5175.8</v>
      </c>
    </row>
    <row r="63" spans="2:3" x14ac:dyDescent="0.35">
      <c r="B63" s="95">
        <v>46203</v>
      </c>
      <c r="C63" s="195">
        <v>5062.1899999999996</v>
      </c>
    </row>
    <row r="64" spans="2:3" x14ac:dyDescent="0.35">
      <c r="B64" s="95">
        <v>46202</v>
      </c>
      <c r="C64" s="195">
        <v>5018.42</v>
      </c>
    </row>
    <row r="65" spans="2:3" x14ac:dyDescent="0.35">
      <c r="B65" s="95">
        <v>46199</v>
      </c>
      <c r="C65" s="195">
        <v>5151.21</v>
      </c>
    </row>
    <row r="66" spans="2:3" x14ac:dyDescent="0.35">
      <c r="B66" s="95">
        <v>46198</v>
      </c>
      <c r="C66" s="195">
        <v>5151.21</v>
      </c>
    </row>
    <row r="67" spans="2:3" x14ac:dyDescent="0.35">
      <c r="B67" s="95">
        <v>46197</v>
      </c>
      <c r="C67" s="195">
        <v>5176.29</v>
      </c>
    </row>
    <row r="68" spans="2:3" x14ac:dyDescent="0.35">
      <c r="B68" s="95">
        <v>46196</v>
      </c>
      <c r="C68" s="195">
        <v>5155.1400000000003</v>
      </c>
    </row>
    <row r="69" spans="2:3" x14ac:dyDescent="0.35">
      <c r="B69" s="95">
        <v>46195</v>
      </c>
      <c r="C69" s="195">
        <v>5132.03</v>
      </c>
    </row>
    <row r="70" spans="2:3" x14ac:dyDescent="0.35">
      <c r="B70" s="95">
        <v>46192</v>
      </c>
      <c r="C70" s="195">
        <v>5109.8999999999996</v>
      </c>
    </row>
    <row r="71" spans="2:3" x14ac:dyDescent="0.35">
      <c r="B71" s="95">
        <v>46191</v>
      </c>
      <c r="C71" s="195">
        <v>5159.08</v>
      </c>
    </row>
    <row r="72" spans="2:3" x14ac:dyDescent="0.35">
      <c r="B72" s="95">
        <v>46190</v>
      </c>
      <c r="C72" s="195">
        <v>5146.29</v>
      </c>
    </row>
    <row r="73" spans="2:3" x14ac:dyDescent="0.35">
      <c r="B73" s="95">
        <v>46189</v>
      </c>
      <c r="C73" s="195">
        <v>5132.03</v>
      </c>
    </row>
    <row r="74" spans="2:3" x14ac:dyDescent="0.35">
      <c r="B74" s="95">
        <v>46188</v>
      </c>
      <c r="C74" s="195">
        <v>5114.32</v>
      </c>
    </row>
    <row r="75" spans="2:3" x14ac:dyDescent="0.35">
      <c r="B75" s="95">
        <v>46185</v>
      </c>
      <c r="C75" s="195">
        <v>5080.88</v>
      </c>
    </row>
    <row r="76" spans="2:3" x14ac:dyDescent="0.35">
      <c r="B76" s="95">
        <v>46184</v>
      </c>
      <c r="C76" s="195">
        <v>5029.24</v>
      </c>
    </row>
    <row r="77" spans="2:3" x14ac:dyDescent="0.35">
      <c r="B77" s="95">
        <v>46183</v>
      </c>
      <c r="C77" s="195">
        <v>5086.29</v>
      </c>
    </row>
    <row r="78" spans="2:3" x14ac:dyDescent="0.35">
      <c r="B78" s="95">
        <v>46182</v>
      </c>
      <c r="C78" s="195">
        <v>5023.83</v>
      </c>
    </row>
    <row r="79" spans="2:3" x14ac:dyDescent="0.35">
      <c r="B79" s="95">
        <v>46181</v>
      </c>
      <c r="C79" s="195">
        <v>4995.3100000000004</v>
      </c>
    </row>
    <row r="80" spans="2:3" x14ac:dyDescent="0.35">
      <c r="B80" s="95">
        <v>46178</v>
      </c>
      <c r="C80" s="195">
        <v>5036.62</v>
      </c>
    </row>
    <row r="81" spans="2:3" x14ac:dyDescent="0.35">
      <c r="B81" s="95">
        <v>46177</v>
      </c>
      <c r="C81" s="195">
        <v>5006.62</v>
      </c>
    </row>
    <row r="82" spans="2:3" x14ac:dyDescent="0.35">
      <c r="B82" s="95">
        <v>46176</v>
      </c>
      <c r="C82" s="195">
        <v>4981.04</v>
      </c>
    </row>
    <row r="83" spans="2:3" x14ac:dyDescent="0.35">
      <c r="B83" s="95">
        <v>46175</v>
      </c>
      <c r="C83" s="195">
        <v>5033.18</v>
      </c>
    </row>
    <row r="84" spans="2:3" x14ac:dyDescent="0.35">
      <c r="B84" s="95">
        <v>46174</v>
      </c>
      <c r="C84" s="195">
        <v>5073.01</v>
      </c>
    </row>
    <row r="85" spans="2:3" x14ac:dyDescent="0.35">
      <c r="B85" s="95">
        <v>46171</v>
      </c>
      <c r="C85" s="195">
        <v>5119.24</v>
      </c>
    </row>
    <row r="86" spans="2:3" x14ac:dyDescent="0.35">
      <c r="B86" s="95">
        <v>46170</v>
      </c>
      <c r="C86" s="195">
        <v>5248.1</v>
      </c>
    </row>
    <row r="87" spans="2:3" x14ac:dyDescent="0.35">
      <c r="B87" s="95">
        <v>46169</v>
      </c>
      <c r="C87" s="195">
        <v>5248.1</v>
      </c>
    </row>
    <row r="88" spans="2:3" x14ac:dyDescent="0.35">
      <c r="B88" s="95">
        <v>46168</v>
      </c>
      <c r="C88" s="195">
        <v>5250.56</v>
      </c>
    </row>
    <row r="89" spans="2:3" x14ac:dyDescent="0.35">
      <c r="B89" s="95">
        <v>46167</v>
      </c>
      <c r="C89" s="195">
        <v>5239.74</v>
      </c>
    </row>
    <row r="90" spans="2:3" x14ac:dyDescent="0.35">
      <c r="B90" s="95">
        <v>46164</v>
      </c>
      <c r="C90" s="195">
        <v>5244.16</v>
      </c>
    </row>
    <row r="91" spans="2:3" x14ac:dyDescent="0.35">
      <c r="B91" s="95">
        <v>46163</v>
      </c>
      <c r="C91" s="195">
        <v>5245.64</v>
      </c>
    </row>
    <row r="92" spans="2:3" x14ac:dyDescent="0.35">
      <c r="B92" s="95">
        <v>46162</v>
      </c>
      <c r="C92" s="195">
        <v>5256.95</v>
      </c>
    </row>
    <row r="93" spans="2:3" x14ac:dyDescent="0.35">
      <c r="B93" s="95">
        <v>46161</v>
      </c>
      <c r="C93" s="195">
        <v>5327.77</v>
      </c>
    </row>
    <row r="94" spans="2:3" x14ac:dyDescent="0.35">
      <c r="B94" s="95">
        <v>46160</v>
      </c>
      <c r="C94" s="195">
        <v>5292.36</v>
      </c>
    </row>
    <row r="95" spans="2:3" x14ac:dyDescent="0.35">
      <c r="B95" s="95">
        <v>46157</v>
      </c>
      <c r="C95" s="195">
        <v>5317.44</v>
      </c>
    </row>
    <row r="96" spans="2:3" x14ac:dyDescent="0.35">
      <c r="B96" s="95">
        <v>46156</v>
      </c>
      <c r="C96" s="195">
        <v>5284.49</v>
      </c>
    </row>
    <row r="97" spans="2:3" x14ac:dyDescent="0.35">
      <c r="B97" s="95">
        <v>46155</v>
      </c>
      <c r="C97" s="195">
        <v>5248.59</v>
      </c>
    </row>
    <row r="98" spans="2:3" x14ac:dyDescent="0.35">
      <c r="B98" s="95">
        <v>46154</v>
      </c>
      <c r="C98" s="195">
        <v>5246.62</v>
      </c>
    </row>
    <row r="99" spans="2:3" x14ac:dyDescent="0.35">
      <c r="B99" s="95">
        <v>46153</v>
      </c>
      <c r="C99" s="195">
        <v>5321.87</v>
      </c>
    </row>
    <row r="100" spans="2:3" x14ac:dyDescent="0.35">
      <c r="B100" s="95">
        <v>46150</v>
      </c>
      <c r="C100" s="195">
        <v>5429.57</v>
      </c>
    </row>
    <row r="101" spans="2:3" x14ac:dyDescent="0.35">
      <c r="B101" s="95">
        <v>46149</v>
      </c>
      <c r="C101" s="195">
        <v>5718.76</v>
      </c>
    </row>
    <row r="102" spans="2:3" x14ac:dyDescent="0.35">
      <c r="B102" s="95">
        <v>46148</v>
      </c>
      <c r="C102" s="195">
        <v>5688.27</v>
      </c>
    </row>
    <row r="103" spans="2:3" x14ac:dyDescent="0.35">
      <c r="B103" s="95">
        <v>46147</v>
      </c>
      <c r="C103" s="195">
        <v>5738.92</v>
      </c>
    </row>
    <row r="104" spans="2:3" x14ac:dyDescent="0.35">
      <c r="B104" s="95">
        <v>46146</v>
      </c>
      <c r="C104" s="195">
        <v>5697.61</v>
      </c>
    </row>
    <row r="105" spans="2:3" x14ac:dyDescent="0.35">
      <c r="B105" s="95">
        <v>46143</v>
      </c>
      <c r="C105" s="195">
        <v>5632.2</v>
      </c>
    </row>
    <row r="106" spans="2:3" x14ac:dyDescent="0.35">
      <c r="B106" s="95">
        <v>46142</v>
      </c>
      <c r="C106" s="195">
        <v>5632.2</v>
      </c>
    </row>
    <row r="107" spans="2:3" x14ac:dyDescent="0.35">
      <c r="B107" s="95">
        <v>46141</v>
      </c>
      <c r="C107" s="195">
        <v>5615.48</v>
      </c>
    </row>
    <row r="108" spans="2:3" x14ac:dyDescent="0.35">
      <c r="B108" s="95">
        <v>46140</v>
      </c>
      <c r="C108" s="195">
        <v>5569.25</v>
      </c>
    </row>
    <row r="109" spans="2:3" x14ac:dyDescent="0.35">
      <c r="B109" s="95">
        <v>46139</v>
      </c>
      <c r="C109" s="195">
        <v>5623.84</v>
      </c>
    </row>
    <row r="110" spans="2:3" x14ac:dyDescent="0.35">
      <c r="B110" s="95">
        <v>46136</v>
      </c>
      <c r="C110" s="195">
        <v>5636.63</v>
      </c>
    </row>
    <row r="111" spans="2:3" x14ac:dyDescent="0.35">
      <c r="B111" s="95">
        <v>46135</v>
      </c>
      <c r="C111" s="195">
        <v>5578.59</v>
      </c>
    </row>
    <row r="112" spans="2:3" x14ac:dyDescent="0.35">
      <c r="B112" s="95">
        <v>46134</v>
      </c>
      <c r="C112" s="195">
        <v>5635.64</v>
      </c>
    </row>
    <row r="113" spans="2:3" x14ac:dyDescent="0.35">
      <c r="B113" s="95">
        <v>46133</v>
      </c>
      <c r="C113" s="195">
        <v>5741.87</v>
      </c>
    </row>
    <row r="114" spans="2:3" x14ac:dyDescent="0.35">
      <c r="B114" s="95">
        <v>46132</v>
      </c>
      <c r="C114" s="195">
        <v>5606.63</v>
      </c>
    </row>
    <row r="115" spans="2:3" x14ac:dyDescent="0.35">
      <c r="B115" s="95">
        <v>46129</v>
      </c>
      <c r="C115" s="195">
        <v>5641.54</v>
      </c>
    </row>
    <row r="116" spans="2:3" x14ac:dyDescent="0.35">
      <c r="B116" s="95">
        <v>46128</v>
      </c>
      <c r="C116" s="195">
        <v>5494.49</v>
      </c>
    </row>
    <row r="117" spans="2:3" x14ac:dyDescent="0.35">
      <c r="B117" s="95">
        <v>46127</v>
      </c>
      <c r="C117" s="195">
        <v>5561.87</v>
      </c>
    </row>
    <row r="118" spans="2:3" x14ac:dyDescent="0.35">
      <c r="B118" s="95">
        <v>46125</v>
      </c>
      <c r="C118" s="195">
        <v>5497.44</v>
      </c>
    </row>
    <row r="119" spans="2:3" x14ac:dyDescent="0.35">
      <c r="B119" s="95">
        <v>46122</v>
      </c>
      <c r="C119" s="195">
        <v>5466.46</v>
      </c>
    </row>
    <row r="120" spans="2:3" x14ac:dyDescent="0.35">
      <c r="B120" s="95">
        <v>46121</v>
      </c>
      <c r="C120" s="195">
        <v>5385.31</v>
      </c>
    </row>
    <row r="121" spans="2:3" x14ac:dyDescent="0.35">
      <c r="B121" s="95">
        <v>46120</v>
      </c>
      <c r="C121" s="195">
        <v>5502.85</v>
      </c>
    </row>
    <row r="122" spans="2:3" x14ac:dyDescent="0.35">
      <c r="B122" s="95">
        <v>46119</v>
      </c>
      <c r="C122" s="195">
        <v>5451.21</v>
      </c>
    </row>
    <row r="123" spans="2:3" x14ac:dyDescent="0.35">
      <c r="B123" s="95">
        <v>46118</v>
      </c>
      <c r="C123" s="195">
        <v>5444.33</v>
      </c>
    </row>
    <row r="124" spans="2:3" x14ac:dyDescent="0.35">
      <c r="B124" s="95">
        <v>46114</v>
      </c>
      <c r="C124" s="195">
        <v>5352.85</v>
      </c>
    </row>
    <row r="125" spans="2:3" x14ac:dyDescent="0.35">
      <c r="B125" s="95">
        <v>46113</v>
      </c>
      <c r="C125" s="195">
        <v>5384.33</v>
      </c>
    </row>
    <row r="126" spans="2:3" x14ac:dyDescent="0.35">
      <c r="B126" s="95">
        <v>46111</v>
      </c>
      <c r="C126" s="195">
        <v>5334.16</v>
      </c>
    </row>
    <row r="127" spans="2:3" x14ac:dyDescent="0.35">
      <c r="B127" s="95">
        <v>46108</v>
      </c>
      <c r="C127" s="195">
        <v>5409.9</v>
      </c>
    </row>
    <row r="128" spans="2:3" x14ac:dyDescent="0.35">
      <c r="B128" s="95">
        <v>46106</v>
      </c>
      <c r="C128" s="195">
        <v>5554.49</v>
      </c>
    </row>
    <row r="129" spans="2:3" x14ac:dyDescent="0.35">
      <c r="B129" s="95">
        <v>46105</v>
      </c>
      <c r="C129" s="195">
        <v>5423.18</v>
      </c>
    </row>
    <row r="130" spans="2:3" x14ac:dyDescent="0.35">
      <c r="B130" s="95">
        <v>46104</v>
      </c>
      <c r="C130" s="195">
        <v>5400.07</v>
      </c>
    </row>
    <row r="131" spans="2:3" x14ac:dyDescent="0.35">
      <c r="B131" s="95">
        <v>46101</v>
      </c>
      <c r="C131" s="195">
        <v>5526.46</v>
      </c>
    </row>
    <row r="132" spans="2:3" x14ac:dyDescent="0.35">
      <c r="B132" s="95">
        <v>46100</v>
      </c>
      <c r="C132" s="195">
        <v>5580.56</v>
      </c>
    </row>
    <row r="133" spans="2:3" x14ac:dyDescent="0.35">
      <c r="B133" s="95">
        <v>46099</v>
      </c>
      <c r="C133" s="195">
        <v>5788.59</v>
      </c>
    </row>
    <row r="134" spans="2:3" x14ac:dyDescent="0.35">
      <c r="B134" s="95">
        <v>46098</v>
      </c>
      <c r="C134" s="195">
        <v>5761.54</v>
      </c>
    </row>
    <row r="135" spans="2:3" x14ac:dyDescent="0.35">
      <c r="B135" s="95">
        <v>46097</v>
      </c>
      <c r="C135" s="195">
        <v>5746.3</v>
      </c>
    </row>
    <row r="136" spans="2:3" x14ac:dyDescent="0.35">
      <c r="B136" s="95">
        <v>46094</v>
      </c>
      <c r="C136" s="195">
        <v>5713.35</v>
      </c>
    </row>
    <row r="137" spans="2:3" x14ac:dyDescent="0.35">
      <c r="B137" s="95">
        <v>46093</v>
      </c>
      <c r="C137" s="195">
        <v>5692.2</v>
      </c>
    </row>
    <row r="138" spans="2:3" x14ac:dyDescent="0.35">
      <c r="B138" s="95">
        <v>46092</v>
      </c>
      <c r="C138" s="195">
        <v>5824.5</v>
      </c>
    </row>
    <row r="139" spans="2:3" x14ac:dyDescent="0.35">
      <c r="B139" s="95">
        <v>46091</v>
      </c>
      <c r="C139" s="195">
        <v>5870.23</v>
      </c>
    </row>
    <row r="140" spans="2:3" x14ac:dyDescent="0.35">
      <c r="B140" s="95">
        <v>46090</v>
      </c>
      <c r="C140" s="195">
        <v>5793.51</v>
      </c>
    </row>
    <row r="141" spans="2:3" x14ac:dyDescent="0.35">
      <c r="B141" s="95">
        <v>46087</v>
      </c>
      <c r="C141" s="195">
        <v>5884.99</v>
      </c>
    </row>
    <row r="142" spans="2:3" x14ac:dyDescent="0.35">
      <c r="B142" s="95">
        <v>46086</v>
      </c>
      <c r="C142" s="195">
        <v>5865.32</v>
      </c>
    </row>
    <row r="143" spans="2:3" x14ac:dyDescent="0.35">
      <c r="B143" s="95">
        <v>46085</v>
      </c>
      <c r="C143" s="195">
        <v>5793.02</v>
      </c>
    </row>
    <row r="144" spans="2:3" x14ac:dyDescent="0.35">
      <c r="B144" s="95">
        <v>46083</v>
      </c>
      <c r="C144" s="195">
        <v>5861.38</v>
      </c>
    </row>
    <row r="145" spans="2:3" x14ac:dyDescent="0.35">
      <c r="B145" s="95">
        <v>46080</v>
      </c>
      <c r="C145" s="195">
        <v>5904.17</v>
      </c>
    </row>
    <row r="146" spans="2:3" x14ac:dyDescent="0.35">
      <c r="B146" s="95">
        <v>46079</v>
      </c>
      <c r="C146" s="195">
        <v>6036.47</v>
      </c>
    </row>
    <row r="147" spans="2:3" x14ac:dyDescent="0.35">
      <c r="B147" s="95">
        <v>46078</v>
      </c>
      <c r="C147" s="195">
        <v>6057.12</v>
      </c>
    </row>
    <row r="148" spans="2:3" x14ac:dyDescent="0.35">
      <c r="B148" s="95">
        <v>46077</v>
      </c>
      <c r="C148" s="195">
        <v>6061.55</v>
      </c>
    </row>
    <row r="149" spans="2:3" x14ac:dyDescent="0.35">
      <c r="B149" s="95">
        <v>46076</v>
      </c>
      <c r="C149" s="195">
        <v>6022.2</v>
      </c>
    </row>
    <row r="150" spans="2:3" x14ac:dyDescent="0.35">
      <c r="B150" s="95">
        <v>46073</v>
      </c>
      <c r="C150" s="195">
        <v>5998.6</v>
      </c>
    </row>
    <row r="151" spans="2:3" x14ac:dyDescent="0.35">
      <c r="B151" s="95">
        <v>46072</v>
      </c>
      <c r="C151" s="195">
        <v>6008.43</v>
      </c>
    </row>
    <row r="152" spans="2:3" x14ac:dyDescent="0.35">
      <c r="B152" s="95">
        <v>46071</v>
      </c>
      <c r="C152" s="195">
        <v>6074.83</v>
      </c>
    </row>
    <row r="153" spans="2:3" x14ac:dyDescent="0.35">
      <c r="B153" s="95">
        <v>46070</v>
      </c>
      <c r="C153" s="195">
        <v>6044.83</v>
      </c>
    </row>
    <row r="154" spans="2:3" x14ac:dyDescent="0.35">
      <c r="B154" s="95">
        <v>46069</v>
      </c>
      <c r="C154" s="195">
        <v>6005.97</v>
      </c>
    </row>
    <row r="155" spans="2:3" x14ac:dyDescent="0.35">
      <c r="B155" s="95">
        <v>46066</v>
      </c>
      <c r="C155" s="195">
        <v>5882.53</v>
      </c>
    </row>
    <row r="156" spans="2:3" x14ac:dyDescent="0.35">
      <c r="B156" s="95">
        <v>46065</v>
      </c>
      <c r="C156" s="195">
        <v>6002.04</v>
      </c>
    </row>
    <row r="157" spans="2:3" x14ac:dyDescent="0.35">
      <c r="B157" s="95">
        <v>46064</v>
      </c>
      <c r="C157" s="195">
        <v>5920.4</v>
      </c>
    </row>
    <row r="158" spans="2:3" x14ac:dyDescent="0.35">
      <c r="B158" s="95">
        <v>46063</v>
      </c>
      <c r="C158" s="195">
        <v>5777.28</v>
      </c>
    </row>
    <row r="159" spans="2:3" x14ac:dyDescent="0.35">
      <c r="B159" s="95">
        <v>46062</v>
      </c>
      <c r="C159" s="195">
        <v>5747.28</v>
      </c>
    </row>
    <row r="160" spans="2:3" x14ac:dyDescent="0.35">
      <c r="B160" s="95">
        <v>46059</v>
      </c>
      <c r="C160" s="195">
        <v>5814.17</v>
      </c>
    </row>
    <row r="161" spans="2:3" x14ac:dyDescent="0.35">
      <c r="B161" s="95">
        <v>46058</v>
      </c>
      <c r="C161" s="195">
        <v>5774.33</v>
      </c>
    </row>
    <row r="162" spans="2:3" x14ac:dyDescent="0.35">
      <c r="B162" s="95">
        <v>46057</v>
      </c>
      <c r="C162" s="195">
        <v>5782.69</v>
      </c>
    </row>
    <row r="163" spans="2:3" x14ac:dyDescent="0.35">
      <c r="B163" s="95">
        <v>46056</v>
      </c>
      <c r="C163" s="195">
        <v>5785.64</v>
      </c>
    </row>
    <row r="164" spans="2:3" x14ac:dyDescent="0.35">
      <c r="B164" s="95">
        <v>46055</v>
      </c>
      <c r="C164" s="195">
        <v>5792.04</v>
      </c>
    </row>
    <row r="165" spans="2:3" x14ac:dyDescent="0.35">
      <c r="B165" s="95">
        <v>46052</v>
      </c>
      <c r="C165" s="195">
        <v>5764.5</v>
      </c>
    </row>
    <row r="166" spans="2:3" x14ac:dyDescent="0.35">
      <c r="B166" s="95">
        <v>46051</v>
      </c>
      <c r="C166" s="195">
        <v>5629.25</v>
      </c>
    </row>
    <row r="167" spans="2:3" x14ac:dyDescent="0.35">
      <c r="B167" s="95">
        <v>46050</v>
      </c>
      <c r="C167" s="195">
        <v>5654.33</v>
      </c>
    </row>
    <row r="168" spans="2:3" x14ac:dyDescent="0.35">
      <c r="B168" s="95">
        <v>46049</v>
      </c>
      <c r="C168" s="195">
        <v>5789.58</v>
      </c>
    </row>
    <row r="169" spans="2:3" x14ac:dyDescent="0.35">
      <c r="B169" s="95">
        <v>46045</v>
      </c>
      <c r="C169" s="195">
        <v>5739.41</v>
      </c>
    </row>
    <row r="170" spans="2:3" x14ac:dyDescent="0.35">
      <c r="B170" s="95">
        <v>46044</v>
      </c>
      <c r="C170" s="195">
        <v>5834.82</v>
      </c>
    </row>
    <row r="171" spans="2:3" x14ac:dyDescent="0.35">
      <c r="B171" s="95">
        <v>46043</v>
      </c>
      <c r="C171" s="195">
        <v>5707.45</v>
      </c>
    </row>
    <row r="172" spans="2:3" x14ac:dyDescent="0.35">
      <c r="B172" s="95">
        <v>46042</v>
      </c>
      <c r="C172" s="195">
        <v>5787.61</v>
      </c>
    </row>
    <row r="173" spans="2:3" x14ac:dyDescent="0.35">
      <c r="B173" s="95">
        <v>46041</v>
      </c>
      <c r="C173" s="195">
        <v>5846.14</v>
      </c>
    </row>
    <row r="174" spans="2:3" x14ac:dyDescent="0.35">
      <c r="B174" s="95">
        <v>46038</v>
      </c>
      <c r="C174" s="195">
        <v>5801.87</v>
      </c>
    </row>
    <row r="175" spans="2:3" x14ac:dyDescent="0.35">
      <c r="B175" s="95">
        <v>46037</v>
      </c>
      <c r="C175" s="195">
        <v>5809.74</v>
      </c>
    </row>
    <row r="176" spans="2:3" x14ac:dyDescent="0.35">
      <c r="B176" s="95">
        <v>46036</v>
      </c>
      <c r="C176" s="195">
        <v>5809.74</v>
      </c>
    </row>
    <row r="177" spans="2:3" x14ac:dyDescent="0.35">
      <c r="B177" s="95">
        <v>46035</v>
      </c>
      <c r="C177" s="195">
        <v>5821.05</v>
      </c>
    </row>
    <row r="178" spans="2:3" x14ac:dyDescent="0.35">
      <c r="B178" s="95">
        <v>46034</v>
      </c>
      <c r="C178" s="195">
        <v>5846.14</v>
      </c>
    </row>
    <row r="179" spans="2:3" x14ac:dyDescent="0.35">
      <c r="B179" s="95">
        <v>46031</v>
      </c>
      <c r="C179" s="195">
        <v>5879.58</v>
      </c>
    </row>
    <row r="180" spans="2:3" x14ac:dyDescent="0.35">
      <c r="B180" s="95">
        <v>46030</v>
      </c>
      <c r="C180" s="195">
        <v>5934.66</v>
      </c>
    </row>
    <row r="181" spans="2:3" x14ac:dyDescent="0.35">
      <c r="B181" s="95">
        <v>46029</v>
      </c>
      <c r="C181" s="195">
        <v>6083.68</v>
      </c>
    </row>
    <row r="182" spans="2:3" x14ac:dyDescent="0.35">
      <c r="B182" s="95">
        <v>46028</v>
      </c>
      <c r="C182" s="195">
        <v>6029.09</v>
      </c>
    </row>
    <row r="183" spans="2:3" x14ac:dyDescent="0.35">
      <c r="B183" s="95">
        <v>46027</v>
      </c>
      <c r="C183" s="195">
        <v>5927.78</v>
      </c>
    </row>
    <row r="184" spans="2:3" x14ac:dyDescent="0.35">
      <c r="B184" s="95">
        <v>46024</v>
      </c>
      <c r="C184" s="195">
        <v>5886.46</v>
      </c>
    </row>
    <row r="185" spans="2:3" x14ac:dyDescent="0.35">
      <c r="B185" s="95">
        <v>46023</v>
      </c>
      <c r="C185" s="195">
        <v>5911.06</v>
      </c>
    </row>
    <row r="186" spans="2:3" x14ac:dyDescent="0.35">
      <c r="B186" s="95">
        <v>46022</v>
      </c>
      <c r="C186" s="195">
        <v>5932.2</v>
      </c>
    </row>
    <row r="187" spans="2:3" x14ac:dyDescent="0.35">
      <c r="B187" s="95">
        <v>46021</v>
      </c>
      <c r="C187" s="195">
        <v>5914.5</v>
      </c>
    </row>
    <row r="188" spans="2:3" x14ac:dyDescent="0.35">
      <c r="B188" s="95">
        <v>46020</v>
      </c>
      <c r="C188" s="195">
        <v>5942.53</v>
      </c>
    </row>
    <row r="189" spans="2:3" x14ac:dyDescent="0.35">
      <c r="B189" s="95">
        <v>46017</v>
      </c>
      <c r="C189" s="195">
        <v>5933.68</v>
      </c>
    </row>
    <row r="190" spans="2:3" x14ac:dyDescent="0.35">
      <c r="B190" s="95">
        <v>46015</v>
      </c>
      <c r="C190" s="195">
        <v>5931.22</v>
      </c>
    </row>
    <row r="191" spans="2:3" x14ac:dyDescent="0.35">
      <c r="B191" s="95">
        <v>46014</v>
      </c>
      <c r="C191" s="195">
        <v>5961.71</v>
      </c>
    </row>
    <row r="192" spans="2:3" x14ac:dyDescent="0.35">
      <c r="B192" s="95">
        <v>46013</v>
      </c>
      <c r="C192" s="195">
        <v>5983.35</v>
      </c>
    </row>
    <row r="193" spans="2:3" x14ac:dyDescent="0.35">
      <c r="B193" s="95">
        <v>46010</v>
      </c>
      <c r="C193" s="195">
        <v>6003.02</v>
      </c>
    </row>
    <row r="194" spans="2:3" x14ac:dyDescent="0.35">
      <c r="B194" s="95">
        <v>46009</v>
      </c>
      <c r="C194" s="195">
        <v>5941.55</v>
      </c>
    </row>
    <row r="195" spans="2:3" x14ac:dyDescent="0.35">
      <c r="B195" s="95">
        <v>46008</v>
      </c>
      <c r="C195" s="195">
        <v>5996.14</v>
      </c>
    </row>
    <row r="196" spans="2:3" x14ac:dyDescent="0.35">
      <c r="B196" s="95">
        <v>46007</v>
      </c>
      <c r="C196" s="195">
        <v>5966.63</v>
      </c>
    </row>
    <row r="197" spans="2:3" x14ac:dyDescent="0.35">
      <c r="B197" s="95">
        <v>46006</v>
      </c>
      <c r="C197" s="195">
        <v>5939.09</v>
      </c>
    </row>
    <row r="198" spans="2:3" x14ac:dyDescent="0.35">
      <c r="B198" s="95">
        <v>46003</v>
      </c>
      <c r="C198" s="195">
        <v>5818.59</v>
      </c>
    </row>
    <row r="199" spans="2:3" x14ac:dyDescent="0.35">
      <c r="B199" s="95">
        <v>46002</v>
      </c>
      <c r="C199" s="195">
        <v>5751.22</v>
      </c>
    </row>
    <row r="200" spans="2:3" x14ac:dyDescent="0.35">
      <c r="B200" s="95">
        <v>46001</v>
      </c>
      <c r="C200" s="195">
        <v>5733.02</v>
      </c>
    </row>
    <row r="201" spans="2:3" x14ac:dyDescent="0.35">
      <c r="B201" s="95">
        <v>46000</v>
      </c>
      <c r="C201" s="195">
        <v>5787.61</v>
      </c>
    </row>
    <row r="202" spans="2:3" x14ac:dyDescent="0.35">
      <c r="B202" s="95">
        <v>45999</v>
      </c>
      <c r="C202" s="195">
        <v>5751.71</v>
      </c>
    </row>
    <row r="203" spans="2:3" x14ac:dyDescent="0.35">
      <c r="B203" s="95">
        <v>45996</v>
      </c>
      <c r="C203" s="195">
        <v>5863.35</v>
      </c>
    </row>
    <row r="204" spans="2:3" x14ac:dyDescent="0.35">
      <c r="B204" s="95">
        <v>45995</v>
      </c>
      <c r="C204" s="195">
        <v>5780.23</v>
      </c>
    </row>
    <row r="205" spans="2:3" x14ac:dyDescent="0.35">
      <c r="B205" s="95">
        <v>45994</v>
      </c>
      <c r="C205" s="195">
        <v>5729.09</v>
      </c>
    </row>
    <row r="206" spans="2:3" x14ac:dyDescent="0.35">
      <c r="B206" s="95">
        <v>45993</v>
      </c>
      <c r="C206" s="195">
        <v>5779.25</v>
      </c>
    </row>
    <row r="207" spans="2:3" x14ac:dyDescent="0.35">
      <c r="B207" s="95">
        <v>45992</v>
      </c>
      <c r="C207" s="195">
        <v>5718.27</v>
      </c>
    </row>
    <row r="208" spans="2:3" x14ac:dyDescent="0.35">
      <c r="B208" s="95">
        <v>45989</v>
      </c>
      <c r="C208" s="195">
        <v>5750.23</v>
      </c>
    </row>
    <row r="209" spans="2:3" x14ac:dyDescent="0.35">
      <c r="B209" s="95">
        <v>45988</v>
      </c>
      <c r="C209" s="195">
        <v>5731.05</v>
      </c>
    </row>
    <row r="210" spans="2:3" x14ac:dyDescent="0.35">
      <c r="B210" s="95">
        <v>45987</v>
      </c>
      <c r="C210" s="195">
        <v>5784.17</v>
      </c>
    </row>
    <row r="211" spans="2:3" x14ac:dyDescent="0.35">
      <c r="B211" s="95">
        <v>45986</v>
      </c>
      <c r="C211" s="195">
        <v>5770.89</v>
      </c>
    </row>
    <row r="212" spans="2:3" x14ac:dyDescent="0.35">
      <c r="B212" s="95">
        <v>45985</v>
      </c>
      <c r="C212" s="195">
        <v>5720.23</v>
      </c>
    </row>
    <row r="213" spans="2:3" x14ac:dyDescent="0.35">
      <c r="B213" s="95">
        <v>45982</v>
      </c>
      <c r="C213" s="195">
        <v>5717.77</v>
      </c>
    </row>
    <row r="214" spans="2:3" x14ac:dyDescent="0.35">
      <c r="B214" s="95">
        <v>45981</v>
      </c>
      <c r="C214" s="195">
        <v>5723.68</v>
      </c>
    </row>
    <row r="215" spans="2:3" x14ac:dyDescent="0.35">
      <c r="B215" s="95">
        <v>45980</v>
      </c>
      <c r="C215" s="195">
        <v>5778.27</v>
      </c>
    </row>
    <row r="216" spans="2:3" x14ac:dyDescent="0.35">
      <c r="B216" s="95">
        <v>45979</v>
      </c>
      <c r="C216" s="195">
        <v>5744.33</v>
      </c>
    </row>
    <row r="217" spans="2:3" x14ac:dyDescent="0.35">
      <c r="B217" s="95">
        <v>45978</v>
      </c>
      <c r="C217" s="195">
        <v>5734.99</v>
      </c>
    </row>
    <row r="218" spans="2:3" x14ac:dyDescent="0.35">
      <c r="B218" s="95">
        <v>45975</v>
      </c>
      <c r="C218" s="195">
        <v>5708.43</v>
      </c>
    </row>
    <row r="219" spans="2:3" x14ac:dyDescent="0.35">
      <c r="B219" s="95">
        <v>45974</v>
      </c>
      <c r="C219" s="195">
        <v>5755.64</v>
      </c>
    </row>
    <row r="220" spans="2:3" x14ac:dyDescent="0.35">
      <c r="B220" s="95">
        <v>45973</v>
      </c>
      <c r="C220" s="195">
        <v>5783.68</v>
      </c>
    </row>
    <row r="221" spans="2:3" x14ac:dyDescent="0.35">
      <c r="B221" s="95">
        <v>45972</v>
      </c>
      <c r="C221" s="195">
        <v>5853.02</v>
      </c>
    </row>
    <row r="222" spans="2:3" x14ac:dyDescent="0.35">
      <c r="B222" s="95">
        <v>45971</v>
      </c>
      <c r="C222" s="195">
        <v>6033.02</v>
      </c>
    </row>
    <row r="223" spans="2:3" x14ac:dyDescent="0.35">
      <c r="B223" s="95">
        <v>45968</v>
      </c>
      <c r="C223" s="195">
        <v>6056.63</v>
      </c>
    </row>
    <row r="224" spans="2:3" x14ac:dyDescent="0.35">
      <c r="B224" s="95">
        <v>45967</v>
      </c>
      <c r="C224" s="195">
        <v>5914.99</v>
      </c>
    </row>
    <row r="225" spans="2:3" x14ac:dyDescent="0.35">
      <c r="B225" s="95">
        <v>45965</v>
      </c>
      <c r="C225" s="195">
        <v>5795.97</v>
      </c>
    </row>
    <row r="226" spans="2:3" x14ac:dyDescent="0.35">
      <c r="B226" s="95">
        <v>45964</v>
      </c>
      <c r="C226" s="195">
        <v>5725.15</v>
      </c>
    </row>
    <row r="227" spans="2:3" x14ac:dyDescent="0.35">
      <c r="B227" s="95">
        <v>45961</v>
      </c>
      <c r="C227" s="195">
        <v>5740.89</v>
      </c>
    </row>
    <row r="228" spans="2:3" x14ac:dyDescent="0.35">
      <c r="B228" s="95">
        <v>45960</v>
      </c>
      <c r="C228" s="195">
        <v>5763.51</v>
      </c>
    </row>
    <row r="229" spans="2:3" x14ac:dyDescent="0.35">
      <c r="B229" s="95">
        <v>45959</v>
      </c>
      <c r="C229" s="195">
        <v>5756.63</v>
      </c>
    </row>
    <row r="230" spans="2:3" x14ac:dyDescent="0.35">
      <c r="B230" s="95">
        <v>45958</v>
      </c>
      <c r="C230" s="195">
        <v>5764.99</v>
      </c>
    </row>
    <row r="231" spans="2:3" x14ac:dyDescent="0.35">
      <c r="B231" s="95">
        <v>45957</v>
      </c>
      <c r="C231" s="195">
        <v>5815.15</v>
      </c>
    </row>
    <row r="232" spans="2:3" x14ac:dyDescent="0.35">
      <c r="B232" s="95">
        <v>45954</v>
      </c>
      <c r="C232" s="195">
        <v>5953.84</v>
      </c>
    </row>
    <row r="233" spans="2:3" x14ac:dyDescent="0.35">
      <c r="B233" s="95">
        <v>45953</v>
      </c>
      <c r="C233" s="195">
        <v>5968.6</v>
      </c>
    </row>
    <row r="234" spans="2:3" x14ac:dyDescent="0.35">
      <c r="B234" s="95">
        <v>45951</v>
      </c>
      <c r="C234" s="195">
        <v>5975.48</v>
      </c>
    </row>
    <row r="235" spans="2:3" x14ac:dyDescent="0.35">
      <c r="B235" s="95">
        <v>45950</v>
      </c>
      <c r="C235" s="195">
        <v>5970.56</v>
      </c>
    </row>
    <row r="236" spans="2:3" x14ac:dyDescent="0.35">
      <c r="B236" s="95">
        <v>45947</v>
      </c>
      <c r="C236" s="195">
        <v>5983.35</v>
      </c>
    </row>
    <row r="237" spans="2:3" x14ac:dyDescent="0.35">
      <c r="B237" s="95">
        <v>45946</v>
      </c>
      <c r="C237" s="195">
        <v>5926.79</v>
      </c>
    </row>
    <row r="238" spans="2:3" x14ac:dyDescent="0.35">
      <c r="B238" s="95">
        <v>45945</v>
      </c>
      <c r="C238" s="195">
        <v>5761.54</v>
      </c>
    </row>
    <row r="239" spans="2:3" x14ac:dyDescent="0.35">
      <c r="B239" s="95">
        <v>45944</v>
      </c>
      <c r="C239" s="195">
        <v>5705.48</v>
      </c>
    </row>
    <row r="240" spans="2:3" x14ac:dyDescent="0.35">
      <c r="B240" s="95">
        <v>45943</v>
      </c>
      <c r="C240" s="195">
        <v>5765.97</v>
      </c>
    </row>
    <row r="241" spans="2:3" x14ac:dyDescent="0.35">
      <c r="B241" s="95">
        <v>45940</v>
      </c>
      <c r="C241" s="195">
        <v>5775.32</v>
      </c>
    </row>
    <row r="242" spans="2:3" x14ac:dyDescent="0.35">
      <c r="B242" s="95">
        <v>45939</v>
      </c>
      <c r="C242" s="195">
        <v>5779.74</v>
      </c>
    </row>
    <row r="243" spans="2:3" x14ac:dyDescent="0.35">
      <c r="B243" s="95">
        <v>45938</v>
      </c>
      <c r="C243" s="195">
        <v>5740.4</v>
      </c>
    </row>
    <row r="244" spans="2:3" x14ac:dyDescent="0.35">
      <c r="B244" s="95">
        <v>45937</v>
      </c>
      <c r="C244" s="195">
        <v>5790.56</v>
      </c>
    </row>
    <row r="245" spans="2:3" x14ac:dyDescent="0.35">
      <c r="B245" s="95">
        <v>45936</v>
      </c>
      <c r="C245" s="195">
        <v>5912.53</v>
      </c>
    </row>
    <row r="246" spans="2:3" x14ac:dyDescent="0.35">
      <c r="B246" s="95">
        <v>45933</v>
      </c>
      <c r="C246" s="195">
        <v>5894.33</v>
      </c>
    </row>
    <row r="247" spans="2:3" x14ac:dyDescent="0.35">
      <c r="B247" s="95">
        <v>45931</v>
      </c>
      <c r="C247" s="195">
        <v>5868.76</v>
      </c>
    </row>
    <row r="248" spans="2:3" x14ac:dyDescent="0.35">
      <c r="B248" s="95">
        <v>45930</v>
      </c>
      <c r="C248" s="195">
        <v>5892.86</v>
      </c>
    </row>
    <row r="249" spans="2:3" x14ac:dyDescent="0.35">
      <c r="B249" s="95">
        <v>45929</v>
      </c>
      <c r="C249" s="195">
        <v>5831.87</v>
      </c>
    </row>
    <row r="250" spans="2:3" x14ac:dyDescent="0.35">
      <c r="B250" s="95">
        <v>45926</v>
      </c>
      <c r="C250" s="195">
        <v>5823.51</v>
      </c>
    </row>
    <row r="251" spans="2:3" x14ac:dyDescent="0.35">
      <c r="B251" s="95">
        <v>45925</v>
      </c>
      <c r="C251" s="195">
        <v>5855.97</v>
      </c>
    </row>
    <row r="252" spans="2:3" x14ac:dyDescent="0.35">
      <c r="B252" s="95">
        <v>45924</v>
      </c>
      <c r="C252" s="195">
        <v>5872.69</v>
      </c>
    </row>
    <row r="253" spans="2:3" x14ac:dyDescent="0.35">
      <c r="B253" s="95">
        <v>45923</v>
      </c>
      <c r="C253" s="195">
        <v>5836.79</v>
      </c>
    </row>
    <row r="254" spans="2:3" x14ac:dyDescent="0.35">
      <c r="B254" s="95">
        <v>45922</v>
      </c>
      <c r="C254" s="195">
        <v>5957.29</v>
      </c>
    </row>
    <row r="255" spans="2:3" x14ac:dyDescent="0.35">
      <c r="B255" s="95">
        <v>45919</v>
      </c>
      <c r="C255" s="195">
        <v>5970.07</v>
      </c>
    </row>
    <row r="256" spans="2:3" x14ac:dyDescent="0.35">
      <c r="B256" s="95">
        <v>45918</v>
      </c>
      <c r="C256" s="195">
        <v>6000.56</v>
      </c>
    </row>
    <row r="257" spans="2:3" x14ac:dyDescent="0.35">
      <c r="B257" s="95">
        <v>45917</v>
      </c>
      <c r="C257" s="195">
        <v>5997.61</v>
      </c>
    </row>
    <row r="258" spans="2:3" x14ac:dyDescent="0.35">
      <c r="B258" s="95">
        <v>45916</v>
      </c>
      <c r="C258" s="195">
        <v>6100.89</v>
      </c>
    </row>
    <row r="259" spans="2:3" x14ac:dyDescent="0.35">
      <c r="B259" s="95">
        <v>45915</v>
      </c>
      <c r="C259" s="195">
        <v>6110.24</v>
      </c>
    </row>
    <row r="260" spans="2:3" x14ac:dyDescent="0.35">
      <c r="B260" s="95">
        <v>45912</v>
      </c>
      <c r="C260" s="195">
        <v>6144.66</v>
      </c>
    </row>
    <row r="261" spans="2:3" x14ac:dyDescent="0.35">
      <c r="B261" s="95">
        <v>45911</v>
      </c>
      <c r="C261" s="195">
        <v>6197.29</v>
      </c>
    </row>
    <row r="262" spans="2:3" x14ac:dyDescent="0.35">
      <c r="B262" s="95">
        <v>45910</v>
      </c>
      <c r="C262" s="195">
        <v>6097.45</v>
      </c>
    </row>
    <row r="263" spans="2:3" x14ac:dyDescent="0.35">
      <c r="B263" s="95">
        <v>45909</v>
      </c>
      <c r="C263" s="195">
        <v>6041.88</v>
      </c>
    </row>
    <row r="264" spans="2:3" x14ac:dyDescent="0.35">
      <c r="B264" s="95">
        <v>45908</v>
      </c>
      <c r="C264" s="195">
        <v>6015.32</v>
      </c>
    </row>
    <row r="265" spans="2:3" x14ac:dyDescent="0.35">
      <c r="B265" s="95">
        <v>45905</v>
      </c>
      <c r="C265" s="195">
        <v>5976.47</v>
      </c>
    </row>
    <row r="266" spans="2:3" x14ac:dyDescent="0.35">
      <c r="B266" s="95">
        <v>45904</v>
      </c>
      <c r="C266" s="195">
        <v>5983.35</v>
      </c>
    </row>
    <row r="267" spans="2:3" x14ac:dyDescent="0.35">
      <c r="B267" s="95">
        <v>45903</v>
      </c>
      <c r="C267" s="195">
        <v>5811.22</v>
      </c>
    </row>
    <row r="268" spans="2:3" x14ac:dyDescent="0.35">
      <c r="B268" s="95">
        <v>45902</v>
      </c>
      <c r="C268" s="195">
        <v>5794.99</v>
      </c>
    </row>
    <row r="269" spans="2:3" x14ac:dyDescent="0.35">
      <c r="B269" s="95">
        <v>45901</v>
      </c>
      <c r="C269" s="195">
        <v>5750.73</v>
      </c>
    </row>
    <row r="270" spans="2:3" x14ac:dyDescent="0.35">
      <c r="B270" s="95">
        <v>45898</v>
      </c>
      <c r="C270" s="195">
        <v>5728.59</v>
      </c>
    </row>
    <row r="271" spans="2:3" x14ac:dyDescent="0.35">
      <c r="B271" s="95">
        <v>45897</v>
      </c>
      <c r="C271" s="195">
        <v>5627.28</v>
      </c>
    </row>
    <row r="272" spans="2:3" x14ac:dyDescent="0.35">
      <c r="B272" s="95">
        <v>45895</v>
      </c>
      <c r="C272" s="195">
        <v>5671.05</v>
      </c>
    </row>
    <row r="273" spans="2:3" x14ac:dyDescent="0.35">
      <c r="B273" s="95">
        <v>45894</v>
      </c>
      <c r="C273" s="195">
        <v>5459.57</v>
      </c>
    </row>
    <row r="274" spans="2:3" x14ac:dyDescent="0.35">
      <c r="B274" s="95">
        <v>45891</v>
      </c>
      <c r="C274" s="195">
        <v>5454.66</v>
      </c>
    </row>
    <row r="275" spans="2:3" x14ac:dyDescent="0.35">
      <c r="B275" s="95">
        <v>45890</v>
      </c>
      <c r="C275" s="195">
        <v>5505.8</v>
      </c>
    </row>
    <row r="276" spans="2:3" x14ac:dyDescent="0.35">
      <c r="B276" s="95">
        <v>45889</v>
      </c>
      <c r="C276" s="195">
        <v>5607.61</v>
      </c>
    </row>
    <row r="277" spans="2:3" x14ac:dyDescent="0.35">
      <c r="B277" s="95">
        <v>45888</v>
      </c>
      <c r="C277" s="195">
        <v>5408.92</v>
      </c>
    </row>
    <row r="278" spans="2:3" x14ac:dyDescent="0.35">
      <c r="B278" s="95">
        <v>45887</v>
      </c>
      <c r="C278" s="195">
        <v>5349.9</v>
      </c>
    </row>
    <row r="279" spans="2:3" x14ac:dyDescent="0.35">
      <c r="B279" s="95">
        <v>45883</v>
      </c>
      <c r="C279" s="195">
        <v>5215.6400000000003</v>
      </c>
    </row>
    <row r="280" spans="2:3" x14ac:dyDescent="0.35">
      <c r="B280" s="95">
        <v>45882</v>
      </c>
      <c r="C280" s="195">
        <v>5287.44</v>
      </c>
    </row>
    <row r="281" spans="2:3" x14ac:dyDescent="0.35">
      <c r="B281" s="95">
        <v>45881</v>
      </c>
      <c r="C281" s="195">
        <v>5250.56</v>
      </c>
    </row>
    <row r="282" spans="2:3" x14ac:dyDescent="0.35">
      <c r="B282" s="95">
        <v>45880</v>
      </c>
      <c r="C282" s="195">
        <v>5293.34</v>
      </c>
    </row>
    <row r="283" spans="2:3" x14ac:dyDescent="0.35">
      <c r="B283" s="95">
        <v>45877</v>
      </c>
      <c r="C283" s="195">
        <v>5298.75</v>
      </c>
    </row>
    <row r="284" spans="2:3" x14ac:dyDescent="0.35">
      <c r="B284" s="95">
        <v>45876</v>
      </c>
      <c r="C284" s="195">
        <v>5386.79</v>
      </c>
    </row>
    <row r="285" spans="2:3" x14ac:dyDescent="0.35">
      <c r="B285" s="95">
        <v>45875</v>
      </c>
      <c r="C285" s="195">
        <v>5314</v>
      </c>
    </row>
    <row r="286" spans="2:3" x14ac:dyDescent="0.35">
      <c r="B286" s="95">
        <v>45874</v>
      </c>
      <c r="C286" s="195">
        <v>5543.18</v>
      </c>
    </row>
    <row r="287" spans="2:3" x14ac:dyDescent="0.35">
      <c r="B287" s="95">
        <v>45873</v>
      </c>
      <c r="C287" s="195">
        <v>5692.2</v>
      </c>
    </row>
    <row r="288" spans="2:3" x14ac:dyDescent="0.35">
      <c r="B288" s="95">
        <v>45870</v>
      </c>
      <c r="C288" s="195">
        <v>5629.25</v>
      </c>
    </row>
    <row r="289" spans="2:3" x14ac:dyDescent="0.35">
      <c r="B289" s="95">
        <v>45869</v>
      </c>
      <c r="C289" s="195">
        <v>5603.03</v>
      </c>
    </row>
    <row r="290" spans="2:3" x14ac:dyDescent="0.35">
      <c r="B290" s="95">
        <v>45868</v>
      </c>
      <c r="C290" s="195">
        <v>5579.73</v>
      </c>
    </row>
    <row r="291" spans="2:3" x14ac:dyDescent="0.35">
      <c r="B291" s="95">
        <v>45867</v>
      </c>
      <c r="C291" s="195">
        <v>5462.25</v>
      </c>
    </row>
    <row r="292" spans="2:3" x14ac:dyDescent="0.35">
      <c r="B292" s="95">
        <v>45866</v>
      </c>
      <c r="C292" s="195">
        <v>5460.8</v>
      </c>
    </row>
    <row r="293" spans="2:3" x14ac:dyDescent="0.35">
      <c r="B293" s="95">
        <v>45863</v>
      </c>
      <c r="C293" s="195">
        <v>5431.19</v>
      </c>
    </row>
    <row r="294" spans="2:3" x14ac:dyDescent="0.35">
      <c r="B294" s="95">
        <v>45862</v>
      </c>
      <c r="C294" s="195">
        <v>5507.89</v>
      </c>
    </row>
    <row r="295" spans="2:3" x14ac:dyDescent="0.35">
      <c r="B295" s="95">
        <v>45861</v>
      </c>
      <c r="C295" s="195">
        <v>5553.03</v>
      </c>
    </row>
    <row r="296" spans="2:3" x14ac:dyDescent="0.35">
      <c r="B296" s="95">
        <v>45860</v>
      </c>
      <c r="C296" s="195">
        <v>5542.35</v>
      </c>
    </row>
    <row r="297" spans="2:3" x14ac:dyDescent="0.35">
      <c r="B297" s="95">
        <v>45859</v>
      </c>
      <c r="C297" s="195">
        <v>5516.14</v>
      </c>
    </row>
    <row r="298" spans="2:3" x14ac:dyDescent="0.35">
      <c r="B298" s="95">
        <v>45856</v>
      </c>
      <c r="C298" s="195">
        <v>5568.57</v>
      </c>
    </row>
    <row r="299" spans="2:3" x14ac:dyDescent="0.35">
      <c r="B299" s="95">
        <v>45855</v>
      </c>
      <c r="C299" s="195">
        <v>5638.47</v>
      </c>
    </row>
    <row r="300" spans="2:3" x14ac:dyDescent="0.35">
      <c r="B300" s="95">
        <v>45854</v>
      </c>
      <c r="C300" s="195">
        <v>5618.08</v>
      </c>
    </row>
    <row r="301" spans="2:3" x14ac:dyDescent="0.35">
      <c r="B301" s="95">
        <v>45853</v>
      </c>
      <c r="C301" s="195">
        <v>5617.11</v>
      </c>
    </row>
    <row r="302" spans="2:3" x14ac:dyDescent="0.35">
      <c r="B302" s="95">
        <v>45852</v>
      </c>
      <c r="C302" s="195">
        <v>5609.83</v>
      </c>
    </row>
    <row r="303" spans="2:3" x14ac:dyDescent="0.35">
      <c r="B303" s="95">
        <v>45849</v>
      </c>
      <c r="C303" s="195">
        <v>5590.9</v>
      </c>
    </row>
    <row r="304" spans="2:3" x14ac:dyDescent="0.35">
      <c r="B304" s="95">
        <v>45848</v>
      </c>
      <c r="C304" s="195">
        <v>5706.92</v>
      </c>
    </row>
    <row r="305" spans="2:3" x14ac:dyDescent="0.35">
      <c r="B305" s="95">
        <v>45847</v>
      </c>
      <c r="C305" s="195">
        <v>5710.8</v>
      </c>
    </row>
    <row r="306" spans="2:3" x14ac:dyDescent="0.35">
      <c r="B306" s="95">
        <v>45846</v>
      </c>
      <c r="C306" s="195">
        <v>5669.06</v>
      </c>
    </row>
    <row r="307" spans="2:3" x14ac:dyDescent="0.35">
      <c r="B307" s="95">
        <v>45845</v>
      </c>
      <c r="C307" s="195">
        <v>5712.75</v>
      </c>
    </row>
    <row r="308" spans="2:3" x14ac:dyDescent="0.35">
      <c r="B308" s="95">
        <v>45842</v>
      </c>
      <c r="C308" s="195">
        <v>5603.52</v>
      </c>
    </row>
    <row r="309" spans="2:3" x14ac:dyDescent="0.35">
      <c r="B309" s="95">
        <v>45841</v>
      </c>
      <c r="C309" s="195">
        <v>5625.85</v>
      </c>
    </row>
    <row r="310" spans="2:3" x14ac:dyDescent="0.35">
      <c r="B310" s="95">
        <v>45840</v>
      </c>
      <c r="C310" s="195">
        <v>5621.48</v>
      </c>
    </row>
    <row r="311" spans="2:3" x14ac:dyDescent="0.35">
      <c r="B311" s="95">
        <v>45839</v>
      </c>
      <c r="C311" s="195">
        <v>5576.33</v>
      </c>
    </row>
    <row r="312" spans="2:3" x14ac:dyDescent="0.35">
      <c r="B312" s="95">
        <v>45838</v>
      </c>
      <c r="C312" s="195">
        <v>5680.71</v>
      </c>
    </row>
    <row r="313" spans="2:3" x14ac:dyDescent="0.35">
      <c r="B313" s="95">
        <v>45835</v>
      </c>
      <c r="C313" s="195">
        <v>5625.85</v>
      </c>
    </row>
    <row r="314" spans="2:3" x14ac:dyDescent="0.35">
      <c r="B314" s="95">
        <v>45834</v>
      </c>
      <c r="C314" s="195">
        <v>5658.38</v>
      </c>
    </row>
    <row r="315" spans="2:3" x14ac:dyDescent="0.35">
      <c r="B315" s="95">
        <v>45833</v>
      </c>
      <c r="C315" s="195">
        <v>5541.87</v>
      </c>
    </row>
    <row r="316" spans="2:3" x14ac:dyDescent="0.35">
      <c r="B316" s="95">
        <v>45832</v>
      </c>
      <c r="C316" s="195">
        <v>5453.52</v>
      </c>
    </row>
    <row r="317" spans="2:3" x14ac:dyDescent="0.35">
      <c r="B317" s="95">
        <v>45831</v>
      </c>
      <c r="C317" s="195">
        <v>5407.4</v>
      </c>
    </row>
    <row r="318" spans="2:3" x14ac:dyDescent="0.35">
      <c r="B318" s="95">
        <v>45828</v>
      </c>
      <c r="C318" s="195">
        <v>5424.39</v>
      </c>
    </row>
    <row r="319" spans="2:3" x14ac:dyDescent="0.35">
      <c r="B319" s="95">
        <v>45827</v>
      </c>
      <c r="C319" s="195">
        <v>5396.23</v>
      </c>
    </row>
    <row r="320" spans="2:3" x14ac:dyDescent="0.35">
      <c r="B320" s="95">
        <v>45826</v>
      </c>
      <c r="C320" s="195">
        <v>5410.31</v>
      </c>
    </row>
    <row r="321" spans="2:3" x14ac:dyDescent="0.35">
      <c r="B321" s="95">
        <v>45825</v>
      </c>
      <c r="C321" s="195">
        <v>5406.43</v>
      </c>
    </row>
    <row r="322" spans="2:3" x14ac:dyDescent="0.35">
      <c r="B322" s="95">
        <v>45824</v>
      </c>
      <c r="C322" s="195">
        <v>5398.66</v>
      </c>
    </row>
    <row r="323" spans="2:3" x14ac:dyDescent="0.35">
      <c r="B323" s="95">
        <v>45821</v>
      </c>
      <c r="C323" s="195">
        <v>5407.88</v>
      </c>
    </row>
    <row r="324" spans="2:3" x14ac:dyDescent="0.35">
      <c r="B324" s="95">
        <v>45820</v>
      </c>
      <c r="C324" s="195">
        <v>5407.4</v>
      </c>
    </row>
    <row r="325" spans="2:3" x14ac:dyDescent="0.35">
      <c r="B325" s="95">
        <v>45819</v>
      </c>
      <c r="C325" s="195">
        <v>5485.56</v>
      </c>
    </row>
    <row r="326" spans="2:3" x14ac:dyDescent="0.35">
      <c r="B326" s="95">
        <v>45818</v>
      </c>
      <c r="C326" s="195">
        <v>5502.06</v>
      </c>
    </row>
    <row r="327" spans="2:3" x14ac:dyDescent="0.35">
      <c r="B327" s="95">
        <v>45817</v>
      </c>
      <c r="C327" s="195">
        <v>5531.19</v>
      </c>
    </row>
    <row r="328" spans="2:3" x14ac:dyDescent="0.35">
      <c r="B328" s="95">
        <v>45814</v>
      </c>
      <c r="C328" s="195">
        <v>5444.29</v>
      </c>
    </row>
    <row r="329" spans="2:3" x14ac:dyDescent="0.35">
      <c r="B329" s="95">
        <v>45813</v>
      </c>
      <c r="C329" s="195">
        <v>5437.01</v>
      </c>
    </row>
    <row r="330" spans="2:3" x14ac:dyDescent="0.35">
      <c r="B330" s="95">
        <v>45812</v>
      </c>
      <c r="C330" s="195">
        <v>5380.7</v>
      </c>
    </row>
    <row r="331" spans="2:3" x14ac:dyDescent="0.35">
      <c r="B331" s="95">
        <v>45811</v>
      </c>
      <c r="C331" s="195">
        <v>5413.22</v>
      </c>
    </row>
    <row r="332" spans="2:3" x14ac:dyDescent="0.35">
      <c r="B332" s="95">
        <v>45810</v>
      </c>
      <c r="C332" s="195">
        <v>5441.87</v>
      </c>
    </row>
    <row r="333" spans="2:3" x14ac:dyDescent="0.35">
      <c r="B333" s="95">
        <v>45807</v>
      </c>
      <c r="C333" s="195">
        <v>5350.12</v>
      </c>
    </row>
    <row r="334" spans="2:3" x14ac:dyDescent="0.35">
      <c r="B334" s="95">
        <v>45806</v>
      </c>
      <c r="C334" s="195">
        <v>5335.55</v>
      </c>
    </row>
    <row r="335" spans="2:3" x14ac:dyDescent="0.35">
      <c r="B335" s="95">
        <v>45805</v>
      </c>
      <c r="C335" s="195">
        <v>5313.71</v>
      </c>
    </row>
    <row r="336" spans="2:3" x14ac:dyDescent="0.35">
      <c r="B336" s="95">
        <v>45804</v>
      </c>
      <c r="C336" s="195">
        <v>5336.52</v>
      </c>
    </row>
    <row r="337" spans="2:3" x14ac:dyDescent="0.35">
      <c r="B337" s="95">
        <v>45803</v>
      </c>
      <c r="C337" s="195">
        <v>5364.19</v>
      </c>
    </row>
    <row r="338" spans="2:3" x14ac:dyDescent="0.35">
      <c r="B338" s="95">
        <v>45800</v>
      </c>
      <c r="C338" s="195">
        <v>5326.81</v>
      </c>
    </row>
    <row r="339" spans="2:3" x14ac:dyDescent="0.35">
      <c r="B339" s="95">
        <v>45799</v>
      </c>
      <c r="C339" s="195">
        <v>5279.24</v>
      </c>
    </row>
    <row r="340" spans="2:3" x14ac:dyDescent="0.35">
      <c r="B340" s="95">
        <v>45798</v>
      </c>
      <c r="C340" s="195">
        <v>5333.61</v>
      </c>
    </row>
    <row r="341" spans="2:3" x14ac:dyDescent="0.35">
      <c r="B341" s="95">
        <v>45797</v>
      </c>
      <c r="C341" s="195">
        <v>5270.02</v>
      </c>
    </row>
    <row r="342" spans="2:3" x14ac:dyDescent="0.35">
      <c r="B342" s="95">
        <v>45796</v>
      </c>
      <c r="C342" s="195">
        <v>5358.85</v>
      </c>
    </row>
    <row r="343" spans="2:3" x14ac:dyDescent="0.35">
      <c r="B343" s="95">
        <v>45793</v>
      </c>
      <c r="C343" s="195">
        <v>5341.38</v>
      </c>
    </row>
    <row r="344" spans="2:3" x14ac:dyDescent="0.35">
      <c r="B344" s="95">
        <v>45792</v>
      </c>
      <c r="C344" s="195">
        <v>5305.94</v>
      </c>
    </row>
    <row r="345" spans="2:3" x14ac:dyDescent="0.35">
      <c r="B345" s="95">
        <v>45791</v>
      </c>
      <c r="C345" s="195">
        <v>5324.39</v>
      </c>
    </row>
    <row r="346" spans="2:3" x14ac:dyDescent="0.35">
      <c r="B346" s="95">
        <v>45790</v>
      </c>
      <c r="C346" s="195">
        <v>5325.36</v>
      </c>
    </row>
    <row r="347" spans="2:3" x14ac:dyDescent="0.35">
      <c r="B347" s="95">
        <v>45789</v>
      </c>
      <c r="C347" s="195">
        <v>5445.26</v>
      </c>
    </row>
    <row r="348" spans="2:3" x14ac:dyDescent="0.35">
      <c r="B348" s="95">
        <v>45786</v>
      </c>
      <c r="C348" s="195">
        <v>5277.78</v>
      </c>
    </row>
    <row r="349" spans="2:3" x14ac:dyDescent="0.35">
      <c r="B349" s="95">
        <v>45785</v>
      </c>
      <c r="C349" s="195">
        <v>5234.09</v>
      </c>
    </row>
    <row r="350" spans="2:3" x14ac:dyDescent="0.35">
      <c r="B350" s="95">
        <v>45784</v>
      </c>
      <c r="C350" s="195">
        <v>5195.26</v>
      </c>
    </row>
    <row r="351" spans="2:3" x14ac:dyDescent="0.35">
      <c r="B351" s="95">
        <v>45783</v>
      </c>
      <c r="C351" s="195">
        <v>5236.5200000000004</v>
      </c>
    </row>
    <row r="352" spans="2:3" x14ac:dyDescent="0.35">
      <c r="B352" s="95">
        <v>45782</v>
      </c>
      <c r="C352" s="195">
        <v>5203.03</v>
      </c>
    </row>
    <row r="353" spans="2:3" x14ac:dyDescent="0.35">
      <c r="B353" s="95">
        <v>45779</v>
      </c>
      <c r="C353" s="195">
        <v>5146.71</v>
      </c>
    </row>
    <row r="354" spans="2:3" x14ac:dyDescent="0.35">
      <c r="B354" s="95">
        <v>45777</v>
      </c>
      <c r="C354" s="195">
        <v>5280.6</v>
      </c>
    </row>
    <row r="355" spans="2:3" x14ac:dyDescent="0.35">
      <c r="B355" s="95">
        <v>45776</v>
      </c>
      <c r="C355" s="195">
        <v>5309.14</v>
      </c>
    </row>
    <row r="356" spans="2:3" x14ac:dyDescent="0.35">
      <c r="B356" s="95">
        <v>45775</v>
      </c>
      <c r="C356" s="195">
        <v>5270.79</v>
      </c>
    </row>
    <row r="357" spans="2:3" x14ac:dyDescent="0.35">
      <c r="B357" s="95">
        <v>45772</v>
      </c>
      <c r="C357" s="195">
        <v>5262.74</v>
      </c>
    </row>
    <row r="358" spans="2:3" x14ac:dyDescent="0.35">
      <c r="B358" s="95">
        <v>45771</v>
      </c>
      <c r="C358" s="195">
        <v>5302.93</v>
      </c>
    </row>
    <row r="359" spans="2:3" x14ac:dyDescent="0.35">
      <c r="B359" s="95">
        <v>45770</v>
      </c>
      <c r="C359" s="195">
        <v>5382.93</v>
      </c>
    </row>
    <row r="360" spans="2:3" x14ac:dyDescent="0.35">
      <c r="B360" s="95">
        <v>45769</v>
      </c>
      <c r="C360" s="195">
        <v>5277.3</v>
      </c>
    </row>
    <row r="361" spans="2:3" x14ac:dyDescent="0.35">
      <c r="B361" s="95">
        <v>45768</v>
      </c>
      <c r="C361" s="195">
        <v>5236.2299999999996</v>
      </c>
    </row>
    <row r="362" spans="2:3" x14ac:dyDescent="0.35">
      <c r="B362" s="95">
        <v>45764</v>
      </c>
      <c r="C362" s="195">
        <v>5295.84</v>
      </c>
    </row>
    <row r="363" spans="2:3" x14ac:dyDescent="0.35">
      <c r="B363" s="95">
        <v>45763</v>
      </c>
      <c r="C363" s="195">
        <v>5258.56</v>
      </c>
    </row>
    <row r="364" spans="2:3" x14ac:dyDescent="0.35">
      <c r="B364" s="95">
        <v>45762</v>
      </c>
      <c r="C364" s="195">
        <v>5234.3900000000003</v>
      </c>
    </row>
    <row r="365" spans="2:3" x14ac:dyDescent="0.35">
      <c r="B365" s="95">
        <v>45758</v>
      </c>
      <c r="C365" s="195">
        <v>5194.4799999999996</v>
      </c>
    </row>
    <row r="366" spans="2:3" x14ac:dyDescent="0.35">
      <c r="B366" s="95">
        <v>45756</v>
      </c>
      <c r="C366" s="195">
        <v>5184.04</v>
      </c>
    </row>
    <row r="367" spans="2:3" x14ac:dyDescent="0.35">
      <c r="B367" s="95">
        <v>45755</v>
      </c>
      <c r="C367" s="195">
        <v>5028.6000000000004</v>
      </c>
    </row>
    <row r="368" spans="2:3" x14ac:dyDescent="0.35">
      <c r="B368" s="95">
        <v>45754</v>
      </c>
      <c r="C368" s="195">
        <v>4908.7</v>
      </c>
    </row>
    <row r="369" spans="2:3" x14ac:dyDescent="0.35">
      <c r="B369" s="95">
        <v>45751</v>
      </c>
      <c r="C369" s="195">
        <v>4877.1899999999996</v>
      </c>
    </row>
    <row r="370" spans="2:3" x14ac:dyDescent="0.35">
      <c r="B370" s="95">
        <v>45750</v>
      </c>
      <c r="C370" s="195">
        <v>4925.79</v>
      </c>
    </row>
    <row r="371" spans="2:3" x14ac:dyDescent="0.35">
      <c r="B371" s="95">
        <v>45749</v>
      </c>
      <c r="C371" s="195">
        <v>4890.79</v>
      </c>
    </row>
    <row r="372" spans="2:3" x14ac:dyDescent="0.35">
      <c r="B372" s="95">
        <v>45748</v>
      </c>
      <c r="C372" s="195">
        <v>4758.16</v>
      </c>
    </row>
    <row r="373" spans="2:3" x14ac:dyDescent="0.35">
      <c r="B373" s="95">
        <v>45744</v>
      </c>
      <c r="C373" s="195">
        <v>4793.21</v>
      </c>
    </row>
    <row r="374" spans="2:3" x14ac:dyDescent="0.35">
      <c r="B374" s="95">
        <v>45743</v>
      </c>
      <c r="C374" s="195">
        <v>4700.3</v>
      </c>
    </row>
    <row r="375" spans="2:3" x14ac:dyDescent="0.35">
      <c r="B375" s="95">
        <v>45742</v>
      </c>
      <c r="C375" s="195">
        <v>4708.55</v>
      </c>
    </row>
    <row r="376" spans="2:3" x14ac:dyDescent="0.35">
      <c r="B376" s="95">
        <v>45741</v>
      </c>
      <c r="C376" s="195">
        <v>4704.18</v>
      </c>
    </row>
    <row r="377" spans="2:3" x14ac:dyDescent="0.35">
      <c r="B377" s="95">
        <v>45740</v>
      </c>
      <c r="C377" s="195">
        <v>4657.24</v>
      </c>
    </row>
    <row r="378" spans="2:3" x14ac:dyDescent="0.35">
      <c r="B378" s="95">
        <v>45737</v>
      </c>
      <c r="C378" s="195">
        <v>4673.8900000000003</v>
      </c>
    </row>
    <row r="379" spans="2:3" x14ac:dyDescent="0.35">
      <c r="B379" s="95">
        <v>45736</v>
      </c>
      <c r="C379" s="195">
        <v>4690.49</v>
      </c>
    </row>
    <row r="380" spans="2:3" x14ac:dyDescent="0.35">
      <c r="B380" s="95">
        <v>45735</v>
      </c>
      <c r="C380" s="195">
        <v>4570.1000000000004</v>
      </c>
    </row>
    <row r="381" spans="2:3" x14ac:dyDescent="0.35">
      <c r="B381" s="95">
        <v>45734</v>
      </c>
      <c r="C381" s="195">
        <v>4538.84</v>
      </c>
    </row>
    <row r="382" spans="2:3" x14ac:dyDescent="0.35">
      <c r="B382" s="95">
        <v>45733</v>
      </c>
      <c r="C382" s="195">
        <v>4538.84</v>
      </c>
    </row>
    <row r="383" spans="2:3" x14ac:dyDescent="0.35">
      <c r="B383" s="95">
        <v>45729</v>
      </c>
      <c r="C383" s="195">
        <v>4590.63</v>
      </c>
    </row>
    <row r="384" spans="2:3" x14ac:dyDescent="0.35">
      <c r="B384" s="95">
        <v>45728</v>
      </c>
      <c r="C384" s="195">
        <v>4652.58</v>
      </c>
    </row>
    <row r="385" spans="2:3" x14ac:dyDescent="0.35">
      <c r="B385" s="95">
        <v>45727</v>
      </c>
      <c r="C385" s="195">
        <v>4623.45</v>
      </c>
    </row>
    <row r="386" spans="2:3" x14ac:dyDescent="0.35">
      <c r="B386" s="95">
        <v>45726</v>
      </c>
      <c r="C386" s="195">
        <v>4599.8100000000004</v>
      </c>
    </row>
    <row r="387" spans="2:3" x14ac:dyDescent="0.35">
      <c r="B387" s="95">
        <v>45723</v>
      </c>
      <c r="C387" s="195">
        <v>4610.05</v>
      </c>
    </row>
    <row r="388" spans="2:3" x14ac:dyDescent="0.35">
      <c r="B388" s="95">
        <v>45722</v>
      </c>
      <c r="C388" s="195">
        <v>4565.68</v>
      </c>
    </row>
    <row r="389" spans="2:3" x14ac:dyDescent="0.35">
      <c r="B389" s="95">
        <v>45721</v>
      </c>
      <c r="C389" s="195">
        <v>4584.71</v>
      </c>
    </row>
    <row r="390" spans="2:3" x14ac:dyDescent="0.35">
      <c r="B390" s="95">
        <v>45720</v>
      </c>
      <c r="C390" s="195">
        <v>4442.04</v>
      </c>
    </row>
    <row r="391" spans="2:3" x14ac:dyDescent="0.35">
      <c r="B391" s="95">
        <v>45719</v>
      </c>
      <c r="C391" s="195">
        <v>4462.82</v>
      </c>
    </row>
    <row r="392" spans="2:3" x14ac:dyDescent="0.35">
      <c r="B392" s="95">
        <v>45716</v>
      </c>
      <c r="C392" s="195">
        <v>4461.7</v>
      </c>
    </row>
    <row r="393" spans="2:3" x14ac:dyDescent="0.35">
      <c r="B393" s="95">
        <v>45715</v>
      </c>
      <c r="C393" s="195">
        <v>4643.6000000000004</v>
      </c>
    </row>
    <row r="394" spans="2:3" x14ac:dyDescent="0.35">
      <c r="B394" s="95">
        <v>45713</v>
      </c>
      <c r="C394" s="195">
        <v>4658.3999999999996</v>
      </c>
    </row>
    <row r="395" spans="2:3" x14ac:dyDescent="0.35">
      <c r="B395" s="95">
        <v>45712</v>
      </c>
      <c r="C395" s="195">
        <v>4664.47</v>
      </c>
    </row>
    <row r="396" spans="2:3" x14ac:dyDescent="0.35">
      <c r="B396" s="95">
        <v>45709</v>
      </c>
      <c r="C396" s="195">
        <v>4691.2700000000004</v>
      </c>
    </row>
    <row r="397" spans="2:3" x14ac:dyDescent="0.35">
      <c r="B397" s="95">
        <v>45708</v>
      </c>
      <c r="C397" s="195">
        <v>4691.75</v>
      </c>
    </row>
    <row r="398" spans="2:3" x14ac:dyDescent="0.35">
      <c r="B398" s="95">
        <v>45707</v>
      </c>
      <c r="C398" s="195">
        <v>4696.7</v>
      </c>
    </row>
    <row r="399" spans="2:3" x14ac:dyDescent="0.35">
      <c r="B399" s="95">
        <v>45706</v>
      </c>
      <c r="C399" s="195">
        <v>4748.84</v>
      </c>
    </row>
    <row r="400" spans="2:3" x14ac:dyDescent="0.35">
      <c r="B400" s="95">
        <v>45705</v>
      </c>
      <c r="C400" s="195">
        <v>4819.2299999999996</v>
      </c>
    </row>
    <row r="401" spans="2:3" x14ac:dyDescent="0.35">
      <c r="B401" s="95">
        <v>45702</v>
      </c>
      <c r="C401" s="195">
        <v>4795.88</v>
      </c>
    </row>
    <row r="402" spans="2:3" x14ac:dyDescent="0.35">
      <c r="B402" s="95">
        <v>45701</v>
      </c>
      <c r="C402" s="195">
        <v>4746.41</v>
      </c>
    </row>
    <row r="403" spans="2:3" x14ac:dyDescent="0.35">
      <c r="B403" s="95">
        <v>45700</v>
      </c>
      <c r="C403" s="195">
        <v>4775.1499999999996</v>
      </c>
    </row>
    <row r="404" spans="2:3" x14ac:dyDescent="0.35">
      <c r="B404" s="95">
        <v>45699</v>
      </c>
      <c r="C404" s="195">
        <v>4761.32</v>
      </c>
    </row>
    <row r="405" spans="2:3" x14ac:dyDescent="0.35">
      <c r="B405" s="95">
        <v>45698</v>
      </c>
      <c r="C405" s="195">
        <v>4766.75</v>
      </c>
    </row>
    <row r="406" spans="2:3" x14ac:dyDescent="0.35">
      <c r="B406" s="95">
        <v>45695</v>
      </c>
      <c r="C406" s="195">
        <v>4728.74</v>
      </c>
    </row>
    <row r="407" spans="2:3" x14ac:dyDescent="0.35">
      <c r="B407" s="95">
        <v>45694</v>
      </c>
      <c r="C407" s="195">
        <v>4811.8</v>
      </c>
    </row>
    <row r="408" spans="2:3" x14ac:dyDescent="0.35">
      <c r="B408" s="95">
        <v>45693</v>
      </c>
      <c r="C408" s="195">
        <v>4789.08</v>
      </c>
    </row>
    <row r="409" spans="2:3" x14ac:dyDescent="0.35">
      <c r="B409" s="95">
        <v>45692</v>
      </c>
      <c r="C409" s="195">
        <v>4882</v>
      </c>
    </row>
    <row r="410" spans="2:3" x14ac:dyDescent="0.35">
      <c r="B410" s="95">
        <v>45691</v>
      </c>
      <c r="C410" s="195">
        <v>4956.95</v>
      </c>
    </row>
    <row r="411" spans="2:3" x14ac:dyDescent="0.35">
      <c r="B411" s="95">
        <v>45689</v>
      </c>
      <c r="C411" s="195">
        <v>5049.96</v>
      </c>
    </row>
    <row r="412" spans="2:3" x14ac:dyDescent="0.35">
      <c r="B412" s="95">
        <v>45688</v>
      </c>
      <c r="C412" s="195">
        <v>4980.3500000000004</v>
      </c>
    </row>
    <row r="413" spans="2:3" x14ac:dyDescent="0.35">
      <c r="B413" s="95">
        <v>45687</v>
      </c>
      <c r="C413" s="195">
        <v>4927.63</v>
      </c>
    </row>
    <row r="414" spans="2:3" x14ac:dyDescent="0.35">
      <c r="B414" s="95">
        <v>45686</v>
      </c>
      <c r="C414" s="195">
        <v>4890.45</v>
      </c>
    </row>
    <row r="415" spans="2:3" x14ac:dyDescent="0.35">
      <c r="B415" s="95">
        <v>45685</v>
      </c>
      <c r="C415" s="195">
        <v>4913.46</v>
      </c>
    </row>
    <row r="416" spans="2:3" x14ac:dyDescent="0.35">
      <c r="B416" s="95">
        <v>45684</v>
      </c>
      <c r="C416" s="195">
        <v>5025.59</v>
      </c>
    </row>
    <row r="417" spans="2:3" x14ac:dyDescent="0.35">
      <c r="B417" s="95">
        <v>45681</v>
      </c>
      <c r="C417" s="195">
        <v>4953.07</v>
      </c>
    </row>
    <row r="418" spans="2:3" x14ac:dyDescent="0.35">
      <c r="B418" s="95">
        <v>45680</v>
      </c>
      <c r="C418" s="195">
        <v>4866.71</v>
      </c>
    </row>
    <row r="419" spans="2:3" x14ac:dyDescent="0.35">
      <c r="B419" s="95">
        <v>45679</v>
      </c>
      <c r="C419" s="195">
        <v>4812.43</v>
      </c>
    </row>
    <row r="420" spans="2:3" x14ac:dyDescent="0.35">
      <c r="B420" s="95">
        <v>45678</v>
      </c>
      <c r="C420" s="195">
        <v>4761.12</v>
      </c>
    </row>
    <row r="421" spans="2:3" x14ac:dyDescent="0.35">
      <c r="B421" s="95">
        <v>45677</v>
      </c>
      <c r="C421" s="195">
        <v>4743.21</v>
      </c>
    </row>
    <row r="422" spans="2:3" x14ac:dyDescent="0.35">
      <c r="B422" s="95">
        <v>45674</v>
      </c>
      <c r="C422" s="195">
        <v>4713.1099999999997</v>
      </c>
    </row>
    <row r="423" spans="2:3" x14ac:dyDescent="0.35">
      <c r="B423" s="95">
        <v>45673</v>
      </c>
      <c r="C423" s="195">
        <v>4703.55</v>
      </c>
    </row>
    <row r="424" spans="2:3" x14ac:dyDescent="0.35">
      <c r="B424" s="95">
        <v>45672</v>
      </c>
      <c r="C424" s="195">
        <v>4735.05</v>
      </c>
    </row>
    <row r="425" spans="2:3" x14ac:dyDescent="0.35">
      <c r="B425" s="95">
        <v>45671</v>
      </c>
      <c r="C425" s="195">
        <v>4720.88</v>
      </c>
    </row>
    <row r="426" spans="2:3" x14ac:dyDescent="0.35">
      <c r="B426" s="95">
        <v>45670</v>
      </c>
      <c r="C426" s="195">
        <v>4783.6499999999996</v>
      </c>
    </row>
    <row r="427" spans="2:3" x14ac:dyDescent="0.35">
      <c r="B427" s="95">
        <v>45667</v>
      </c>
      <c r="C427" s="195">
        <v>4795.4399999999996</v>
      </c>
    </row>
    <row r="428" spans="2:3" x14ac:dyDescent="0.35">
      <c r="B428" s="95">
        <v>45666</v>
      </c>
      <c r="C428" s="195">
        <v>4782.92</v>
      </c>
    </row>
    <row r="429" spans="2:3" x14ac:dyDescent="0.35">
      <c r="B429" s="95">
        <v>45665</v>
      </c>
      <c r="C429" s="195">
        <v>4718.45</v>
      </c>
    </row>
    <row r="430" spans="2:3" x14ac:dyDescent="0.35">
      <c r="B430" s="95">
        <v>45664</v>
      </c>
      <c r="C430" s="195">
        <v>4691.6099999999997</v>
      </c>
    </row>
    <row r="431" spans="2:3" x14ac:dyDescent="0.35">
      <c r="B431" s="95">
        <v>45663</v>
      </c>
      <c r="C431" s="195">
        <v>4651.8</v>
      </c>
    </row>
    <row r="432" spans="2:3" x14ac:dyDescent="0.35">
      <c r="B432" s="95">
        <v>45660</v>
      </c>
      <c r="C432" s="195">
        <v>4693.3999999999996</v>
      </c>
    </row>
    <row r="433" spans="2:3" x14ac:dyDescent="0.35">
      <c r="B433" s="95">
        <v>45659</v>
      </c>
      <c r="C433" s="195">
        <v>4648.45</v>
      </c>
    </row>
    <row r="434" spans="2:3" x14ac:dyDescent="0.35">
      <c r="B434" s="95">
        <v>45658</v>
      </c>
      <c r="C434" s="195">
        <v>4655.2</v>
      </c>
    </row>
    <row r="435" spans="2:3" x14ac:dyDescent="0.35">
      <c r="B435" s="95">
        <v>45657</v>
      </c>
      <c r="C435" s="195">
        <v>4624.13</v>
      </c>
    </row>
    <row r="436" spans="2:3" x14ac:dyDescent="0.35">
      <c r="B436" s="95">
        <v>45656</v>
      </c>
      <c r="C436" s="195">
        <v>4659.76</v>
      </c>
    </row>
    <row r="437" spans="2:3" x14ac:dyDescent="0.35">
      <c r="B437" s="95">
        <v>45653</v>
      </c>
      <c r="C437" s="195">
        <v>4630.49</v>
      </c>
    </row>
    <row r="438" spans="2:3" x14ac:dyDescent="0.35">
      <c r="B438" s="95">
        <v>45652</v>
      </c>
      <c r="C438" s="195">
        <v>4623.0600000000004</v>
      </c>
    </row>
    <row r="439" spans="2:3" x14ac:dyDescent="0.35">
      <c r="B439" s="95">
        <v>45650</v>
      </c>
      <c r="C439" s="195">
        <v>4606.0200000000004</v>
      </c>
    </row>
    <row r="440" spans="2:3" x14ac:dyDescent="0.35">
      <c r="B440" s="95">
        <v>45649</v>
      </c>
      <c r="C440" s="195">
        <v>4567.43</v>
      </c>
    </row>
    <row r="441" spans="2:3" x14ac:dyDescent="0.35">
      <c r="B441" s="95">
        <v>45646</v>
      </c>
      <c r="C441" s="195">
        <v>4561.3599999999997</v>
      </c>
    </row>
    <row r="442" spans="2:3" x14ac:dyDescent="0.35">
      <c r="B442" s="95">
        <v>45645</v>
      </c>
      <c r="C442" s="195">
        <v>4646.46</v>
      </c>
    </row>
    <row r="443" spans="2:3" x14ac:dyDescent="0.35">
      <c r="B443" s="95">
        <v>45644</v>
      </c>
      <c r="C443" s="195">
        <v>4643.45</v>
      </c>
    </row>
    <row r="444" spans="2:3" x14ac:dyDescent="0.35">
      <c r="B444" s="95">
        <v>45643</v>
      </c>
      <c r="C444" s="195">
        <v>4637.72</v>
      </c>
    </row>
    <row r="445" spans="2:3" x14ac:dyDescent="0.35">
      <c r="B445" s="95">
        <v>45642</v>
      </c>
      <c r="C445" s="195">
        <v>4705.4399999999996</v>
      </c>
    </row>
    <row r="446" spans="2:3" x14ac:dyDescent="0.35">
      <c r="B446" s="95">
        <v>45639</v>
      </c>
      <c r="C446" s="195">
        <v>4708.9399999999996</v>
      </c>
    </row>
    <row r="447" spans="2:3" x14ac:dyDescent="0.35">
      <c r="B447" s="95">
        <v>45638</v>
      </c>
      <c r="C447" s="195">
        <v>4687.82</v>
      </c>
    </row>
    <row r="448" spans="2:3" x14ac:dyDescent="0.35">
      <c r="B448" s="95">
        <v>45637</v>
      </c>
      <c r="C448" s="195">
        <v>4747.1899999999996</v>
      </c>
    </row>
    <row r="449" spans="2:3" x14ac:dyDescent="0.35">
      <c r="B449" s="95">
        <v>45636</v>
      </c>
      <c r="C449" s="195">
        <v>4647.92</v>
      </c>
    </row>
    <row r="450" spans="2:3" x14ac:dyDescent="0.35">
      <c r="B450" s="95">
        <v>45635</v>
      </c>
      <c r="C450" s="195">
        <v>4653.5</v>
      </c>
    </row>
    <row r="451" spans="2:3" x14ac:dyDescent="0.35">
      <c r="B451" s="95">
        <v>45632</v>
      </c>
      <c r="C451" s="195">
        <v>4729.08</v>
      </c>
    </row>
    <row r="452" spans="2:3" x14ac:dyDescent="0.35">
      <c r="B452" s="95">
        <v>45631</v>
      </c>
      <c r="C452" s="195">
        <v>4730.2</v>
      </c>
    </row>
    <row r="453" spans="2:3" x14ac:dyDescent="0.35">
      <c r="B453" s="95">
        <v>45630</v>
      </c>
      <c r="C453" s="195">
        <v>4710.34</v>
      </c>
    </row>
    <row r="454" spans="2:3" x14ac:dyDescent="0.35">
      <c r="B454" s="95">
        <v>45629</v>
      </c>
      <c r="C454" s="195">
        <v>4766.71</v>
      </c>
    </row>
    <row r="455" spans="2:3" x14ac:dyDescent="0.35">
      <c r="B455" s="95">
        <v>45628</v>
      </c>
      <c r="C455" s="195">
        <v>4764.42</v>
      </c>
    </row>
    <row r="456" spans="2:3" x14ac:dyDescent="0.35">
      <c r="B456" s="95">
        <v>45625</v>
      </c>
      <c r="C456" s="195">
        <v>4797.34</v>
      </c>
    </row>
    <row r="457" spans="2:3" x14ac:dyDescent="0.35">
      <c r="B457" s="95">
        <v>45624</v>
      </c>
      <c r="C457" s="195">
        <v>4780.3500000000004</v>
      </c>
    </row>
    <row r="458" spans="2:3" x14ac:dyDescent="0.35">
      <c r="B458" s="95">
        <v>45623</v>
      </c>
      <c r="C458" s="195">
        <v>4839.09</v>
      </c>
    </row>
    <row r="459" spans="2:3" x14ac:dyDescent="0.35">
      <c r="B459" s="95">
        <v>45622</v>
      </c>
      <c r="C459" s="195">
        <v>4867.68</v>
      </c>
    </row>
    <row r="460" spans="2:3" x14ac:dyDescent="0.35">
      <c r="B460" s="95">
        <v>45621</v>
      </c>
      <c r="C460" s="195">
        <v>4761.22</v>
      </c>
    </row>
    <row r="461" spans="2:3" x14ac:dyDescent="0.35">
      <c r="B461" s="95">
        <v>45618</v>
      </c>
      <c r="C461" s="195">
        <v>4707.24</v>
      </c>
    </row>
    <row r="462" spans="2:3" x14ac:dyDescent="0.35">
      <c r="B462" s="95">
        <v>45617</v>
      </c>
      <c r="C462" s="195">
        <v>4663.55</v>
      </c>
    </row>
    <row r="463" spans="2:3" x14ac:dyDescent="0.35">
      <c r="B463" s="95">
        <v>45615</v>
      </c>
      <c r="C463" s="195">
        <v>4750.3</v>
      </c>
    </row>
    <row r="464" spans="2:3" x14ac:dyDescent="0.35">
      <c r="B464" s="95">
        <v>45614</v>
      </c>
      <c r="C464" s="195">
        <v>4768.3999999999996</v>
      </c>
    </row>
    <row r="465" spans="2:3" x14ac:dyDescent="0.35">
      <c r="B465" s="95">
        <v>45610</v>
      </c>
      <c r="C465" s="195">
        <v>4772.53</v>
      </c>
    </row>
    <row r="466" spans="2:3" x14ac:dyDescent="0.35">
      <c r="B466" s="95">
        <v>45609</v>
      </c>
      <c r="C466" s="195">
        <v>4899.62</v>
      </c>
    </row>
    <row r="467" spans="2:3" x14ac:dyDescent="0.35">
      <c r="B467" s="95">
        <v>45608</v>
      </c>
      <c r="C467" s="195">
        <v>4881.22</v>
      </c>
    </row>
    <row r="468" spans="2:3" x14ac:dyDescent="0.35">
      <c r="B468" s="95">
        <v>45607</v>
      </c>
      <c r="C468" s="195">
        <v>5276.47</v>
      </c>
    </row>
    <row r="469" spans="2:3" x14ac:dyDescent="0.35">
      <c r="B469" s="95">
        <v>45604</v>
      </c>
      <c r="C469" s="195">
        <v>5579.88</v>
      </c>
    </row>
    <row r="470" spans="2:3" x14ac:dyDescent="0.35">
      <c r="B470" s="95">
        <v>45603</v>
      </c>
      <c r="C470" s="195">
        <v>5523.32</v>
      </c>
    </row>
    <row r="471" spans="2:3" x14ac:dyDescent="0.35">
      <c r="B471" s="95">
        <v>45602</v>
      </c>
      <c r="C471" s="195">
        <v>5529.15</v>
      </c>
    </row>
    <row r="472" spans="2:3" x14ac:dyDescent="0.35">
      <c r="B472" s="95">
        <v>45601</v>
      </c>
      <c r="C472" s="195">
        <v>5441.96</v>
      </c>
    </row>
    <row r="473" spans="2:3" x14ac:dyDescent="0.35">
      <c r="B473" s="95">
        <v>45600</v>
      </c>
      <c r="C473" s="195">
        <v>5461.48</v>
      </c>
    </row>
    <row r="474" spans="2:3" x14ac:dyDescent="0.35">
      <c r="B474" s="95">
        <v>45597</v>
      </c>
      <c r="C474" s="195">
        <v>5527.35</v>
      </c>
    </row>
    <row r="475" spans="2:3" x14ac:dyDescent="0.35">
      <c r="B475" s="95">
        <v>45596</v>
      </c>
      <c r="C475" s="195">
        <v>5560.22</v>
      </c>
    </row>
    <row r="476" spans="2:3" x14ac:dyDescent="0.35">
      <c r="B476" s="95">
        <v>45595</v>
      </c>
      <c r="C476" s="195">
        <v>5614.2</v>
      </c>
    </row>
    <row r="477" spans="2:3" x14ac:dyDescent="0.35">
      <c r="B477" s="95">
        <v>45594</v>
      </c>
      <c r="C477" s="195">
        <v>5502.55</v>
      </c>
    </row>
    <row r="478" spans="2:3" x14ac:dyDescent="0.35">
      <c r="B478" s="95">
        <v>45593</v>
      </c>
      <c r="C478" s="195">
        <v>5555.75</v>
      </c>
    </row>
    <row r="479" spans="2:3" x14ac:dyDescent="0.35">
      <c r="B479" s="95">
        <v>45590</v>
      </c>
      <c r="C479" s="195">
        <v>5504.39</v>
      </c>
    </row>
    <row r="480" spans="2:3" x14ac:dyDescent="0.35">
      <c r="B480" s="95">
        <v>45589</v>
      </c>
      <c r="C480" s="195">
        <v>5449.05</v>
      </c>
    </row>
    <row r="481" spans="2:3" x14ac:dyDescent="0.35">
      <c r="B481" s="95">
        <v>45588</v>
      </c>
      <c r="C481" s="195">
        <v>5581.53</v>
      </c>
    </row>
    <row r="482" spans="2:3" x14ac:dyDescent="0.35">
      <c r="B482" s="95">
        <v>45587</v>
      </c>
      <c r="C482" s="195">
        <v>5560.31</v>
      </c>
    </row>
    <row r="483" spans="2:3" x14ac:dyDescent="0.35">
      <c r="B483" s="95">
        <v>45586</v>
      </c>
      <c r="C483" s="195">
        <v>5610.12</v>
      </c>
    </row>
    <row r="484" spans="2:3" x14ac:dyDescent="0.35">
      <c r="B484" s="95">
        <v>45583</v>
      </c>
      <c r="C484" s="195">
        <v>5715.85</v>
      </c>
    </row>
    <row r="485" spans="2:3" x14ac:dyDescent="0.35">
      <c r="B485" s="95">
        <v>45582</v>
      </c>
      <c r="C485" s="195">
        <v>5814.2</v>
      </c>
    </row>
    <row r="486" spans="2:3" x14ac:dyDescent="0.35">
      <c r="B486" s="95">
        <v>45581</v>
      </c>
      <c r="C486" s="195">
        <v>5912.85</v>
      </c>
    </row>
    <row r="487" spans="2:3" x14ac:dyDescent="0.35">
      <c r="B487" s="95">
        <v>45580</v>
      </c>
      <c r="C487" s="195">
        <v>5892.07</v>
      </c>
    </row>
    <row r="488" spans="2:3" x14ac:dyDescent="0.35">
      <c r="B488" s="95">
        <v>45579</v>
      </c>
      <c r="C488" s="195">
        <v>5804.06</v>
      </c>
    </row>
    <row r="489" spans="2:3" x14ac:dyDescent="0.35">
      <c r="B489" s="95">
        <v>45576</v>
      </c>
      <c r="C489" s="195">
        <v>5804.49</v>
      </c>
    </row>
    <row r="490" spans="2:3" x14ac:dyDescent="0.35">
      <c r="B490" s="95">
        <v>45575</v>
      </c>
      <c r="C490" s="195">
        <v>5827.46</v>
      </c>
    </row>
    <row r="491" spans="2:3" x14ac:dyDescent="0.35">
      <c r="B491" s="95">
        <v>45574</v>
      </c>
      <c r="C491" s="195">
        <v>5919.79</v>
      </c>
    </row>
    <row r="492" spans="2:3" x14ac:dyDescent="0.35">
      <c r="B492" s="95">
        <v>45573</v>
      </c>
      <c r="C492" s="195">
        <v>6023.82</v>
      </c>
    </row>
    <row r="493" spans="2:3" x14ac:dyDescent="0.35">
      <c r="B493" s="95">
        <v>45572</v>
      </c>
      <c r="C493" s="195">
        <v>5942.17</v>
      </c>
    </row>
    <row r="494" spans="2:3" x14ac:dyDescent="0.35">
      <c r="B494" s="95">
        <v>45569</v>
      </c>
      <c r="C494" s="195">
        <v>6025.37</v>
      </c>
    </row>
    <row r="495" spans="2:3" x14ac:dyDescent="0.35">
      <c r="B495" s="95">
        <v>45568</v>
      </c>
      <c r="C495" s="195">
        <v>6147.46</v>
      </c>
    </row>
    <row r="496" spans="2:3" x14ac:dyDescent="0.35">
      <c r="B496" s="95">
        <v>45566</v>
      </c>
      <c r="C496" s="195">
        <v>6258.44</v>
      </c>
    </row>
    <row r="497" spans="2:3" x14ac:dyDescent="0.35">
      <c r="B497" s="95">
        <v>45565</v>
      </c>
      <c r="C497" s="195">
        <v>6153.68</v>
      </c>
    </row>
    <row r="498" spans="2:3" x14ac:dyDescent="0.35">
      <c r="B498" s="95">
        <v>45562</v>
      </c>
      <c r="C498" s="195">
        <v>6086.35</v>
      </c>
    </row>
    <row r="499" spans="2:3" x14ac:dyDescent="0.35">
      <c r="B499" s="95">
        <v>45561</v>
      </c>
      <c r="C499" s="195">
        <v>6072.07</v>
      </c>
    </row>
    <row r="500" spans="2:3" x14ac:dyDescent="0.35">
      <c r="B500" s="95">
        <v>45560</v>
      </c>
      <c r="C500" s="195">
        <v>6000.42</v>
      </c>
    </row>
    <row r="501" spans="2:3" x14ac:dyDescent="0.35">
      <c r="B501" s="95">
        <v>45559</v>
      </c>
      <c r="C501" s="195">
        <v>6022.61</v>
      </c>
    </row>
    <row r="502" spans="2:3" x14ac:dyDescent="0.35">
      <c r="B502" s="95">
        <v>45558</v>
      </c>
      <c r="C502" s="195">
        <v>6030.42</v>
      </c>
    </row>
    <row r="503" spans="2:3" x14ac:dyDescent="0.35">
      <c r="B503" s="95">
        <v>45555</v>
      </c>
      <c r="C503" s="195">
        <v>6029.79</v>
      </c>
    </row>
    <row r="504" spans="2:3" x14ac:dyDescent="0.35">
      <c r="B504" s="95">
        <v>45554</v>
      </c>
      <c r="C504" s="195">
        <v>5955.95</v>
      </c>
    </row>
    <row r="505" spans="2:3" x14ac:dyDescent="0.35">
      <c r="B505" s="95">
        <v>45553</v>
      </c>
      <c r="C505" s="195">
        <v>5945.03</v>
      </c>
    </row>
    <row r="506" spans="2:3" x14ac:dyDescent="0.35">
      <c r="B506" s="95">
        <v>45552</v>
      </c>
      <c r="C506" s="195">
        <v>5933.19</v>
      </c>
    </row>
    <row r="507" spans="2:3" x14ac:dyDescent="0.35">
      <c r="B507" s="95">
        <v>45551</v>
      </c>
      <c r="C507" s="195">
        <v>5886.54</v>
      </c>
    </row>
    <row r="508" spans="2:3" x14ac:dyDescent="0.35">
      <c r="B508" s="95">
        <v>45548</v>
      </c>
      <c r="C508" s="195">
        <v>5954.6</v>
      </c>
    </row>
    <row r="509" spans="2:3" x14ac:dyDescent="0.35">
      <c r="B509" s="95">
        <v>45547</v>
      </c>
      <c r="C509" s="195">
        <v>5931.44</v>
      </c>
    </row>
    <row r="510" spans="2:3" x14ac:dyDescent="0.35">
      <c r="B510" s="95">
        <v>45546</v>
      </c>
      <c r="C510" s="195">
        <v>5833.77</v>
      </c>
    </row>
    <row r="511" spans="2:3" x14ac:dyDescent="0.35">
      <c r="B511" s="95">
        <v>45545</v>
      </c>
      <c r="C511" s="195">
        <v>5796.15</v>
      </c>
    </row>
    <row r="512" spans="2:3" x14ac:dyDescent="0.35">
      <c r="B512" s="95">
        <v>45544</v>
      </c>
      <c r="C512" s="195">
        <v>5766.58</v>
      </c>
    </row>
    <row r="513" spans="2:3" x14ac:dyDescent="0.35">
      <c r="B513" s="95">
        <v>45541</v>
      </c>
      <c r="C513" s="195">
        <v>5673.47</v>
      </c>
    </row>
    <row r="514" spans="2:3" x14ac:dyDescent="0.35">
      <c r="B514" s="95">
        <v>45540</v>
      </c>
      <c r="C514" s="195">
        <v>5679.73</v>
      </c>
    </row>
    <row r="515" spans="2:3" x14ac:dyDescent="0.35">
      <c r="B515" s="95">
        <v>45539</v>
      </c>
      <c r="C515" s="195">
        <v>5754.06</v>
      </c>
    </row>
    <row r="516" spans="2:3" x14ac:dyDescent="0.35">
      <c r="B516" s="95">
        <v>45538</v>
      </c>
      <c r="C516" s="195">
        <v>5743.86</v>
      </c>
    </row>
    <row r="517" spans="2:3" x14ac:dyDescent="0.35">
      <c r="B517" s="95">
        <v>45537</v>
      </c>
      <c r="C517" s="195">
        <v>5749.78</v>
      </c>
    </row>
    <row r="518" spans="2:3" x14ac:dyDescent="0.35">
      <c r="B518" s="95">
        <v>45534</v>
      </c>
      <c r="C518" s="195">
        <v>5684.83</v>
      </c>
    </row>
    <row r="519" spans="2:3" x14ac:dyDescent="0.35">
      <c r="B519" s="95">
        <v>45533</v>
      </c>
      <c r="C519" s="195">
        <v>5661.68</v>
      </c>
    </row>
    <row r="520" spans="2:3" x14ac:dyDescent="0.35">
      <c r="B520" s="95">
        <v>45532</v>
      </c>
      <c r="C520" s="195">
        <v>5537.35</v>
      </c>
    </row>
    <row r="521" spans="2:3" x14ac:dyDescent="0.35">
      <c r="B521" s="95">
        <v>45531</v>
      </c>
      <c r="C521" s="195">
        <v>5596.53</v>
      </c>
    </row>
    <row r="522" spans="2:3" x14ac:dyDescent="0.35">
      <c r="B522" s="95">
        <v>45530</v>
      </c>
      <c r="C522" s="195">
        <v>5628.23</v>
      </c>
    </row>
    <row r="523" spans="2:3" x14ac:dyDescent="0.35">
      <c r="B523" s="95">
        <v>45527</v>
      </c>
      <c r="C523" s="195">
        <v>5624.05</v>
      </c>
    </row>
    <row r="524" spans="2:3" x14ac:dyDescent="0.35">
      <c r="B524" s="95">
        <v>45526</v>
      </c>
      <c r="C524" s="195">
        <v>5666.92</v>
      </c>
    </row>
    <row r="525" spans="2:3" x14ac:dyDescent="0.35">
      <c r="B525" s="95">
        <v>45525</v>
      </c>
      <c r="C525" s="195">
        <v>5667.45</v>
      </c>
    </row>
    <row r="526" spans="2:3" x14ac:dyDescent="0.35">
      <c r="B526" s="95">
        <v>45524</v>
      </c>
      <c r="C526" s="195">
        <v>5597.99</v>
      </c>
    </row>
    <row r="527" spans="2:3" x14ac:dyDescent="0.35">
      <c r="B527" s="95">
        <v>45523</v>
      </c>
      <c r="C527" s="195">
        <v>5565.65</v>
      </c>
    </row>
    <row r="528" spans="2:3" x14ac:dyDescent="0.35">
      <c r="B528" s="95">
        <v>45520</v>
      </c>
      <c r="C528" s="195">
        <v>5562.89</v>
      </c>
    </row>
    <row r="529" spans="2:3" x14ac:dyDescent="0.35">
      <c r="B529" s="95">
        <v>45518</v>
      </c>
      <c r="C529" s="195">
        <v>5494.44</v>
      </c>
    </row>
    <row r="530" spans="2:3" x14ac:dyDescent="0.35">
      <c r="B530" s="95">
        <v>45517</v>
      </c>
      <c r="C530" s="195">
        <v>5501.58</v>
      </c>
    </row>
    <row r="531" spans="2:3" x14ac:dyDescent="0.35">
      <c r="B531" s="95">
        <v>45516</v>
      </c>
      <c r="C531" s="195">
        <v>5481.43</v>
      </c>
    </row>
    <row r="532" spans="2:3" x14ac:dyDescent="0.35">
      <c r="B532" s="95">
        <v>45513</v>
      </c>
      <c r="C532" s="195">
        <v>5573.23</v>
      </c>
    </row>
    <row r="533" spans="2:3" x14ac:dyDescent="0.35">
      <c r="B533" s="95">
        <v>45512</v>
      </c>
      <c r="C533" s="195">
        <v>5577.45</v>
      </c>
    </row>
    <row r="534" spans="2:3" x14ac:dyDescent="0.35">
      <c r="B534" s="95">
        <v>45511</v>
      </c>
      <c r="C534" s="195">
        <v>5666.92</v>
      </c>
    </row>
    <row r="535" spans="2:3" x14ac:dyDescent="0.35">
      <c r="B535" s="95">
        <v>45510</v>
      </c>
      <c r="C535" s="195">
        <v>5684.1</v>
      </c>
    </row>
    <row r="536" spans="2:3" x14ac:dyDescent="0.35">
      <c r="B536" s="95">
        <v>45509</v>
      </c>
      <c r="C536" s="195">
        <v>5532.06</v>
      </c>
    </row>
    <row r="537" spans="2:3" x14ac:dyDescent="0.35">
      <c r="B537" s="95">
        <v>45506</v>
      </c>
      <c r="C537" s="195">
        <v>5482.5</v>
      </c>
    </row>
    <row r="538" spans="2:3" x14ac:dyDescent="0.35">
      <c r="B538" s="95">
        <v>45505</v>
      </c>
      <c r="C538" s="195">
        <v>5491.89</v>
      </c>
    </row>
    <row r="539" spans="2:3" x14ac:dyDescent="0.35">
      <c r="B539" s="95">
        <v>45504</v>
      </c>
      <c r="C539" s="195">
        <v>5543.93</v>
      </c>
    </row>
    <row r="540" spans="2:3" x14ac:dyDescent="0.35">
      <c r="B540" s="95">
        <v>45503</v>
      </c>
      <c r="C540" s="195">
        <v>5599.28</v>
      </c>
    </row>
    <row r="541" spans="2:3" x14ac:dyDescent="0.35">
      <c r="B541" s="95">
        <v>45502</v>
      </c>
      <c r="C541" s="195">
        <v>5652.38</v>
      </c>
    </row>
    <row r="542" spans="2:3" x14ac:dyDescent="0.35">
      <c r="B542" s="95">
        <v>45499</v>
      </c>
      <c r="C542" s="195">
        <v>5628.61</v>
      </c>
    </row>
    <row r="543" spans="2:3" x14ac:dyDescent="0.35">
      <c r="B543" s="95">
        <v>45498</v>
      </c>
      <c r="C543" s="195">
        <v>5587.2</v>
      </c>
    </row>
    <row r="544" spans="2:3" x14ac:dyDescent="0.35">
      <c r="B544" s="95">
        <v>45497</v>
      </c>
      <c r="C544" s="195">
        <v>5587.11</v>
      </c>
    </row>
    <row r="545" spans="2:3" x14ac:dyDescent="0.35">
      <c r="B545" s="95">
        <v>45496</v>
      </c>
      <c r="C545" s="195">
        <v>5697.57</v>
      </c>
    </row>
    <row r="546" spans="2:3" x14ac:dyDescent="0.35">
      <c r="B546" s="95">
        <v>45495</v>
      </c>
      <c r="C546" s="195">
        <v>5643.03</v>
      </c>
    </row>
    <row r="547" spans="2:3" x14ac:dyDescent="0.35">
      <c r="B547" s="95">
        <v>45492</v>
      </c>
      <c r="C547" s="195">
        <v>5633.54</v>
      </c>
    </row>
    <row r="548" spans="2:3" x14ac:dyDescent="0.35">
      <c r="B548" s="95">
        <v>45491</v>
      </c>
      <c r="C548" s="195">
        <v>5627.36</v>
      </c>
    </row>
    <row r="549" spans="2:3" x14ac:dyDescent="0.35">
      <c r="B549" s="95">
        <v>45489</v>
      </c>
      <c r="C549" s="195">
        <v>5618.59</v>
      </c>
    </row>
    <row r="550" spans="2:3" x14ac:dyDescent="0.35">
      <c r="B550" s="95">
        <v>45488</v>
      </c>
      <c r="C550" s="195">
        <v>5568.13</v>
      </c>
    </row>
    <row r="551" spans="2:3" x14ac:dyDescent="0.35">
      <c r="B551" s="95">
        <v>45485</v>
      </c>
      <c r="C551" s="195">
        <v>5546.42</v>
      </c>
    </row>
    <row r="552" spans="2:3" x14ac:dyDescent="0.35">
      <c r="B552" s="95">
        <v>45484</v>
      </c>
      <c r="C552" s="195">
        <v>5521.74</v>
      </c>
    </row>
    <row r="553" spans="2:3" x14ac:dyDescent="0.35">
      <c r="B553" s="95">
        <v>45483</v>
      </c>
      <c r="C553" s="195">
        <v>5516.23</v>
      </c>
    </row>
    <row r="554" spans="2:3" x14ac:dyDescent="0.35">
      <c r="B554" s="95">
        <v>45482</v>
      </c>
      <c r="C554" s="195">
        <v>5433.14</v>
      </c>
    </row>
    <row r="555" spans="2:3" x14ac:dyDescent="0.35">
      <c r="B555" s="95">
        <v>45481</v>
      </c>
      <c r="C555" s="195">
        <v>5337.01</v>
      </c>
    </row>
    <row r="556" spans="2:3" x14ac:dyDescent="0.35">
      <c r="B556" s="95">
        <v>45478</v>
      </c>
      <c r="C556" s="195">
        <v>5316.16</v>
      </c>
    </row>
    <row r="557" spans="2:3" x14ac:dyDescent="0.35">
      <c r="B557" s="95">
        <v>45477</v>
      </c>
      <c r="C557" s="195">
        <v>5200.63</v>
      </c>
    </row>
    <row r="558" spans="2:3" x14ac:dyDescent="0.35">
      <c r="B558" s="95">
        <v>45476</v>
      </c>
      <c r="C558" s="195">
        <v>5222.53</v>
      </c>
    </row>
    <row r="559" spans="2:3" x14ac:dyDescent="0.35">
      <c r="B559" s="95">
        <v>45475</v>
      </c>
      <c r="C559" s="195">
        <v>5177.05</v>
      </c>
    </row>
    <row r="560" spans="2:3" x14ac:dyDescent="0.35">
      <c r="B560" s="95">
        <v>45474</v>
      </c>
      <c r="C560" s="195">
        <v>5248.79</v>
      </c>
    </row>
    <row r="561" spans="2:3" x14ac:dyDescent="0.35">
      <c r="B561" s="95">
        <v>45471</v>
      </c>
      <c r="C561" s="195">
        <v>5247.88</v>
      </c>
    </row>
    <row r="562" spans="2:3" x14ac:dyDescent="0.35">
      <c r="B562" s="95">
        <v>45470</v>
      </c>
      <c r="C562" s="195">
        <v>5204.51</v>
      </c>
    </row>
    <row r="563" spans="2:3" x14ac:dyDescent="0.35">
      <c r="B563" s="95">
        <v>45469</v>
      </c>
      <c r="C563" s="195">
        <v>5196.2700000000004</v>
      </c>
    </row>
    <row r="564" spans="2:3" x14ac:dyDescent="0.35">
      <c r="B564" s="95">
        <v>45468</v>
      </c>
      <c r="C564" s="195">
        <v>5129.51</v>
      </c>
    </row>
    <row r="565" spans="2:3" x14ac:dyDescent="0.35">
      <c r="B565" s="95">
        <v>45467</v>
      </c>
      <c r="C565" s="195">
        <v>5077.47</v>
      </c>
    </row>
    <row r="566" spans="2:3" x14ac:dyDescent="0.35">
      <c r="B566" s="95">
        <v>45464</v>
      </c>
      <c r="C566" s="195">
        <v>5108.67</v>
      </c>
    </row>
    <row r="567" spans="2:3" x14ac:dyDescent="0.35">
      <c r="B567" s="95">
        <v>45463</v>
      </c>
      <c r="C567" s="195">
        <v>5154.8100000000004</v>
      </c>
    </row>
    <row r="568" spans="2:3" x14ac:dyDescent="0.35">
      <c r="B568" s="95">
        <v>45462</v>
      </c>
      <c r="C568" s="195">
        <v>5137.75</v>
      </c>
    </row>
    <row r="569" spans="2:3" x14ac:dyDescent="0.35">
      <c r="B569" s="95">
        <v>45461</v>
      </c>
      <c r="C569" s="195">
        <v>5171.49</v>
      </c>
    </row>
    <row r="570" spans="2:3" x14ac:dyDescent="0.35">
      <c r="B570" s="95">
        <v>45457</v>
      </c>
      <c r="C570" s="195">
        <v>5169.38</v>
      </c>
    </row>
    <row r="571" spans="2:3" x14ac:dyDescent="0.35">
      <c r="B571" s="95">
        <v>45456</v>
      </c>
      <c r="C571" s="195">
        <v>5155.7700000000004</v>
      </c>
    </row>
    <row r="572" spans="2:3" x14ac:dyDescent="0.35">
      <c r="B572" s="95">
        <v>45455</v>
      </c>
      <c r="C572" s="195">
        <v>5213.13</v>
      </c>
    </row>
    <row r="573" spans="2:3" x14ac:dyDescent="0.35">
      <c r="B573" s="95">
        <v>45454</v>
      </c>
      <c r="C573" s="195">
        <v>5288.32</v>
      </c>
    </row>
    <row r="574" spans="2:3" x14ac:dyDescent="0.35">
      <c r="B574" s="95">
        <v>45453</v>
      </c>
      <c r="C574" s="195">
        <v>5260.19</v>
      </c>
    </row>
    <row r="575" spans="2:3" x14ac:dyDescent="0.35">
      <c r="B575" s="95">
        <v>45450</v>
      </c>
      <c r="C575" s="195">
        <v>5236.38</v>
      </c>
    </row>
    <row r="576" spans="2:3" x14ac:dyDescent="0.35">
      <c r="B576" s="95">
        <v>45449</v>
      </c>
      <c r="C576" s="195">
        <v>5214.24</v>
      </c>
    </row>
    <row r="577" spans="2:3" x14ac:dyDescent="0.35">
      <c r="B577" s="95">
        <v>45448</v>
      </c>
      <c r="C577" s="195">
        <v>5258.51</v>
      </c>
    </row>
    <row r="578" spans="2:3" x14ac:dyDescent="0.35">
      <c r="B578" s="95">
        <v>45447</v>
      </c>
      <c r="C578" s="195">
        <v>5103.68</v>
      </c>
    </row>
    <row r="579" spans="2:3" x14ac:dyDescent="0.35">
      <c r="B579" s="95">
        <v>45446</v>
      </c>
      <c r="C579" s="195">
        <v>4952.92</v>
      </c>
    </row>
    <row r="580" spans="2:3" x14ac:dyDescent="0.35">
      <c r="B580" s="95">
        <v>45443</v>
      </c>
      <c r="C580" s="195">
        <v>4964.42</v>
      </c>
    </row>
    <row r="581" spans="2:3" x14ac:dyDescent="0.35">
      <c r="B581" s="95">
        <v>45442</v>
      </c>
      <c r="C581" s="195">
        <v>4982.3900000000003</v>
      </c>
    </row>
    <row r="582" spans="2:3" x14ac:dyDescent="0.35">
      <c r="B582" s="95">
        <v>45441</v>
      </c>
      <c r="C582" s="195">
        <v>5012.34</v>
      </c>
    </row>
    <row r="583" spans="2:3" x14ac:dyDescent="0.35">
      <c r="B583" s="95">
        <v>45440</v>
      </c>
      <c r="C583" s="195">
        <v>5032.2299999999996</v>
      </c>
    </row>
    <row r="584" spans="2:3" x14ac:dyDescent="0.35">
      <c r="B584" s="95">
        <v>45439</v>
      </c>
      <c r="C584" s="195">
        <v>4995.5200000000004</v>
      </c>
    </row>
    <row r="585" spans="2:3" x14ac:dyDescent="0.35">
      <c r="B585" s="95">
        <v>45436</v>
      </c>
      <c r="C585" s="195">
        <v>5022.79</v>
      </c>
    </row>
    <row r="586" spans="2:3" x14ac:dyDescent="0.35">
      <c r="B586" s="95">
        <v>45435</v>
      </c>
      <c r="C586" s="195">
        <v>5061.5600000000004</v>
      </c>
    </row>
    <row r="587" spans="2:3" x14ac:dyDescent="0.35">
      <c r="B587" s="95">
        <v>45434</v>
      </c>
      <c r="C587" s="195">
        <v>5048.38</v>
      </c>
    </row>
    <row r="588" spans="2:3" x14ac:dyDescent="0.35">
      <c r="B588" s="95">
        <v>45433</v>
      </c>
      <c r="C588" s="195">
        <v>4962.79</v>
      </c>
    </row>
    <row r="589" spans="2:3" x14ac:dyDescent="0.35">
      <c r="B589" s="95">
        <v>45429</v>
      </c>
      <c r="C589" s="195">
        <v>4875.29</v>
      </c>
    </row>
    <row r="590" spans="2:3" x14ac:dyDescent="0.35">
      <c r="B590" s="95">
        <v>45428</v>
      </c>
      <c r="C590" s="195">
        <v>4924.12</v>
      </c>
    </row>
    <row r="591" spans="2:3" x14ac:dyDescent="0.35">
      <c r="B591" s="95">
        <v>45427</v>
      </c>
      <c r="C591" s="195">
        <v>4853.4399999999996</v>
      </c>
    </row>
    <row r="592" spans="2:3" x14ac:dyDescent="0.35">
      <c r="B592" s="95">
        <v>45426</v>
      </c>
      <c r="C592" s="195">
        <v>4927.04</v>
      </c>
    </row>
    <row r="593" spans="2:3" x14ac:dyDescent="0.35">
      <c r="B593" s="95">
        <v>45425</v>
      </c>
      <c r="C593" s="195">
        <v>4917.22</v>
      </c>
    </row>
    <row r="594" spans="2:3" x14ac:dyDescent="0.35">
      <c r="B594" s="95">
        <v>45422</v>
      </c>
      <c r="C594" s="195">
        <v>4856.12</v>
      </c>
    </row>
    <row r="595" spans="2:3" x14ac:dyDescent="0.35">
      <c r="B595" s="95">
        <v>45421</v>
      </c>
      <c r="C595" s="195">
        <v>4859.29</v>
      </c>
    </row>
    <row r="596" spans="2:3" x14ac:dyDescent="0.35">
      <c r="B596" s="95">
        <v>45420</v>
      </c>
      <c r="C596" s="195">
        <v>5011</v>
      </c>
    </row>
    <row r="597" spans="2:3" x14ac:dyDescent="0.35">
      <c r="B597" s="95">
        <v>45419</v>
      </c>
      <c r="C597" s="195">
        <v>4958.72</v>
      </c>
    </row>
    <row r="598" spans="2:3" x14ac:dyDescent="0.35">
      <c r="B598" s="95">
        <v>45418</v>
      </c>
      <c r="C598" s="195">
        <v>4851.1400000000003</v>
      </c>
    </row>
    <row r="599" spans="2:3" x14ac:dyDescent="0.35">
      <c r="B599" s="95">
        <v>45415</v>
      </c>
      <c r="C599" s="195">
        <v>4547.32</v>
      </c>
    </row>
    <row r="600" spans="2:3" x14ac:dyDescent="0.35">
      <c r="B600" s="95">
        <v>45414</v>
      </c>
      <c r="C600" s="195">
        <v>4561.74</v>
      </c>
    </row>
    <row r="601" spans="2:3" x14ac:dyDescent="0.35">
      <c r="B601" s="95">
        <v>45412</v>
      </c>
      <c r="C601" s="195">
        <v>4577.37</v>
      </c>
    </row>
    <row r="602" spans="2:3" x14ac:dyDescent="0.35">
      <c r="B602" s="95">
        <v>45411</v>
      </c>
      <c r="C602" s="195">
        <v>4600.2700000000004</v>
      </c>
    </row>
    <row r="603" spans="2:3" x14ac:dyDescent="0.35">
      <c r="B603" s="95">
        <v>45408</v>
      </c>
      <c r="C603" s="195">
        <v>4600.8500000000004</v>
      </c>
    </row>
    <row r="604" spans="2:3" x14ac:dyDescent="0.35">
      <c r="B604" s="95">
        <v>45407</v>
      </c>
      <c r="C604" s="195">
        <v>4642.7299999999996</v>
      </c>
    </row>
    <row r="605" spans="2:3" x14ac:dyDescent="0.35">
      <c r="B605" s="95">
        <v>45406</v>
      </c>
      <c r="C605" s="195">
        <v>4628.16</v>
      </c>
    </row>
    <row r="606" spans="2:3" x14ac:dyDescent="0.35">
      <c r="B606" s="95">
        <v>45405</v>
      </c>
      <c r="C606" s="195">
        <v>4598.3100000000004</v>
      </c>
    </row>
    <row r="607" spans="2:3" x14ac:dyDescent="0.35">
      <c r="B607" s="95">
        <v>45404</v>
      </c>
      <c r="C607" s="195">
        <v>4555.66</v>
      </c>
    </row>
    <row r="608" spans="2:3" x14ac:dyDescent="0.35">
      <c r="B608" s="95">
        <v>45401</v>
      </c>
      <c r="C608" s="195">
        <v>4474.1899999999996</v>
      </c>
    </row>
    <row r="609" spans="2:3" x14ac:dyDescent="0.35">
      <c r="B609" s="95">
        <v>45400</v>
      </c>
      <c r="C609" s="195">
        <v>4499.78</v>
      </c>
    </row>
    <row r="610" spans="2:3" x14ac:dyDescent="0.35">
      <c r="B610" s="95">
        <v>45398</v>
      </c>
      <c r="C610" s="195">
        <v>4543.58</v>
      </c>
    </row>
    <row r="611" spans="2:3" x14ac:dyDescent="0.35">
      <c r="B611" s="95">
        <v>45397</v>
      </c>
      <c r="C611" s="195">
        <v>4563.8999999999996</v>
      </c>
    </row>
    <row r="612" spans="2:3" x14ac:dyDescent="0.35">
      <c r="B612" s="95">
        <v>45394</v>
      </c>
      <c r="C612" s="195">
        <v>4554.17</v>
      </c>
    </row>
    <row r="613" spans="2:3" x14ac:dyDescent="0.35">
      <c r="B613" s="95">
        <v>45392</v>
      </c>
      <c r="C613" s="195">
        <v>4608.75</v>
      </c>
    </row>
    <row r="614" spans="2:3" x14ac:dyDescent="0.35">
      <c r="B614" s="95">
        <v>45391</v>
      </c>
      <c r="C614" s="195">
        <v>4595.34</v>
      </c>
    </row>
    <row r="615" spans="2:3" x14ac:dyDescent="0.35">
      <c r="B615" s="95">
        <v>45390</v>
      </c>
      <c r="C615" s="195">
        <v>4626.1000000000004</v>
      </c>
    </row>
    <row r="616" spans="2:3" x14ac:dyDescent="0.35">
      <c r="B616" s="95">
        <v>45387</v>
      </c>
      <c r="C616" s="195">
        <v>4612.92</v>
      </c>
    </row>
    <row r="617" spans="2:3" x14ac:dyDescent="0.35">
      <c r="B617" s="95">
        <v>45386</v>
      </c>
      <c r="C617" s="195">
        <v>4613.45</v>
      </c>
    </row>
    <row r="618" spans="2:3" x14ac:dyDescent="0.35">
      <c r="B618" s="95">
        <v>45385</v>
      </c>
      <c r="C618" s="195">
        <v>4633.58</v>
      </c>
    </row>
    <row r="619" spans="2:3" x14ac:dyDescent="0.35">
      <c r="B619" s="95">
        <v>45384</v>
      </c>
      <c r="C619" s="195">
        <v>4696.21</v>
      </c>
    </row>
    <row r="620" spans="2:3" x14ac:dyDescent="0.35">
      <c r="B620" s="95">
        <v>45383</v>
      </c>
      <c r="C620" s="195">
        <v>4691.66</v>
      </c>
    </row>
    <row r="621" spans="2:3" x14ac:dyDescent="0.35">
      <c r="B621" s="95">
        <v>45379</v>
      </c>
      <c r="C621" s="195">
        <v>4707.04</v>
      </c>
    </row>
    <row r="622" spans="2:3" x14ac:dyDescent="0.35">
      <c r="B622" s="95">
        <v>45378</v>
      </c>
      <c r="C622" s="195">
        <v>4715.62</v>
      </c>
    </row>
    <row r="623" spans="2:3" x14ac:dyDescent="0.35">
      <c r="B623" s="95">
        <v>45377</v>
      </c>
      <c r="C623" s="195">
        <v>4755.1499999999996</v>
      </c>
    </row>
    <row r="624" spans="2:3" x14ac:dyDescent="0.35">
      <c r="B624" s="95">
        <v>45373</v>
      </c>
      <c r="C624" s="195">
        <v>4662.71</v>
      </c>
    </row>
    <row r="625" spans="2:3" x14ac:dyDescent="0.35">
      <c r="B625" s="95">
        <v>45372</v>
      </c>
      <c r="C625" s="195">
        <v>4606.84</v>
      </c>
    </row>
    <row r="626" spans="2:3" x14ac:dyDescent="0.35">
      <c r="B626" s="95">
        <v>45371</v>
      </c>
      <c r="C626" s="195">
        <v>4603.1899999999996</v>
      </c>
    </row>
    <row r="627" spans="2:3" x14ac:dyDescent="0.35">
      <c r="B627" s="95">
        <v>45370</v>
      </c>
      <c r="C627" s="195">
        <v>4616.66</v>
      </c>
    </row>
    <row r="628" spans="2:3" x14ac:dyDescent="0.35">
      <c r="B628" s="95">
        <v>45369</v>
      </c>
      <c r="C628" s="195">
        <v>4772.93</v>
      </c>
    </row>
    <row r="629" spans="2:3" x14ac:dyDescent="0.35">
      <c r="B629" s="95">
        <v>45366</v>
      </c>
      <c r="C629" s="195">
        <v>4767.37</v>
      </c>
    </row>
    <row r="630" spans="2:3" x14ac:dyDescent="0.35">
      <c r="B630" s="95">
        <v>45365</v>
      </c>
      <c r="C630" s="195">
        <v>4733.54</v>
      </c>
    </row>
    <row r="631" spans="2:3" x14ac:dyDescent="0.35">
      <c r="B631" s="95">
        <v>45364</v>
      </c>
      <c r="C631" s="195">
        <v>4654.71</v>
      </c>
    </row>
    <row r="632" spans="2:3" x14ac:dyDescent="0.35">
      <c r="B632" s="95">
        <v>45363</v>
      </c>
      <c r="C632" s="195">
        <v>4666.6899999999996</v>
      </c>
    </row>
    <row r="633" spans="2:3" x14ac:dyDescent="0.35">
      <c r="B633" s="95">
        <v>45362</v>
      </c>
      <c r="C633" s="195">
        <v>4732.1000000000004</v>
      </c>
    </row>
    <row r="634" spans="2:3" x14ac:dyDescent="0.35">
      <c r="B634" s="95">
        <v>45358</v>
      </c>
      <c r="C634" s="195">
        <v>4685.8599999999997</v>
      </c>
    </row>
    <row r="635" spans="2:3" x14ac:dyDescent="0.35">
      <c r="B635" s="95">
        <v>45357</v>
      </c>
      <c r="C635" s="195">
        <v>4677.8100000000004</v>
      </c>
    </row>
    <row r="636" spans="2:3" x14ac:dyDescent="0.35">
      <c r="B636" s="95">
        <v>45356</v>
      </c>
      <c r="C636" s="195">
        <v>4625</v>
      </c>
    </row>
    <row r="637" spans="2:3" x14ac:dyDescent="0.35">
      <c r="B637" s="95">
        <v>45355</v>
      </c>
      <c r="C637" s="195">
        <v>4637.7</v>
      </c>
    </row>
    <row r="638" spans="2:3" x14ac:dyDescent="0.35">
      <c r="B638" s="95">
        <v>45352</v>
      </c>
      <c r="C638" s="195">
        <v>4722.8100000000004</v>
      </c>
    </row>
    <row r="639" spans="2:3" x14ac:dyDescent="0.35">
      <c r="B639" s="95">
        <v>45351</v>
      </c>
      <c r="C639" s="195">
        <v>4758.75</v>
      </c>
    </row>
    <row r="640" spans="2:3" x14ac:dyDescent="0.35">
      <c r="B640" s="95">
        <v>45350</v>
      </c>
      <c r="C640" s="195">
        <v>4684.5600000000004</v>
      </c>
    </row>
    <row r="641" spans="2:3" x14ac:dyDescent="0.35">
      <c r="B641" s="95">
        <v>45349</v>
      </c>
      <c r="C641" s="195">
        <v>4700.43</v>
      </c>
    </row>
    <row r="642" spans="2:3" x14ac:dyDescent="0.35">
      <c r="B642" s="95">
        <v>45348</v>
      </c>
      <c r="C642" s="195">
        <v>4698.08</v>
      </c>
    </row>
    <row r="643" spans="2:3" x14ac:dyDescent="0.35">
      <c r="B643" s="95">
        <v>45345</v>
      </c>
      <c r="C643" s="195">
        <v>4731.1000000000004</v>
      </c>
    </row>
    <row r="644" spans="2:3" x14ac:dyDescent="0.35">
      <c r="B644" s="95">
        <v>45344</v>
      </c>
      <c r="C644" s="195">
        <v>4750.84</v>
      </c>
    </row>
    <row r="645" spans="2:3" x14ac:dyDescent="0.35">
      <c r="B645" s="95">
        <v>45343</v>
      </c>
      <c r="C645" s="195">
        <v>4718.3</v>
      </c>
    </row>
    <row r="646" spans="2:3" x14ac:dyDescent="0.35">
      <c r="B646" s="95">
        <v>45342</v>
      </c>
      <c r="C646" s="195">
        <v>4716.53</v>
      </c>
    </row>
    <row r="647" spans="2:3" x14ac:dyDescent="0.35">
      <c r="B647" s="95">
        <v>45341</v>
      </c>
      <c r="C647" s="195">
        <v>4720.46</v>
      </c>
    </row>
    <row r="648" spans="2:3" x14ac:dyDescent="0.35">
      <c r="B648" s="95">
        <v>45338</v>
      </c>
      <c r="C648" s="195">
        <v>4709.3900000000003</v>
      </c>
    </row>
    <row r="649" spans="2:3" x14ac:dyDescent="0.35">
      <c r="B649" s="95">
        <v>45337</v>
      </c>
      <c r="C649" s="195">
        <v>4744.71</v>
      </c>
    </row>
    <row r="650" spans="2:3" x14ac:dyDescent="0.35">
      <c r="B650" s="95">
        <v>45336</v>
      </c>
      <c r="C650" s="195">
        <v>4802.3100000000004</v>
      </c>
    </row>
    <row r="651" spans="2:3" x14ac:dyDescent="0.35">
      <c r="B651" s="95">
        <v>45335</v>
      </c>
      <c r="C651" s="195">
        <v>4774.47</v>
      </c>
    </row>
    <row r="652" spans="2:3" x14ac:dyDescent="0.35">
      <c r="B652" s="95">
        <v>45334</v>
      </c>
      <c r="C652" s="195">
        <v>4763.54</v>
      </c>
    </row>
    <row r="653" spans="2:3" x14ac:dyDescent="0.35">
      <c r="B653" s="95">
        <v>45331</v>
      </c>
      <c r="C653" s="195">
        <v>4764.78</v>
      </c>
    </row>
    <row r="654" spans="2:3" x14ac:dyDescent="0.35">
      <c r="B654" s="95">
        <v>45330</v>
      </c>
      <c r="C654" s="195">
        <v>4672.82</v>
      </c>
    </row>
    <row r="655" spans="2:3" x14ac:dyDescent="0.35">
      <c r="B655" s="95">
        <v>45329</v>
      </c>
      <c r="C655" s="195">
        <v>4867.1000000000004</v>
      </c>
    </row>
    <row r="656" spans="2:3" x14ac:dyDescent="0.35">
      <c r="B656" s="95">
        <v>45328</v>
      </c>
      <c r="C656" s="195">
        <v>4798.8599999999997</v>
      </c>
    </row>
    <row r="657" spans="2:3" x14ac:dyDescent="0.35">
      <c r="B657" s="95">
        <v>45327</v>
      </c>
      <c r="C657" s="195">
        <v>4911.42</v>
      </c>
    </row>
    <row r="658" spans="2:3" x14ac:dyDescent="0.35">
      <c r="B658" s="95">
        <v>45324</v>
      </c>
      <c r="C658" s="195">
        <v>4934.76</v>
      </c>
    </row>
    <row r="659" spans="2:3" x14ac:dyDescent="0.35">
      <c r="B659" s="95">
        <v>45323</v>
      </c>
      <c r="C659" s="195">
        <v>4934.5200000000004</v>
      </c>
    </row>
    <row r="660" spans="2:3" x14ac:dyDescent="0.35">
      <c r="B660" s="95">
        <v>45322</v>
      </c>
      <c r="C660" s="195">
        <v>4982.25</v>
      </c>
    </row>
    <row r="661" spans="2:3" x14ac:dyDescent="0.35">
      <c r="B661" s="95">
        <v>45321</v>
      </c>
      <c r="C661" s="195">
        <v>4880.03</v>
      </c>
    </row>
    <row r="662" spans="2:3" x14ac:dyDescent="0.35">
      <c r="B662" s="95">
        <v>45320</v>
      </c>
      <c r="C662" s="195">
        <v>4923.3100000000004</v>
      </c>
    </row>
    <row r="663" spans="2:3" x14ac:dyDescent="0.35">
      <c r="B663" s="95">
        <v>45316</v>
      </c>
      <c r="C663" s="195">
        <v>4928.1000000000004</v>
      </c>
    </row>
    <row r="664" spans="2:3" x14ac:dyDescent="0.35">
      <c r="B664" s="95">
        <v>45315</v>
      </c>
      <c r="C664" s="195">
        <v>4928.4399999999996</v>
      </c>
    </row>
    <row r="665" spans="2:3" x14ac:dyDescent="0.35">
      <c r="B665" s="95">
        <v>45314</v>
      </c>
      <c r="C665" s="195">
        <v>4838.2</v>
      </c>
    </row>
    <row r="666" spans="2:3" x14ac:dyDescent="0.35">
      <c r="B666" s="95">
        <v>45310</v>
      </c>
      <c r="C666" s="195">
        <v>4924.9799999999996</v>
      </c>
    </row>
    <row r="667" spans="2:3" x14ac:dyDescent="0.35">
      <c r="B667" s="95">
        <v>45309</v>
      </c>
      <c r="C667" s="195">
        <v>4806.62</v>
      </c>
    </row>
    <row r="668" spans="2:3" x14ac:dyDescent="0.35">
      <c r="B668" s="95">
        <v>45308</v>
      </c>
      <c r="C668" s="195">
        <v>4851.2299999999996</v>
      </c>
    </row>
    <row r="669" spans="2:3" x14ac:dyDescent="0.35">
      <c r="B669" s="95">
        <v>45307</v>
      </c>
      <c r="C669" s="195">
        <v>4917.2700000000004</v>
      </c>
    </row>
    <row r="670" spans="2:3" x14ac:dyDescent="0.35">
      <c r="B670" s="95">
        <v>45306</v>
      </c>
      <c r="C670" s="195">
        <v>4962.08</v>
      </c>
    </row>
    <row r="671" spans="2:3" x14ac:dyDescent="0.35">
      <c r="B671" s="95">
        <v>45303</v>
      </c>
      <c r="C671" s="195">
        <v>4936.92</v>
      </c>
    </row>
    <row r="672" spans="2:3" x14ac:dyDescent="0.35">
      <c r="B672" s="95">
        <v>45302</v>
      </c>
      <c r="C672" s="195">
        <v>4923.12</v>
      </c>
    </row>
    <row r="673" spans="2:3" x14ac:dyDescent="0.35">
      <c r="B673" s="95">
        <v>45301</v>
      </c>
      <c r="C673" s="195">
        <v>4875.1499999999996</v>
      </c>
    </row>
    <row r="674" spans="2:3" x14ac:dyDescent="0.35">
      <c r="B674" s="95">
        <v>45300</v>
      </c>
      <c r="C674" s="195">
        <v>4909.41</v>
      </c>
    </row>
    <row r="675" spans="2:3" x14ac:dyDescent="0.35">
      <c r="B675" s="95">
        <v>45299</v>
      </c>
      <c r="C675" s="195">
        <v>4962.08</v>
      </c>
    </row>
    <row r="676" spans="2:3" x14ac:dyDescent="0.35">
      <c r="B676" s="95">
        <v>45296</v>
      </c>
      <c r="C676" s="195">
        <v>5053.13</v>
      </c>
    </row>
    <row r="677" spans="2:3" x14ac:dyDescent="0.35">
      <c r="B677" s="95">
        <v>45295</v>
      </c>
      <c r="C677" s="195">
        <v>5138.38</v>
      </c>
    </row>
    <row r="678" spans="2:3" x14ac:dyDescent="0.35">
      <c r="B678" s="95">
        <v>45294</v>
      </c>
      <c r="C678" s="195">
        <v>5035.3500000000004</v>
      </c>
    </row>
    <row r="679" spans="2:3" x14ac:dyDescent="0.35">
      <c r="B679" s="95">
        <v>45293</v>
      </c>
      <c r="C679" s="195">
        <v>5068.9399999999996</v>
      </c>
    </row>
    <row r="680" spans="2:3" x14ac:dyDescent="0.35">
      <c r="B680" s="95">
        <v>45292</v>
      </c>
      <c r="C680" s="195">
        <v>5098.6000000000004</v>
      </c>
    </row>
    <row r="681" spans="2:3" x14ac:dyDescent="0.35">
      <c r="B681" s="95">
        <v>45289</v>
      </c>
      <c r="C681" s="195">
        <v>5116.4799999999996</v>
      </c>
    </row>
    <row r="682" spans="2:3" x14ac:dyDescent="0.35">
      <c r="B682" s="95">
        <v>45288</v>
      </c>
      <c r="C682" s="195">
        <v>5062.37</v>
      </c>
    </row>
    <row r="683" spans="2:3" x14ac:dyDescent="0.35">
      <c r="B683" s="95">
        <v>45287</v>
      </c>
      <c r="C683" s="195">
        <v>4999.88</v>
      </c>
    </row>
    <row r="684" spans="2:3" x14ac:dyDescent="0.35">
      <c r="B684" s="95">
        <v>45286</v>
      </c>
      <c r="C684" s="195">
        <v>5018.24</v>
      </c>
    </row>
    <row r="685" spans="2:3" x14ac:dyDescent="0.35">
      <c r="B685" s="95">
        <v>45282</v>
      </c>
      <c r="C685" s="195">
        <v>4946.5</v>
      </c>
    </row>
    <row r="686" spans="2:3" x14ac:dyDescent="0.35">
      <c r="B686" s="95">
        <v>45281</v>
      </c>
      <c r="C686" s="195">
        <v>4849.22</v>
      </c>
    </row>
    <row r="687" spans="2:3" x14ac:dyDescent="0.35">
      <c r="B687" s="95">
        <v>45280</v>
      </c>
      <c r="C687" s="195">
        <v>4748.92</v>
      </c>
    </row>
    <row r="688" spans="2:3" x14ac:dyDescent="0.35">
      <c r="B688" s="95">
        <v>45279</v>
      </c>
      <c r="C688" s="195">
        <v>4707.04</v>
      </c>
    </row>
    <row r="689" spans="2:3" x14ac:dyDescent="0.35">
      <c r="B689" s="95">
        <v>45278</v>
      </c>
      <c r="C689" s="195">
        <v>4676.6099999999997</v>
      </c>
    </row>
    <row r="690" spans="2:3" x14ac:dyDescent="0.35">
      <c r="B690" s="95">
        <v>45275</v>
      </c>
      <c r="C690" s="195">
        <v>4709.58</v>
      </c>
    </row>
    <row r="691" spans="2:3" x14ac:dyDescent="0.35">
      <c r="B691" s="95">
        <v>45274</v>
      </c>
      <c r="C691" s="195">
        <v>4740.97</v>
      </c>
    </row>
    <row r="692" spans="2:3" x14ac:dyDescent="0.35">
      <c r="B692" s="95">
        <v>45273</v>
      </c>
      <c r="C692" s="195">
        <v>4714.75</v>
      </c>
    </row>
    <row r="693" spans="2:3" x14ac:dyDescent="0.35">
      <c r="B693" s="95">
        <v>45272</v>
      </c>
      <c r="C693" s="195">
        <v>4699.18</v>
      </c>
    </row>
    <row r="694" spans="2:3" x14ac:dyDescent="0.35">
      <c r="B694" s="95">
        <v>45271</v>
      </c>
      <c r="C694" s="195">
        <v>4738.57</v>
      </c>
    </row>
    <row r="695" spans="2:3" x14ac:dyDescent="0.35">
      <c r="B695" s="95">
        <v>45268</v>
      </c>
      <c r="C695" s="195">
        <v>4736.7</v>
      </c>
    </row>
    <row r="696" spans="2:3" x14ac:dyDescent="0.35">
      <c r="B696" s="95">
        <v>45267</v>
      </c>
      <c r="C696" s="195">
        <v>4807.43</v>
      </c>
    </row>
    <row r="697" spans="2:3" x14ac:dyDescent="0.35">
      <c r="B697" s="95">
        <v>45266</v>
      </c>
      <c r="C697" s="195">
        <v>4795.12</v>
      </c>
    </row>
    <row r="698" spans="2:3" x14ac:dyDescent="0.35">
      <c r="B698" s="95">
        <v>45265</v>
      </c>
      <c r="C698" s="195">
        <v>4742.6499999999996</v>
      </c>
    </row>
    <row r="699" spans="2:3" x14ac:dyDescent="0.35">
      <c r="B699" s="95">
        <v>45264</v>
      </c>
      <c r="C699" s="195">
        <v>4732.4399999999996</v>
      </c>
    </row>
    <row r="700" spans="2:3" x14ac:dyDescent="0.35">
      <c r="B700" s="95">
        <v>45261</v>
      </c>
      <c r="C700" s="195">
        <v>4764.07</v>
      </c>
    </row>
    <row r="701" spans="2:3" x14ac:dyDescent="0.35">
      <c r="B701" s="95">
        <v>45260</v>
      </c>
      <c r="C701" s="195">
        <v>4650.88</v>
      </c>
    </row>
    <row r="702" spans="2:3" x14ac:dyDescent="0.35">
      <c r="B702" s="95">
        <v>45259</v>
      </c>
      <c r="C702" s="195">
        <v>4603.91</v>
      </c>
    </row>
    <row r="703" spans="2:3" x14ac:dyDescent="0.35">
      <c r="B703" s="95">
        <v>45258</v>
      </c>
      <c r="C703" s="195">
        <v>4517.46</v>
      </c>
    </row>
    <row r="704" spans="2:3" x14ac:dyDescent="0.35">
      <c r="B704" s="95">
        <v>45254</v>
      </c>
      <c r="C704" s="195">
        <v>4451.05</v>
      </c>
    </row>
    <row r="705" spans="2:3" x14ac:dyDescent="0.35">
      <c r="B705" s="95">
        <v>45253</v>
      </c>
      <c r="C705" s="195">
        <v>4510.13</v>
      </c>
    </row>
    <row r="706" spans="2:3" x14ac:dyDescent="0.35">
      <c r="B706" s="95">
        <v>45252</v>
      </c>
      <c r="C706" s="195">
        <v>4499.0200000000004</v>
      </c>
    </row>
    <row r="707" spans="2:3" x14ac:dyDescent="0.35">
      <c r="B707" s="95">
        <v>45251</v>
      </c>
      <c r="C707" s="195">
        <v>4504.33</v>
      </c>
    </row>
    <row r="708" spans="2:3" x14ac:dyDescent="0.35">
      <c r="B708" s="95">
        <v>45250</v>
      </c>
      <c r="C708" s="195">
        <v>4516.07</v>
      </c>
    </row>
    <row r="709" spans="2:3" x14ac:dyDescent="0.35">
      <c r="B709" s="95">
        <v>45247</v>
      </c>
      <c r="C709" s="195">
        <v>4522.1099999999997</v>
      </c>
    </row>
    <row r="710" spans="2:3" x14ac:dyDescent="0.35">
      <c r="B710" s="95">
        <v>45246</v>
      </c>
      <c r="C710" s="195">
        <v>4506.59</v>
      </c>
    </row>
    <row r="711" spans="2:3" x14ac:dyDescent="0.35">
      <c r="B711" s="95">
        <v>45245</v>
      </c>
      <c r="C711" s="195">
        <v>4514.92</v>
      </c>
    </row>
    <row r="712" spans="2:3" x14ac:dyDescent="0.35">
      <c r="B712" s="95">
        <v>45243</v>
      </c>
      <c r="C712" s="195">
        <v>4501.08</v>
      </c>
    </row>
    <row r="713" spans="2:3" x14ac:dyDescent="0.35">
      <c r="B713" s="95">
        <v>45240</v>
      </c>
      <c r="C713" s="195">
        <v>4487.2700000000004</v>
      </c>
    </row>
    <row r="714" spans="2:3" x14ac:dyDescent="0.35">
      <c r="B714" s="95">
        <v>45239</v>
      </c>
      <c r="C714" s="195">
        <v>4458.67</v>
      </c>
    </row>
    <row r="715" spans="2:3" x14ac:dyDescent="0.35">
      <c r="B715" s="95">
        <v>45238</v>
      </c>
      <c r="C715" s="195">
        <v>4476.3999999999996</v>
      </c>
    </row>
    <row r="716" spans="2:3" x14ac:dyDescent="0.35">
      <c r="B716" s="95">
        <v>45237</v>
      </c>
      <c r="C716" s="195">
        <v>4461.6400000000003</v>
      </c>
    </row>
    <row r="717" spans="2:3" x14ac:dyDescent="0.35">
      <c r="B717" s="95">
        <v>45236</v>
      </c>
      <c r="C717" s="195">
        <v>4431.3500000000004</v>
      </c>
    </row>
    <row r="718" spans="2:3" x14ac:dyDescent="0.35">
      <c r="B718" s="95">
        <v>45233</v>
      </c>
      <c r="C718" s="195">
        <v>4350.79</v>
      </c>
    </row>
    <row r="719" spans="2:3" x14ac:dyDescent="0.35">
      <c r="B719" s="95">
        <v>45232</v>
      </c>
      <c r="C719" s="195">
        <v>4339.01</v>
      </c>
    </row>
    <row r="720" spans="2:3" x14ac:dyDescent="0.35">
      <c r="B720" s="95">
        <v>45231</v>
      </c>
      <c r="C720" s="195">
        <v>4214.46</v>
      </c>
    </row>
    <row r="721" spans="2:3" x14ac:dyDescent="0.35">
      <c r="B721" s="95">
        <v>45230</v>
      </c>
      <c r="C721" s="195">
        <v>4242.45</v>
      </c>
    </row>
    <row r="722" spans="2:3" x14ac:dyDescent="0.35">
      <c r="B722" s="95">
        <v>45229</v>
      </c>
      <c r="C722" s="195">
        <v>4276.09</v>
      </c>
    </row>
    <row r="723" spans="2:3" x14ac:dyDescent="0.35">
      <c r="B723" s="95">
        <v>45226</v>
      </c>
      <c r="C723" s="195">
        <v>4326.6000000000004</v>
      </c>
    </row>
    <row r="724" spans="2:3" x14ac:dyDescent="0.35">
      <c r="B724" s="95">
        <v>45225</v>
      </c>
      <c r="C724" s="195">
        <v>4320.37</v>
      </c>
    </row>
    <row r="725" spans="2:3" x14ac:dyDescent="0.35">
      <c r="B725" s="95">
        <v>45224</v>
      </c>
      <c r="C725" s="195">
        <v>4345.24</v>
      </c>
    </row>
    <row r="726" spans="2:3" x14ac:dyDescent="0.35">
      <c r="B726" s="95">
        <v>45222</v>
      </c>
      <c r="C726" s="195">
        <v>4342.22</v>
      </c>
    </row>
    <row r="727" spans="2:3" x14ac:dyDescent="0.35">
      <c r="B727" s="95">
        <v>45219</v>
      </c>
      <c r="C727" s="195">
        <v>4389.5600000000004</v>
      </c>
    </row>
    <row r="728" spans="2:3" x14ac:dyDescent="0.35">
      <c r="B728" s="95">
        <v>45218</v>
      </c>
      <c r="C728" s="195">
        <v>4411.08</v>
      </c>
    </row>
    <row r="729" spans="2:3" x14ac:dyDescent="0.35">
      <c r="B729" s="95">
        <v>45217</v>
      </c>
      <c r="C729" s="195">
        <v>4416.1099999999997</v>
      </c>
    </row>
    <row r="730" spans="2:3" x14ac:dyDescent="0.35">
      <c r="B730" s="95">
        <v>45216</v>
      </c>
      <c r="C730" s="195">
        <v>4409.07</v>
      </c>
    </row>
    <row r="731" spans="2:3" x14ac:dyDescent="0.35">
      <c r="B731" s="95">
        <v>45215</v>
      </c>
      <c r="C731" s="195">
        <v>4395.3599999999997</v>
      </c>
    </row>
    <row r="732" spans="2:3" x14ac:dyDescent="0.35">
      <c r="B732" s="95">
        <v>45212</v>
      </c>
      <c r="C732" s="195">
        <v>4384.4799999999996</v>
      </c>
    </row>
    <row r="733" spans="2:3" x14ac:dyDescent="0.35">
      <c r="B733" s="95">
        <v>45211</v>
      </c>
      <c r="C733" s="195">
        <v>4371.1099999999997</v>
      </c>
    </row>
    <row r="734" spans="2:3" x14ac:dyDescent="0.35">
      <c r="B734" s="95">
        <v>45210</v>
      </c>
      <c r="C734" s="195">
        <v>4365.55</v>
      </c>
    </row>
    <row r="735" spans="2:3" x14ac:dyDescent="0.35">
      <c r="B735" s="95">
        <v>45209</v>
      </c>
      <c r="C735" s="195">
        <v>4341.59</v>
      </c>
    </row>
    <row r="736" spans="2:3" x14ac:dyDescent="0.35">
      <c r="B736" s="95">
        <v>45208</v>
      </c>
      <c r="C736" s="195">
        <v>4334.45</v>
      </c>
    </row>
    <row r="737" spans="2:3" x14ac:dyDescent="0.35">
      <c r="B737" s="95">
        <v>45205</v>
      </c>
      <c r="C737" s="195">
        <v>4349.74</v>
      </c>
    </row>
    <row r="738" spans="2:3" x14ac:dyDescent="0.35">
      <c r="B738" s="95">
        <v>45204</v>
      </c>
      <c r="C738" s="195">
        <v>4345.38</v>
      </c>
    </row>
    <row r="739" spans="2:3" x14ac:dyDescent="0.35">
      <c r="B739" s="95">
        <v>45203</v>
      </c>
      <c r="C739" s="195">
        <v>4344.04</v>
      </c>
    </row>
    <row r="740" spans="2:3" x14ac:dyDescent="0.35">
      <c r="B740" s="95">
        <v>45202</v>
      </c>
      <c r="C740" s="195">
        <v>4308.53</v>
      </c>
    </row>
    <row r="741" spans="2:3" x14ac:dyDescent="0.35">
      <c r="B741" s="95">
        <v>45198</v>
      </c>
      <c r="C741" s="195">
        <v>4348.49</v>
      </c>
    </row>
    <row r="742" spans="2:3" x14ac:dyDescent="0.35">
      <c r="B742" s="95">
        <v>45197</v>
      </c>
      <c r="C742" s="195">
        <v>4336.42</v>
      </c>
    </row>
    <row r="743" spans="2:3" x14ac:dyDescent="0.35">
      <c r="B743" s="95">
        <v>45196</v>
      </c>
      <c r="C743" s="195">
        <v>4434.9399999999996</v>
      </c>
    </row>
    <row r="744" spans="2:3" x14ac:dyDescent="0.35">
      <c r="B744" s="95">
        <v>45195</v>
      </c>
      <c r="C744" s="195">
        <v>4408.88</v>
      </c>
    </row>
    <row r="745" spans="2:3" x14ac:dyDescent="0.35">
      <c r="B745" s="95">
        <v>45194</v>
      </c>
      <c r="C745" s="195">
        <v>4380.03</v>
      </c>
    </row>
    <row r="746" spans="2:3" x14ac:dyDescent="0.35">
      <c r="B746" s="95">
        <v>45191</v>
      </c>
      <c r="C746" s="195">
        <v>4374.8500000000004</v>
      </c>
    </row>
    <row r="747" spans="2:3" x14ac:dyDescent="0.35">
      <c r="B747" s="95">
        <v>45190</v>
      </c>
      <c r="C747" s="195">
        <v>4369</v>
      </c>
    </row>
    <row r="748" spans="2:3" x14ac:dyDescent="0.35">
      <c r="B748" s="95">
        <v>45189</v>
      </c>
      <c r="C748" s="195">
        <v>4339.1499999999996</v>
      </c>
    </row>
    <row r="749" spans="2:3" x14ac:dyDescent="0.35">
      <c r="B749" s="95">
        <v>45187</v>
      </c>
      <c r="C749" s="195">
        <v>4405.09</v>
      </c>
    </row>
    <row r="750" spans="2:3" x14ac:dyDescent="0.35">
      <c r="B750" s="95">
        <v>45184</v>
      </c>
      <c r="C750" s="195">
        <v>4344.37</v>
      </c>
    </row>
    <row r="751" spans="2:3" x14ac:dyDescent="0.35">
      <c r="B751" s="95">
        <v>45183</v>
      </c>
      <c r="C751" s="195">
        <v>4384.1499999999996</v>
      </c>
    </row>
    <row r="752" spans="2:3" x14ac:dyDescent="0.35">
      <c r="B752" s="95">
        <v>45182</v>
      </c>
      <c r="C752" s="195">
        <v>4416.6400000000003</v>
      </c>
    </row>
    <row r="753" spans="2:3" x14ac:dyDescent="0.35">
      <c r="B753" s="95">
        <v>45181</v>
      </c>
      <c r="C753" s="195">
        <v>4377.25</v>
      </c>
    </row>
    <row r="754" spans="2:3" x14ac:dyDescent="0.35">
      <c r="B754" s="95">
        <v>45180</v>
      </c>
      <c r="C754" s="195">
        <v>4378.59</v>
      </c>
    </row>
    <row r="755" spans="2:3" x14ac:dyDescent="0.35">
      <c r="B755" s="95">
        <v>45177</v>
      </c>
      <c r="C755" s="195">
        <v>4351.71</v>
      </c>
    </row>
    <row r="756" spans="2:3" x14ac:dyDescent="0.35">
      <c r="B756" s="95">
        <v>45176</v>
      </c>
      <c r="C756" s="195">
        <v>4342.3100000000004</v>
      </c>
    </row>
    <row r="757" spans="2:3" x14ac:dyDescent="0.35">
      <c r="B757" s="95">
        <v>45175</v>
      </c>
      <c r="C757" s="195">
        <v>4379.16</v>
      </c>
    </row>
    <row r="758" spans="2:3" x14ac:dyDescent="0.35">
      <c r="B758" s="95">
        <v>45174</v>
      </c>
      <c r="C758" s="195">
        <v>4327.22</v>
      </c>
    </row>
    <row r="759" spans="2:3" x14ac:dyDescent="0.35">
      <c r="B759" s="95">
        <v>45173</v>
      </c>
      <c r="C759" s="195">
        <v>4319.79</v>
      </c>
    </row>
    <row r="760" spans="2:3" x14ac:dyDescent="0.35">
      <c r="B760" s="95">
        <v>45170</v>
      </c>
      <c r="C760" s="195">
        <v>4297.8900000000003</v>
      </c>
    </row>
    <row r="761" spans="2:3" x14ac:dyDescent="0.35">
      <c r="B761" s="95">
        <v>45169</v>
      </c>
      <c r="C761" s="195">
        <v>4281.9799999999996</v>
      </c>
    </row>
    <row r="762" spans="2:3" x14ac:dyDescent="0.35">
      <c r="B762" s="95">
        <v>45168</v>
      </c>
      <c r="C762" s="195">
        <v>4361.58</v>
      </c>
    </row>
    <row r="763" spans="2:3" x14ac:dyDescent="0.35">
      <c r="B763" s="95">
        <v>45167</v>
      </c>
      <c r="C763" s="195">
        <v>4342.3599999999997</v>
      </c>
    </row>
    <row r="764" spans="2:3" x14ac:dyDescent="0.35">
      <c r="B764" s="95">
        <v>45166</v>
      </c>
      <c r="C764" s="195">
        <v>4323.38</v>
      </c>
    </row>
    <row r="765" spans="2:3" x14ac:dyDescent="0.35">
      <c r="B765" s="95">
        <v>45163</v>
      </c>
      <c r="C765" s="195">
        <v>4337.62</v>
      </c>
    </row>
    <row r="766" spans="2:3" x14ac:dyDescent="0.35">
      <c r="B766" s="95">
        <v>45162</v>
      </c>
      <c r="C766" s="195">
        <v>4353.91</v>
      </c>
    </row>
    <row r="767" spans="2:3" x14ac:dyDescent="0.35">
      <c r="B767" s="95">
        <v>45161</v>
      </c>
      <c r="C767" s="195">
        <v>4324.82</v>
      </c>
    </row>
    <row r="768" spans="2:3" x14ac:dyDescent="0.35">
      <c r="B768" s="95">
        <v>45160</v>
      </c>
      <c r="C768" s="195">
        <v>4324.0600000000004</v>
      </c>
    </row>
    <row r="769" spans="2:3" x14ac:dyDescent="0.35">
      <c r="B769" s="95">
        <v>45159</v>
      </c>
      <c r="C769" s="195">
        <v>4322.95</v>
      </c>
    </row>
    <row r="770" spans="2:3" x14ac:dyDescent="0.35">
      <c r="B770" s="95">
        <v>45156</v>
      </c>
      <c r="C770" s="195">
        <v>4346.4799999999996</v>
      </c>
    </row>
    <row r="771" spans="2:3" x14ac:dyDescent="0.35">
      <c r="B771" s="95">
        <v>45155</v>
      </c>
      <c r="C771" s="195">
        <v>4314.42</v>
      </c>
    </row>
    <row r="772" spans="2:3" x14ac:dyDescent="0.35">
      <c r="B772" s="95">
        <v>45154</v>
      </c>
      <c r="C772" s="195">
        <v>4311.45</v>
      </c>
    </row>
    <row r="773" spans="2:3" x14ac:dyDescent="0.35">
      <c r="B773" s="95">
        <v>45152</v>
      </c>
      <c r="C773" s="195">
        <v>4312.51</v>
      </c>
    </row>
    <row r="774" spans="2:3" x14ac:dyDescent="0.35">
      <c r="B774" s="95">
        <v>45149</v>
      </c>
      <c r="C774" s="195">
        <v>4322.76</v>
      </c>
    </row>
    <row r="775" spans="2:3" x14ac:dyDescent="0.35">
      <c r="B775" s="95">
        <v>45148</v>
      </c>
      <c r="C775" s="195">
        <v>4351.66</v>
      </c>
    </row>
    <row r="776" spans="2:3" x14ac:dyDescent="0.35">
      <c r="B776" s="95">
        <v>45147</v>
      </c>
      <c r="C776" s="195">
        <v>4409.59</v>
      </c>
    </row>
    <row r="777" spans="2:3" x14ac:dyDescent="0.35">
      <c r="B777" s="95">
        <v>45146</v>
      </c>
      <c r="C777" s="195">
        <v>4413.8599999999997</v>
      </c>
    </row>
    <row r="778" spans="2:3" x14ac:dyDescent="0.35">
      <c r="B778" s="95">
        <v>45145</v>
      </c>
      <c r="C778" s="195">
        <v>4466</v>
      </c>
    </row>
    <row r="779" spans="2:3" x14ac:dyDescent="0.35">
      <c r="B779" s="95">
        <v>45142</v>
      </c>
      <c r="C779" s="195">
        <v>4598.9799999999996</v>
      </c>
    </row>
    <row r="780" spans="2:3" x14ac:dyDescent="0.35">
      <c r="B780" s="95">
        <v>45141</v>
      </c>
      <c r="C780" s="195">
        <v>4599.41</v>
      </c>
    </row>
    <row r="781" spans="2:3" x14ac:dyDescent="0.35">
      <c r="B781" s="95">
        <v>45140</v>
      </c>
      <c r="C781" s="195">
        <v>4609.47</v>
      </c>
    </row>
    <row r="782" spans="2:3" x14ac:dyDescent="0.35">
      <c r="B782" s="95">
        <v>45139</v>
      </c>
      <c r="C782" s="195">
        <v>4617.04</v>
      </c>
    </row>
    <row r="783" spans="2:3" x14ac:dyDescent="0.35">
      <c r="B783" s="95">
        <v>45138</v>
      </c>
      <c r="C783" s="195">
        <v>4594.62</v>
      </c>
    </row>
    <row r="784" spans="2:3" x14ac:dyDescent="0.35">
      <c r="B784" s="95">
        <v>45135</v>
      </c>
      <c r="C784" s="195">
        <v>4699.47</v>
      </c>
    </row>
    <row r="785" spans="2:3" x14ac:dyDescent="0.35">
      <c r="B785" s="95">
        <v>45134</v>
      </c>
      <c r="C785" s="195">
        <v>4670.76</v>
      </c>
    </row>
    <row r="786" spans="2:3" x14ac:dyDescent="0.35">
      <c r="B786" s="95">
        <v>45133</v>
      </c>
      <c r="C786" s="195">
        <v>4776.38</v>
      </c>
    </row>
    <row r="787" spans="2:3" x14ac:dyDescent="0.35">
      <c r="B787" s="95">
        <v>45132</v>
      </c>
      <c r="C787" s="195">
        <v>4682.46</v>
      </c>
    </row>
    <row r="788" spans="2:3" x14ac:dyDescent="0.35">
      <c r="B788" s="95">
        <v>45131</v>
      </c>
      <c r="C788" s="195">
        <v>4762.29</v>
      </c>
    </row>
    <row r="789" spans="2:3" x14ac:dyDescent="0.35">
      <c r="B789" s="95">
        <v>45128</v>
      </c>
      <c r="C789" s="195">
        <v>4837.1499999999996</v>
      </c>
    </row>
    <row r="790" spans="2:3" x14ac:dyDescent="0.35">
      <c r="B790" s="95">
        <v>45127</v>
      </c>
      <c r="C790" s="195">
        <v>4842.46</v>
      </c>
    </row>
    <row r="791" spans="2:3" x14ac:dyDescent="0.35">
      <c r="B791" s="95">
        <v>45126</v>
      </c>
      <c r="C791" s="195">
        <v>4855.26</v>
      </c>
    </row>
    <row r="792" spans="2:3" x14ac:dyDescent="0.35">
      <c r="B792" s="95">
        <v>45125</v>
      </c>
      <c r="C792" s="195">
        <v>4853.58</v>
      </c>
    </row>
    <row r="793" spans="2:3" x14ac:dyDescent="0.35">
      <c r="B793" s="95">
        <v>45124</v>
      </c>
      <c r="C793" s="195">
        <v>4929.58</v>
      </c>
    </row>
    <row r="794" spans="2:3" x14ac:dyDescent="0.35">
      <c r="B794" s="95">
        <v>45121</v>
      </c>
      <c r="C794" s="195">
        <v>4919.76</v>
      </c>
    </row>
    <row r="795" spans="2:3" x14ac:dyDescent="0.35">
      <c r="B795" s="95">
        <v>45120</v>
      </c>
      <c r="C795" s="195">
        <v>4878.6899999999996</v>
      </c>
    </row>
    <row r="796" spans="2:3" x14ac:dyDescent="0.35">
      <c r="B796" s="95">
        <v>45119</v>
      </c>
      <c r="C796" s="195">
        <v>4862.93</v>
      </c>
    </row>
    <row r="797" spans="2:3" x14ac:dyDescent="0.35">
      <c r="B797" s="95">
        <v>45118</v>
      </c>
      <c r="C797" s="195">
        <v>4872.51</v>
      </c>
    </row>
    <row r="798" spans="2:3" x14ac:dyDescent="0.35">
      <c r="B798" s="95">
        <v>45117</v>
      </c>
      <c r="C798" s="195">
        <v>4822.63</v>
      </c>
    </row>
    <row r="799" spans="2:3" x14ac:dyDescent="0.35">
      <c r="B799" s="95">
        <v>45114</v>
      </c>
      <c r="C799" s="195">
        <v>4844.33</v>
      </c>
    </row>
    <row r="800" spans="2:3" x14ac:dyDescent="0.35">
      <c r="B800" s="95">
        <v>45113</v>
      </c>
      <c r="C800" s="195">
        <v>4958.43</v>
      </c>
    </row>
    <row r="801" spans="2:3" x14ac:dyDescent="0.35">
      <c r="B801" s="95">
        <v>45112</v>
      </c>
      <c r="C801" s="195">
        <v>4884.2</v>
      </c>
    </row>
    <row r="802" spans="2:3" x14ac:dyDescent="0.35">
      <c r="B802" s="95">
        <v>45111</v>
      </c>
      <c r="C802" s="195">
        <v>4801.83</v>
      </c>
    </row>
    <row r="803" spans="2:3" x14ac:dyDescent="0.35">
      <c r="B803" s="95">
        <v>45110</v>
      </c>
      <c r="C803" s="195">
        <v>4800.05</v>
      </c>
    </row>
    <row r="804" spans="2:3" x14ac:dyDescent="0.35">
      <c r="B804" s="95">
        <v>45107</v>
      </c>
      <c r="C804" s="195">
        <v>4815.63</v>
      </c>
    </row>
    <row r="805" spans="2:3" x14ac:dyDescent="0.35">
      <c r="B805" s="95">
        <v>45105</v>
      </c>
      <c r="C805" s="195">
        <v>4784.58</v>
      </c>
    </row>
    <row r="806" spans="2:3" x14ac:dyDescent="0.35">
      <c r="B806" s="95">
        <v>45104</v>
      </c>
      <c r="C806" s="195">
        <v>4748.25</v>
      </c>
    </row>
    <row r="807" spans="2:3" x14ac:dyDescent="0.35">
      <c r="B807" s="95">
        <v>45103</v>
      </c>
      <c r="C807" s="195">
        <v>4800.92</v>
      </c>
    </row>
    <row r="808" spans="2:3" x14ac:dyDescent="0.35">
      <c r="B808" s="95">
        <v>45100</v>
      </c>
      <c r="C808" s="195">
        <v>4764.1099999999997</v>
      </c>
    </row>
    <row r="809" spans="2:3" x14ac:dyDescent="0.35">
      <c r="B809" s="95">
        <v>45099</v>
      </c>
      <c r="C809" s="195">
        <v>4779.6899999999996</v>
      </c>
    </row>
    <row r="810" spans="2:3" x14ac:dyDescent="0.35">
      <c r="B810" s="95">
        <v>45098</v>
      </c>
      <c r="C810" s="195">
        <v>4858.76</v>
      </c>
    </row>
    <row r="811" spans="2:3" x14ac:dyDescent="0.35">
      <c r="B811" s="95">
        <v>45097</v>
      </c>
      <c r="C811" s="195">
        <v>4846.2</v>
      </c>
    </row>
    <row r="812" spans="2:3" x14ac:dyDescent="0.35">
      <c r="B812" s="95">
        <v>45096</v>
      </c>
      <c r="C812" s="195">
        <v>4812.2700000000004</v>
      </c>
    </row>
    <row r="813" spans="2:3" x14ac:dyDescent="0.35">
      <c r="B813" s="95">
        <v>45093</v>
      </c>
      <c r="C813" s="195">
        <v>4834.9399999999996</v>
      </c>
    </row>
    <row r="814" spans="2:3" x14ac:dyDescent="0.35">
      <c r="B814" s="95">
        <v>45092</v>
      </c>
      <c r="C814" s="195">
        <v>4768.57</v>
      </c>
    </row>
    <row r="815" spans="2:3" x14ac:dyDescent="0.35">
      <c r="B815" s="95">
        <v>45091</v>
      </c>
      <c r="C815" s="195">
        <v>4736.18</v>
      </c>
    </row>
    <row r="816" spans="2:3" x14ac:dyDescent="0.35">
      <c r="B816" s="95">
        <v>45090</v>
      </c>
      <c r="C816" s="195">
        <v>4734.6899999999996</v>
      </c>
    </row>
    <row r="817" spans="2:3" x14ac:dyDescent="0.35">
      <c r="B817" s="95">
        <v>45089</v>
      </c>
      <c r="C817" s="195">
        <v>4696.5</v>
      </c>
    </row>
    <row r="818" spans="2:3" x14ac:dyDescent="0.35">
      <c r="B818" s="95">
        <v>45086</v>
      </c>
      <c r="C818" s="195">
        <v>4675.8900000000003</v>
      </c>
    </row>
    <row r="819" spans="2:3" x14ac:dyDescent="0.35">
      <c r="B819" s="95">
        <v>45085</v>
      </c>
      <c r="C819" s="195">
        <v>4672.34</v>
      </c>
    </row>
    <row r="820" spans="2:3" x14ac:dyDescent="0.35">
      <c r="B820" s="95">
        <v>45084</v>
      </c>
      <c r="C820" s="195">
        <v>4689.6899999999996</v>
      </c>
    </row>
    <row r="821" spans="2:3" x14ac:dyDescent="0.35">
      <c r="B821" s="95">
        <v>45083</v>
      </c>
      <c r="C821" s="195">
        <v>4509.75</v>
      </c>
    </row>
    <row r="822" spans="2:3" x14ac:dyDescent="0.35">
      <c r="B822" s="95">
        <v>45082</v>
      </c>
      <c r="C822" s="195">
        <v>4487.8999999999996</v>
      </c>
    </row>
    <row r="823" spans="2:3" x14ac:dyDescent="0.35">
      <c r="B823" s="95">
        <v>45079</v>
      </c>
      <c r="C823" s="195">
        <v>4460.63</v>
      </c>
    </row>
    <row r="824" spans="2:3" x14ac:dyDescent="0.35">
      <c r="B824" s="95">
        <v>45078</v>
      </c>
      <c r="C824" s="195">
        <v>4442.5200000000004</v>
      </c>
    </row>
    <row r="825" spans="2:3" x14ac:dyDescent="0.35">
      <c r="B825" s="95">
        <v>45077</v>
      </c>
      <c r="C825" s="195">
        <v>4463.41</v>
      </c>
    </row>
    <row r="826" spans="2:3" x14ac:dyDescent="0.35">
      <c r="B826" s="95">
        <v>45076</v>
      </c>
      <c r="C826" s="195">
        <v>4383.09</v>
      </c>
    </row>
    <row r="827" spans="2:3" x14ac:dyDescent="0.35">
      <c r="B827" s="95">
        <v>45075</v>
      </c>
      <c r="C827" s="195">
        <v>4385.01</v>
      </c>
    </row>
    <row r="828" spans="2:3" x14ac:dyDescent="0.35">
      <c r="B828" s="95">
        <v>45072</v>
      </c>
      <c r="C828" s="195">
        <v>4405.09</v>
      </c>
    </row>
    <row r="829" spans="2:3" x14ac:dyDescent="0.35">
      <c r="B829" s="95">
        <v>45071</v>
      </c>
      <c r="C829" s="195">
        <v>4373.5600000000004</v>
      </c>
    </row>
    <row r="830" spans="2:3" x14ac:dyDescent="0.35">
      <c r="B830" s="95">
        <v>45070</v>
      </c>
      <c r="C830" s="195">
        <v>4331.87</v>
      </c>
    </row>
    <row r="831" spans="2:3" x14ac:dyDescent="0.35">
      <c r="B831" s="95">
        <v>45069</v>
      </c>
      <c r="C831" s="195">
        <v>4333.6400000000003</v>
      </c>
    </row>
    <row r="832" spans="2:3" x14ac:dyDescent="0.35">
      <c r="B832" s="95">
        <v>45068</v>
      </c>
      <c r="C832" s="195">
        <v>4311.88</v>
      </c>
    </row>
    <row r="833" spans="2:3" x14ac:dyDescent="0.35">
      <c r="B833" s="95">
        <v>45065</v>
      </c>
      <c r="C833" s="195">
        <v>4312.75</v>
      </c>
    </row>
    <row r="834" spans="2:3" x14ac:dyDescent="0.35">
      <c r="B834" s="95">
        <v>45064</v>
      </c>
      <c r="C834" s="195">
        <v>4374.5600000000004</v>
      </c>
    </row>
    <row r="835" spans="2:3" x14ac:dyDescent="0.35">
      <c r="B835" s="95">
        <v>45063</v>
      </c>
      <c r="C835" s="195">
        <v>4439.3100000000004</v>
      </c>
    </row>
    <row r="836" spans="2:3" x14ac:dyDescent="0.35">
      <c r="B836" s="95">
        <v>45062</v>
      </c>
      <c r="C836" s="195">
        <v>4415.34</v>
      </c>
    </row>
    <row r="837" spans="2:3" x14ac:dyDescent="0.35">
      <c r="B837" s="95">
        <v>45061</v>
      </c>
      <c r="C837" s="195">
        <v>4438.3</v>
      </c>
    </row>
    <row r="838" spans="2:3" x14ac:dyDescent="0.35">
      <c r="B838" s="95">
        <v>45058</v>
      </c>
      <c r="C838" s="195">
        <v>4424.55</v>
      </c>
    </row>
    <row r="839" spans="2:3" x14ac:dyDescent="0.35">
      <c r="B839" s="95">
        <v>45057</v>
      </c>
      <c r="C839" s="195">
        <v>4442.42</v>
      </c>
    </row>
    <row r="840" spans="2:3" x14ac:dyDescent="0.35">
      <c r="B840" s="95">
        <v>45056</v>
      </c>
      <c r="C840" s="195">
        <v>4413.4799999999996</v>
      </c>
    </row>
    <row r="841" spans="2:3" x14ac:dyDescent="0.35">
      <c r="B841" s="95">
        <v>45055</v>
      </c>
      <c r="C841" s="195">
        <v>4404.08</v>
      </c>
    </row>
    <row r="842" spans="2:3" x14ac:dyDescent="0.35">
      <c r="B842" s="95">
        <v>45054</v>
      </c>
      <c r="C842" s="195">
        <v>4407.2</v>
      </c>
    </row>
    <row r="843" spans="2:3" x14ac:dyDescent="0.35">
      <c r="B843" s="95">
        <v>45051</v>
      </c>
      <c r="C843" s="195">
        <v>4433.6499999999996</v>
      </c>
    </row>
    <row r="844" spans="2:3" x14ac:dyDescent="0.35">
      <c r="B844" s="95">
        <v>45050</v>
      </c>
      <c r="C844" s="195">
        <v>4396.32</v>
      </c>
    </row>
    <row r="845" spans="2:3" x14ac:dyDescent="0.35">
      <c r="B845" s="95">
        <v>45049</v>
      </c>
      <c r="C845" s="195">
        <v>4338.8599999999997</v>
      </c>
    </row>
    <row r="846" spans="2:3" x14ac:dyDescent="0.35">
      <c r="B846" s="95">
        <v>45048</v>
      </c>
      <c r="C846" s="195">
        <v>4323.4799999999996</v>
      </c>
    </row>
    <row r="847" spans="2:3" x14ac:dyDescent="0.35">
      <c r="B847" s="95">
        <v>45044</v>
      </c>
      <c r="C847" s="195">
        <v>4364.21</v>
      </c>
    </row>
    <row r="848" spans="2:3" x14ac:dyDescent="0.35">
      <c r="B848" s="95">
        <v>45043</v>
      </c>
      <c r="C848" s="195">
        <v>4232.24</v>
      </c>
    </row>
    <row r="849" spans="2:3" x14ac:dyDescent="0.35">
      <c r="B849" s="95">
        <v>45042</v>
      </c>
      <c r="C849" s="195">
        <v>4221.84</v>
      </c>
    </row>
    <row r="850" spans="2:3" x14ac:dyDescent="0.35">
      <c r="B850" s="95">
        <v>45041</v>
      </c>
      <c r="C850" s="195">
        <v>4219.49</v>
      </c>
    </row>
    <row r="851" spans="2:3" x14ac:dyDescent="0.35">
      <c r="B851" s="95">
        <v>45040</v>
      </c>
      <c r="C851" s="195">
        <v>4131.75</v>
      </c>
    </row>
    <row r="852" spans="2:3" x14ac:dyDescent="0.35">
      <c r="B852" s="95">
        <v>45037</v>
      </c>
      <c r="C852" s="195">
        <v>4147.8500000000004</v>
      </c>
    </row>
    <row r="853" spans="2:3" x14ac:dyDescent="0.35">
      <c r="B853" s="95">
        <v>45036</v>
      </c>
      <c r="C853" s="195">
        <v>4079.42</v>
      </c>
    </row>
    <row r="854" spans="2:3" x14ac:dyDescent="0.35">
      <c r="B854" s="95">
        <v>45035</v>
      </c>
      <c r="C854" s="195">
        <v>4115.3100000000004</v>
      </c>
    </row>
    <row r="855" spans="2:3" x14ac:dyDescent="0.35">
      <c r="B855" s="95">
        <v>45034</v>
      </c>
      <c r="C855" s="195">
        <v>4122.9799999999996</v>
      </c>
    </row>
    <row r="856" spans="2:3" x14ac:dyDescent="0.35">
      <c r="B856" s="95">
        <v>45033</v>
      </c>
      <c r="C856" s="195">
        <v>4158.2</v>
      </c>
    </row>
    <row r="857" spans="2:3" x14ac:dyDescent="0.35">
      <c r="B857" s="95">
        <v>45029</v>
      </c>
      <c r="C857" s="195">
        <v>4086.89</v>
      </c>
    </row>
    <row r="858" spans="2:3" x14ac:dyDescent="0.35">
      <c r="B858" s="95">
        <v>45028</v>
      </c>
      <c r="C858" s="195">
        <v>4024.69</v>
      </c>
    </row>
    <row r="859" spans="2:3" x14ac:dyDescent="0.35">
      <c r="B859" s="95">
        <v>45027</v>
      </c>
      <c r="C859" s="195">
        <v>4030.39</v>
      </c>
    </row>
    <row r="860" spans="2:3" x14ac:dyDescent="0.35">
      <c r="B860" s="95">
        <v>45026</v>
      </c>
      <c r="C860" s="195">
        <v>4020.08</v>
      </c>
    </row>
    <row r="861" spans="2:3" x14ac:dyDescent="0.35">
      <c r="B861" s="95">
        <v>45022</v>
      </c>
      <c r="C861" s="195">
        <v>4051.55</v>
      </c>
    </row>
    <row r="862" spans="2:3" x14ac:dyDescent="0.35">
      <c r="B862" s="95">
        <v>45021</v>
      </c>
      <c r="C862" s="195">
        <v>4077.7</v>
      </c>
    </row>
    <row r="863" spans="2:3" x14ac:dyDescent="0.35">
      <c r="B863" s="95">
        <v>45019</v>
      </c>
      <c r="C863" s="195">
        <v>4074.4</v>
      </c>
    </row>
    <row r="864" spans="2:3" x14ac:dyDescent="0.35">
      <c r="B864" s="95">
        <v>45016</v>
      </c>
      <c r="C864" s="195">
        <v>4072.61</v>
      </c>
    </row>
    <row r="865" spans="2:3" x14ac:dyDescent="0.35">
      <c r="B865" s="95">
        <v>45014</v>
      </c>
      <c r="C865" s="195">
        <v>4029.31</v>
      </c>
    </row>
    <row r="866" spans="2:3" x14ac:dyDescent="0.35">
      <c r="B866" s="95">
        <v>45013</v>
      </c>
      <c r="C866" s="195">
        <v>3957.51</v>
      </c>
    </row>
    <row r="867" spans="2:3" x14ac:dyDescent="0.35">
      <c r="B867" s="95">
        <v>45012</v>
      </c>
      <c r="C867" s="195">
        <v>3971.45</v>
      </c>
    </row>
    <row r="868" spans="2:3" x14ac:dyDescent="0.35">
      <c r="B868" s="95">
        <v>45009</v>
      </c>
      <c r="C868" s="195">
        <v>3957.46</v>
      </c>
    </row>
    <row r="869" spans="2:3" x14ac:dyDescent="0.35">
      <c r="B869" s="95">
        <v>45008</v>
      </c>
      <c r="C869" s="195">
        <v>3997.74</v>
      </c>
    </row>
    <row r="870" spans="2:3" x14ac:dyDescent="0.35">
      <c r="B870" s="95">
        <v>45007</v>
      </c>
      <c r="C870" s="195">
        <v>3999.39</v>
      </c>
    </row>
    <row r="871" spans="2:3" x14ac:dyDescent="0.35">
      <c r="B871" s="95">
        <v>45006</v>
      </c>
      <c r="C871" s="195">
        <v>4018.47</v>
      </c>
    </row>
    <row r="872" spans="2:3" x14ac:dyDescent="0.35">
      <c r="B872" s="95">
        <v>45005</v>
      </c>
      <c r="C872" s="195">
        <v>4081.75</v>
      </c>
    </row>
    <row r="873" spans="2:3" x14ac:dyDescent="0.35">
      <c r="B873" s="95">
        <v>45002</v>
      </c>
      <c r="C873" s="195">
        <v>4110.67</v>
      </c>
    </row>
    <row r="874" spans="2:3" x14ac:dyDescent="0.35">
      <c r="B874" s="95">
        <v>45001</v>
      </c>
      <c r="C874" s="195">
        <v>4062.29</v>
      </c>
    </row>
    <row r="875" spans="2:3" x14ac:dyDescent="0.35">
      <c r="B875" s="95">
        <v>45000</v>
      </c>
      <c r="C875" s="195">
        <v>3998.12</v>
      </c>
    </row>
    <row r="876" spans="2:3" x14ac:dyDescent="0.35">
      <c r="B876" s="95">
        <v>44999</v>
      </c>
      <c r="C876" s="195">
        <v>4045.09</v>
      </c>
    </row>
    <row r="877" spans="2:3" x14ac:dyDescent="0.35">
      <c r="B877" s="95">
        <v>44998</v>
      </c>
      <c r="C877" s="195">
        <v>4058.9</v>
      </c>
    </row>
    <row r="878" spans="2:3" x14ac:dyDescent="0.35">
      <c r="B878" s="95">
        <v>44995</v>
      </c>
      <c r="C878" s="195">
        <v>4062.1</v>
      </c>
    </row>
    <row r="879" spans="2:3" x14ac:dyDescent="0.35">
      <c r="B879" s="95">
        <v>44994</v>
      </c>
      <c r="C879" s="195">
        <v>4043.92</v>
      </c>
    </row>
    <row r="880" spans="2:3" x14ac:dyDescent="0.35">
      <c r="B880" s="95">
        <v>44993</v>
      </c>
      <c r="C880" s="195">
        <v>4089.1</v>
      </c>
    </row>
    <row r="881" spans="2:3" x14ac:dyDescent="0.35">
      <c r="B881" s="95">
        <v>44991</v>
      </c>
      <c r="C881" s="195">
        <v>4070.44</v>
      </c>
    </row>
    <row r="882" spans="2:3" x14ac:dyDescent="0.35">
      <c r="B882" s="95">
        <v>44988</v>
      </c>
      <c r="C882" s="195">
        <v>4157.22</v>
      </c>
    </row>
    <row r="883" spans="2:3" x14ac:dyDescent="0.35">
      <c r="B883" s="95">
        <v>44987</v>
      </c>
      <c r="C883" s="195">
        <v>4140.5</v>
      </c>
    </row>
    <row r="884" spans="2:3" x14ac:dyDescent="0.35">
      <c r="B884" s="95">
        <v>44986</v>
      </c>
      <c r="C884" s="195">
        <v>4126.93</v>
      </c>
    </row>
    <row r="885" spans="2:3" x14ac:dyDescent="0.35">
      <c r="B885" s="95">
        <v>44985</v>
      </c>
      <c r="C885" s="195">
        <v>4204.1499999999996</v>
      </c>
    </row>
    <row r="886" spans="2:3" x14ac:dyDescent="0.35">
      <c r="B886" s="95">
        <v>44984</v>
      </c>
      <c r="C886" s="195">
        <v>4134.8900000000003</v>
      </c>
    </row>
    <row r="887" spans="2:3" x14ac:dyDescent="0.35">
      <c r="B887" s="95">
        <v>44981</v>
      </c>
      <c r="C887" s="195">
        <v>4186.0600000000004</v>
      </c>
    </row>
    <row r="888" spans="2:3" x14ac:dyDescent="0.35">
      <c r="B888" s="95">
        <v>44980</v>
      </c>
      <c r="C888" s="195">
        <v>4194.49</v>
      </c>
    </row>
    <row r="889" spans="2:3" x14ac:dyDescent="0.35">
      <c r="B889" s="95">
        <v>44979</v>
      </c>
      <c r="C889" s="195">
        <v>4225.58</v>
      </c>
    </row>
    <row r="890" spans="2:3" x14ac:dyDescent="0.35">
      <c r="B890" s="95">
        <v>44978</v>
      </c>
      <c r="C890" s="195">
        <v>4243.3500000000004</v>
      </c>
    </row>
    <row r="891" spans="2:3" x14ac:dyDescent="0.35">
      <c r="B891" s="95">
        <v>44977</v>
      </c>
      <c r="C891" s="195">
        <v>4196.66</v>
      </c>
    </row>
    <row r="892" spans="2:3" x14ac:dyDescent="0.35">
      <c r="B892" s="95">
        <v>44974</v>
      </c>
      <c r="C892" s="195">
        <v>4271.5200000000004</v>
      </c>
    </row>
    <row r="893" spans="2:3" x14ac:dyDescent="0.35">
      <c r="B893" s="95">
        <v>44973</v>
      </c>
      <c r="C893" s="195">
        <v>4308.03</v>
      </c>
    </row>
    <row r="894" spans="2:3" x14ac:dyDescent="0.35">
      <c r="B894" s="95">
        <v>44972</v>
      </c>
      <c r="C894" s="195">
        <v>4323.53</v>
      </c>
    </row>
    <row r="895" spans="2:3" x14ac:dyDescent="0.35">
      <c r="B895" s="95">
        <v>44971</v>
      </c>
      <c r="C895" s="195">
        <v>4334.2700000000004</v>
      </c>
    </row>
    <row r="896" spans="2:3" x14ac:dyDescent="0.35">
      <c r="B896" s="95">
        <v>44970</v>
      </c>
      <c r="C896" s="195">
        <v>4323.1099999999997</v>
      </c>
    </row>
    <row r="897" spans="2:3" x14ac:dyDescent="0.35">
      <c r="B897" s="95">
        <v>44967</v>
      </c>
      <c r="C897" s="195">
        <v>4355.8100000000004</v>
      </c>
    </row>
    <row r="898" spans="2:3" x14ac:dyDescent="0.35">
      <c r="B898" s="95">
        <v>44966</v>
      </c>
      <c r="C898" s="195">
        <v>4369.6099999999997</v>
      </c>
    </row>
    <row r="899" spans="2:3" x14ac:dyDescent="0.35">
      <c r="B899" s="95">
        <v>44965</v>
      </c>
      <c r="C899" s="195">
        <v>4329.5200000000004</v>
      </c>
    </row>
    <row r="900" spans="2:3" x14ac:dyDescent="0.35">
      <c r="B900" s="95">
        <v>44964</v>
      </c>
      <c r="C900" s="195">
        <v>4340.87</v>
      </c>
    </row>
    <row r="901" spans="2:3" x14ac:dyDescent="0.35">
      <c r="B901" s="95">
        <v>44963</v>
      </c>
      <c r="C901" s="195">
        <v>4358.58</v>
      </c>
    </row>
    <row r="902" spans="2:3" x14ac:dyDescent="0.35">
      <c r="B902" s="95">
        <v>44960</v>
      </c>
      <c r="C902" s="195">
        <v>4361.6000000000004</v>
      </c>
    </row>
    <row r="903" spans="2:3" x14ac:dyDescent="0.35">
      <c r="B903" s="95">
        <v>44959</v>
      </c>
      <c r="C903" s="195">
        <v>4309.0200000000004</v>
      </c>
    </row>
    <row r="904" spans="2:3" x14ac:dyDescent="0.35">
      <c r="B904" s="95">
        <v>44958</v>
      </c>
      <c r="C904" s="195">
        <v>4118.59</v>
      </c>
    </row>
    <row r="905" spans="2:3" x14ac:dyDescent="0.35">
      <c r="B905" s="95">
        <v>44957</v>
      </c>
      <c r="C905" s="195">
        <v>4068.32</v>
      </c>
    </row>
    <row r="906" spans="2:3" x14ac:dyDescent="0.35">
      <c r="B906" s="95">
        <v>44956</v>
      </c>
      <c r="C906" s="195">
        <v>4152.32</v>
      </c>
    </row>
    <row r="907" spans="2:3" x14ac:dyDescent="0.35">
      <c r="B907" s="95">
        <v>44953</v>
      </c>
      <c r="C907" s="195">
        <v>4127.49</v>
      </c>
    </row>
    <row r="908" spans="2:3" x14ac:dyDescent="0.35">
      <c r="B908" s="95">
        <v>44951</v>
      </c>
      <c r="C908" s="195">
        <v>4134.8</v>
      </c>
    </row>
    <row r="909" spans="2:3" x14ac:dyDescent="0.35">
      <c r="B909" s="95">
        <v>44950</v>
      </c>
      <c r="C909" s="195">
        <v>4142.24</v>
      </c>
    </row>
    <row r="910" spans="2:3" x14ac:dyDescent="0.35">
      <c r="B910" s="95">
        <v>44949</v>
      </c>
      <c r="C910" s="195">
        <v>4087.4</v>
      </c>
    </row>
    <row r="911" spans="2:3" x14ac:dyDescent="0.35">
      <c r="B911" s="95">
        <v>44946</v>
      </c>
      <c r="C911" s="195">
        <v>4069.59</v>
      </c>
    </row>
    <row r="912" spans="2:3" x14ac:dyDescent="0.35">
      <c r="B912" s="95">
        <v>44945</v>
      </c>
      <c r="C912" s="195">
        <v>4119.96</v>
      </c>
    </row>
    <row r="913" spans="2:3" x14ac:dyDescent="0.35">
      <c r="B913" s="95">
        <v>44944</v>
      </c>
      <c r="C913" s="195">
        <v>4140.03</v>
      </c>
    </row>
    <row r="914" spans="2:3" x14ac:dyDescent="0.35">
      <c r="B914" s="95">
        <v>44943</v>
      </c>
      <c r="C914" s="195">
        <v>4110.2</v>
      </c>
    </row>
    <row r="915" spans="2:3" x14ac:dyDescent="0.35">
      <c r="B915" s="95">
        <v>44942</v>
      </c>
      <c r="C915" s="195">
        <v>4060.78</v>
      </c>
    </row>
    <row r="916" spans="2:3" x14ac:dyDescent="0.35">
      <c r="B916" s="95">
        <v>44939</v>
      </c>
      <c r="C916" s="195">
        <v>4085.75</v>
      </c>
    </row>
    <row r="917" spans="2:3" x14ac:dyDescent="0.35">
      <c r="B917" s="95">
        <v>44938</v>
      </c>
      <c r="C917" s="195">
        <v>4051.03</v>
      </c>
    </row>
    <row r="918" spans="2:3" x14ac:dyDescent="0.35">
      <c r="B918" s="95">
        <v>44937</v>
      </c>
      <c r="C918" s="195">
        <v>4065.21</v>
      </c>
    </row>
    <row r="919" spans="2:3" x14ac:dyDescent="0.35">
      <c r="B919" s="95">
        <v>44936</v>
      </c>
      <c r="C919" s="195">
        <v>4077.04</v>
      </c>
    </row>
    <row r="920" spans="2:3" x14ac:dyDescent="0.35">
      <c r="B920" s="95">
        <v>44935</v>
      </c>
      <c r="C920" s="195">
        <v>4112.32</v>
      </c>
    </row>
    <row r="921" spans="2:3" x14ac:dyDescent="0.35">
      <c r="B921" s="95">
        <v>44932</v>
      </c>
      <c r="C921" s="195">
        <v>4107.38</v>
      </c>
    </row>
    <row r="922" spans="2:3" x14ac:dyDescent="0.35">
      <c r="B922" s="95">
        <v>44931</v>
      </c>
      <c r="C922" s="195">
        <v>4064.17</v>
      </c>
    </row>
    <row r="923" spans="2:3" x14ac:dyDescent="0.35">
      <c r="B923" s="95">
        <v>44930</v>
      </c>
      <c r="C923" s="195">
        <v>3990.49</v>
      </c>
    </row>
    <row r="924" spans="2:3" x14ac:dyDescent="0.35">
      <c r="B924" s="95">
        <v>44929</v>
      </c>
      <c r="C924" s="195">
        <v>3996.94</v>
      </c>
    </row>
    <row r="925" spans="2:3" x14ac:dyDescent="0.35">
      <c r="B925" s="95">
        <v>44928</v>
      </c>
      <c r="C925" s="195">
        <v>4044.34</v>
      </c>
    </row>
    <row r="926" spans="2:3" x14ac:dyDescent="0.35">
      <c r="B926" s="95">
        <v>44925</v>
      </c>
      <c r="C926" s="195">
        <v>4058.76</v>
      </c>
    </row>
    <row r="927" spans="2:3" x14ac:dyDescent="0.35">
      <c r="B927" s="95">
        <v>44924</v>
      </c>
      <c r="C927" s="195">
        <v>4097.25</v>
      </c>
    </row>
    <row r="928" spans="2:3" x14ac:dyDescent="0.35">
      <c r="B928" s="95">
        <v>44923</v>
      </c>
      <c r="C928" s="195">
        <v>4132.72</v>
      </c>
    </row>
    <row r="929" spans="2:3" x14ac:dyDescent="0.35">
      <c r="B929" s="95">
        <v>44922</v>
      </c>
      <c r="C929" s="195">
        <v>4116.99</v>
      </c>
    </row>
    <row r="930" spans="2:3" x14ac:dyDescent="0.35">
      <c r="B930" s="95">
        <v>44921</v>
      </c>
      <c r="C930" s="195">
        <v>4122.74</v>
      </c>
    </row>
    <row r="931" spans="2:3" x14ac:dyDescent="0.35">
      <c r="B931" s="95">
        <v>44918</v>
      </c>
      <c r="C931" s="195">
        <v>4081.79</v>
      </c>
    </row>
    <row r="932" spans="2:3" x14ac:dyDescent="0.35">
      <c r="B932" s="95">
        <v>44917</v>
      </c>
      <c r="C932" s="195">
        <v>4137.91</v>
      </c>
    </row>
    <row r="933" spans="2:3" x14ac:dyDescent="0.35">
      <c r="B933" s="95">
        <v>44916</v>
      </c>
      <c r="C933" s="195">
        <v>4163.72</v>
      </c>
    </row>
    <row r="934" spans="2:3" x14ac:dyDescent="0.35">
      <c r="B934" s="95">
        <v>44915</v>
      </c>
      <c r="C934" s="195">
        <v>4248.72</v>
      </c>
    </row>
    <row r="935" spans="2:3" x14ac:dyDescent="0.35">
      <c r="B935" s="95">
        <v>44914</v>
      </c>
      <c r="C935" s="195">
        <v>4265.16</v>
      </c>
    </row>
    <row r="936" spans="2:3" x14ac:dyDescent="0.35">
      <c r="B936" s="95">
        <v>44911</v>
      </c>
      <c r="C936" s="195">
        <v>4188.08</v>
      </c>
    </row>
    <row r="937" spans="2:3" x14ac:dyDescent="0.35">
      <c r="B937" s="95">
        <v>44910</v>
      </c>
      <c r="C937" s="195">
        <v>4207.63</v>
      </c>
    </row>
    <row r="938" spans="2:3" x14ac:dyDescent="0.35">
      <c r="B938" s="95">
        <v>44909</v>
      </c>
      <c r="C938" s="195">
        <v>4155.1000000000004</v>
      </c>
    </row>
    <row r="939" spans="2:3" x14ac:dyDescent="0.35">
      <c r="B939" s="95">
        <v>44908</v>
      </c>
      <c r="C939" s="195">
        <v>4170.9799999999996</v>
      </c>
    </row>
    <row r="940" spans="2:3" x14ac:dyDescent="0.35">
      <c r="B940" s="95">
        <v>44907</v>
      </c>
      <c r="C940" s="195">
        <v>4176.63</v>
      </c>
    </row>
    <row r="941" spans="2:3" x14ac:dyDescent="0.35">
      <c r="B941" s="95">
        <v>44904</v>
      </c>
      <c r="C941" s="195">
        <v>4155.67</v>
      </c>
    </row>
    <row r="942" spans="2:3" x14ac:dyDescent="0.35">
      <c r="B942" s="95">
        <v>44903</v>
      </c>
      <c r="C942" s="195">
        <v>4141.16</v>
      </c>
    </row>
    <row r="943" spans="2:3" x14ac:dyDescent="0.35">
      <c r="B943" s="95">
        <v>44902</v>
      </c>
      <c r="C943" s="195">
        <v>4139.88</v>
      </c>
    </row>
    <row r="944" spans="2:3" x14ac:dyDescent="0.35">
      <c r="B944" s="95">
        <v>44901</v>
      </c>
      <c r="C944" s="195">
        <v>4168.91</v>
      </c>
    </row>
    <row r="945" spans="2:3" x14ac:dyDescent="0.35">
      <c r="B945" s="95">
        <v>44900</v>
      </c>
      <c r="C945" s="195">
        <v>4149.12</v>
      </c>
    </row>
    <row r="946" spans="2:3" x14ac:dyDescent="0.35">
      <c r="B946" s="95">
        <v>44897</v>
      </c>
      <c r="C946" s="195">
        <v>4176.96</v>
      </c>
    </row>
    <row r="947" spans="2:3" x14ac:dyDescent="0.35">
      <c r="B947" s="95">
        <v>44896</v>
      </c>
      <c r="C947" s="195">
        <v>4147.1400000000003</v>
      </c>
    </row>
    <row r="948" spans="2:3" x14ac:dyDescent="0.35">
      <c r="B948" s="95">
        <v>44895</v>
      </c>
      <c r="C948" s="195">
        <v>4110.4399999999996</v>
      </c>
    </row>
    <row r="949" spans="2:3" x14ac:dyDescent="0.35">
      <c r="B949" s="95">
        <v>44894</v>
      </c>
      <c r="C949" s="195">
        <v>4037.93</v>
      </c>
    </row>
    <row r="950" spans="2:3" x14ac:dyDescent="0.35">
      <c r="B950" s="95">
        <v>44893</v>
      </c>
      <c r="C950" s="195">
        <v>3969.81</v>
      </c>
    </row>
    <row r="951" spans="2:3" x14ac:dyDescent="0.35">
      <c r="B951" s="95">
        <v>44890</v>
      </c>
      <c r="C951" s="195">
        <v>3942.15</v>
      </c>
    </row>
    <row r="952" spans="2:3" x14ac:dyDescent="0.35">
      <c r="B952" s="95">
        <v>44889</v>
      </c>
      <c r="C952" s="195">
        <v>3949.22</v>
      </c>
    </row>
    <row r="953" spans="2:3" x14ac:dyDescent="0.35">
      <c r="B953" s="95">
        <v>44888</v>
      </c>
      <c r="C953" s="195">
        <v>3915.25</v>
      </c>
    </row>
    <row r="954" spans="2:3" x14ac:dyDescent="0.35">
      <c r="B954" s="95">
        <v>44887</v>
      </c>
      <c r="C954" s="195">
        <v>3917.56</v>
      </c>
    </row>
    <row r="955" spans="2:3" x14ac:dyDescent="0.35">
      <c r="B955" s="95">
        <v>44886</v>
      </c>
      <c r="C955" s="195">
        <v>3882.18</v>
      </c>
    </row>
    <row r="956" spans="2:3" x14ac:dyDescent="0.35">
      <c r="B956" s="95">
        <v>44883</v>
      </c>
      <c r="C956" s="195">
        <v>3868.98</v>
      </c>
    </row>
    <row r="957" spans="2:3" x14ac:dyDescent="0.35">
      <c r="B957" s="95">
        <v>44882</v>
      </c>
      <c r="C957" s="195">
        <v>3887.03</v>
      </c>
    </row>
    <row r="958" spans="2:3" x14ac:dyDescent="0.35">
      <c r="B958" s="95">
        <v>44881</v>
      </c>
      <c r="C958" s="195">
        <v>3892.96</v>
      </c>
    </row>
    <row r="959" spans="2:3" x14ac:dyDescent="0.35">
      <c r="B959" s="95">
        <v>44880</v>
      </c>
      <c r="C959" s="195">
        <v>3900.36</v>
      </c>
    </row>
    <row r="960" spans="2:3" x14ac:dyDescent="0.35">
      <c r="B960" s="95">
        <v>44879</v>
      </c>
      <c r="C960" s="195">
        <v>3867.01</v>
      </c>
    </row>
    <row r="961" spans="2:3" x14ac:dyDescent="0.35">
      <c r="B961" s="95">
        <v>44876</v>
      </c>
      <c r="C961" s="195">
        <v>3862.01</v>
      </c>
    </row>
    <row r="962" spans="2:3" x14ac:dyDescent="0.35">
      <c r="B962" s="95">
        <v>44875</v>
      </c>
      <c r="C962" s="195">
        <v>3895.93</v>
      </c>
    </row>
    <row r="963" spans="2:3" x14ac:dyDescent="0.35">
      <c r="B963" s="95">
        <v>44874</v>
      </c>
      <c r="C963" s="195">
        <v>3934.28</v>
      </c>
    </row>
    <row r="964" spans="2:3" x14ac:dyDescent="0.35">
      <c r="B964" s="95">
        <v>44872</v>
      </c>
      <c r="C964" s="195">
        <v>3900.27</v>
      </c>
    </row>
    <row r="965" spans="2:3" x14ac:dyDescent="0.35">
      <c r="B965" s="95">
        <v>44869</v>
      </c>
      <c r="C965" s="195">
        <v>3584.56</v>
      </c>
    </row>
    <row r="966" spans="2:3" x14ac:dyDescent="0.35">
      <c r="B966" s="95">
        <v>44868</v>
      </c>
      <c r="C966" s="195">
        <v>3537.31</v>
      </c>
    </row>
    <row r="967" spans="2:3" x14ac:dyDescent="0.35">
      <c r="B967" s="95">
        <v>44867</v>
      </c>
      <c r="C967" s="195">
        <v>3508.94</v>
      </c>
    </row>
    <row r="968" spans="2:3" x14ac:dyDescent="0.35">
      <c r="B968" s="95">
        <v>44866</v>
      </c>
      <c r="C968" s="195">
        <v>3569.3</v>
      </c>
    </row>
    <row r="969" spans="2:3" x14ac:dyDescent="0.35">
      <c r="B969" s="95">
        <v>44865</v>
      </c>
      <c r="C969" s="195">
        <v>3549.09</v>
      </c>
    </row>
    <row r="970" spans="2:3" x14ac:dyDescent="0.35">
      <c r="B970" s="95">
        <v>44862</v>
      </c>
      <c r="C970" s="195">
        <v>3559.59</v>
      </c>
    </row>
    <row r="971" spans="2:3" x14ac:dyDescent="0.35">
      <c r="B971" s="95">
        <v>44861</v>
      </c>
      <c r="C971" s="195">
        <v>3538.48</v>
      </c>
    </row>
    <row r="972" spans="2:3" x14ac:dyDescent="0.35">
      <c r="B972" s="95">
        <v>44859</v>
      </c>
      <c r="C972" s="195">
        <v>3498.72</v>
      </c>
    </row>
    <row r="973" spans="2:3" x14ac:dyDescent="0.35">
      <c r="B973" s="95">
        <v>44858</v>
      </c>
      <c r="C973" s="195">
        <v>3573.73</v>
      </c>
    </row>
    <row r="974" spans="2:3" x14ac:dyDescent="0.35">
      <c r="B974" s="95">
        <v>44855</v>
      </c>
      <c r="C974" s="195">
        <v>3573.73</v>
      </c>
    </row>
    <row r="975" spans="2:3" x14ac:dyDescent="0.35">
      <c r="B975" s="95">
        <v>44854</v>
      </c>
      <c r="C975" s="195">
        <v>3571.32</v>
      </c>
    </row>
    <row r="976" spans="2:3" x14ac:dyDescent="0.35">
      <c r="B976" s="95">
        <v>44853</v>
      </c>
      <c r="C976" s="195">
        <v>3550.92</v>
      </c>
    </row>
    <row r="977" spans="2:3" x14ac:dyDescent="0.35">
      <c r="B977" s="95">
        <v>44852</v>
      </c>
      <c r="C977" s="195">
        <v>3549.37</v>
      </c>
    </row>
    <row r="978" spans="2:3" x14ac:dyDescent="0.35">
      <c r="B978" s="95">
        <v>44851</v>
      </c>
      <c r="C978" s="195">
        <v>3559.59</v>
      </c>
    </row>
    <row r="979" spans="2:3" x14ac:dyDescent="0.35">
      <c r="B979" s="95">
        <v>44848</v>
      </c>
      <c r="C979" s="195">
        <v>3577.07</v>
      </c>
    </row>
    <row r="980" spans="2:3" x14ac:dyDescent="0.35">
      <c r="B980" s="95">
        <v>44847</v>
      </c>
      <c r="C980" s="195">
        <v>3566.09</v>
      </c>
    </row>
    <row r="981" spans="2:3" x14ac:dyDescent="0.35">
      <c r="B981" s="95">
        <v>44846</v>
      </c>
      <c r="C981" s="195">
        <v>3545.74</v>
      </c>
    </row>
    <row r="982" spans="2:3" x14ac:dyDescent="0.35">
      <c r="B982" s="95">
        <v>44845</v>
      </c>
      <c r="C982" s="195">
        <v>3512.67</v>
      </c>
    </row>
    <row r="983" spans="2:3" x14ac:dyDescent="0.35">
      <c r="B983" s="95">
        <v>44844</v>
      </c>
      <c r="C983" s="195">
        <v>3578.58</v>
      </c>
    </row>
    <row r="984" spans="2:3" x14ac:dyDescent="0.35">
      <c r="B984" s="95">
        <v>44841</v>
      </c>
      <c r="C984" s="195">
        <v>3567.08</v>
      </c>
    </row>
    <row r="985" spans="2:3" x14ac:dyDescent="0.35">
      <c r="B985" s="95">
        <v>44840</v>
      </c>
      <c r="C985" s="195">
        <v>3550.03</v>
      </c>
    </row>
    <row r="986" spans="2:3" x14ac:dyDescent="0.35">
      <c r="B986" s="95">
        <v>44838</v>
      </c>
      <c r="C986" s="195">
        <v>3597.71</v>
      </c>
    </row>
    <row r="987" spans="2:3" x14ac:dyDescent="0.35">
      <c r="B987" s="95">
        <v>44837</v>
      </c>
      <c r="C987" s="195">
        <v>3551.35</v>
      </c>
    </row>
    <row r="988" spans="2:3" x14ac:dyDescent="0.35">
      <c r="B988" s="95">
        <v>44834</v>
      </c>
      <c r="C988" s="195">
        <v>3621.17</v>
      </c>
    </row>
    <row r="989" spans="2:3" x14ac:dyDescent="0.35">
      <c r="B989" s="95">
        <v>44833</v>
      </c>
      <c r="C989" s="195">
        <v>3641.38</v>
      </c>
    </row>
    <row r="990" spans="2:3" x14ac:dyDescent="0.35">
      <c r="B990" s="95">
        <v>44832</v>
      </c>
      <c r="C990" s="195">
        <v>3630.73</v>
      </c>
    </row>
    <row r="991" spans="2:3" x14ac:dyDescent="0.35">
      <c r="B991" s="95">
        <v>44831</v>
      </c>
      <c r="C991" s="195">
        <v>3603.36</v>
      </c>
    </row>
    <row r="992" spans="2:3" x14ac:dyDescent="0.35">
      <c r="B992" s="95">
        <v>44830</v>
      </c>
      <c r="C992" s="195">
        <v>3568.83</v>
      </c>
    </row>
    <row r="993" spans="2:3" x14ac:dyDescent="0.35">
      <c r="B993" s="95">
        <v>44827</v>
      </c>
      <c r="C993" s="195">
        <v>3577.49</v>
      </c>
    </row>
    <row r="994" spans="2:3" x14ac:dyDescent="0.35">
      <c r="B994" s="95">
        <v>44826</v>
      </c>
      <c r="C994" s="195">
        <v>3605.06</v>
      </c>
    </row>
    <row r="995" spans="2:3" x14ac:dyDescent="0.35">
      <c r="B995" s="95">
        <v>44825</v>
      </c>
      <c r="C995" s="195">
        <v>3548.24</v>
      </c>
    </row>
    <row r="996" spans="2:3" x14ac:dyDescent="0.35">
      <c r="B996" s="95">
        <v>44824</v>
      </c>
      <c r="C996" s="195">
        <v>3439.83</v>
      </c>
    </row>
    <row r="997" spans="2:3" x14ac:dyDescent="0.35">
      <c r="B997" s="95">
        <v>44823</v>
      </c>
      <c r="C997" s="195">
        <v>3384.94</v>
      </c>
    </row>
    <row r="998" spans="2:3" x14ac:dyDescent="0.35">
      <c r="B998" s="95">
        <v>44820</v>
      </c>
      <c r="C998" s="195">
        <v>3429.42</v>
      </c>
    </row>
    <row r="999" spans="2:3" x14ac:dyDescent="0.35">
      <c r="B999" s="95">
        <v>44819</v>
      </c>
      <c r="C999" s="195">
        <v>3506.68</v>
      </c>
    </row>
    <row r="1000" spans="2:3" x14ac:dyDescent="0.35">
      <c r="B1000" s="95">
        <v>44818</v>
      </c>
      <c r="C1000" s="195">
        <v>3530.66</v>
      </c>
    </row>
    <row r="1001" spans="2:3" x14ac:dyDescent="0.35">
      <c r="B1001" s="95">
        <v>44817</v>
      </c>
      <c r="C1001" s="195">
        <v>3540.75</v>
      </c>
    </row>
    <row r="1002" spans="2:3" x14ac:dyDescent="0.35">
      <c r="B1002" s="95">
        <v>44816</v>
      </c>
      <c r="C1002" s="195">
        <v>3438.79</v>
      </c>
    </row>
    <row r="1003" spans="2:3" x14ac:dyDescent="0.35">
      <c r="B1003" s="95">
        <v>44813</v>
      </c>
      <c r="C1003" s="195">
        <v>3438.79</v>
      </c>
    </row>
    <row r="1004" spans="2:3" x14ac:dyDescent="0.35">
      <c r="B1004" s="95">
        <v>44812</v>
      </c>
      <c r="C1004" s="195">
        <v>3460.61</v>
      </c>
    </row>
    <row r="1005" spans="2:3" x14ac:dyDescent="0.35">
      <c r="B1005" s="95">
        <v>44811</v>
      </c>
      <c r="C1005" s="195">
        <v>3456.13</v>
      </c>
    </row>
    <row r="1006" spans="2:3" x14ac:dyDescent="0.35">
      <c r="B1006" s="95">
        <v>44810</v>
      </c>
      <c r="C1006" s="195">
        <v>3400.44</v>
      </c>
    </row>
    <row r="1007" spans="2:3" x14ac:dyDescent="0.35">
      <c r="B1007" s="95">
        <v>44809</v>
      </c>
      <c r="C1007" s="195">
        <v>3451.14</v>
      </c>
    </row>
    <row r="1008" spans="2:3" x14ac:dyDescent="0.35">
      <c r="B1008" s="95">
        <v>44806</v>
      </c>
      <c r="C1008" s="195">
        <v>3490.38</v>
      </c>
    </row>
    <row r="1009" spans="2:3" x14ac:dyDescent="0.35">
      <c r="B1009" s="95">
        <v>44805</v>
      </c>
      <c r="C1009" s="195">
        <v>3503.48</v>
      </c>
    </row>
    <row r="1010" spans="2:3" x14ac:dyDescent="0.35">
      <c r="B1010" s="95">
        <v>44803</v>
      </c>
      <c r="C1010" s="195">
        <v>3531.37</v>
      </c>
    </row>
    <row r="1011" spans="2:3" x14ac:dyDescent="0.35">
      <c r="B1011" s="95">
        <v>44802</v>
      </c>
      <c r="C1011" s="195">
        <v>3493.59</v>
      </c>
    </row>
    <row r="1012" spans="2:3" x14ac:dyDescent="0.35">
      <c r="B1012" s="95">
        <v>44799</v>
      </c>
      <c r="C1012" s="195">
        <v>3439.41</v>
      </c>
    </row>
    <row r="1013" spans="2:3" x14ac:dyDescent="0.35">
      <c r="B1013" s="95">
        <v>44798</v>
      </c>
      <c r="C1013" s="195">
        <v>3436.06</v>
      </c>
    </row>
    <row r="1014" spans="2:3" x14ac:dyDescent="0.35">
      <c r="B1014" s="95">
        <v>44797</v>
      </c>
      <c r="C1014" s="195">
        <v>3447.89</v>
      </c>
    </row>
    <row r="1015" spans="2:3" x14ac:dyDescent="0.35">
      <c r="B1015" s="95">
        <v>44796</v>
      </c>
      <c r="C1015" s="195">
        <v>3466.31</v>
      </c>
    </row>
    <row r="1016" spans="2:3" x14ac:dyDescent="0.35">
      <c r="B1016" s="95">
        <v>44795</v>
      </c>
      <c r="C1016" s="195">
        <v>3464.19</v>
      </c>
    </row>
    <row r="1017" spans="2:3" x14ac:dyDescent="0.35">
      <c r="B1017" s="95">
        <v>44792</v>
      </c>
      <c r="C1017" s="195">
        <v>3451.09</v>
      </c>
    </row>
    <row r="1018" spans="2:3" x14ac:dyDescent="0.35">
      <c r="B1018" s="95">
        <v>44791</v>
      </c>
      <c r="C1018" s="195">
        <v>3479.83</v>
      </c>
    </row>
    <row r="1019" spans="2:3" x14ac:dyDescent="0.35">
      <c r="B1019" s="95">
        <v>44790</v>
      </c>
      <c r="C1019" s="195">
        <v>3491.28</v>
      </c>
    </row>
    <row r="1020" spans="2:3" x14ac:dyDescent="0.35">
      <c r="B1020" s="95">
        <v>44789</v>
      </c>
      <c r="C1020" s="195">
        <v>3477.38</v>
      </c>
    </row>
    <row r="1021" spans="2:3" x14ac:dyDescent="0.35">
      <c r="B1021" s="95">
        <v>44785</v>
      </c>
      <c r="C1021" s="195">
        <v>3448.45</v>
      </c>
    </row>
    <row r="1022" spans="2:3" x14ac:dyDescent="0.35">
      <c r="B1022" s="95">
        <v>44784</v>
      </c>
      <c r="C1022" s="195">
        <v>3430.12</v>
      </c>
    </row>
    <row r="1023" spans="2:3" x14ac:dyDescent="0.35">
      <c r="B1023" s="95">
        <v>44783</v>
      </c>
      <c r="C1023" s="195">
        <v>3437.14</v>
      </c>
    </row>
    <row r="1024" spans="2:3" x14ac:dyDescent="0.35">
      <c r="B1024" s="95">
        <v>44781</v>
      </c>
      <c r="C1024" s="195">
        <v>3421.74</v>
      </c>
    </row>
    <row r="1025" spans="2:3" x14ac:dyDescent="0.35">
      <c r="B1025" s="95">
        <v>44778</v>
      </c>
      <c r="C1025" s="195">
        <v>3475.16</v>
      </c>
    </row>
    <row r="1026" spans="2:3" x14ac:dyDescent="0.35">
      <c r="B1026" s="95">
        <v>44777</v>
      </c>
      <c r="C1026" s="195">
        <v>3557.09</v>
      </c>
    </row>
    <row r="1027" spans="2:3" x14ac:dyDescent="0.35">
      <c r="B1027" s="95">
        <v>44776</v>
      </c>
      <c r="C1027" s="195">
        <v>3552.34</v>
      </c>
    </row>
    <row r="1028" spans="2:3" x14ac:dyDescent="0.35">
      <c r="B1028" s="95">
        <v>44775</v>
      </c>
      <c r="C1028" s="195">
        <v>3569.44</v>
      </c>
    </row>
    <row r="1029" spans="2:3" x14ac:dyDescent="0.35">
      <c r="B1029" s="95">
        <v>44774</v>
      </c>
      <c r="C1029" s="195">
        <v>3633.04</v>
      </c>
    </row>
    <row r="1030" spans="2:3" x14ac:dyDescent="0.35">
      <c r="B1030" s="95">
        <v>44771</v>
      </c>
      <c r="C1030" s="195">
        <v>3675.21</v>
      </c>
    </row>
    <row r="1031" spans="2:3" x14ac:dyDescent="0.35">
      <c r="B1031" s="95">
        <v>44770</v>
      </c>
      <c r="C1031" s="195">
        <v>3645.95</v>
      </c>
    </row>
    <row r="1032" spans="2:3" x14ac:dyDescent="0.35">
      <c r="B1032" s="95">
        <v>44769</v>
      </c>
      <c r="C1032" s="195">
        <v>3632</v>
      </c>
    </row>
    <row r="1033" spans="2:3" x14ac:dyDescent="0.35">
      <c r="B1033" s="95">
        <v>44768</v>
      </c>
      <c r="C1033" s="195">
        <v>3587.34</v>
      </c>
    </row>
    <row r="1034" spans="2:3" x14ac:dyDescent="0.35">
      <c r="B1034" s="95">
        <v>44767</v>
      </c>
      <c r="C1034" s="195">
        <v>3661.54</v>
      </c>
    </row>
    <row r="1035" spans="2:3" x14ac:dyDescent="0.35">
      <c r="B1035" s="95">
        <v>44764</v>
      </c>
      <c r="C1035" s="195">
        <v>3647.93</v>
      </c>
    </row>
    <row r="1036" spans="2:3" x14ac:dyDescent="0.35">
      <c r="B1036" s="95">
        <v>44763</v>
      </c>
      <c r="C1036" s="195">
        <v>3632.9</v>
      </c>
    </row>
    <row r="1037" spans="2:3" x14ac:dyDescent="0.35">
      <c r="B1037" s="95">
        <v>44762</v>
      </c>
      <c r="C1037" s="195">
        <v>3607.27</v>
      </c>
    </row>
    <row r="1038" spans="2:3" x14ac:dyDescent="0.35">
      <c r="B1038" s="95">
        <v>44761</v>
      </c>
      <c r="C1038" s="195">
        <v>3568.78</v>
      </c>
    </row>
    <row r="1039" spans="2:3" x14ac:dyDescent="0.35">
      <c r="B1039" s="95">
        <v>44760</v>
      </c>
      <c r="C1039" s="195">
        <v>3557</v>
      </c>
    </row>
    <row r="1040" spans="2:3" x14ac:dyDescent="0.35">
      <c r="B1040" s="95">
        <v>44757</v>
      </c>
      <c r="C1040" s="195">
        <v>3626.68</v>
      </c>
    </row>
    <row r="1041" spans="2:3" x14ac:dyDescent="0.35">
      <c r="B1041" s="95">
        <v>44756</v>
      </c>
      <c r="C1041" s="195">
        <v>3556.25</v>
      </c>
    </row>
    <row r="1042" spans="2:3" x14ac:dyDescent="0.35">
      <c r="B1042" s="95">
        <v>44755</v>
      </c>
      <c r="C1042" s="195">
        <v>3510.88</v>
      </c>
    </row>
    <row r="1043" spans="2:3" x14ac:dyDescent="0.35">
      <c r="B1043" s="95">
        <v>44754</v>
      </c>
      <c r="C1043" s="195">
        <v>3510.41</v>
      </c>
    </row>
    <row r="1044" spans="2:3" x14ac:dyDescent="0.35">
      <c r="B1044" s="95">
        <v>44753</v>
      </c>
      <c r="C1044" s="195">
        <v>3576.27</v>
      </c>
    </row>
    <row r="1045" spans="2:3" x14ac:dyDescent="0.35">
      <c r="B1045" s="95">
        <v>44750</v>
      </c>
      <c r="C1045" s="195">
        <v>3596.58</v>
      </c>
    </row>
    <row r="1046" spans="2:3" x14ac:dyDescent="0.35">
      <c r="B1046" s="95">
        <v>44749</v>
      </c>
      <c r="C1046" s="195">
        <v>3590.26</v>
      </c>
    </row>
    <row r="1047" spans="2:3" x14ac:dyDescent="0.35">
      <c r="B1047" s="95">
        <v>44748</v>
      </c>
      <c r="C1047" s="195">
        <v>3609.63</v>
      </c>
    </row>
    <row r="1048" spans="2:3" x14ac:dyDescent="0.35">
      <c r="B1048" s="95">
        <v>44747</v>
      </c>
      <c r="C1048" s="195">
        <v>3445.48</v>
      </c>
    </row>
    <row r="1049" spans="2:3" x14ac:dyDescent="0.35">
      <c r="B1049" s="95">
        <v>44746</v>
      </c>
      <c r="C1049" s="195">
        <v>3486.8</v>
      </c>
    </row>
    <row r="1050" spans="2:3" x14ac:dyDescent="0.35">
      <c r="B1050" s="95">
        <v>44743</v>
      </c>
      <c r="C1050" s="195">
        <v>3377.4</v>
      </c>
    </row>
    <row r="1051" spans="2:3" x14ac:dyDescent="0.35">
      <c r="B1051" s="95">
        <v>44742</v>
      </c>
      <c r="C1051" s="195">
        <v>3266.26</v>
      </c>
    </row>
    <row r="1052" spans="2:3" x14ac:dyDescent="0.35">
      <c r="B1052" s="95">
        <v>44741</v>
      </c>
      <c r="C1052" s="195">
        <v>3207.61</v>
      </c>
    </row>
    <row r="1053" spans="2:3" x14ac:dyDescent="0.35">
      <c r="B1053" s="95">
        <v>44740</v>
      </c>
      <c r="C1053" s="195">
        <v>3236.39</v>
      </c>
    </row>
    <row r="1054" spans="2:3" x14ac:dyDescent="0.35">
      <c r="B1054" s="95">
        <v>44739</v>
      </c>
      <c r="C1054" s="195">
        <v>3259.39</v>
      </c>
    </row>
    <row r="1055" spans="2:3" x14ac:dyDescent="0.35">
      <c r="B1055" s="95">
        <v>44736</v>
      </c>
      <c r="C1055" s="195">
        <v>3269.04</v>
      </c>
    </row>
    <row r="1056" spans="2:3" x14ac:dyDescent="0.35">
      <c r="B1056" s="95">
        <v>44735</v>
      </c>
      <c r="C1056" s="195">
        <v>3214.49</v>
      </c>
    </row>
    <row r="1057" spans="2:3" x14ac:dyDescent="0.35">
      <c r="B1057" s="95">
        <v>44734</v>
      </c>
      <c r="C1057" s="195">
        <v>3207.14</v>
      </c>
    </row>
    <row r="1058" spans="2:3" x14ac:dyDescent="0.35">
      <c r="B1058" s="95">
        <v>44733</v>
      </c>
      <c r="C1058" s="195">
        <v>3231.31</v>
      </c>
    </row>
    <row r="1059" spans="2:3" x14ac:dyDescent="0.35">
      <c r="B1059" s="95">
        <v>44732</v>
      </c>
      <c r="C1059" s="195">
        <v>3183.53</v>
      </c>
    </row>
    <row r="1060" spans="2:3" x14ac:dyDescent="0.35">
      <c r="B1060" s="95">
        <v>44729</v>
      </c>
      <c r="C1060" s="195">
        <v>3086.48</v>
      </c>
    </row>
    <row r="1061" spans="2:3" x14ac:dyDescent="0.35">
      <c r="B1061" s="95">
        <v>44728</v>
      </c>
      <c r="C1061" s="195">
        <v>3140.48</v>
      </c>
    </row>
    <row r="1062" spans="2:3" x14ac:dyDescent="0.35">
      <c r="B1062" s="95">
        <v>44727</v>
      </c>
      <c r="C1062" s="195">
        <v>3135.85</v>
      </c>
    </row>
    <row r="1063" spans="2:3" x14ac:dyDescent="0.35">
      <c r="B1063" s="95">
        <v>44726</v>
      </c>
      <c r="C1063" s="195">
        <v>3133.49</v>
      </c>
    </row>
    <row r="1064" spans="2:3" x14ac:dyDescent="0.35">
      <c r="B1064" s="95">
        <v>44725</v>
      </c>
      <c r="C1064" s="195">
        <v>3111.4</v>
      </c>
    </row>
    <row r="1065" spans="2:3" x14ac:dyDescent="0.35">
      <c r="B1065" s="95">
        <v>44722</v>
      </c>
      <c r="C1065" s="195">
        <v>3113.11</v>
      </c>
    </row>
    <row r="1066" spans="2:3" x14ac:dyDescent="0.35">
      <c r="B1066" s="95">
        <v>44721</v>
      </c>
      <c r="C1066" s="195">
        <v>3100.51</v>
      </c>
    </row>
    <row r="1067" spans="2:3" x14ac:dyDescent="0.35">
      <c r="B1067" s="95">
        <v>44720</v>
      </c>
      <c r="C1067" s="195">
        <v>3113.71</v>
      </c>
    </row>
    <row r="1068" spans="2:3" x14ac:dyDescent="0.35">
      <c r="B1068" s="95">
        <v>44719</v>
      </c>
      <c r="C1068" s="195">
        <v>3134.05</v>
      </c>
    </row>
    <row r="1069" spans="2:3" x14ac:dyDescent="0.35">
      <c r="B1069" s="95">
        <v>44718</v>
      </c>
      <c r="C1069" s="195">
        <v>3234.55</v>
      </c>
    </row>
    <row r="1070" spans="2:3" x14ac:dyDescent="0.35">
      <c r="B1070" s="95">
        <v>44715</v>
      </c>
      <c r="C1070" s="195">
        <v>3269.79</v>
      </c>
    </row>
    <row r="1071" spans="2:3" x14ac:dyDescent="0.35">
      <c r="B1071" s="95">
        <v>44714</v>
      </c>
      <c r="C1071" s="195">
        <v>3313.37</v>
      </c>
    </row>
    <row r="1072" spans="2:3" x14ac:dyDescent="0.35">
      <c r="B1072" s="95">
        <v>44713</v>
      </c>
      <c r="C1072" s="195">
        <v>3289.52</v>
      </c>
    </row>
    <row r="1073" spans="2:3" x14ac:dyDescent="0.35">
      <c r="B1073" s="95">
        <v>44712</v>
      </c>
      <c r="C1073" s="195">
        <v>3378.91</v>
      </c>
    </row>
    <row r="1074" spans="2:3" x14ac:dyDescent="0.35">
      <c r="B1074" s="95">
        <v>44711</v>
      </c>
      <c r="C1074" s="195">
        <v>3312.63</v>
      </c>
    </row>
    <row r="1075" spans="2:3" x14ac:dyDescent="0.35">
      <c r="B1075" s="95">
        <v>44708</v>
      </c>
      <c r="C1075" s="195">
        <v>3295.36</v>
      </c>
    </row>
    <row r="1076" spans="2:3" x14ac:dyDescent="0.35">
      <c r="B1076" s="95">
        <v>44707</v>
      </c>
      <c r="C1076" s="195">
        <v>3298.46</v>
      </c>
    </row>
    <row r="1077" spans="2:3" x14ac:dyDescent="0.35">
      <c r="B1077" s="95">
        <v>44706</v>
      </c>
      <c r="C1077" s="195">
        <v>3257.29</v>
      </c>
    </row>
    <row r="1078" spans="2:3" x14ac:dyDescent="0.35">
      <c r="B1078" s="95">
        <v>44705</v>
      </c>
      <c r="C1078" s="195">
        <v>3214.63</v>
      </c>
    </row>
    <row r="1079" spans="2:3" x14ac:dyDescent="0.35">
      <c r="B1079" s="95">
        <v>44704</v>
      </c>
      <c r="C1079" s="195">
        <v>3230.01</v>
      </c>
    </row>
    <row r="1080" spans="2:3" x14ac:dyDescent="0.35">
      <c r="B1080" s="95">
        <v>44701</v>
      </c>
      <c r="C1080" s="195">
        <v>3195.92</v>
      </c>
    </row>
    <row r="1081" spans="2:3" x14ac:dyDescent="0.35">
      <c r="B1081" s="95">
        <v>44700</v>
      </c>
      <c r="C1081" s="195">
        <v>3086.43</v>
      </c>
    </row>
    <row r="1082" spans="2:3" x14ac:dyDescent="0.35">
      <c r="B1082" s="95">
        <v>44699</v>
      </c>
      <c r="C1082" s="195">
        <v>3144.14</v>
      </c>
    </row>
    <row r="1083" spans="2:3" x14ac:dyDescent="0.35">
      <c r="B1083" s="95">
        <v>44698</v>
      </c>
      <c r="C1083" s="195">
        <v>3120.52</v>
      </c>
    </row>
    <row r="1084" spans="2:3" x14ac:dyDescent="0.35">
      <c r="B1084" s="95">
        <v>44697</v>
      </c>
      <c r="C1084" s="195">
        <v>3042.76</v>
      </c>
    </row>
    <row r="1085" spans="2:3" x14ac:dyDescent="0.35">
      <c r="B1085" s="95">
        <v>44694</v>
      </c>
      <c r="C1085" s="195">
        <v>3036.83</v>
      </c>
    </row>
    <row r="1086" spans="2:3" x14ac:dyDescent="0.35">
      <c r="B1086" s="95">
        <v>44693</v>
      </c>
      <c r="C1086" s="195">
        <v>2979.73</v>
      </c>
    </row>
    <row r="1087" spans="2:3" x14ac:dyDescent="0.35">
      <c r="B1087" s="95">
        <v>44692</v>
      </c>
      <c r="C1087" s="195">
        <v>3019.56</v>
      </c>
    </row>
    <row r="1088" spans="2:3" x14ac:dyDescent="0.35">
      <c r="B1088" s="95">
        <v>44691</v>
      </c>
      <c r="C1088" s="195">
        <v>3007.24</v>
      </c>
    </row>
    <row r="1089" spans="2:3" x14ac:dyDescent="0.35">
      <c r="B1089" s="95">
        <v>44690</v>
      </c>
      <c r="C1089" s="195">
        <v>3012.33</v>
      </c>
    </row>
    <row r="1090" spans="2:3" x14ac:dyDescent="0.35">
      <c r="B1090" s="95">
        <v>44687</v>
      </c>
      <c r="C1090" s="195">
        <v>3063.97</v>
      </c>
    </row>
    <row r="1091" spans="2:3" x14ac:dyDescent="0.35">
      <c r="B1091" s="95">
        <v>44686</v>
      </c>
      <c r="C1091" s="195">
        <v>3035.44</v>
      </c>
    </row>
    <row r="1092" spans="2:3" x14ac:dyDescent="0.35">
      <c r="B1092" s="95">
        <v>44685</v>
      </c>
      <c r="C1092" s="195">
        <v>3135.9</v>
      </c>
    </row>
    <row r="1093" spans="2:3" x14ac:dyDescent="0.35">
      <c r="B1093" s="95">
        <v>44683</v>
      </c>
      <c r="C1093" s="195">
        <v>3030.16</v>
      </c>
    </row>
    <row r="1094" spans="2:3" x14ac:dyDescent="0.35">
      <c r="B1094" s="95">
        <v>44680</v>
      </c>
      <c r="C1094" s="195">
        <v>3037.53</v>
      </c>
    </row>
    <row r="1095" spans="2:3" x14ac:dyDescent="0.35">
      <c r="B1095" s="95">
        <v>44679</v>
      </c>
      <c r="C1095" s="195">
        <v>3110.38</v>
      </c>
    </row>
    <row r="1096" spans="2:3" x14ac:dyDescent="0.35">
      <c r="B1096" s="95">
        <v>44678</v>
      </c>
      <c r="C1096" s="195">
        <v>3092.18</v>
      </c>
    </row>
    <row r="1097" spans="2:3" x14ac:dyDescent="0.35">
      <c r="B1097" s="95">
        <v>44677</v>
      </c>
      <c r="C1097" s="195">
        <v>3124.09</v>
      </c>
    </row>
    <row r="1098" spans="2:3" x14ac:dyDescent="0.35">
      <c r="B1098" s="95">
        <v>44676</v>
      </c>
      <c r="C1098" s="195">
        <v>3052.95</v>
      </c>
    </row>
    <row r="1099" spans="2:3" x14ac:dyDescent="0.35">
      <c r="B1099" s="95">
        <v>44673</v>
      </c>
      <c r="C1099" s="195">
        <v>3116.12</v>
      </c>
    </row>
    <row r="1100" spans="2:3" x14ac:dyDescent="0.35">
      <c r="B1100" s="95">
        <v>44672</v>
      </c>
      <c r="C1100" s="195">
        <v>3112.23</v>
      </c>
    </row>
    <row r="1101" spans="2:3" x14ac:dyDescent="0.35">
      <c r="B1101" s="95">
        <v>44671</v>
      </c>
      <c r="C1101" s="195">
        <v>3060.64</v>
      </c>
    </row>
    <row r="1102" spans="2:3" x14ac:dyDescent="0.35">
      <c r="B1102" s="95">
        <v>44670</v>
      </c>
      <c r="C1102" s="195">
        <v>3027.01</v>
      </c>
    </row>
    <row r="1103" spans="2:3" x14ac:dyDescent="0.35">
      <c r="B1103" s="95">
        <v>44669</v>
      </c>
      <c r="C1103" s="195">
        <v>3097.41</v>
      </c>
    </row>
    <row r="1104" spans="2:3" x14ac:dyDescent="0.35">
      <c r="B1104" s="95">
        <v>44664</v>
      </c>
      <c r="C1104" s="195">
        <v>3102.74</v>
      </c>
    </row>
    <row r="1105" spans="2:3" x14ac:dyDescent="0.35">
      <c r="B1105" s="95">
        <v>44663</v>
      </c>
      <c r="C1105" s="195">
        <v>3097.6</v>
      </c>
    </row>
    <row r="1106" spans="2:3" x14ac:dyDescent="0.35">
      <c r="B1106" s="95">
        <v>44662</v>
      </c>
      <c r="C1106" s="195">
        <v>3103.66</v>
      </c>
    </row>
    <row r="1107" spans="2:3" x14ac:dyDescent="0.35">
      <c r="B1107" s="95">
        <v>44659</v>
      </c>
      <c r="C1107" s="195">
        <v>3101.12</v>
      </c>
    </row>
    <row r="1108" spans="2:3" x14ac:dyDescent="0.35">
      <c r="B1108" s="95">
        <v>44658</v>
      </c>
      <c r="C1108" s="195">
        <v>3051.28</v>
      </c>
    </row>
    <row r="1109" spans="2:3" x14ac:dyDescent="0.35">
      <c r="B1109" s="95">
        <v>44657</v>
      </c>
      <c r="C1109" s="195">
        <v>3040.54</v>
      </c>
    </row>
    <row r="1110" spans="2:3" x14ac:dyDescent="0.35">
      <c r="B1110" s="95">
        <v>44656</v>
      </c>
      <c r="C1110" s="195">
        <v>3059.9</v>
      </c>
    </row>
    <row r="1111" spans="2:3" x14ac:dyDescent="0.35">
      <c r="B1111" s="95">
        <v>44655</v>
      </c>
      <c r="C1111" s="195">
        <v>3028.96</v>
      </c>
    </row>
    <row r="1112" spans="2:3" x14ac:dyDescent="0.35">
      <c r="B1112" s="95">
        <v>44652</v>
      </c>
      <c r="C1112" s="195">
        <v>2992.51</v>
      </c>
    </row>
    <row r="1113" spans="2:3" x14ac:dyDescent="0.35">
      <c r="B1113" s="95">
        <v>44651</v>
      </c>
      <c r="C1113" s="195">
        <v>2970.05</v>
      </c>
    </row>
    <row r="1114" spans="2:3" x14ac:dyDescent="0.35">
      <c r="B1114" s="95">
        <v>44650</v>
      </c>
      <c r="C1114" s="195">
        <v>2916.32</v>
      </c>
    </row>
    <row r="1115" spans="2:3" x14ac:dyDescent="0.35">
      <c r="B1115" s="95">
        <v>44649</v>
      </c>
      <c r="C1115" s="195">
        <v>2875.01</v>
      </c>
    </row>
    <row r="1116" spans="2:3" x14ac:dyDescent="0.35">
      <c r="B1116" s="95">
        <v>44648</v>
      </c>
      <c r="C1116" s="195">
        <v>2866.67</v>
      </c>
    </row>
    <row r="1117" spans="2:3" x14ac:dyDescent="0.35">
      <c r="B1117" s="95">
        <v>44645</v>
      </c>
      <c r="C1117" s="195">
        <v>2866.39</v>
      </c>
    </row>
    <row r="1118" spans="2:3" x14ac:dyDescent="0.35">
      <c r="B1118" s="95">
        <v>44644</v>
      </c>
      <c r="C1118" s="195">
        <v>2875.06</v>
      </c>
    </row>
    <row r="1119" spans="2:3" x14ac:dyDescent="0.35">
      <c r="B1119" s="95">
        <v>44643</v>
      </c>
      <c r="C1119" s="195">
        <v>2873.57</v>
      </c>
    </row>
    <row r="1120" spans="2:3" x14ac:dyDescent="0.35">
      <c r="B1120" s="95">
        <v>44642</v>
      </c>
      <c r="C1120" s="195">
        <v>2925.58</v>
      </c>
    </row>
    <row r="1121" spans="2:3" x14ac:dyDescent="0.35">
      <c r="B1121" s="95">
        <v>44641</v>
      </c>
      <c r="C1121" s="195">
        <v>2998.9</v>
      </c>
    </row>
    <row r="1122" spans="2:3" x14ac:dyDescent="0.35">
      <c r="B1122" s="95">
        <v>44637</v>
      </c>
      <c r="C1122" s="195">
        <v>3108.57</v>
      </c>
    </row>
    <row r="1123" spans="2:3" x14ac:dyDescent="0.35">
      <c r="B1123" s="95">
        <v>44636</v>
      </c>
      <c r="C1123" s="195">
        <v>3069.39</v>
      </c>
    </row>
    <row r="1124" spans="2:3" x14ac:dyDescent="0.35">
      <c r="B1124" s="95">
        <v>44635</v>
      </c>
      <c r="C1124" s="195">
        <v>2985.28</v>
      </c>
    </row>
    <row r="1125" spans="2:3" x14ac:dyDescent="0.35">
      <c r="B1125" s="95">
        <v>44634</v>
      </c>
      <c r="C1125" s="195">
        <v>2951.01</v>
      </c>
    </row>
    <row r="1126" spans="2:3" x14ac:dyDescent="0.35">
      <c r="B1126" s="95">
        <v>44631</v>
      </c>
      <c r="C1126" s="195">
        <v>2964.03</v>
      </c>
    </row>
    <row r="1127" spans="2:3" x14ac:dyDescent="0.35">
      <c r="B1127" s="95">
        <v>44630</v>
      </c>
      <c r="C1127" s="195">
        <v>2985.38</v>
      </c>
    </row>
    <row r="1128" spans="2:3" x14ac:dyDescent="0.35">
      <c r="B1128" s="95">
        <v>44629</v>
      </c>
      <c r="C1128" s="195">
        <v>2893.58</v>
      </c>
    </row>
    <row r="1129" spans="2:3" x14ac:dyDescent="0.35">
      <c r="B1129" s="95">
        <v>44628</v>
      </c>
      <c r="C1129" s="195">
        <v>2884.23</v>
      </c>
    </row>
    <row r="1130" spans="2:3" x14ac:dyDescent="0.35">
      <c r="B1130" s="95">
        <v>44627</v>
      </c>
      <c r="C1130" s="195">
        <v>2921</v>
      </c>
    </row>
    <row r="1131" spans="2:3" x14ac:dyDescent="0.35">
      <c r="B1131" s="95">
        <v>44624</v>
      </c>
      <c r="C1131" s="195">
        <v>3122.84</v>
      </c>
    </row>
    <row r="1132" spans="2:3" x14ac:dyDescent="0.35">
      <c r="B1132" s="95">
        <v>44623</v>
      </c>
      <c r="C1132" s="195">
        <v>3118.25</v>
      </c>
    </row>
    <row r="1133" spans="2:3" x14ac:dyDescent="0.35">
      <c r="B1133" s="95">
        <v>44622</v>
      </c>
      <c r="C1133" s="195">
        <v>3141.73</v>
      </c>
    </row>
    <row r="1134" spans="2:3" x14ac:dyDescent="0.35">
      <c r="B1134" s="95">
        <v>44620</v>
      </c>
      <c r="C1134" s="195">
        <v>3174.8</v>
      </c>
    </row>
    <row r="1135" spans="2:3" x14ac:dyDescent="0.35">
      <c r="B1135" s="95">
        <v>44617</v>
      </c>
      <c r="C1135" s="195">
        <v>3170.45</v>
      </c>
    </row>
    <row r="1136" spans="2:3" x14ac:dyDescent="0.35">
      <c r="B1136" s="95">
        <v>44616</v>
      </c>
      <c r="C1136" s="195">
        <v>3191.98</v>
      </c>
    </row>
    <row r="1137" spans="2:3" x14ac:dyDescent="0.35">
      <c r="B1137" s="95">
        <v>44615</v>
      </c>
      <c r="C1137" s="195">
        <v>3252.33</v>
      </c>
    </row>
    <row r="1138" spans="2:3" x14ac:dyDescent="0.35">
      <c r="B1138" s="95">
        <v>44614</v>
      </c>
      <c r="C1138" s="195">
        <v>3232.51</v>
      </c>
    </row>
    <row r="1139" spans="2:3" x14ac:dyDescent="0.35">
      <c r="B1139" s="95">
        <v>44613</v>
      </c>
      <c r="C1139" s="195">
        <v>3219.08</v>
      </c>
    </row>
    <row r="1140" spans="2:3" x14ac:dyDescent="0.35">
      <c r="B1140" s="95">
        <v>44610</v>
      </c>
      <c r="C1140" s="195">
        <v>3225.01</v>
      </c>
    </row>
    <row r="1141" spans="2:3" x14ac:dyDescent="0.35">
      <c r="B1141" s="95">
        <v>44609</v>
      </c>
      <c r="C1141" s="195">
        <v>3208.75</v>
      </c>
    </row>
    <row r="1142" spans="2:3" x14ac:dyDescent="0.35">
      <c r="B1142" s="95">
        <v>44608</v>
      </c>
      <c r="C1142" s="195">
        <v>3206.81</v>
      </c>
    </row>
    <row r="1143" spans="2:3" x14ac:dyDescent="0.35">
      <c r="B1143" s="95">
        <v>44607</v>
      </c>
      <c r="C1143" s="195">
        <v>3221.53</v>
      </c>
    </row>
    <row r="1144" spans="2:3" x14ac:dyDescent="0.35">
      <c r="B1144" s="95">
        <v>44606</v>
      </c>
      <c r="C1144" s="195">
        <v>3147.52</v>
      </c>
    </row>
    <row r="1145" spans="2:3" x14ac:dyDescent="0.35">
      <c r="B1145" s="95">
        <v>44603</v>
      </c>
      <c r="C1145" s="195">
        <v>3223.99</v>
      </c>
    </row>
    <row r="1146" spans="2:3" x14ac:dyDescent="0.35">
      <c r="B1146" s="95">
        <v>44602</v>
      </c>
      <c r="C1146" s="195">
        <v>3274.01</v>
      </c>
    </row>
    <row r="1147" spans="2:3" x14ac:dyDescent="0.35">
      <c r="B1147" s="95">
        <v>44601</v>
      </c>
      <c r="C1147" s="195">
        <v>3258.08</v>
      </c>
    </row>
    <row r="1148" spans="2:3" x14ac:dyDescent="0.35">
      <c r="B1148" s="95">
        <v>44600</v>
      </c>
      <c r="C1148" s="195">
        <v>3217.41</v>
      </c>
    </row>
    <row r="1149" spans="2:3" x14ac:dyDescent="0.35">
      <c r="B1149" s="95">
        <v>44599</v>
      </c>
      <c r="C1149" s="195">
        <v>3194.39</v>
      </c>
    </row>
    <row r="1150" spans="2:3" x14ac:dyDescent="0.35">
      <c r="B1150" s="95">
        <v>44596</v>
      </c>
      <c r="C1150" s="195">
        <v>3299.43</v>
      </c>
    </row>
    <row r="1151" spans="2:3" x14ac:dyDescent="0.35">
      <c r="B1151" s="95">
        <v>44595</v>
      </c>
      <c r="C1151" s="195">
        <v>3299.8</v>
      </c>
    </row>
    <row r="1152" spans="2:3" x14ac:dyDescent="0.35">
      <c r="B1152" s="95">
        <v>44594</v>
      </c>
      <c r="C1152" s="195">
        <v>3354.13</v>
      </c>
    </row>
    <row r="1153" spans="2:3" x14ac:dyDescent="0.35">
      <c r="B1153" s="95">
        <v>44593</v>
      </c>
      <c r="C1153" s="195">
        <v>3387.06</v>
      </c>
    </row>
    <row r="1154" spans="2:3" x14ac:dyDescent="0.35">
      <c r="B1154" s="95">
        <v>44592</v>
      </c>
      <c r="C1154" s="195">
        <v>3274.7</v>
      </c>
    </row>
    <row r="1155" spans="2:3" x14ac:dyDescent="0.35">
      <c r="B1155" s="95">
        <v>44589</v>
      </c>
      <c r="C1155" s="195">
        <v>3250.94</v>
      </c>
    </row>
    <row r="1156" spans="2:3" x14ac:dyDescent="0.35">
      <c r="B1156" s="95">
        <v>44588</v>
      </c>
      <c r="C1156" s="195">
        <v>3236.59</v>
      </c>
    </row>
    <row r="1157" spans="2:3" x14ac:dyDescent="0.35">
      <c r="B1157" s="95">
        <v>44586</v>
      </c>
      <c r="C1157" s="195">
        <v>3278.41</v>
      </c>
    </row>
    <row r="1158" spans="2:3" x14ac:dyDescent="0.35">
      <c r="B1158" s="95">
        <v>44585</v>
      </c>
      <c r="C1158" s="195">
        <v>3264.1</v>
      </c>
    </row>
    <row r="1159" spans="2:3" x14ac:dyDescent="0.35">
      <c r="B1159" s="95">
        <v>44582</v>
      </c>
      <c r="C1159" s="195">
        <v>3351.58</v>
      </c>
    </row>
    <row r="1160" spans="2:3" x14ac:dyDescent="0.35">
      <c r="B1160" s="95">
        <v>44581</v>
      </c>
      <c r="C1160" s="195">
        <v>3339.4</v>
      </c>
    </row>
    <row r="1161" spans="2:3" x14ac:dyDescent="0.35">
      <c r="B1161" s="95">
        <v>44580</v>
      </c>
      <c r="C1161" s="195">
        <v>3312.08</v>
      </c>
    </row>
    <row r="1162" spans="2:3" x14ac:dyDescent="0.35">
      <c r="B1162" s="95">
        <v>44579</v>
      </c>
      <c r="C1162" s="195">
        <v>3354.92</v>
      </c>
    </row>
    <row r="1163" spans="2:3" x14ac:dyDescent="0.35">
      <c r="B1163" s="95">
        <v>44578</v>
      </c>
      <c r="C1163" s="195">
        <v>3394.98</v>
      </c>
    </row>
    <row r="1164" spans="2:3" x14ac:dyDescent="0.35">
      <c r="B1164" s="95">
        <v>44575</v>
      </c>
      <c r="C1164" s="195">
        <v>3438.42</v>
      </c>
    </row>
    <row r="1165" spans="2:3" x14ac:dyDescent="0.35">
      <c r="B1165" s="95">
        <v>44574</v>
      </c>
      <c r="C1165" s="195">
        <v>3472.7</v>
      </c>
    </row>
    <row r="1166" spans="2:3" x14ac:dyDescent="0.35">
      <c r="B1166" s="95">
        <v>44573</v>
      </c>
      <c r="C1166" s="195">
        <v>3427.45</v>
      </c>
    </row>
    <row r="1167" spans="2:3" x14ac:dyDescent="0.35">
      <c r="B1167" s="95">
        <v>44572</v>
      </c>
      <c r="C1167" s="195">
        <v>3467.42</v>
      </c>
    </row>
    <row r="1168" spans="2:3" x14ac:dyDescent="0.35">
      <c r="B1168" s="95">
        <v>44571</v>
      </c>
      <c r="C1168" s="195">
        <v>3490.53</v>
      </c>
    </row>
    <row r="1169" spans="2:3" x14ac:dyDescent="0.35">
      <c r="B1169" s="95">
        <v>44568</v>
      </c>
      <c r="C1169" s="195">
        <v>3461.86</v>
      </c>
    </row>
    <row r="1170" spans="2:3" x14ac:dyDescent="0.35">
      <c r="B1170" s="95">
        <v>44567</v>
      </c>
      <c r="C1170" s="195">
        <v>3404.2</v>
      </c>
    </row>
    <row r="1171" spans="2:3" x14ac:dyDescent="0.35">
      <c r="B1171" s="95">
        <v>44566</v>
      </c>
      <c r="C1171" s="195">
        <v>3389.93</v>
      </c>
    </row>
    <row r="1172" spans="2:3" x14ac:dyDescent="0.35">
      <c r="B1172" s="95">
        <v>44565</v>
      </c>
      <c r="C1172" s="195">
        <v>3370.25</v>
      </c>
    </row>
    <row r="1173" spans="2:3" x14ac:dyDescent="0.35">
      <c r="B1173" s="95">
        <v>44564</v>
      </c>
      <c r="C1173" s="195">
        <v>3350.89</v>
      </c>
    </row>
    <row r="1174" spans="2:3" x14ac:dyDescent="0.35">
      <c r="B1174" s="95">
        <v>44561</v>
      </c>
      <c r="C1174" s="195">
        <v>3340.19</v>
      </c>
    </row>
    <row r="1175" spans="2:3" x14ac:dyDescent="0.35">
      <c r="B1175" s="95">
        <v>44560</v>
      </c>
      <c r="C1175" s="195">
        <v>3310.46</v>
      </c>
    </row>
    <row r="1176" spans="2:3" x14ac:dyDescent="0.35">
      <c r="B1176" s="95">
        <v>44559</v>
      </c>
      <c r="C1176" s="195">
        <v>3297.21</v>
      </c>
    </row>
    <row r="1177" spans="2:3" x14ac:dyDescent="0.35">
      <c r="B1177" s="95">
        <v>44558</v>
      </c>
      <c r="C1177" s="195">
        <v>3288.92</v>
      </c>
    </row>
    <row r="1178" spans="2:3" x14ac:dyDescent="0.35">
      <c r="B1178" s="95">
        <v>44557</v>
      </c>
      <c r="C1178" s="195">
        <v>3254.23</v>
      </c>
    </row>
    <row r="1179" spans="2:3" x14ac:dyDescent="0.35">
      <c r="B1179" s="95">
        <v>44554</v>
      </c>
      <c r="C1179" s="195">
        <v>3280.26</v>
      </c>
    </row>
    <row r="1180" spans="2:3" x14ac:dyDescent="0.35">
      <c r="B1180" s="95">
        <v>44553</v>
      </c>
      <c r="C1180" s="195">
        <v>3292.58</v>
      </c>
    </row>
    <row r="1181" spans="2:3" x14ac:dyDescent="0.35">
      <c r="B1181" s="95">
        <v>44552</v>
      </c>
      <c r="C1181" s="195">
        <v>3239.23</v>
      </c>
    </row>
    <row r="1182" spans="2:3" x14ac:dyDescent="0.35">
      <c r="B1182" s="95">
        <v>44551</v>
      </c>
      <c r="C1182" s="195">
        <v>3247.33</v>
      </c>
    </row>
    <row r="1183" spans="2:3" x14ac:dyDescent="0.35">
      <c r="B1183" s="95">
        <v>44550</v>
      </c>
      <c r="C1183" s="195">
        <v>3215.98</v>
      </c>
    </row>
    <row r="1184" spans="2:3" x14ac:dyDescent="0.35">
      <c r="B1184" s="95">
        <v>44547</v>
      </c>
      <c r="C1184" s="195">
        <v>3275.49</v>
      </c>
    </row>
    <row r="1185" spans="2:3" x14ac:dyDescent="0.35">
      <c r="B1185" s="95">
        <v>44546</v>
      </c>
      <c r="C1185" s="195">
        <v>3298.14</v>
      </c>
    </row>
    <row r="1186" spans="2:3" x14ac:dyDescent="0.35">
      <c r="B1186" s="95">
        <v>44545</v>
      </c>
      <c r="C1186" s="195">
        <v>3280.54</v>
      </c>
    </row>
    <row r="1187" spans="2:3" x14ac:dyDescent="0.35">
      <c r="B1187" s="95">
        <v>44544</v>
      </c>
      <c r="C1187" s="195">
        <v>3315.78</v>
      </c>
    </row>
    <row r="1188" spans="2:3" x14ac:dyDescent="0.35">
      <c r="B1188" s="95">
        <v>44543</v>
      </c>
      <c r="C1188" s="195">
        <v>3324.21</v>
      </c>
    </row>
    <row r="1189" spans="2:3" x14ac:dyDescent="0.35">
      <c r="B1189" s="95">
        <v>44540</v>
      </c>
      <c r="C1189" s="195">
        <v>3364.69</v>
      </c>
    </row>
    <row r="1190" spans="2:3" x14ac:dyDescent="0.35">
      <c r="B1190" s="95">
        <v>44539</v>
      </c>
      <c r="C1190" s="195">
        <v>3356.77</v>
      </c>
    </row>
    <row r="1191" spans="2:3" x14ac:dyDescent="0.35">
      <c r="B1191" s="95">
        <v>44538</v>
      </c>
      <c r="C1191" s="195">
        <v>3312.17</v>
      </c>
    </row>
    <row r="1192" spans="2:3" x14ac:dyDescent="0.35">
      <c r="B1192" s="95">
        <v>44537</v>
      </c>
      <c r="C1192" s="195">
        <v>3218.11</v>
      </c>
    </row>
    <row r="1193" spans="2:3" x14ac:dyDescent="0.35">
      <c r="B1193" s="95">
        <v>44536</v>
      </c>
      <c r="C1193" s="195">
        <v>3238.48</v>
      </c>
    </row>
    <row r="1194" spans="2:3" x14ac:dyDescent="0.35">
      <c r="B1194" s="95">
        <v>44533</v>
      </c>
      <c r="C1194" s="195">
        <v>3291.79</v>
      </c>
    </row>
    <row r="1195" spans="2:3" x14ac:dyDescent="0.35">
      <c r="B1195" s="95">
        <v>44532</v>
      </c>
      <c r="C1195" s="195">
        <v>3314.72</v>
      </c>
    </row>
    <row r="1196" spans="2:3" x14ac:dyDescent="0.35">
      <c r="B1196" s="95">
        <v>44531</v>
      </c>
      <c r="C1196" s="195">
        <v>3274.66</v>
      </c>
    </row>
    <row r="1197" spans="2:3" x14ac:dyDescent="0.35">
      <c r="B1197" s="95">
        <v>44530</v>
      </c>
      <c r="C1197" s="195">
        <v>3284.15</v>
      </c>
    </row>
    <row r="1198" spans="2:3" x14ac:dyDescent="0.35">
      <c r="B1198" s="95">
        <v>44529</v>
      </c>
      <c r="C1198" s="195">
        <v>3268.5</v>
      </c>
    </row>
    <row r="1199" spans="2:3" x14ac:dyDescent="0.35">
      <c r="B1199" s="95">
        <v>44526</v>
      </c>
      <c r="C1199" s="195">
        <v>3293.23</v>
      </c>
    </row>
    <row r="1200" spans="2:3" x14ac:dyDescent="0.35">
      <c r="B1200" s="95">
        <v>44525</v>
      </c>
      <c r="C1200" s="195">
        <v>3309.99</v>
      </c>
    </row>
    <row r="1201" spans="2:3" x14ac:dyDescent="0.35">
      <c r="B1201" s="95">
        <v>44524</v>
      </c>
      <c r="C1201" s="195">
        <v>3356.26</v>
      </c>
    </row>
    <row r="1202" spans="2:3" x14ac:dyDescent="0.35">
      <c r="B1202" s="95">
        <v>44523</v>
      </c>
      <c r="C1202" s="195">
        <v>3392.2</v>
      </c>
    </row>
    <row r="1203" spans="2:3" x14ac:dyDescent="0.35">
      <c r="B1203" s="95">
        <v>44522</v>
      </c>
      <c r="C1203" s="195">
        <v>3317.59</v>
      </c>
    </row>
    <row r="1204" spans="2:3" x14ac:dyDescent="0.35">
      <c r="B1204" s="95">
        <v>44518</v>
      </c>
      <c r="C1204" s="195">
        <v>3308.33</v>
      </c>
    </row>
    <row r="1205" spans="2:3" x14ac:dyDescent="0.35">
      <c r="B1205" s="95">
        <v>44517</v>
      </c>
      <c r="C1205" s="195">
        <v>3348.57</v>
      </c>
    </row>
    <row r="1206" spans="2:3" x14ac:dyDescent="0.35">
      <c r="B1206" s="95">
        <v>44516</v>
      </c>
      <c r="C1206" s="195">
        <v>3418.69</v>
      </c>
    </row>
    <row r="1207" spans="2:3" x14ac:dyDescent="0.35">
      <c r="B1207" s="95">
        <v>44515</v>
      </c>
      <c r="C1207" s="195">
        <v>3466.72</v>
      </c>
    </row>
    <row r="1208" spans="2:3" x14ac:dyDescent="0.35">
      <c r="B1208" s="95">
        <v>44512</v>
      </c>
      <c r="C1208" s="195">
        <v>3416.1</v>
      </c>
    </row>
    <row r="1209" spans="2:3" x14ac:dyDescent="0.35">
      <c r="B1209" s="95">
        <v>44511</v>
      </c>
      <c r="C1209" s="195">
        <v>3374.83</v>
      </c>
    </row>
    <row r="1210" spans="2:3" x14ac:dyDescent="0.35">
      <c r="B1210" s="95">
        <v>44510</v>
      </c>
      <c r="C1210" s="195">
        <v>3425.87</v>
      </c>
    </row>
    <row r="1211" spans="2:3" x14ac:dyDescent="0.35">
      <c r="B1211" s="95">
        <v>44509</v>
      </c>
      <c r="C1211" s="195">
        <v>3354.64</v>
      </c>
    </row>
    <row r="1212" spans="2:3" x14ac:dyDescent="0.35">
      <c r="B1212" s="95">
        <v>44508</v>
      </c>
      <c r="C1212" s="195">
        <v>3443.66</v>
      </c>
    </row>
    <row r="1213" spans="2:3" x14ac:dyDescent="0.35">
      <c r="B1213" s="95">
        <v>44504</v>
      </c>
      <c r="C1213" s="195">
        <v>3362.28</v>
      </c>
    </row>
    <row r="1214" spans="2:3" x14ac:dyDescent="0.35">
      <c r="B1214" s="95">
        <v>44503</v>
      </c>
      <c r="C1214" s="195">
        <v>3362.28</v>
      </c>
    </row>
    <row r="1215" spans="2:3" x14ac:dyDescent="0.35">
      <c r="B1215" s="95">
        <v>44502</v>
      </c>
      <c r="C1215" s="195">
        <v>3411.42</v>
      </c>
    </row>
    <row r="1216" spans="2:3" x14ac:dyDescent="0.35">
      <c r="B1216" s="95">
        <v>44501</v>
      </c>
      <c r="C1216" s="195">
        <v>3407.02</v>
      </c>
    </row>
    <row r="1217" spans="2:3" x14ac:dyDescent="0.35">
      <c r="B1217" s="95">
        <v>44498</v>
      </c>
      <c r="C1217" s="195">
        <v>3404.8</v>
      </c>
    </row>
    <row r="1218" spans="2:3" x14ac:dyDescent="0.35">
      <c r="B1218" s="95">
        <v>44497</v>
      </c>
      <c r="C1218" s="195">
        <v>3410.5</v>
      </c>
    </row>
    <row r="1219" spans="2:3" x14ac:dyDescent="0.35">
      <c r="B1219" s="95">
        <v>44496</v>
      </c>
      <c r="C1219" s="195">
        <v>3425.27</v>
      </c>
    </row>
    <row r="1220" spans="2:3" x14ac:dyDescent="0.35">
      <c r="B1220" s="95">
        <v>44495</v>
      </c>
      <c r="C1220" s="195">
        <v>3420.59</v>
      </c>
    </row>
    <row r="1221" spans="2:3" x14ac:dyDescent="0.35">
      <c r="B1221" s="95">
        <v>44494</v>
      </c>
      <c r="C1221" s="195">
        <v>3363.39</v>
      </c>
    </row>
    <row r="1222" spans="2:3" x14ac:dyDescent="0.35">
      <c r="B1222" s="95">
        <v>44491</v>
      </c>
      <c r="C1222" s="195">
        <v>3418</v>
      </c>
    </row>
    <row r="1223" spans="2:3" x14ac:dyDescent="0.35">
      <c r="B1223" s="95">
        <v>44490</v>
      </c>
      <c r="C1223" s="195">
        <v>3440.55</v>
      </c>
    </row>
    <row r="1224" spans="2:3" x14ac:dyDescent="0.35">
      <c r="B1224" s="95">
        <v>44489</v>
      </c>
      <c r="C1224" s="195">
        <v>3484.69</v>
      </c>
    </row>
    <row r="1225" spans="2:3" x14ac:dyDescent="0.35">
      <c r="B1225" s="95">
        <v>44488</v>
      </c>
      <c r="C1225" s="195">
        <v>3516.09</v>
      </c>
    </row>
    <row r="1226" spans="2:3" x14ac:dyDescent="0.35">
      <c r="B1226" s="95">
        <v>44487</v>
      </c>
      <c r="C1226" s="195">
        <v>3554.49</v>
      </c>
    </row>
    <row r="1227" spans="2:3" x14ac:dyDescent="0.35">
      <c r="B1227" s="95">
        <v>44483</v>
      </c>
      <c r="C1227" s="195">
        <v>3607.75</v>
      </c>
    </row>
    <row r="1228" spans="2:3" x14ac:dyDescent="0.35">
      <c r="B1228" s="95">
        <v>44482</v>
      </c>
      <c r="C1228" s="195">
        <v>3597.42</v>
      </c>
    </row>
    <row r="1229" spans="2:3" x14ac:dyDescent="0.35">
      <c r="B1229" s="95">
        <v>44481</v>
      </c>
      <c r="C1229" s="195">
        <v>3582.83</v>
      </c>
    </row>
    <row r="1230" spans="2:3" x14ac:dyDescent="0.35">
      <c r="B1230" s="95">
        <v>44480</v>
      </c>
      <c r="C1230" s="195">
        <v>3557.5</v>
      </c>
    </row>
    <row r="1231" spans="2:3" x14ac:dyDescent="0.35">
      <c r="B1231" s="95">
        <v>44477</v>
      </c>
      <c r="C1231" s="195">
        <v>3597.05</v>
      </c>
    </row>
    <row r="1232" spans="2:3" x14ac:dyDescent="0.35">
      <c r="B1232" s="95">
        <v>44476</v>
      </c>
      <c r="C1232" s="195">
        <v>3613.07</v>
      </c>
    </row>
    <row r="1233" spans="2:3" x14ac:dyDescent="0.35">
      <c r="B1233" s="95">
        <v>44475</v>
      </c>
      <c r="C1233" s="195">
        <v>3648.27</v>
      </c>
    </row>
    <row r="1234" spans="2:3" x14ac:dyDescent="0.35">
      <c r="B1234" s="95">
        <v>44474</v>
      </c>
      <c r="C1234" s="195">
        <v>3596.03</v>
      </c>
    </row>
    <row r="1235" spans="2:3" x14ac:dyDescent="0.35">
      <c r="B1235" s="95">
        <v>44473</v>
      </c>
      <c r="C1235" s="195">
        <v>3605.94</v>
      </c>
    </row>
    <row r="1236" spans="2:3" x14ac:dyDescent="0.35">
      <c r="B1236" s="95">
        <v>44470</v>
      </c>
      <c r="C1236" s="195">
        <v>3632.06</v>
      </c>
    </row>
    <row r="1237" spans="2:3" x14ac:dyDescent="0.35">
      <c r="B1237" s="95">
        <v>44469</v>
      </c>
      <c r="C1237" s="195">
        <v>3657.86</v>
      </c>
    </row>
    <row r="1238" spans="2:3" x14ac:dyDescent="0.35">
      <c r="B1238" s="95">
        <v>44468</v>
      </c>
      <c r="C1238" s="195">
        <v>3679.91</v>
      </c>
    </row>
    <row r="1239" spans="2:3" x14ac:dyDescent="0.35">
      <c r="B1239" s="95">
        <v>44467</v>
      </c>
      <c r="C1239" s="195">
        <v>3708.53</v>
      </c>
    </row>
    <row r="1240" spans="2:3" x14ac:dyDescent="0.35">
      <c r="B1240" s="95">
        <v>44466</v>
      </c>
      <c r="C1240" s="195">
        <v>3714.04</v>
      </c>
    </row>
    <row r="1241" spans="2:3" x14ac:dyDescent="0.35">
      <c r="B1241" s="95">
        <v>44463</v>
      </c>
      <c r="C1241" s="195">
        <v>3744.89</v>
      </c>
    </row>
    <row r="1242" spans="2:3" x14ac:dyDescent="0.35">
      <c r="B1242" s="95">
        <v>44462</v>
      </c>
      <c r="C1242" s="195">
        <v>3744.38</v>
      </c>
    </row>
    <row r="1243" spans="2:3" x14ac:dyDescent="0.35">
      <c r="B1243" s="95">
        <v>44461</v>
      </c>
      <c r="C1243" s="195">
        <v>3759.34</v>
      </c>
    </row>
    <row r="1244" spans="2:3" x14ac:dyDescent="0.35">
      <c r="B1244" s="95">
        <v>44460</v>
      </c>
      <c r="C1244" s="195">
        <v>3775.13</v>
      </c>
    </row>
    <row r="1245" spans="2:3" x14ac:dyDescent="0.35">
      <c r="B1245" s="95">
        <v>44459</v>
      </c>
      <c r="C1245" s="195">
        <v>3783.42</v>
      </c>
    </row>
    <row r="1246" spans="2:3" x14ac:dyDescent="0.35">
      <c r="B1246" s="95">
        <v>44456</v>
      </c>
      <c r="C1246" s="195">
        <v>3753.18</v>
      </c>
    </row>
    <row r="1247" spans="2:3" x14ac:dyDescent="0.35">
      <c r="B1247" s="95">
        <v>44455</v>
      </c>
      <c r="C1247" s="195">
        <v>3772.81</v>
      </c>
    </row>
    <row r="1248" spans="2:3" x14ac:dyDescent="0.35">
      <c r="B1248" s="95">
        <v>44454</v>
      </c>
      <c r="C1248" s="195">
        <v>3785.13</v>
      </c>
    </row>
    <row r="1249" spans="2:3" x14ac:dyDescent="0.35">
      <c r="B1249" s="95">
        <v>44453</v>
      </c>
      <c r="C1249" s="195">
        <v>3799.17</v>
      </c>
    </row>
    <row r="1250" spans="2:3" x14ac:dyDescent="0.35">
      <c r="B1250" s="95">
        <v>44452</v>
      </c>
      <c r="C1250" s="195">
        <v>3792.08</v>
      </c>
    </row>
    <row r="1251" spans="2:3" x14ac:dyDescent="0.35">
      <c r="B1251" s="95">
        <v>44448</v>
      </c>
      <c r="C1251" s="195">
        <v>3770.73</v>
      </c>
    </row>
    <row r="1252" spans="2:3" x14ac:dyDescent="0.35">
      <c r="B1252" s="95">
        <v>44447</v>
      </c>
      <c r="C1252" s="195">
        <v>3762.02</v>
      </c>
    </row>
    <row r="1253" spans="2:3" x14ac:dyDescent="0.35">
      <c r="B1253" s="95">
        <v>44446</v>
      </c>
      <c r="C1253" s="195">
        <v>3793.56</v>
      </c>
    </row>
    <row r="1254" spans="2:3" x14ac:dyDescent="0.35">
      <c r="B1254" s="95">
        <v>44445</v>
      </c>
      <c r="C1254" s="195">
        <v>3778.37</v>
      </c>
    </row>
    <row r="1255" spans="2:3" x14ac:dyDescent="0.35">
      <c r="B1255" s="95">
        <v>44442</v>
      </c>
      <c r="C1255" s="195">
        <v>3820.19</v>
      </c>
    </row>
    <row r="1256" spans="2:3" x14ac:dyDescent="0.35">
      <c r="B1256" s="95">
        <v>44441</v>
      </c>
      <c r="C1256" s="195">
        <v>3784.9</v>
      </c>
    </row>
    <row r="1257" spans="2:3" x14ac:dyDescent="0.35">
      <c r="B1257" s="95">
        <v>44440</v>
      </c>
      <c r="C1257" s="195">
        <v>3719.37</v>
      </c>
    </row>
    <row r="1258" spans="2:3" x14ac:dyDescent="0.35">
      <c r="B1258" s="95">
        <v>44439</v>
      </c>
      <c r="C1258" s="195">
        <v>3702.83</v>
      </c>
    </row>
    <row r="1259" spans="2:3" x14ac:dyDescent="0.35">
      <c r="B1259" s="95">
        <v>44438</v>
      </c>
      <c r="C1259" s="195">
        <v>3692.5</v>
      </c>
    </row>
    <row r="1260" spans="2:3" x14ac:dyDescent="0.35">
      <c r="B1260" s="95">
        <v>44435</v>
      </c>
      <c r="C1260" s="195">
        <v>3651.01</v>
      </c>
    </row>
    <row r="1261" spans="2:3" x14ac:dyDescent="0.35">
      <c r="B1261" s="95">
        <v>44434</v>
      </c>
      <c r="C1261" s="195">
        <v>3641.14</v>
      </c>
    </row>
    <row r="1262" spans="2:3" x14ac:dyDescent="0.35">
      <c r="B1262" s="95">
        <v>44433</v>
      </c>
      <c r="C1262" s="195">
        <v>3559.53</v>
      </c>
    </row>
    <row r="1263" spans="2:3" x14ac:dyDescent="0.35">
      <c r="B1263" s="95">
        <v>44432</v>
      </c>
      <c r="C1263" s="195">
        <v>3531.19</v>
      </c>
    </row>
    <row r="1264" spans="2:3" x14ac:dyDescent="0.35">
      <c r="B1264" s="95">
        <v>44431</v>
      </c>
      <c r="C1264" s="195">
        <v>3581.26</v>
      </c>
    </row>
    <row r="1265" spans="2:3" x14ac:dyDescent="0.35">
      <c r="B1265" s="95">
        <v>44428</v>
      </c>
      <c r="C1265" s="195">
        <v>3608.77</v>
      </c>
    </row>
    <row r="1266" spans="2:3" x14ac:dyDescent="0.35">
      <c r="B1266" s="95">
        <v>44426</v>
      </c>
      <c r="C1266" s="195">
        <v>3446.48</v>
      </c>
    </row>
    <row r="1267" spans="2:3" x14ac:dyDescent="0.35">
      <c r="B1267" s="95">
        <v>44425</v>
      </c>
      <c r="C1267" s="195">
        <v>3424.02</v>
      </c>
    </row>
    <row r="1268" spans="2:3" x14ac:dyDescent="0.35">
      <c r="B1268" s="95">
        <v>44424</v>
      </c>
      <c r="C1268" s="195">
        <v>3385.86</v>
      </c>
    </row>
    <row r="1269" spans="2:3" x14ac:dyDescent="0.35">
      <c r="B1269" s="95">
        <v>44421</v>
      </c>
      <c r="C1269" s="195">
        <v>3315.69</v>
      </c>
    </row>
    <row r="1270" spans="2:3" x14ac:dyDescent="0.35">
      <c r="B1270" s="95">
        <v>44420</v>
      </c>
      <c r="C1270" s="195">
        <v>3353.9</v>
      </c>
    </row>
    <row r="1271" spans="2:3" x14ac:dyDescent="0.35">
      <c r="B1271" s="95">
        <v>44419</v>
      </c>
      <c r="C1271" s="195">
        <v>3358.25</v>
      </c>
    </row>
    <row r="1272" spans="2:3" x14ac:dyDescent="0.35">
      <c r="B1272" s="95">
        <v>44418</v>
      </c>
      <c r="C1272" s="195">
        <v>3369.09</v>
      </c>
    </row>
    <row r="1273" spans="2:3" x14ac:dyDescent="0.35">
      <c r="B1273" s="95">
        <v>44417</v>
      </c>
      <c r="C1273" s="195">
        <v>3368.07</v>
      </c>
    </row>
    <row r="1274" spans="2:3" x14ac:dyDescent="0.35">
      <c r="B1274" s="95">
        <v>44414</v>
      </c>
      <c r="C1274" s="195">
        <v>3338.34</v>
      </c>
    </row>
    <row r="1275" spans="2:3" x14ac:dyDescent="0.35">
      <c r="B1275" s="95">
        <v>44413</v>
      </c>
      <c r="C1275" s="195">
        <v>3344.96</v>
      </c>
    </row>
    <row r="1276" spans="2:3" x14ac:dyDescent="0.35">
      <c r="B1276" s="95">
        <v>44412</v>
      </c>
      <c r="C1276" s="195">
        <v>3314.53</v>
      </c>
    </row>
    <row r="1277" spans="2:3" x14ac:dyDescent="0.35">
      <c r="B1277" s="95">
        <v>44411</v>
      </c>
      <c r="C1277" s="195">
        <v>3309.81</v>
      </c>
    </row>
    <row r="1278" spans="2:3" x14ac:dyDescent="0.35">
      <c r="B1278" s="95">
        <v>44410</v>
      </c>
      <c r="C1278" s="195">
        <v>3246.31</v>
      </c>
    </row>
    <row r="1279" spans="2:3" x14ac:dyDescent="0.35">
      <c r="B1279" s="95">
        <v>44407</v>
      </c>
      <c r="C1279" s="195">
        <v>3171.05</v>
      </c>
    </row>
    <row r="1280" spans="2:3" x14ac:dyDescent="0.35">
      <c r="B1280" s="95">
        <v>44406</v>
      </c>
      <c r="C1280" s="195">
        <v>3154.56</v>
      </c>
    </row>
    <row r="1281" spans="2:3" x14ac:dyDescent="0.35">
      <c r="B1281" s="95">
        <v>44405</v>
      </c>
      <c r="C1281" s="195">
        <v>3171.7</v>
      </c>
    </row>
    <row r="1282" spans="2:3" x14ac:dyDescent="0.35">
      <c r="B1282" s="95">
        <v>44404</v>
      </c>
      <c r="C1282" s="195">
        <v>3196.38</v>
      </c>
    </row>
    <row r="1283" spans="2:3" x14ac:dyDescent="0.35">
      <c r="B1283" s="95">
        <v>44403</v>
      </c>
      <c r="C1283" s="195">
        <v>3225.33</v>
      </c>
    </row>
    <row r="1284" spans="2:3" x14ac:dyDescent="0.35">
      <c r="B1284" s="95">
        <v>44400</v>
      </c>
      <c r="C1284" s="195">
        <v>3186.24</v>
      </c>
    </row>
    <row r="1285" spans="2:3" x14ac:dyDescent="0.35">
      <c r="B1285" s="95">
        <v>44399</v>
      </c>
      <c r="C1285" s="195">
        <v>3172.81</v>
      </c>
    </row>
    <row r="1286" spans="2:3" x14ac:dyDescent="0.35">
      <c r="B1286" s="95">
        <v>44397</v>
      </c>
      <c r="C1286" s="195">
        <v>3180.45</v>
      </c>
    </row>
    <row r="1287" spans="2:3" x14ac:dyDescent="0.35">
      <c r="B1287" s="95">
        <v>44396</v>
      </c>
      <c r="C1287" s="195">
        <v>3195.83</v>
      </c>
    </row>
    <row r="1288" spans="2:3" x14ac:dyDescent="0.35">
      <c r="B1288" s="95">
        <v>44393</v>
      </c>
      <c r="C1288" s="195">
        <v>3187.35</v>
      </c>
    </row>
    <row r="1289" spans="2:3" x14ac:dyDescent="0.35">
      <c r="B1289" s="95">
        <v>44392</v>
      </c>
      <c r="C1289" s="195">
        <v>3205.74</v>
      </c>
    </row>
    <row r="1290" spans="2:3" x14ac:dyDescent="0.35">
      <c r="B1290" s="95">
        <v>44391</v>
      </c>
      <c r="C1290" s="195">
        <v>3228.8</v>
      </c>
    </row>
    <row r="1291" spans="2:3" x14ac:dyDescent="0.35">
      <c r="B1291" s="95">
        <v>44390</v>
      </c>
      <c r="C1291" s="195">
        <v>3228.57</v>
      </c>
    </row>
    <row r="1292" spans="2:3" x14ac:dyDescent="0.35">
      <c r="B1292" s="95">
        <v>44389</v>
      </c>
      <c r="C1292" s="195">
        <v>3214.59</v>
      </c>
    </row>
    <row r="1293" spans="2:3" x14ac:dyDescent="0.35">
      <c r="B1293" s="95">
        <v>44386</v>
      </c>
      <c r="C1293" s="195">
        <v>3219.73</v>
      </c>
    </row>
    <row r="1294" spans="2:3" x14ac:dyDescent="0.35">
      <c r="B1294" s="95">
        <v>44385</v>
      </c>
      <c r="C1294" s="195">
        <v>3234.04</v>
      </c>
    </row>
    <row r="1295" spans="2:3" x14ac:dyDescent="0.35">
      <c r="B1295" s="95">
        <v>44384</v>
      </c>
      <c r="C1295" s="195">
        <v>3261.78</v>
      </c>
    </row>
    <row r="1296" spans="2:3" x14ac:dyDescent="0.35">
      <c r="B1296" s="95">
        <v>44383</v>
      </c>
      <c r="C1296" s="195">
        <v>3259.6</v>
      </c>
    </row>
    <row r="1297" spans="2:3" x14ac:dyDescent="0.35">
      <c r="B1297" s="95">
        <v>44382</v>
      </c>
      <c r="C1297" s="195">
        <v>3263.82</v>
      </c>
    </row>
    <row r="1298" spans="2:3" x14ac:dyDescent="0.35">
      <c r="B1298" s="95">
        <v>44379</v>
      </c>
      <c r="C1298" s="195">
        <v>3283.97</v>
      </c>
    </row>
    <row r="1299" spans="2:3" x14ac:dyDescent="0.35">
      <c r="B1299" s="95">
        <v>44378</v>
      </c>
      <c r="C1299" s="195">
        <v>3330.74</v>
      </c>
    </row>
    <row r="1300" spans="2:3" x14ac:dyDescent="0.35">
      <c r="B1300" s="95">
        <v>44377</v>
      </c>
      <c r="C1300" s="195">
        <v>3380.62</v>
      </c>
    </row>
    <row r="1301" spans="2:3" x14ac:dyDescent="0.35">
      <c r="B1301" s="95">
        <v>44376</v>
      </c>
      <c r="C1301" s="195">
        <v>3387.57</v>
      </c>
    </row>
    <row r="1302" spans="2:3" x14ac:dyDescent="0.35">
      <c r="B1302" s="95">
        <v>44375</v>
      </c>
      <c r="C1302" s="195">
        <v>3396.93</v>
      </c>
    </row>
    <row r="1303" spans="2:3" x14ac:dyDescent="0.35">
      <c r="B1303" s="95">
        <v>44372</v>
      </c>
      <c r="C1303" s="195">
        <v>3399.52</v>
      </c>
    </row>
    <row r="1304" spans="2:3" x14ac:dyDescent="0.35">
      <c r="B1304" s="95">
        <v>44371</v>
      </c>
      <c r="C1304" s="195">
        <v>3417.17</v>
      </c>
    </row>
    <row r="1305" spans="2:3" x14ac:dyDescent="0.35">
      <c r="B1305" s="95">
        <v>44370</v>
      </c>
      <c r="C1305" s="195">
        <v>3389.56</v>
      </c>
    </row>
    <row r="1306" spans="2:3" x14ac:dyDescent="0.35">
      <c r="B1306" s="95">
        <v>44369</v>
      </c>
      <c r="C1306" s="195">
        <v>3381.78</v>
      </c>
    </row>
    <row r="1307" spans="2:3" x14ac:dyDescent="0.35">
      <c r="B1307" s="95">
        <v>44368</v>
      </c>
      <c r="C1307" s="195">
        <v>3379.88</v>
      </c>
    </row>
    <row r="1308" spans="2:3" x14ac:dyDescent="0.35">
      <c r="B1308" s="95">
        <v>44365</v>
      </c>
      <c r="C1308" s="195">
        <v>3352.42</v>
      </c>
    </row>
    <row r="1309" spans="2:3" x14ac:dyDescent="0.35">
      <c r="B1309" s="95">
        <v>44364</v>
      </c>
      <c r="C1309" s="195">
        <v>3388.5</v>
      </c>
    </row>
    <row r="1310" spans="2:3" x14ac:dyDescent="0.35">
      <c r="B1310" s="95">
        <v>44363</v>
      </c>
      <c r="C1310" s="195">
        <v>3371.18</v>
      </c>
    </row>
    <row r="1311" spans="2:3" x14ac:dyDescent="0.35">
      <c r="B1311" s="95">
        <v>44362</v>
      </c>
      <c r="C1311" s="195">
        <v>3364.14</v>
      </c>
    </row>
    <row r="1312" spans="2:3" x14ac:dyDescent="0.35">
      <c r="B1312" s="95">
        <v>44361</v>
      </c>
      <c r="C1312" s="195">
        <v>3326.53</v>
      </c>
    </row>
    <row r="1313" spans="2:3" x14ac:dyDescent="0.35">
      <c r="B1313" s="95">
        <v>44358</v>
      </c>
      <c r="C1313" s="195">
        <v>3295.64</v>
      </c>
    </row>
    <row r="1314" spans="2:3" x14ac:dyDescent="0.35">
      <c r="B1314" s="95">
        <v>44357</v>
      </c>
      <c r="C1314" s="195">
        <v>3312.68</v>
      </c>
    </row>
    <row r="1315" spans="2:3" x14ac:dyDescent="0.35">
      <c r="B1315" s="95">
        <v>44356</v>
      </c>
      <c r="C1315" s="195">
        <v>3311.2</v>
      </c>
    </row>
    <row r="1316" spans="2:3" x14ac:dyDescent="0.35">
      <c r="B1316" s="95">
        <v>44355</v>
      </c>
      <c r="C1316" s="195">
        <v>3336.25</v>
      </c>
    </row>
    <row r="1317" spans="2:3" x14ac:dyDescent="0.35">
      <c r="B1317" s="95">
        <v>44354</v>
      </c>
      <c r="C1317" s="195">
        <v>3281.46</v>
      </c>
    </row>
    <row r="1318" spans="2:3" x14ac:dyDescent="0.35">
      <c r="B1318" s="95">
        <v>44351</v>
      </c>
      <c r="C1318" s="195">
        <v>3232.09</v>
      </c>
    </row>
    <row r="1319" spans="2:3" x14ac:dyDescent="0.35">
      <c r="B1319" s="95">
        <v>44350</v>
      </c>
      <c r="C1319" s="195">
        <v>3238.53</v>
      </c>
    </row>
    <row r="1320" spans="2:3" x14ac:dyDescent="0.35">
      <c r="B1320" s="95">
        <v>44349</v>
      </c>
      <c r="C1320" s="195">
        <v>3219.08</v>
      </c>
    </row>
    <row r="1321" spans="2:3" x14ac:dyDescent="0.35">
      <c r="B1321" s="95">
        <v>44348</v>
      </c>
      <c r="C1321" s="195">
        <v>3192.68</v>
      </c>
    </row>
    <row r="1322" spans="2:3" x14ac:dyDescent="0.35">
      <c r="B1322" s="95">
        <v>44347</v>
      </c>
      <c r="C1322" s="195">
        <v>3193.7</v>
      </c>
    </row>
    <row r="1323" spans="2:3" x14ac:dyDescent="0.35">
      <c r="B1323" s="95">
        <v>44344</v>
      </c>
      <c r="C1323" s="195">
        <v>3171.1</v>
      </c>
    </row>
    <row r="1324" spans="2:3" x14ac:dyDescent="0.35">
      <c r="B1324" s="95">
        <v>44343</v>
      </c>
      <c r="C1324" s="195">
        <v>3162.95</v>
      </c>
    </row>
    <row r="1325" spans="2:3" x14ac:dyDescent="0.35">
      <c r="B1325" s="95">
        <v>44342</v>
      </c>
      <c r="C1325" s="195">
        <v>3164.2</v>
      </c>
    </row>
    <row r="1326" spans="2:3" x14ac:dyDescent="0.35">
      <c r="B1326" s="95">
        <v>44341</v>
      </c>
      <c r="C1326" s="195">
        <v>3185.96</v>
      </c>
    </row>
    <row r="1327" spans="2:3" x14ac:dyDescent="0.35">
      <c r="B1327" s="95">
        <v>44340</v>
      </c>
      <c r="C1327" s="195">
        <v>3118.44</v>
      </c>
    </row>
    <row r="1328" spans="2:3" x14ac:dyDescent="0.35">
      <c r="B1328" s="95">
        <v>44337</v>
      </c>
      <c r="C1328" s="195">
        <v>3170.72</v>
      </c>
    </row>
    <row r="1329" spans="2:3" x14ac:dyDescent="0.35">
      <c r="B1329" s="95">
        <v>44336</v>
      </c>
      <c r="C1329" s="195">
        <v>3158.54</v>
      </c>
    </row>
    <row r="1330" spans="2:3" x14ac:dyDescent="0.35">
      <c r="B1330" s="95">
        <v>44335</v>
      </c>
      <c r="C1330" s="195">
        <v>3261.76</v>
      </c>
    </row>
    <row r="1331" spans="2:3" x14ac:dyDescent="0.35">
      <c r="B1331" s="95">
        <v>44334</v>
      </c>
      <c r="C1331" s="195">
        <v>3253.5</v>
      </c>
    </row>
    <row r="1332" spans="2:3" x14ac:dyDescent="0.35">
      <c r="B1332" s="95">
        <v>44333</v>
      </c>
      <c r="C1332" s="195">
        <v>3236.7</v>
      </c>
    </row>
    <row r="1333" spans="2:3" x14ac:dyDescent="0.35">
      <c r="B1333" s="95">
        <v>44330</v>
      </c>
      <c r="C1333" s="195">
        <v>3231.35</v>
      </c>
    </row>
    <row r="1334" spans="2:3" x14ac:dyDescent="0.35">
      <c r="B1334" s="95">
        <v>44328</v>
      </c>
      <c r="C1334" s="195">
        <v>3174.22</v>
      </c>
    </row>
    <row r="1335" spans="2:3" x14ac:dyDescent="0.35">
      <c r="B1335" s="95">
        <v>44327</v>
      </c>
      <c r="C1335" s="195">
        <v>3154.71</v>
      </c>
    </row>
    <row r="1336" spans="2:3" x14ac:dyDescent="0.35">
      <c r="B1336" s="95">
        <v>44326</v>
      </c>
      <c r="C1336" s="195">
        <v>3150.46</v>
      </c>
    </row>
    <row r="1337" spans="2:3" x14ac:dyDescent="0.35">
      <c r="B1337" s="95">
        <v>44323</v>
      </c>
      <c r="C1337" s="195">
        <v>3194.25</v>
      </c>
    </row>
    <row r="1338" spans="2:3" x14ac:dyDescent="0.35">
      <c r="B1338" s="95">
        <v>44322</v>
      </c>
      <c r="C1338" s="195">
        <v>3185.76</v>
      </c>
    </row>
    <row r="1339" spans="2:3" x14ac:dyDescent="0.35">
      <c r="B1339" s="95">
        <v>44321</v>
      </c>
      <c r="C1339" s="195">
        <v>3185.34</v>
      </c>
    </row>
    <row r="1340" spans="2:3" x14ac:dyDescent="0.35">
      <c r="B1340" s="95">
        <v>44320</v>
      </c>
      <c r="C1340" s="195">
        <v>3170.81</v>
      </c>
    </row>
    <row r="1341" spans="2:3" x14ac:dyDescent="0.35">
      <c r="B1341" s="95">
        <v>44319</v>
      </c>
      <c r="C1341" s="195">
        <v>3173.95</v>
      </c>
    </row>
    <row r="1342" spans="2:3" x14ac:dyDescent="0.35">
      <c r="B1342" s="95">
        <v>44316</v>
      </c>
      <c r="C1342" s="195">
        <v>3182.95</v>
      </c>
    </row>
    <row r="1343" spans="2:3" x14ac:dyDescent="0.35">
      <c r="B1343" s="95">
        <v>44315</v>
      </c>
      <c r="C1343" s="195">
        <v>3201.31</v>
      </c>
    </row>
    <row r="1344" spans="2:3" x14ac:dyDescent="0.35">
      <c r="B1344" s="95">
        <v>44314</v>
      </c>
      <c r="C1344" s="195">
        <v>3210.4</v>
      </c>
    </row>
    <row r="1345" spans="2:3" x14ac:dyDescent="0.35">
      <c r="B1345" s="95">
        <v>44313</v>
      </c>
      <c r="C1345" s="195">
        <v>3268.03</v>
      </c>
    </row>
    <row r="1346" spans="2:3" x14ac:dyDescent="0.35">
      <c r="B1346" s="95">
        <v>44312</v>
      </c>
      <c r="C1346" s="195">
        <v>3266.19</v>
      </c>
    </row>
    <row r="1347" spans="2:3" x14ac:dyDescent="0.35">
      <c r="B1347" s="95">
        <v>44309</v>
      </c>
      <c r="C1347" s="195">
        <v>3368.72</v>
      </c>
    </row>
    <row r="1348" spans="2:3" x14ac:dyDescent="0.35">
      <c r="B1348" s="95">
        <v>44308</v>
      </c>
      <c r="C1348" s="195">
        <v>3462.57</v>
      </c>
    </row>
    <row r="1349" spans="2:3" x14ac:dyDescent="0.35">
      <c r="B1349" s="95">
        <v>44306</v>
      </c>
      <c r="C1349" s="195">
        <v>3442.18</v>
      </c>
    </row>
    <row r="1350" spans="2:3" x14ac:dyDescent="0.35">
      <c r="B1350" s="95">
        <v>44305</v>
      </c>
      <c r="C1350" s="195">
        <v>3454.08</v>
      </c>
    </row>
    <row r="1351" spans="2:3" x14ac:dyDescent="0.35">
      <c r="B1351" s="95">
        <v>44302</v>
      </c>
      <c r="C1351" s="195">
        <v>3411.35</v>
      </c>
    </row>
    <row r="1352" spans="2:3" x14ac:dyDescent="0.35">
      <c r="B1352" s="95">
        <v>44301</v>
      </c>
      <c r="C1352" s="195">
        <v>3407.85</v>
      </c>
    </row>
    <row r="1353" spans="2:3" x14ac:dyDescent="0.35">
      <c r="B1353" s="95">
        <v>44299</v>
      </c>
      <c r="C1353" s="195">
        <v>3457.04</v>
      </c>
    </row>
    <row r="1354" spans="2:3" x14ac:dyDescent="0.35">
      <c r="B1354" s="95">
        <v>44298</v>
      </c>
      <c r="C1354" s="195">
        <v>3518.64</v>
      </c>
    </row>
    <row r="1355" spans="2:3" x14ac:dyDescent="0.35">
      <c r="B1355" s="95">
        <v>44295</v>
      </c>
      <c r="C1355" s="195">
        <v>3504.75</v>
      </c>
    </row>
    <row r="1356" spans="2:3" x14ac:dyDescent="0.35">
      <c r="B1356" s="95">
        <v>44294</v>
      </c>
      <c r="C1356" s="195">
        <v>3522.33</v>
      </c>
    </row>
    <row r="1357" spans="2:3" x14ac:dyDescent="0.35">
      <c r="B1357" s="95">
        <v>44293</v>
      </c>
      <c r="C1357" s="195">
        <v>3457.54</v>
      </c>
    </row>
    <row r="1358" spans="2:3" x14ac:dyDescent="0.35">
      <c r="B1358" s="95">
        <v>44292</v>
      </c>
      <c r="C1358" s="195">
        <v>3386.78</v>
      </c>
    </row>
    <row r="1359" spans="2:3" x14ac:dyDescent="0.35">
      <c r="B1359" s="95">
        <v>44291</v>
      </c>
      <c r="C1359" s="195">
        <v>3359.31</v>
      </c>
    </row>
    <row r="1360" spans="2:3" x14ac:dyDescent="0.35">
      <c r="B1360" s="95">
        <v>44287</v>
      </c>
      <c r="C1360" s="195">
        <v>3285.01</v>
      </c>
    </row>
    <row r="1361" spans="2:3" x14ac:dyDescent="0.35">
      <c r="B1361" s="95">
        <v>44286</v>
      </c>
      <c r="C1361" s="195">
        <v>3290.95</v>
      </c>
    </row>
    <row r="1362" spans="2:3" x14ac:dyDescent="0.35">
      <c r="B1362" s="95">
        <v>44285</v>
      </c>
      <c r="C1362" s="195">
        <v>3282.74</v>
      </c>
    </row>
    <row r="1363" spans="2:3" x14ac:dyDescent="0.35">
      <c r="B1363" s="95">
        <v>44281</v>
      </c>
      <c r="C1363" s="195">
        <v>3181.61</v>
      </c>
    </row>
    <row r="1364" spans="2:3" x14ac:dyDescent="0.35">
      <c r="B1364" s="95">
        <v>44280</v>
      </c>
      <c r="C1364" s="195">
        <v>3126.45</v>
      </c>
    </row>
    <row r="1365" spans="2:3" x14ac:dyDescent="0.35">
      <c r="B1365" s="95">
        <v>44279</v>
      </c>
      <c r="C1365" s="195">
        <v>3211.7</v>
      </c>
    </row>
    <row r="1366" spans="2:3" x14ac:dyDescent="0.35">
      <c r="B1366" s="95">
        <v>44278</v>
      </c>
      <c r="C1366" s="195">
        <v>3239.53</v>
      </c>
    </row>
    <row r="1367" spans="2:3" x14ac:dyDescent="0.35">
      <c r="B1367" s="95">
        <v>44277</v>
      </c>
      <c r="C1367" s="195">
        <v>3235.89</v>
      </c>
    </row>
    <row r="1368" spans="2:3" x14ac:dyDescent="0.35">
      <c r="B1368" s="95">
        <v>44274</v>
      </c>
      <c r="C1368" s="195">
        <v>3147.11</v>
      </c>
    </row>
    <row r="1369" spans="2:3" x14ac:dyDescent="0.35">
      <c r="B1369" s="95">
        <v>44273</v>
      </c>
      <c r="C1369" s="195">
        <v>3122.64</v>
      </c>
    </row>
    <row r="1370" spans="2:3" x14ac:dyDescent="0.35">
      <c r="B1370" s="95">
        <v>44272</v>
      </c>
      <c r="C1370" s="195">
        <v>3148.29</v>
      </c>
    </row>
    <row r="1371" spans="2:3" x14ac:dyDescent="0.35">
      <c r="B1371" s="95">
        <v>44271</v>
      </c>
      <c r="C1371" s="195">
        <v>3167.53</v>
      </c>
    </row>
    <row r="1372" spans="2:3" x14ac:dyDescent="0.35">
      <c r="B1372" s="95">
        <v>44270</v>
      </c>
      <c r="C1372" s="195">
        <v>3132.4</v>
      </c>
    </row>
    <row r="1373" spans="2:3" x14ac:dyDescent="0.35">
      <c r="B1373" s="95">
        <v>44267</v>
      </c>
      <c r="C1373" s="195">
        <v>3117.74</v>
      </c>
    </row>
    <row r="1374" spans="2:3" x14ac:dyDescent="0.35">
      <c r="B1374" s="95">
        <v>44265</v>
      </c>
      <c r="C1374" s="195">
        <v>3159.59</v>
      </c>
    </row>
    <row r="1375" spans="2:3" x14ac:dyDescent="0.35">
      <c r="B1375" s="95">
        <v>44264</v>
      </c>
      <c r="C1375" s="195">
        <v>3110.93</v>
      </c>
    </row>
    <row r="1376" spans="2:3" x14ac:dyDescent="0.35">
      <c r="B1376" s="95">
        <v>44263</v>
      </c>
      <c r="C1376" s="195">
        <v>3144.02</v>
      </c>
    </row>
    <row r="1377" spans="2:3" x14ac:dyDescent="0.35">
      <c r="B1377" s="95">
        <v>44260</v>
      </c>
      <c r="C1377" s="195">
        <v>3169.94</v>
      </c>
    </row>
    <row r="1378" spans="2:3" x14ac:dyDescent="0.35">
      <c r="B1378" s="95">
        <v>44259</v>
      </c>
      <c r="C1378" s="195">
        <v>3179.15</v>
      </c>
    </row>
    <row r="1379" spans="2:3" x14ac:dyDescent="0.35">
      <c r="B1379" s="95">
        <v>44258</v>
      </c>
      <c r="C1379" s="195">
        <v>3160.32</v>
      </c>
    </row>
    <row r="1380" spans="2:3" x14ac:dyDescent="0.35">
      <c r="B1380" s="95">
        <v>44257</v>
      </c>
      <c r="C1380" s="195">
        <v>3130.18</v>
      </c>
    </row>
    <row r="1381" spans="2:3" x14ac:dyDescent="0.35">
      <c r="B1381" s="95">
        <v>44256</v>
      </c>
      <c r="C1381" s="195">
        <v>3097.36</v>
      </c>
    </row>
    <row r="1382" spans="2:3" x14ac:dyDescent="0.35">
      <c r="B1382" s="95">
        <v>44253</v>
      </c>
      <c r="C1382" s="195">
        <v>3053.74</v>
      </c>
    </row>
    <row r="1383" spans="2:3" x14ac:dyDescent="0.35">
      <c r="B1383" s="95">
        <v>44252</v>
      </c>
      <c r="C1383" s="195">
        <v>3091.19</v>
      </c>
    </row>
    <row r="1384" spans="2:3" x14ac:dyDescent="0.35">
      <c r="B1384" s="95">
        <v>44251</v>
      </c>
      <c r="C1384" s="195">
        <v>3091.68</v>
      </c>
    </row>
    <row r="1385" spans="2:3" x14ac:dyDescent="0.35">
      <c r="B1385" s="95">
        <v>44250</v>
      </c>
      <c r="C1385" s="195">
        <v>3028.5</v>
      </c>
    </row>
    <row r="1386" spans="2:3" x14ac:dyDescent="0.35">
      <c r="B1386" s="95">
        <v>44249</v>
      </c>
      <c r="C1386" s="195">
        <v>3033.26</v>
      </c>
    </row>
    <row r="1387" spans="2:3" x14ac:dyDescent="0.35">
      <c r="B1387" s="95">
        <v>44246</v>
      </c>
      <c r="C1387" s="195">
        <v>3024.19</v>
      </c>
    </row>
    <row r="1388" spans="2:3" x14ac:dyDescent="0.35">
      <c r="B1388" s="95">
        <v>44245</v>
      </c>
      <c r="C1388" s="195">
        <v>3049.83</v>
      </c>
    </row>
    <row r="1389" spans="2:3" x14ac:dyDescent="0.35">
      <c r="B1389" s="95">
        <v>44244</v>
      </c>
      <c r="C1389" s="195">
        <v>3053.96</v>
      </c>
    </row>
    <row r="1390" spans="2:3" x14ac:dyDescent="0.35">
      <c r="B1390" s="95">
        <v>44243</v>
      </c>
      <c r="C1390" s="195">
        <v>3077.07</v>
      </c>
    </row>
    <row r="1391" spans="2:3" x14ac:dyDescent="0.35">
      <c r="B1391" s="95">
        <v>44242</v>
      </c>
      <c r="C1391" s="195">
        <v>3102.08</v>
      </c>
    </row>
    <row r="1392" spans="2:3" x14ac:dyDescent="0.35">
      <c r="B1392" s="95">
        <v>44239</v>
      </c>
      <c r="C1392" s="195">
        <v>3105.94</v>
      </c>
    </row>
    <row r="1393" spans="2:3" x14ac:dyDescent="0.35">
      <c r="B1393" s="95">
        <v>44238</v>
      </c>
      <c r="C1393" s="195">
        <v>3143.61</v>
      </c>
    </row>
    <row r="1394" spans="2:3" x14ac:dyDescent="0.35">
      <c r="B1394" s="95">
        <v>44237</v>
      </c>
      <c r="C1394" s="195">
        <v>3109.21</v>
      </c>
    </row>
    <row r="1395" spans="2:3" x14ac:dyDescent="0.35">
      <c r="B1395" s="95">
        <v>44236</v>
      </c>
      <c r="C1395" s="195">
        <v>3143.29</v>
      </c>
    </row>
    <row r="1396" spans="2:3" x14ac:dyDescent="0.35">
      <c r="B1396" s="95">
        <v>44235</v>
      </c>
      <c r="C1396" s="195">
        <v>3153.55</v>
      </c>
    </row>
    <row r="1397" spans="2:3" x14ac:dyDescent="0.35">
      <c r="B1397" s="95">
        <v>44232</v>
      </c>
      <c r="C1397" s="195">
        <v>3215.24</v>
      </c>
    </row>
    <row r="1398" spans="2:3" x14ac:dyDescent="0.35">
      <c r="B1398" s="95">
        <v>44231</v>
      </c>
      <c r="C1398" s="195">
        <v>3250.06</v>
      </c>
    </row>
    <row r="1399" spans="2:3" x14ac:dyDescent="0.35">
      <c r="B1399" s="95">
        <v>44230</v>
      </c>
      <c r="C1399" s="195">
        <v>3192.41</v>
      </c>
    </row>
    <row r="1400" spans="2:3" x14ac:dyDescent="0.35">
      <c r="B1400" s="95">
        <v>44229</v>
      </c>
      <c r="C1400" s="195">
        <v>3178.56</v>
      </c>
    </row>
    <row r="1401" spans="2:3" x14ac:dyDescent="0.35">
      <c r="B1401" s="95">
        <v>44228</v>
      </c>
      <c r="C1401" s="195">
        <v>3196.27</v>
      </c>
    </row>
    <row r="1402" spans="2:3" x14ac:dyDescent="0.35">
      <c r="B1402" s="95">
        <v>44225</v>
      </c>
      <c r="C1402" s="195">
        <v>3178.43</v>
      </c>
    </row>
    <row r="1403" spans="2:3" x14ac:dyDescent="0.35">
      <c r="B1403" s="95">
        <v>44224</v>
      </c>
      <c r="C1403" s="195">
        <v>3271.62</v>
      </c>
    </row>
    <row r="1404" spans="2:3" x14ac:dyDescent="0.35">
      <c r="B1404" s="95">
        <v>44223</v>
      </c>
      <c r="C1404" s="195">
        <v>3277.97</v>
      </c>
    </row>
    <row r="1405" spans="2:3" x14ac:dyDescent="0.35">
      <c r="B1405" s="95">
        <v>44221</v>
      </c>
      <c r="C1405" s="195">
        <v>3280.51</v>
      </c>
    </row>
    <row r="1406" spans="2:3" x14ac:dyDescent="0.35">
      <c r="B1406" s="95">
        <v>44218</v>
      </c>
      <c r="C1406" s="195">
        <v>3275.48</v>
      </c>
    </row>
    <row r="1407" spans="2:3" x14ac:dyDescent="0.35">
      <c r="B1407" s="95">
        <v>44217</v>
      </c>
      <c r="C1407" s="195">
        <v>3296.17</v>
      </c>
    </row>
    <row r="1408" spans="2:3" x14ac:dyDescent="0.35">
      <c r="B1408" s="95">
        <v>44216</v>
      </c>
      <c r="C1408" s="195">
        <v>3261.22</v>
      </c>
    </row>
    <row r="1409" spans="2:3" x14ac:dyDescent="0.35">
      <c r="B1409" s="95">
        <v>44215</v>
      </c>
      <c r="C1409" s="195">
        <v>3269.35</v>
      </c>
    </row>
    <row r="1410" spans="2:3" x14ac:dyDescent="0.35">
      <c r="B1410" s="95">
        <v>44214</v>
      </c>
      <c r="C1410" s="195">
        <v>3275.34</v>
      </c>
    </row>
    <row r="1411" spans="2:3" x14ac:dyDescent="0.35">
      <c r="B1411" s="95">
        <v>44211</v>
      </c>
      <c r="C1411" s="195">
        <v>3276.43</v>
      </c>
    </row>
    <row r="1412" spans="2:3" x14ac:dyDescent="0.35">
      <c r="B1412" s="95">
        <v>44210</v>
      </c>
      <c r="C1412" s="195">
        <v>3327.63</v>
      </c>
    </row>
    <row r="1413" spans="2:3" x14ac:dyDescent="0.35">
      <c r="B1413" s="95">
        <v>44209</v>
      </c>
      <c r="C1413" s="195">
        <v>3287.41</v>
      </c>
    </row>
    <row r="1414" spans="2:3" x14ac:dyDescent="0.35">
      <c r="B1414" s="95">
        <v>44208</v>
      </c>
      <c r="C1414" s="195">
        <v>3296.95</v>
      </c>
    </row>
    <row r="1415" spans="2:3" x14ac:dyDescent="0.35">
      <c r="B1415" s="95">
        <v>44207</v>
      </c>
      <c r="C1415" s="195">
        <v>3279.88</v>
      </c>
    </row>
    <row r="1416" spans="2:3" x14ac:dyDescent="0.35">
      <c r="B1416" s="95">
        <v>44204</v>
      </c>
      <c r="C1416" s="195">
        <v>3245.74</v>
      </c>
    </row>
    <row r="1417" spans="2:3" x14ac:dyDescent="0.35">
      <c r="B1417" s="95">
        <v>44203</v>
      </c>
      <c r="C1417" s="195">
        <v>3225.36</v>
      </c>
    </row>
    <row r="1418" spans="2:3" x14ac:dyDescent="0.35">
      <c r="B1418" s="95">
        <v>44202</v>
      </c>
      <c r="C1418" s="195">
        <v>3213.47</v>
      </c>
    </row>
    <row r="1419" spans="2:3" x14ac:dyDescent="0.35">
      <c r="B1419" s="95">
        <v>44201</v>
      </c>
      <c r="C1419" s="195">
        <v>3223.82</v>
      </c>
    </row>
    <row r="1420" spans="2:3" x14ac:dyDescent="0.35">
      <c r="B1420" s="95">
        <v>44200</v>
      </c>
      <c r="C1420" s="195">
        <v>3225.45</v>
      </c>
    </row>
    <row r="1421" spans="2:3" x14ac:dyDescent="0.35">
      <c r="B1421" s="95">
        <v>44197</v>
      </c>
      <c r="C1421" s="195">
        <v>3238.98</v>
      </c>
    </row>
    <row r="1422" spans="2:3" x14ac:dyDescent="0.35">
      <c r="B1422" s="95">
        <v>44196</v>
      </c>
      <c r="C1422" s="195">
        <v>3246.74</v>
      </c>
    </row>
    <row r="1423" spans="2:3" x14ac:dyDescent="0.35">
      <c r="B1423" s="95">
        <v>44195</v>
      </c>
      <c r="C1423" s="195">
        <v>3253.6</v>
      </c>
    </row>
    <row r="1424" spans="2:3" x14ac:dyDescent="0.35">
      <c r="B1424" s="95">
        <v>44194</v>
      </c>
      <c r="C1424" s="195">
        <v>3262.13</v>
      </c>
    </row>
    <row r="1425" spans="2:3" x14ac:dyDescent="0.35">
      <c r="B1425" s="95">
        <v>44193</v>
      </c>
      <c r="C1425" s="195">
        <v>3271.44</v>
      </c>
    </row>
    <row r="1426" spans="2:3" x14ac:dyDescent="0.35">
      <c r="B1426" s="95">
        <v>44189</v>
      </c>
      <c r="C1426" s="195">
        <v>3284.78</v>
      </c>
    </row>
    <row r="1427" spans="2:3" x14ac:dyDescent="0.35">
      <c r="B1427" s="95">
        <v>44188</v>
      </c>
      <c r="C1427" s="195">
        <v>3291.23</v>
      </c>
    </row>
    <row r="1428" spans="2:3" x14ac:dyDescent="0.35">
      <c r="B1428" s="95">
        <v>44187</v>
      </c>
      <c r="C1428" s="195">
        <v>3295.81</v>
      </c>
    </row>
    <row r="1429" spans="2:3" x14ac:dyDescent="0.35">
      <c r="B1429" s="95">
        <v>44186</v>
      </c>
      <c r="C1429" s="195">
        <v>3290.05</v>
      </c>
    </row>
    <row r="1430" spans="2:3" x14ac:dyDescent="0.35">
      <c r="B1430" s="95">
        <v>44183</v>
      </c>
      <c r="C1430" s="195">
        <v>3377.61</v>
      </c>
    </row>
    <row r="1431" spans="2:3" x14ac:dyDescent="0.35">
      <c r="B1431" s="95">
        <v>44182</v>
      </c>
      <c r="C1431" s="195">
        <v>3386.01</v>
      </c>
    </row>
    <row r="1432" spans="2:3" x14ac:dyDescent="0.35">
      <c r="B1432" s="95">
        <v>44181</v>
      </c>
      <c r="C1432" s="195">
        <v>3406.75</v>
      </c>
    </row>
    <row r="1433" spans="2:3" x14ac:dyDescent="0.35">
      <c r="B1433" s="95">
        <v>44180</v>
      </c>
      <c r="C1433" s="195">
        <v>3418.51</v>
      </c>
    </row>
    <row r="1434" spans="2:3" x14ac:dyDescent="0.35">
      <c r="B1434" s="95">
        <v>44179</v>
      </c>
      <c r="C1434" s="195">
        <v>3428.85</v>
      </c>
    </row>
    <row r="1435" spans="2:3" x14ac:dyDescent="0.35">
      <c r="B1435" s="95">
        <v>44176</v>
      </c>
      <c r="C1435" s="195">
        <v>3388.73</v>
      </c>
    </row>
    <row r="1436" spans="2:3" x14ac:dyDescent="0.35">
      <c r="B1436" s="95">
        <v>44175</v>
      </c>
      <c r="C1436" s="195">
        <v>3395.08</v>
      </c>
    </row>
    <row r="1437" spans="2:3" x14ac:dyDescent="0.35">
      <c r="B1437" s="95">
        <v>44174</v>
      </c>
      <c r="C1437" s="195">
        <v>3292.82</v>
      </c>
    </row>
    <row r="1438" spans="2:3" x14ac:dyDescent="0.35">
      <c r="B1438" s="95">
        <v>44173</v>
      </c>
      <c r="C1438" s="195">
        <v>3309.43</v>
      </c>
    </row>
    <row r="1439" spans="2:3" x14ac:dyDescent="0.35">
      <c r="B1439" s="95">
        <v>44172</v>
      </c>
      <c r="C1439" s="195">
        <v>3294.5</v>
      </c>
    </row>
    <row r="1440" spans="2:3" x14ac:dyDescent="0.35">
      <c r="B1440" s="95">
        <v>44169</v>
      </c>
      <c r="C1440" s="195">
        <v>3311.97</v>
      </c>
    </row>
    <row r="1441" spans="2:3" x14ac:dyDescent="0.35">
      <c r="B1441" s="95">
        <v>44168</v>
      </c>
      <c r="C1441" s="195">
        <v>3300.85</v>
      </c>
    </row>
    <row r="1442" spans="2:3" x14ac:dyDescent="0.35">
      <c r="B1442" s="95">
        <v>44167</v>
      </c>
      <c r="C1442" s="195">
        <v>3265.49</v>
      </c>
    </row>
    <row r="1443" spans="2:3" x14ac:dyDescent="0.35">
      <c r="B1443" s="95">
        <v>44166</v>
      </c>
      <c r="C1443" s="195">
        <v>3294.86</v>
      </c>
    </row>
    <row r="1444" spans="2:3" x14ac:dyDescent="0.35">
      <c r="B1444" s="95">
        <v>44162</v>
      </c>
      <c r="C1444" s="195">
        <v>3302.67</v>
      </c>
    </row>
    <row r="1445" spans="2:3" x14ac:dyDescent="0.35">
      <c r="B1445" s="95">
        <v>44161</v>
      </c>
      <c r="C1445" s="195">
        <v>3221.69</v>
      </c>
    </row>
    <row r="1446" spans="2:3" x14ac:dyDescent="0.35">
      <c r="B1446" s="95">
        <v>44160</v>
      </c>
      <c r="C1446" s="195">
        <v>3228.09</v>
      </c>
    </row>
    <row r="1447" spans="2:3" x14ac:dyDescent="0.35">
      <c r="B1447" s="95">
        <v>44159</v>
      </c>
      <c r="C1447" s="195">
        <v>3233.94</v>
      </c>
    </row>
    <row r="1448" spans="2:3" x14ac:dyDescent="0.35">
      <c r="B1448" s="95">
        <v>44158</v>
      </c>
      <c r="C1448" s="195">
        <v>3229.54</v>
      </c>
    </row>
    <row r="1449" spans="2:3" x14ac:dyDescent="0.35">
      <c r="B1449" s="95">
        <v>44155</v>
      </c>
      <c r="C1449" s="195">
        <v>3224.73</v>
      </c>
    </row>
    <row r="1450" spans="2:3" x14ac:dyDescent="0.35">
      <c r="B1450" s="95">
        <v>44154</v>
      </c>
      <c r="C1450" s="195">
        <v>3187.73</v>
      </c>
    </row>
    <row r="1451" spans="2:3" x14ac:dyDescent="0.35">
      <c r="B1451" s="95">
        <v>44153</v>
      </c>
      <c r="C1451" s="195">
        <v>3177.75</v>
      </c>
    </row>
    <row r="1452" spans="2:3" x14ac:dyDescent="0.35">
      <c r="B1452" s="95">
        <v>44152</v>
      </c>
      <c r="C1452" s="195">
        <v>3186.33</v>
      </c>
    </row>
    <row r="1453" spans="2:3" x14ac:dyDescent="0.35">
      <c r="B1453" s="95">
        <v>44149</v>
      </c>
      <c r="C1453" s="195">
        <v>3202.26</v>
      </c>
    </row>
    <row r="1454" spans="2:3" x14ac:dyDescent="0.35">
      <c r="B1454" s="95">
        <v>44148</v>
      </c>
      <c r="C1454" s="195">
        <v>3190.55</v>
      </c>
    </row>
    <row r="1455" spans="2:3" x14ac:dyDescent="0.35">
      <c r="B1455" s="95">
        <v>44147</v>
      </c>
      <c r="C1455" s="195">
        <v>3191.32</v>
      </c>
    </row>
    <row r="1456" spans="2:3" x14ac:dyDescent="0.35">
      <c r="B1456" s="95">
        <v>44146</v>
      </c>
      <c r="C1456" s="195">
        <v>3170.85</v>
      </c>
    </row>
    <row r="1457" spans="2:3" x14ac:dyDescent="0.35">
      <c r="B1457" s="95">
        <v>44145</v>
      </c>
      <c r="C1457" s="195">
        <v>3185.01</v>
      </c>
    </row>
    <row r="1458" spans="2:3" x14ac:dyDescent="0.35">
      <c r="B1458" s="95">
        <v>44144</v>
      </c>
      <c r="C1458" s="195">
        <v>3221.28</v>
      </c>
    </row>
    <row r="1459" spans="2:3" x14ac:dyDescent="0.35">
      <c r="B1459" s="95">
        <v>44141</v>
      </c>
      <c r="C1459" s="195">
        <v>3189.73</v>
      </c>
    </row>
    <row r="1460" spans="2:3" x14ac:dyDescent="0.35">
      <c r="B1460" s="95">
        <v>44140</v>
      </c>
      <c r="C1460" s="195">
        <v>3176.75</v>
      </c>
    </row>
    <row r="1461" spans="2:3" x14ac:dyDescent="0.35">
      <c r="B1461" s="95">
        <v>44139</v>
      </c>
      <c r="C1461" s="195">
        <v>3150.83</v>
      </c>
    </row>
    <row r="1462" spans="2:3" x14ac:dyDescent="0.35">
      <c r="B1462" s="95">
        <v>44138</v>
      </c>
      <c r="C1462" s="195">
        <v>3089.96</v>
      </c>
    </row>
    <row r="1463" spans="2:3" x14ac:dyDescent="0.35">
      <c r="B1463" s="95">
        <v>44137</v>
      </c>
      <c r="C1463" s="195">
        <v>3105.07</v>
      </c>
    </row>
    <row r="1464" spans="2:3" x14ac:dyDescent="0.35">
      <c r="B1464" s="95">
        <v>44134</v>
      </c>
      <c r="C1464" s="195">
        <v>3153.15</v>
      </c>
    </row>
    <row r="1465" spans="2:3" x14ac:dyDescent="0.35">
      <c r="B1465" s="95">
        <v>44133</v>
      </c>
      <c r="C1465" s="195">
        <v>3207.07</v>
      </c>
    </row>
    <row r="1466" spans="2:3" x14ac:dyDescent="0.35">
      <c r="B1466" s="95">
        <v>44132</v>
      </c>
      <c r="C1466" s="195">
        <v>3215.29</v>
      </c>
    </row>
    <row r="1467" spans="2:3" x14ac:dyDescent="0.35">
      <c r="B1467" s="95">
        <v>44131</v>
      </c>
      <c r="C1467" s="195">
        <v>3243.02</v>
      </c>
    </row>
    <row r="1468" spans="2:3" x14ac:dyDescent="0.35">
      <c r="B1468" s="95">
        <v>44130</v>
      </c>
      <c r="C1468" s="195">
        <v>3164.18</v>
      </c>
    </row>
    <row r="1469" spans="2:3" x14ac:dyDescent="0.35">
      <c r="B1469" s="95">
        <v>44127</v>
      </c>
      <c r="C1469" s="195">
        <v>3149.97</v>
      </c>
    </row>
    <row r="1470" spans="2:3" x14ac:dyDescent="0.35">
      <c r="B1470" s="95">
        <v>44126</v>
      </c>
      <c r="C1470" s="195">
        <v>3139.62</v>
      </c>
    </row>
    <row r="1471" spans="2:3" x14ac:dyDescent="0.35">
      <c r="B1471" s="95">
        <v>44125</v>
      </c>
      <c r="C1471" s="195">
        <v>3084.15</v>
      </c>
    </row>
    <row r="1472" spans="2:3" x14ac:dyDescent="0.35">
      <c r="B1472" s="95">
        <v>44124</v>
      </c>
      <c r="C1472" s="195">
        <v>3225.68</v>
      </c>
    </row>
    <row r="1473" spans="2:3" x14ac:dyDescent="0.35">
      <c r="B1473" s="95">
        <v>44123</v>
      </c>
      <c r="C1473" s="195">
        <v>3424.77</v>
      </c>
    </row>
    <row r="1474" spans="2:3" x14ac:dyDescent="0.35">
      <c r="B1474" s="95">
        <v>44120</v>
      </c>
      <c r="C1474" s="195">
        <v>3401.85</v>
      </c>
    </row>
    <row r="1475" spans="2:3" x14ac:dyDescent="0.35">
      <c r="B1475" s="95">
        <v>44119</v>
      </c>
      <c r="C1475" s="195">
        <v>3387.14</v>
      </c>
    </row>
    <row r="1476" spans="2:3" x14ac:dyDescent="0.35">
      <c r="B1476" s="95">
        <v>44118</v>
      </c>
      <c r="C1476" s="195">
        <v>3440.52</v>
      </c>
    </row>
    <row r="1477" spans="2:3" x14ac:dyDescent="0.35">
      <c r="B1477" s="95">
        <v>44117</v>
      </c>
      <c r="C1477" s="195">
        <v>3400.44</v>
      </c>
    </row>
    <row r="1478" spans="2:3" x14ac:dyDescent="0.35">
      <c r="B1478" s="95">
        <v>44116</v>
      </c>
      <c r="C1478" s="195">
        <v>3387.59</v>
      </c>
    </row>
    <row r="1479" spans="2:3" x14ac:dyDescent="0.35">
      <c r="B1479" s="95">
        <v>44113</v>
      </c>
      <c r="C1479" s="195">
        <v>3399.94</v>
      </c>
    </row>
    <row r="1480" spans="2:3" x14ac:dyDescent="0.35">
      <c r="B1480" s="95">
        <v>44112</v>
      </c>
      <c r="C1480" s="195">
        <v>3444.97</v>
      </c>
    </row>
    <row r="1481" spans="2:3" x14ac:dyDescent="0.35">
      <c r="B1481" s="95">
        <v>44111</v>
      </c>
      <c r="C1481" s="195">
        <v>3437.03</v>
      </c>
    </row>
    <row r="1482" spans="2:3" x14ac:dyDescent="0.35">
      <c r="B1482" s="95">
        <v>44110</v>
      </c>
      <c r="C1482" s="195">
        <v>3418.78</v>
      </c>
    </row>
    <row r="1483" spans="2:3" x14ac:dyDescent="0.35">
      <c r="B1483" s="95">
        <v>44109</v>
      </c>
      <c r="C1483" s="195">
        <v>3477.42</v>
      </c>
    </row>
    <row r="1484" spans="2:3" x14ac:dyDescent="0.35">
      <c r="B1484" s="95">
        <v>44105</v>
      </c>
      <c r="C1484" s="195">
        <v>3457.59</v>
      </c>
    </row>
    <row r="1485" spans="2:3" x14ac:dyDescent="0.35">
      <c r="B1485" s="95">
        <v>44104</v>
      </c>
      <c r="C1485" s="195">
        <v>3448.1</v>
      </c>
    </row>
    <row r="1486" spans="2:3" x14ac:dyDescent="0.35">
      <c r="B1486" s="95">
        <v>44103</v>
      </c>
      <c r="C1486" s="195">
        <v>3392.45</v>
      </c>
    </row>
    <row r="1487" spans="2:3" x14ac:dyDescent="0.35">
      <c r="B1487" s="95">
        <v>44102</v>
      </c>
      <c r="C1487" s="195">
        <v>3392.9</v>
      </c>
    </row>
    <row r="1488" spans="2:3" x14ac:dyDescent="0.35">
      <c r="B1488" s="95">
        <v>44099</v>
      </c>
      <c r="C1488" s="195">
        <v>3346.65</v>
      </c>
    </row>
    <row r="1489" spans="2:3" x14ac:dyDescent="0.35">
      <c r="B1489" s="95">
        <v>44098</v>
      </c>
      <c r="C1489" s="195">
        <v>3279.79</v>
      </c>
    </row>
    <row r="1490" spans="2:3" x14ac:dyDescent="0.35">
      <c r="B1490" s="95">
        <v>44097</v>
      </c>
      <c r="C1490" s="195">
        <v>3290.82</v>
      </c>
    </row>
    <row r="1491" spans="2:3" x14ac:dyDescent="0.35">
      <c r="B1491" s="95">
        <v>44096</v>
      </c>
      <c r="C1491" s="195">
        <v>3257.32</v>
      </c>
    </row>
    <row r="1492" spans="2:3" x14ac:dyDescent="0.35">
      <c r="B1492" s="95">
        <v>44095</v>
      </c>
      <c r="C1492" s="195">
        <v>3294.81</v>
      </c>
    </row>
    <row r="1493" spans="2:3" x14ac:dyDescent="0.35">
      <c r="B1493" s="95">
        <v>44092</v>
      </c>
      <c r="C1493" s="195">
        <v>3447.51</v>
      </c>
    </row>
    <row r="1494" spans="2:3" x14ac:dyDescent="0.35">
      <c r="B1494" s="95">
        <v>44091</v>
      </c>
      <c r="C1494" s="195">
        <v>3463.99</v>
      </c>
    </row>
    <row r="1495" spans="2:3" x14ac:dyDescent="0.35">
      <c r="B1495" s="95">
        <v>44090</v>
      </c>
      <c r="C1495" s="195">
        <v>3490.18</v>
      </c>
    </row>
    <row r="1496" spans="2:3" x14ac:dyDescent="0.35">
      <c r="B1496" s="95">
        <v>44089</v>
      </c>
      <c r="C1496" s="195">
        <v>3389.95</v>
      </c>
    </row>
    <row r="1497" spans="2:3" x14ac:dyDescent="0.35">
      <c r="B1497" s="95">
        <v>44088</v>
      </c>
      <c r="C1497" s="195">
        <v>3376.7</v>
      </c>
    </row>
    <row r="1498" spans="2:3" x14ac:dyDescent="0.35">
      <c r="B1498" s="95">
        <v>44085</v>
      </c>
      <c r="C1498" s="195">
        <v>3424.59</v>
      </c>
    </row>
    <row r="1499" spans="2:3" x14ac:dyDescent="0.35">
      <c r="B1499" s="95">
        <v>44084</v>
      </c>
      <c r="C1499" s="195">
        <v>3376.47</v>
      </c>
    </row>
    <row r="1500" spans="2:3" x14ac:dyDescent="0.35">
      <c r="B1500" s="95">
        <v>44083</v>
      </c>
      <c r="C1500" s="195">
        <v>3393.77</v>
      </c>
    </row>
    <row r="1501" spans="2:3" x14ac:dyDescent="0.35">
      <c r="B1501" s="95">
        <v>44082</v>
      </c>
      <c r="C1501" s="195">
        <v>3387.68</v>
      </c>
    </row>
    <row r="1502" spans="2:3" x14ac:dyDescent="0.35">
      <c r="B1502" s="95">
        <v>44081</v>
      </c>
      <c r="C1502" s="195">
        <v>3380.83</v>
      </c>
    </row>
    <row r="1503" spans="2:3" x14ac:dyDescent="0.35">
      <c r="B1503" s="95">
        <v>44078</v>
      </c>
      <c r="C1503" s="195">
        <v>3364.31</v>
      </c>
    </row>
    <row r="1504" spans="2:3" x14ac:dyDescent="0.35">
      <c r="B1504" s="95">
        <v>44077</v>
      </c>
      <c r="C1504" s="195">
        <v>3401.53</v>
      </c>
    </row>
    <row r="1505" spans="2:3" x14ac:dyDescent="0.35">
      <c r="B1505" s="95">
        <v>44076</v>
      </c>
      <c r="C1505" s="195">
        <v>3449.05</v>
      </c>
    </row>
    <row r="1506" spans="2:3" x14ac:dyDescent="0.35">
      <c r="B1506" s="95">
        <v>44075</v>
      </c>
      <c r="C1506" s="195">
        <v>3423.45</v>
      </c>
    </row>
    <row r="1507" spans="2:3" x14ac:dyDescent="0.35">
      <c r="B1507" s="95">
        <v>44074</v>
      </c>
      <c r="C1507" s="195">
        <v>3382.65</v>
      </c>
    </row>
    <row r="1508" spans="2:3" x14ac:dyDescent="0.35">
      <c r="B1508" s="95">
        <v>44071</v>
      </c>
      <c r="C1508" s="195">
        <v>3444.2</v>
      </c>
    </row>
    <row r="1509" spans="2:3" x14ac:dyDescent="0.35">
      <c r="B1509" s="95">
        <v>44070</v>
      </c>
      <c r="C1509" s="195">
        <v>3464.85</v>
      </c>
    </row>
    <row r="1510" spans="2:3" x14ac:dyDescent="0.35">
      <c r="B1510" s="95">
        <v>44069</v>
      </c>
      <c r="C1510" s="195">
        <v>3476.33</v>
      </c>
    </row>
    <row r="1511" spans="2:3" x14ac:dyDescent="0.35">
      <c r="B1511" s="95">
        <v>44068</v>
      </c>
      <c r="C1511" s="195">
        <v>3462.35</v>
      </c>
    </row>
    <row r="1512" spans="2:3" x14ac:dyDescent="0.35">
      <c r="B1512" s="95">
        <v>44067</v>
      </c>
      <c r="C1512" s="195">
        <v>3472.57</v>
      </c>
    </row>
    <row r="1513" spans="2:3" x14ac:dyDescent="0.35">
      <c r="B1513" s="95">
        <v>44064</v>
      </c>
      <c r="C1513" s="195">
        <v>3449.83</v>
      </c>
    </row>
    <row r="1514" spans="2:3" x14ac:dyDescent="0.35">
      <c r="B1514" s="95">
        <v>44063</v>
      </c>
      <c r="C1514" s="195">
        <v>3436.81</v>
      </c>
    </row>
    <row r="1515" spans="2:3" x14ac:dyDescent="0.35">
      <c r="B1515" s="95">
        <v>44062</v>
      </c>
      <c r="C1515" s="195">
        <v>3443.3</v>
      </c>
    </row>
    <row r="1516" spans="2:3" x14ac:dyDescent="0.35">
      <c r="B1516" s="95">
        <v>44061</v>
      </c>
      <c r="C1516" s="195">
        <v>3477.86</v>
      </c>
    </row>
    <row r="1517" spans="2:3" x14ac:dyDescent="0.35">
      <c r="B1517" s="95">
        <v>44060</v>
      </c>
      <c r="C1517" s="195">
        <v>3437.3</v>
      </c>
    </row>
    <row r="1518" spans="2:3" x14ac:dyDescent="0.35">
      <c r="B1518" s="95">
        <v>44057</v>
      </c>
      <c r="C1518" s="195">
        <v>3377.5</v>
      </c>
    </row>
    <row r="1519" spans="2:3" x14ac:dyDescent="0.35">
      <c r="B1519" s="95">
        <v>44056</v>
      </c>
      <c r="C1519" s="195">
        <v>3383.63</v>
      </c>
    </row>
    <row r="1520" spans="2:3" x14ac:dyDescent="0.35">
      <c r="B1520" s="95">
        <v>44055</v>
      </c>
      <c r="C1520" s="195">
        <v>3384.97</v>
      </c>
    </row>
    <row r="1521" spans="2:3" x14ac:dyDescent="0.35">
      <c r="B1521" s="95">
        <v>44054</v>
      </c>
      <c r="C1521" s="195">
        <v>3446.98</v>
      </c>
    </row>
    <row r="1522" spans="2:3" x14ac:dyDescent="0.35">
      <c r="B1522" s="95">
        <v>44053</v>
      </c>
      <c r="C1522" s="195">
        <v>3503.18</v>
      </c>
    </row>
    <row r="1523" spans="2:3" x14ac:dyDescent="0.35">
      <c r="B1523" s="95">
        <v>44050</v>
      </c>
      <c r="C1523" s="195">
        <v>3496.07</v>
      </c>
    </row>
    <row r="1524" spans="2:3" x14ac:dyDescent="0.35">
      <c r="B1524" s="95">
        <v>44049</v>
      </c>
      <c r="C1524" s="195">
        <v>3427.52</v>
      </c>
    </row>
    <row r="1525" spans="2:3" x14ac:dyDescent="0.35">
      <c r="B1525" s="95">
        <v>44048</v>
      </c>
      <c r="C1525" s="195">
        <v>3420.68</v>
      </c>
    </row>
    <row r="1526" spans="2:3" x14ac:dyDescent="0.35">
      <c r="B1526" s="95">
        <v>44047</v>
      </c>
      <c r="C1526" s="195">
        <v>3391.94</v>
      </c>
    </row>
    <row r="1527" spans="2:3" x14ac:dyDescent="0.35">
      <c r="B1527" s="95">
        <v>44046</v>
      </c>
      <c r="C1527" s="195">
        <v>3355.16</v>
      </c>
    </row>
    <row r="1528" spans="2:3" x14ac:dyDescent="0.35">
      <c r="B1528" s="95">
        <v>44043</v>
      </c>
      <c r="C1528" s="195">
        <v>3397.27</v>
      </c>
    </row>
    <row r="1529" spans="2:3" x14ac:dyDescent="0.35">
      <c r="B1529" s="95">
        <v>44042</v>
      </c>
      <c r="C1529" s="195">
        <v>3381.59</v>
      </c>
    </row>
    <row r="1530" spans="2:3" x14ac:dyDescent="0.35">
      <c r="B1530" s="95">
        <v>44041</v>
      </c>
      <c r="C1530" s="195">
        <v>3371.59</v>
      </c>
    </row>
    <row r="1531" spans="2:3" x14ac:dyDescent="0.35">
      <c r="B1531" s="95">
        <v>44040</v>
      </c>
      <c r="C1531" s="195">
        <v>3353.87</v>
      </c>
    </row>
    <row r="1532" spans="2:3" x14ac:dyDescent="0.35">
      <c r="B1532" s="95">
        <v>44039</v>
      </c>
      <c r="C1532" s="195">
        <v>3356.18</v>
      </c>
    </row>
    <row r="1533" spans="2:3" x14ac:dyDescent="0.35">
      <c r="B1533" s="95">
        <v>44036</v>
      </c>
      <c r="C1533" s="195">
        <v>3392.7</v>
      </c>
    </row>
    <row r="1534" spans="2:3" x14ac:dyDescent="0.35">
      <c r="B1534" s="95">
        <v>44035</v>
      </c>
      <c r="C1534" s="195">
        <v>3400.83</v>
      </c>
    </row>
    <row r="1535" spans="2:3" x14ac:dyDescent="0.35">
      <c r="B1535" s="95">
        <v>44034</v>
      </c>
      <c r="C1535" s="195">
        <v>3380.79</v>
      </c>
    </row>
    <row r="1536" spans="2:3" x14ac:dyDescent="0.35">
      <c r="B1536" s="95">
        <v>44033</v>
      </c>
      <c r="C1536" s="195">
        <v>3447.74</v>
      </c>
    </row>
    <row r="1537" spans="2:3" x14ac:dyDescent="0.35">
      <c r="B1537" s="95">
        <v>44032</v>
      </c>
      <c r="C1537" s="195">
        <v>3538.59</v>
      </c>
    </row>
    <row r="1538" spans="2:3" x14ac:dyDescent="0.35">
      <c r="B1538" s="95">
        <v>44029</v>
      </c>
      <c r="C1538" s="195">
        <v>3362.98</v>
      </c>
    </row>
    <row r="1539" spans="2:3" x14ac:dyDescent="0.35">
      <c r="B1539" s="95">
        <v>44028</v>
      </c>
      <c r="C1539" s="195">
        <v>3424.95</v>
      </c>
    </row>
    <row r="1540" spans="2:3" x14ac:dyDescent="0.35">
      <c r="B1540" s="95">
        <v>44027</v>
      </c>
      <c r="C1540" s="195">
        <v>3308.11</v>
      </c>
    </row>
    <row r="1541" spans="2:3" x14ac:dyDescent="0.35">
      <c r="B1541" s="95">
        <v>44026</v>
      </c>
      <c r="C1541" s="195">
        <v>3318.77</v>
      </c>
    </row>
    <row r="1542" spans="2:3" x14ac:dyDescent="0.35">
      <c r="B1542" s="95">
        <v>44025</v>
      </c>
      <c r="C1542" s="195">
        <v>3373.46</v>
      </c>
    </row>
    <row r="1543" spans="2:3" x14ac:dyDescent="0.35">
      <c r="B1543" s="95">
        <v>44022</v>
      </c>
      <c r="C1543" s="195">
        <v>3311.13</v>
      </c>
    </row>
    <row r="1544" spans="2:3" x14ac:dyDescent="0.35">
      <c r="B1544" s="95">
        <v>44021</v>
      </c>
      <c r="C1544" s="195">
        <v>3264</v>
      </c>
    </row>
    <row r="1545" spans="2:3" x14ac:dyDescent="0.35">
      <c r="B1545" s="95">
        <v>44020</v>
      </c>
      <c r="C1545" s="195">
        <v>3274.13</v>
      </c>
    </row>
    <row r="1546" spans="2:3" x14ac:dyDescent="0.35">
      <c r="B1546" s="95">
        <v>44019</v>
      </c>
      <c r="C1546" s="195">
        <v>3268.31</v>
      </c>
    </row>
    <row r="1547" spans="2:3" x14ac:dyDescent="0.35">
      <c r="B1547" s="95">
        <v>44018</v>
      </c>
      <c r="C1547" s="195">
        <v>3220.33</v>
      </c>
    </row>
    <row r="1548" spans="2:3" x14ac:dyDescent="0.35">
      <c r="B1548" s="95">
        <v>44015</v>
      </c>
      <c r="C1548" s="195">
        <v>3143.83</v>
      </c>
    </row>
    <row r="1549" spans="2:3" x14ac:dyDescent="0.35">
      <c r="B1549" s="95">
        <v>44014</v>
      </c>
      <c r="C1549" s="195">
        <v>3140.94</v>
      </c>
    </row>
    <row r="1550" spans="2:3" x14ac:dyDescent="0.35">
      <c r="B1550" s="95">
        <v>44013</v>
      </c>
      <c r="C1550" s="195">
        <v>3150.58</v>
      </c>
    </row>
    <row r="1551" spans="2:3" x14ac:dyDescent="0.35">
      <c r="B1551" s="95">
        <v>44012</v>
      </c>
      <c r="C1551" s="195">
        <v>3201.98</v>
      </c>
    </row>
    <row r="1552" spans="2:3" x14ac:dyDescent="0.35">
      <c r="B1552" s="95">
        <v>44011</v>
      </c>
      <c r="C1552" s="195">
        <v>3126.86</v>
      </c>
    </row>
    <row r="1553" spans="2:3" x14ac:dyDescent="0.35">
      <c r="B1553" s="95">
        <v>44008</v>
      </c>
      <c r="C1553" s="195">
        <v>3071.01</v>
      </c>
    </row>
    <row r="1554" spans="2:3" x14ac:dyDescent="0.35">
      <c r="B1554" s="95">
        <v>44007</v>
      </c>
      <c r="C1554" s="195">
        <v>3065.68</v>
      </c>
    </row>
    <row r="1555" spans="2:3" x14ac:dyDescent="0.35">
      <c r="B1555" s="95">
        <v>44006</v>
      </c>
      <c r="C1555" s="195">
        <v>3062.13</v>
      </c>
    </row>
    <row r="1556" spans="2:3" x14ac:dyDescent="0.35">
      <c r="B1556" s="95">
        <v>44005</v>
      </c>
      <c r="C1556" s="195">
        <v>3080.48</v>
      </c>
    </row>
    <row r="1557" spans="2:3" x14ac:dyDescent="0.35">
      <c r="B1557" s="95">
        <v>44004</v>
      </c>
      <c r="C1557" s="195">
        <v>3039.74</v>
      </c>
    </row>
    <row r="1558" spans="2:3" x14ac:dyDescent="0.35">
      <c r="B1558" s="95">
        <v>44001</v>
      </c>
      <c r="C1558" s="195">
        <v>3055.15</v>
      </c>
    </row>
    <row r="1559" spans="2:3" x14ac:dyDescent="0.35">
      <c r="B1559" s="95">
        <v>44000</v>
      </c>
      <c r="C1559" s="195">
        <v>3024.68</v>
      </c>
    </row>
    <row r="1560" spans="2:3" x14ac:dyDescent="0.35">
      <c r="B1560" s="95">
        <v>43999</v>
      </c>
      <c r="C1560" s="195">
        <v>3022.19</v>
      </c>
    </row>
    <row r="1561" spans="2:3" x14ac:dyDescent="0.35">
      <c r="B1561" s="95">
        <v>43998</v>
      </c>
      <c r="C1561" s="195">
        <v>2972.35</v>
      </c>
    </row>
    <row r="1562" spans="2:3" x14ac:dyDescent="0.35">
      <c r="B1562" s="95">
        <v>43997</v>
      </c>
      <c r="C1562" s="195">
        <v>2982.87</v>
      </c>
    </row>
    <row r="1563" spans="2:3" x14ac:dyDescent="0.35">
      <c r="B1563" s="95">
        <v>43994</v>
      </c>
      <c r="C1563" s="195">
        <v>2990.74</v>
      </c>
    </row>
    <row r="1564" spans="2:3" x14ac:dyDescent="0.35">
      <c r="B1564" s="95">
        <v>43993</v>
      </c>
      <c r="C1564" s="195">
        <v>2994.56</v>
      </c>
    </row>
    <row r="1565" spans="2:3" x14ac:dyDescent="0.35">
      <c r="B1565" s="95">
        <v>43992</v>
      </c>
      <c r="C1565" s="195">
        <v>3000.47</v>
      </c>
    </row>
    <row r="1566" spans="2:3" x14ac:dyDescent="0.35">
      <c r="B1566" s="95">
        <v>43991</v>
      </c>
      <c r="C1566" s="195">
        <v>3034.85</v>
      </c>
    </row>
    <row r="1567" spans="2:3" x14ac:dyDescent="0.35">
      <c r="B1567" s="95">
        <v>43990</v>
      </c>
      <c r="C1567" s="195">
        <v>3044.71</v>
      </c>
    </row>
    <row r="1568" spans="2:3" x14ac:dyDescent="0.35">
      <c r="B1568" s="95">
        <v>43987</v>
      </c>
      <c r="C1568" s="195">
        <v>3080.17</v>
      </c>
    </row>
    <row r="1569" spans="2:3" x14ac:dyDescent="0.35">
      <c r="B1569" s="95">
        <v>43986</v>
      </c>
      <c r="C1569" s="195">
        <v>3065.64</v>
      </c>
    </row>
    <row r="1570" spans="2:3" x14ac:dyDescent="0.35">
      <c r="B1570" s="95">
        <v>43985</v>
      </c>
      <c r="C1570" s="195">
        <v>3118.9</v>
      </c>
    </row>
    <row r="1571" spans="2:3" x14ac:dyDescent="0.35">
      <c r="B1571" s="95">
        <v>43984</v>
      </c>
      <c r="C1571" s="195">
        <v>3066.22</v>
      </c>
    </row>
    <row r="1572" spans="2:3" x14ac:dyDescent="0.35">
      <c r="B1572" s="95">
        <v>43983</v>
      </c>
      <c r="C1572" s="195">
        <v>3051.87</v>
      </c>
    </row>
    <row r="1573" spans="2:3" x14ac:dyDescent="0.35">
      <c r="B1573" s="95">
        <v>43980</v>
      </c>
      <c r="C1573" s="195">
        <v>3002.11</v>
      </c>
    </row>
    <row r="1574" spans="2:3" x14ac:dyDescent="0.35">
      <c r="B1574" s="95">
        <v>43979</v>
      </c>
      <c r="C1574" s="195">
        <v>2952.71</v>
      </c>
    </row>
    <row r="1575" spans="2:3" x14ac:dyDescent="0.35">
      <c r="B1575" s="95">
        <v>43978</v>
      </c>
      <c r="C1575" s="195">
        <v>2861.24</v>
      </c>
    </row>
    <row r="1576" spans="2:3" x14ac:dyDescent="0.35">
      <c r="B1576" s="95">
        <v>43977</v>
      </c>
      <c r="C1576" s="195">
        <v>2811.08</v>
      </c>
    </row>
    <row r="1577" spans="2:3" x14ac:dyDescent="0.35">
      <c r="B1577" s="95">
        <v>43973</v>
      </c>
      <c r="C1577" s="195">
        <v>2813.97</v>
      </c>
    </row>
    <row r="1578" spans="2:3" x14ac:dyDescent="0.35">
      <c r="B1578" s="95">
        <v>43972</v>
      </c>
      <c r="C1578" s="195">
        <v>2764.08</v>
      </c>
    </row>
    <row r="1579" spans="2:3" x14ac:dyDescent="0.35">
      <c r="B1579" s="95">
        <v>43971</v>
      </c>
      <c r="C1579" s="195">
        <v>2779.1</v>
      </c>
    </row>
    <row r="1580" spans="2:3" x14ac:dyDescent="0.35">
      <c r="B1580" s="95">
        <v>43970</v>
      </c>
      <c r="C1580" s="195">
        <v>2757.91</v>
      </c>
    </row>
    <row r="1581" spans="2:3" x14ac:dyDescent="0.35">
      <c r="B1581" s="95">
        <v>43969</v>
      </c>
      <c r="C1581" s="195">
        <v>2762.84</v>
      </c>
    </row>
    <row r="1582" spans="2:3" x14ac:dyDescent="0.35">
      <c r="B1582" s="95">
        <v>43966</v>
      </c>
      <c r="C1582" s="195">
        <v>2777.14</v>
      </c>
    </row>
    <row r="1583" spans="2:3" x14ac:dyDescent="0.35">
      <c r="B1583" s="95">
        <v>43965</v>
      </c>
      <c r="C1583" s="195">
        <v>2770.97</v>
      </c>
    </row>
    <row r="1584" spans="2:3" x14ac:dyDescent="0.35">
      <c r="B1584" s="95">
        <v>43964</v>
      </c>
      <c r="C1584" s="195">
        <v>2736.18</v>
      </c>
    </row>
    <row r="1585" spans="2:3" x14ac:dyDescent="0.35">
      <c r="B1585" s="95">
        <v>43963</v>
      </c>
      <c r="C1585" s="195">
        <v>2760.84</v>
      </c>
    </row>
    <row r="1586" spans="2:3" x14ac:dyDescent="0.35">
      <c r="B1586" s="95">
        <v>43962</v>
      </c>
      <c r="C1586" s="195">
        <v>2713.44</v>
      </c>
    </row>
    <row r="1587" spans="2:3" x14ac:dyDescent="0.35">
      <c r="B1587" s="95">
        <v>43959</v>
      </c>
      <c r="C1587" s="195">
        <v>2660.75</v>
      </c>
    </row>
    <row r="1588" spans="2:3" x14ac:dyDescent="0.35">
      <c r="B1588" s="95">
        <v>43958</v>
      </c>
      <c r="C1588" s="195">
        <v>2590.29</v>
      </c>
    </row>
    <row r="1589" spans="2:3" x14ac:dyDescent="0.35">
      <c r="B1589" s="95">
        <v>43957</v>
      </c>
      <c r="C1589" s="195">
        <v>2654.57</v>
      </c>
    </row>
    <row r="1590" spans="2:3" x14ac:dyDescent="0.35">
      <c r="B1590" s="95">
        <v>43956</v>
      </c>
      <c r="C1590" s="195">
        <v>2646.62</v>
      </c>
    </row>
    <row r="1591" spans="2:3" x14ac:dyDescent="0.35">
      <c r="B1591" s="95">
        <v>43955</v>
      </c>
      <c r="C1591" s="195">
        <v>2748.09</v>
      </c>
    </row>
    <row r="1592" spans="2:3" x14ac:dyDescent="0.35">
      <c r="B1592" s="95">
        <v>43951</v>
      </c>
      <c r="C1592" s="195">
        <v>2812.77</v>
      </c>
    </row>
    <row r="1593" spans="2:3" x14ac:dyDescent="0.35">
      <c r="B1593" s="95">
        <v>43950</v>
      </c>
      <c r="C1593" s="195">
        <v>2804.82</v>
      </c>
    </row>
    <row r="1594" spans="2:3" x14ac:dyDescent="0.35">
      <c r="B1594" s="95">
        <v>43949</v>
      </c>
      <c r="C1594" s="195">
        <v>2806.73</v>
      </c>
    </row>
    <row r="1595" spans="2:3" x14ac:dyDescent="0.35">
      <c r="B1595" s="95">
        <v>43948</v>
      </c>
      <c r="C1595" s="195">
        <v>2849</v>
      </c>
    </row>
    <row r="1596" spans="2:3" x14ac:dyDescent="0.35">
      <c r="B1596" s="95">
        <v>43945</v>
      </c>
      <c r="C1596" s="195">
        <v>2690.91</v>
      </c>
    </row>
    <row r="1597" spans="2:3" x14ac:dyDescent="0.35">
      <c r="B1597" s="95">
        <v>43944</v>
      </c>
      <c r="C1597" s="195">
        <v>2590.0700000000002</v>
      </c>
    </row>
    <row r="1598" spans="2:3" x14ac:dyDescent="0.35">
      <c r="B1598" s="95">
        <v>43943</v>
      </c>
      <c r="C1598" s="195">
        <v>2594.6799999999998</v>
      </c>
    </row>
    <row r="1599" spans="2:3" x14ac:dyDescent="0.35">
      <c r="B1599" s="95">
        <v>43942</v>
      </c>
      <c r="C1599" s="195">
        <v>2516.12</v>
      </c>
    </row>
    <row r="1600" spans="2:3" x14ac:dyDescent="0.35">
      <c r="B1600" s="95">
        <v>43941</v>
      </c>
      <c r="C1600" s="195">
        <v>2489.54</v>
      </c>
    </row>
    <row r="1601" spans="2:3" x14ac:dyDescent="0.35">
      <c r="B1601" s="95">
        <v>43938</v>
      </c>
      <c r="C1601" s="195">
        <v>2488.79</v>
      </c>
    </row>
    <row r="1602" spans="2:3" x14ac:dyDescent="0.35">
      <c r="B1602" s="95">
        <v>43937</v>
      </c>
      <c r="C1602" s="195">
        <v>2492.88</v>
      </c>
    </row>
    <row r="1603" spans="2:3" x14ac:dyDescent="0.35">
      <c r="B1603" s="95">
        <v>43936</v>
      </c>
      <c r="C1603" s="195">
        <v>2493.36</v>
      </c>
    </row>
    <row r="1604" spans="2:3" x14ac:dyDescent="0.35">
      <c r="B1604" s="95">
        <v>43934</v>
      </c>
      <c r="C1604" s="195">
        <v>2378.0700000000002</v>
      </c>
    </row>
    <row r="1605" spans="2:3" x14ac:dyDescent="0.35">
      <c r="B1605" s="95">
        <v>43930</v>
      </c>
      <c r="C1605" s="195">
        <v>2462.0300000000002</v>
      </c>
    </row>
    <row r="1606" spans="2:3" x14ac:dyDescent="0.35">
      <c r="B1606" s="95">
        <v>43929</v>
      </c>
      <c r="C1606" s="195">
        <v>2439.0500000000002</v>
      </c>
    </row>
    <row r="1607" spans="2:3" x14ac:dyDescent="0.35">
      <c r="B1607" s="95">
        <v>43928</v>
      </c>
      <c r="C1607" s="195">
        <v>2490.86</v>
      </c>
    </row>
    <row r="1608" spans="2:3" x14ac:dyDescent="0.35">
      <c r="B1608" s="95">
        <v>43924</v>
      </c>
      <c r="C1608" s="195">
        <v>2252.4899999999998</v>
      </c>
    </row>
    <row r="1609" spans="2:3" x14ac:dyDescent="0.35">
      <c r="B1609" s="95">
        <v>43922</v>
      </c>
      <c r="C1609" s="195">
        <v>2253.9</v>
      </c>
    </row>
    <row r="1610" spans="2:3" x14ac:dyDescent="0.35">
      <c r="B1610" s="95">
        <v>43921</v>
      </c>
      <c r="C1610" s="195">
        <v>2362.9499999999998</v>
      </c>
    </row>
    <row r="1611" spans="2:3" x14ac:dyDescent="0.35">
      <c r="B1611" s="95">
        <v>43920</v>
      </c>
      <c r="C1611" s="195">
        <v>2173.84</v>
      </c>
    </row>
    <row r="1612" spans="2:3" x14ac:dyDescent="0.35">
      <c r="B1612" s="95">
        <v>43917</v>
      </c>
      <c r="C1612" s="195">
        <v>2222.61</v>
      </c>
    </row>
    <row r="1613" spans="2:3" x14ac:dyDescent="0.35">
      <c r="B1613" s="95">
        <v>43916</v>
      </c>
      <c r="C1613" s="195">
        <v>2274.64</v>
      </c>
    </row>
    <row r="1614" spans="2:3" x14ac:dyDescent="0.35">
      <c r="B1614" s="95">
        <v>43915</v>
      </c>
      <c r="C1614" s="195">
        <v>2154.1999999999998</v>
      </c>
    </row>
    <row r="1615" spans="2:3" x14ac:dyDescent="0.35">
      <c r="B1615" s="95">
        <v>43914</v>
      </c>
      <c r="C1615" s="195">
        <v>2078.0100000000002</v>
      </c>
    </row>
    <row r="1616" spans="2:3" x14ac:dyDescent="0.35">
      <c r="B1616" s="95">
        <v>43913</v>
      </c>
      <c r="C1616" s="195">
        <v>1878.67</v>
      </c>
    </row>
    <row r="1617" spans="2:3" x14ac:dyDescent="0.35">
      <c r="B1617" s="95">
        <v>43910</v>
      </c>
      <c r="C1617" s="195">
        <v>2168.61</v>
      </c>
    </row>
    <row r="1618" spans="2:3" x14ac:dyDescent="0.35">
      <c r="B1618" s="95">
        <v>43909</v>
      </c>
      <c r="C1618" s="195">
        <v>2037.11</v>
      </c>
    </row>
    <row r="1619" spans="2:3" x14ac:dyDescent="0.35">
      <c r="B1619" s="95">
        <v>43908</v>
      </c>
      <c r="C1619" s="195">
        <v>2198.62</v>
      </c>
    </row>
    <row r="1620" spans="2:3" x14ac:dyDescent="0.35">
      <c r="B1620" s="95">
        <v>43907</v>
      </c>
      <c r="C1620" s="195">
        <v>2360.36</v>
      </c>
    </row>
    <row r="1621" spans="2:3" x14ac:dyDescent="0.35">
      <c r="B1621" s="95">
        <v>43906</v>
      </c>
      <c r="C1621" s="195">
        <v>2380.5700000000002</v>
      </c>
    </row>
    <row r="1622" spans="2:3" x14ac:dyDescent="0.35">
      <c r="B1622" s="95">
        <v>43903</v>
      </c>
      <c r="C1622" s="195">
        <v>2428.5500000000002</v>
      </c>
    </row>
    <row r="1623" spans="2:3" x14ac:dyDescent="0.35">
      <c r="B1623" s="95">
        <v>43902</v>
      </c>
      <c r="C1623" s="195">
        <v>2469.9</v>
      </c>
    </row>
    <row r="1624" spans="2:3" x14ac:dyDescent="0.35">
      <c r="B1624" s="95">
        <v>43901</v>
      </c>
      <c r="C1624" s="195">
        <v>2678.74</v>
      </c>
    </row>
    <row r="1625" spans="2:3" x14ac:dyDescent="0.35">
      <c r="B1625" s="95">
        <v>43899</v>
      </c>
      <c r="C1625" s="195">
        <v>2633.22</v>
      </c>
    </row>
    <row r="1626" spans="2:3" x14ac:dyDescent="0.35">
      <c r="B1626" s="95">
        <v>43896</v>
      </c>
      <c r="C1626" s="195">
        <v>2707.82</v>
      </c>
    </row>
    <row r="1627" spans="2:3" x14ac:dyDescent="0.35">
      <c r="B1627" s="95">
        <v>43895</v>
      </c>
      <c r="C1627" s="195">
        <v>2748.03</v>
      </c>
    </row>
    <row r="1628" spans="2:3" x14ac:dyDescent="0.35">
      <c r="B1628" s="95">
        <v>43894</v>
      </c>
      <c r="C1628" s="195">
        <v>2691.7</v>
      </c>
    </row>
    <row r="1629" spans="2:3" x14ac:dyDescent="0.35">
      <c r="B1629" s="95">
        <v>43893</v>
      </c>
      <c r="C1629" s="195">
        <v>2659.58</v>
      </c>
    </row>
    <row r="1630" spans="2:3" x14ac:dyDescent="0.35">
      <c r="B1630" s="95">
        <v>43892</v>
      </c>
      <c r="C1630" s="195">
        <v>2591.56</v>
      </c>
    </row>
    <row r="1631" spans="2:3" x14ac:dyDescent="0.35">
      <c r="B1631" s="95">
        <v>43889</v>
      </c>
      <c r="C1631" s="195">
        <v>2610.11</v>
      </c>
    </row>
    <row r="1632" spans="2:3" x14ac:dyDescent="0.35">
      <c r="B1632" s="95">
        <v>43888</v>
      </c>
      <c r="C1632" s="195">
        <v>2659.18</v>
      </c>
    </row>
    <row r="1633" spans="2:3" x14ac:dyDescent="0.35">
      <c r="B1633" s="95">
        <v>43887</v>
      </c>
      <c r="C1633" s="195">
        <v>2672.63</v>
      </c>
    </row>
    <row r="1634" spans="2:3" x14ac:dyDescent="0.35">
      <c r="B1634" s="95">
        <v>43886</v>
      </c>
      <c r="C1634" s="195">
        <v>2665.78</v>
      </c>
    </row>
    <row r="1635" spans="2:3" x14ac:dyDescent="0.35">
      <c r="B1635" s="95">
        <v>43885</v>
      </c>
      <c r="C1635" s="195">
        <v>2668.1</v>
      </c>
    </row>
    <row r="1636" spans="2:3" x14ac:dyDescent="0.35">
      <c r="B1636" s="95">
        <v>43881</v>
      </c>
      <c r="C1636" s="195">
        <v>2688.49</v>
      </c>
    </row>
    <row r="1637" spans="2:3" x14ac:dyDescent="0.35">
      <c r="B1637" s="95">
        <v>43880</v>
      </c>
      <c r="C1637" s="195">
        <v>2708.57</v>
      </c>
    </row>
    <row r="1638" spans="2:3" x14ac:dyDescent="0.35">
      <c r="B1638" s="95">
        <v>43879</v>
      </c>
      <c r="C1638" s="195">
        <v>2694.69</v>
      </c>
    </row>
    <row r="1639" spans="2:3" x14ac:dyDescent="0.35">
      <c r="B1639" s="95">
        <v>43878</v>
      </c>
      <c r="C1639" s="195">
        <v>2710.2</v>
      </c>
    </row>
    <row r="1640" spans="2:3" x14ac:dyDescent="0.35">
      <c r="B1640" s="95">
        <v>43875</v>
      </c>
      <c r="C1640" s="195">
        <v>2721.23</v>
      </c>
    </row>
    <row r="1641" spans="2:3" x14ac:dyDescent="0.35">
      <c r="B1641" s="95">
        <v>43874</v>
      </c>
      <c r="C1641" s="195">
        <v>2755.1</v>
      </c>
    </row>
    <row r="1642" spans="2:3" x14ac:dyDescent="0.35">
      <c r="B1642" s="95">
        <v>43873</v>
      </c>
      <c r="C1642" s="195">
        <v>2756.51</v>
      </c>
    </row>
    <row r="1643" spans="2:3" x14ac:dyDescent="0.35">
      <c r="B1643" s="95">
        <v>43872</v>
      </c>
      <c r="C1643" s="195">
        <v>2754.66</v>
      </c>
    </row>
    <row r="1644" spans="2:3" x14ac:dyDescent="0.35">
      <c r="B1644" s="95">
        <v>43871</v>
      </c>
      <c r="C1644" s="195">
        <v>2773.03</v>
      </c>
    </row>
    <row r="1645" spans="2:3" x14ac:dyDescent="0.35">
      <c r="B1645" s="95">
        <v>43868</v>
      </c>
      <c r="C1645" s="195">
        <v>2857.21</v>
      </c>
    </row>
    <row r="1646" spans="2:3" x14ac:dyDescent="0.35">
      <c r="B1646" s="95">
        <v>43867</v>
      </c>
      <c r="C1646" s="195">
        <v>2857.92</v>
      </c>
    </row>
    <row r="1647" spans="2:3" x14ac:dyDescent="0.35">
      <c r="B1647" s="95">
        <v>43866</v>
      </c>
      <c r="C1647" s="195">
        <v>2861.21</v>
      </c>
    </row>
    <row r="1648" spans="2:3" x14ac:dyDescent="0.35">
      <c r="B1648" s="95">
        <v>43865</v>
      </c>
      <c r="C1648" s="195">
        <v>2840.61</v>
      </c>
    </row>
    <row r="1649" spans="2:3" x14ac:dyDescent="0.35">
      <c r="B1649" s="95">
        <v>43864</v>
      </c>
      <c r="C1649" s="195">
        <v>2838.45</v>
      </c>
    </row>
    <row r="1650" spans="2:3" x14ac:dyDescent="0.35">
      <c r="B1650" s="95">
        <v>43861</v>
      </c>
      <c r="C1650" s="195">
        <v>2812.66</v>
      </c>
    </row>
    <row r="1651" spans="2:3" x14ac:dyDescent="0.35">
      <c r="B1651" s="95">
        <v>43860</v>
      </c>
      <c r="C1651" s="195">
        <v>2821.45</v>
      </c>
    </row>
    <row r="1652" spans="2:3" x14ac:dyDescent="0.35">
      <c r="B1652" s="95">
        <v>43859</v>
      </c>
      <c r="C1652" s="195">
        <v>2824.52</v>
      </c>
    </row>
    <row r="1653" spans="2:3" x14ac:dyDescent="0.35">
      <c r="B1653" s="95">
        <v>43858</v>
      </c>
      <c r="C1653" s="195">
        <v>2795.57</v>
      </c>
    </row>
    <row r="1654" spans="2:3" x14ac:dyDescent="0.35">
      <c r="B1654" s="95">
        <v>43857</v>
      </c>
      <c r="C1654" s="195">
        <v>2789.37</v>
      </c>
    </row>
    <row r="1655" spans="2:3" x14ac:dyDescent="0.35">
      <c r="B1655" s="95">
        <v>43854</v>
      </c>
      <c r="C1655" s="195">
        <v>2805.46</v>
      </c>
    </row>
    <row r="1656" spans="2:3" x14ac:dyDescent="0.35">
      <c r="B1656" s="95">
        <v>43853</v>
      </c>
      <c r="C1656" s="195">
        <v>2735.55</v>
      </c>
    </row>
    <row r="1657" spans="2:3" x14ac:dyDescent="0.35">
      <c r="B1657" s="95">
        <v>43852</v>
      </c>
      <c r="C1657" s="195">
        <v>2729.75</v>
      </c>
    </row>
    <row r="1658" spans="2:3" x14ac:dyDescent="0.35">
      <c r="B1658" s="95">
        <v>43851</v>
      </c>
      <c r="C1658" s="195">
        <v>2734.06</v>
      </c>
    </row>
    <row r="1659" spans="2:3" x14ac:dyDescent="0.35">
      <c r="B1659" s="95">
        <v>43850</v>
      </c>
      <c r="C1659" s="195">
        <v>2733.35</v>
      </c>
    </row>
    <row r="1660" spans="2:3" x14ac:dyDescent="0.35">
      <c r="B1660" s="95">
        <v>43847</v>
      </c>
      <c r="C1660" s="195">
        <v>2745.66</v>
      </c>
    </row>
    <row r="1661" spans="2:3" x14ac:dyDescent="0.35">
      <c r="B1661" s="95">
        <v>43846</v>
      </c>
      <c r="C1661" s="195">
        <v>2768.33</v>
      </c>
    </row>
    <row r="1662" spans="2:3" x14ac:dyDescent="0.35">
      <c r="B1662" s="95">
        <v>43845</v>
      </c>
      <c r="C1662" s="195">
        <v>2736.65</v>
      </c>
    </row>
    <row r="1663" spans="2:3" x14ac:dyDescent="0.35">
      <c r="B1663" s="95">
        <v>43844</v>
      </c>
      <c r="C1663" s="195">
        <v>2728.7</v>
      </c>
    </row>
    <row r="1664" spans="2:3" x14ac:dyDescent="0.35">
      <c r="B1664" s="95">
        <v>43843</v>
      </c>
      <c r="C1664" s="195">
        <v>2675.93</v>
      </c>
    </row>
    <row r="1665" spans="2:3" x14ac:dyDescent="0.35">
      <c r="B1665" s="95">
        <v>43840</v>
      </c>
      <c r="C1665" s="195">
        <v>2627.29</v>
      </c>
    </row>
    <row r="1666" spans="2:3" x14ac:dyDescent="0.35">
      <c r="B1666" s="95">
        <v>43839</v>
      </c>
      <c r="C1666" s="195">
        <v>2637.26</v>
      </c>
    </row>
    <row r="1667" spans="2:3" x14ac:dyDescent="0.35">
      <c r="B1667" s="95">
        <v>43838</v>
      </c>
      <c r="C1667" s="195">
        <v>2657.03</v>
      </c>
    </row>
    <row r="1668" spans="2:3" x14ac:dyDescent="0.35">
      <c r="B1668" s="95">
        <v>43837</v>
      </c>
      <c r="C1668" s="195">
        <v>2668.46</v>
      </c>
    </row>
    <row r="1669" spans="2:3" x14ac:dyDescent="0.35">
      <c r="B1669" s="95">
        <v>43836</v>
      </c>
      <c r="C1669" s="195">
        <v>2655.67</v>
      </c>
    </row>
    <row r="1670" spans="2:3" x14ac:dyDescent="0.35">
      <c r="B1670" s="95">
        <v>43833</v>
      </c>
      <c r="C1670" s="195">
        <v>2670.39</v>
      </c>
    </row>
    <row r="1671" spans="2:3" x14ac:dyDescent="0.35">
      <c r="B1671" s="95">
        <v>43832</v>
      </c>
      <c r="C1671" s="195">
        <v>2683.22</v>
      </c>
    </row>
    <row r="1672" spans="2:3" x14ac:dyDescent="0.35">
      <c r="B1672" s="95">
        <v>43831</v>
      </c>
      <c r="C1672" s="195">
        <v>2671.14</v>
      </c>
    </row>
    <row r="1673" spans="2:3" x14ac:dyDescent="0.35">
      <c r="B1673" s="95">
        <v>43830</v>
      </c>
      <c r="C1673" s="195">
        <v>2660.72</v>
      </c>
    </row>
    <row r="1674" spans="2:3" x14ac:dyDescent="0.35">
      <c r="B1674" s="95">
        <v>43829</v>
      </c>
      <c r="C1674" s="195">
        <v>2677.9</v>
      </c>
    </row>
    <row r="1675" spans="2:3" x14ac:dyDescent="0.35">
      <c r="B1675" s="95">
        <v>43826</v>
      </c>
      <c r="C1675" s="195">
        <v>2673.29</v>
      </c>
    </row>
    <row r="1676" spans="2:3" x14ac:dyDescent="0.35">
      <c r="B1676" s="95">
        <v>43825</v>
      </c>
      <c r="C1676" s="195">
        <v>2691.04</v>
      </c>
    </row>
    <row r="1677" spans="2:3" x14ac:dyDescent="0.35">
      <c r="B1677" s="95">
        <v>43823</v>
      </c>
      <c r="C1677" s="195">
        <v>2716.3</v>
      </c>
    </row>
    <row r="1678" spans="2:3" x14ac:dyDescent="0.35">
      <c r="B1678" s="95">
        <v>43822</v>
      </c>
      <c r="C1678" s="195">
        <v>2716.96</v>
      </c>
    </row>
    <row r="1679" spans="2:3" x14ac:dyDescent="0.35">
      <c r="B1679" s="95">
        <v>43819</v>
      </c>
      <c r="C1679" s="195">
        <v>2743.72</v>
      </c>
    </row>
    <row r="1680" spans="2:3" x14ac:dyDescent="0.35">
      <c r="B1680" s="95">
        <v>43818</v>
      </c>
      <c r="C1680" s="195">
        <v>2735.37</v>
      </c>
    </row>
    <row r="1681" spans="2:3" x14ac:dyDescent="0.35">
      <c r="B1681" s="95">
        <v>43817</v>
      </c>
      <c r="C1681" s="195">
        <v>2723.47</v>
      </c>
    </row>
    <row r="1682" spans="2:3" x14ac:dyDescent="0.35">
      <c r="B1682" s="95">
        <v>43816</v>
      </c>
      <c r="C1682" s="195">
        <v>2699.52</v>
      </c>
    </row>
    <row r="1683" spans="2:3" x14ac:dyDescent="0.35">
      <c r="B1683" s="95">
        <v>43815</v>
      </c>
      <c r="C1683" s="195">
        <v>2681.02</v>
      </c>
    </row>
    <row r="1684" spans="2:3" x14ac:dyDescent="0.35">
      <c r="B1684" s="95">
        <v>43812</v>
      </c>
      <c r="C1684" s="195">
        <v>2684.1</v>
      </c>
    </row>
    <row r="1685" spans="2:3" x14ac:dyDescent="0.35">
      <c r="B1685" s="95">
        <v>43811</v>
      </c>
      <c r="C1685" s="195">
        <v>2700.93</v>
      </c>
    </row>
    <row r="1686" spans="2:3" x14ac:dyDescent="0.35">
      <c r="B1686" s="95">
        <v>43810</v>
      </c>
      <c r="C1686" s="195">
        <v>2672.32</v>
      </c>
    </row>
    <row r="1687" spans="2:3" x14ac:dyDescent="0.35">
      <c r="B1687" s="95">
        <v>43809</v>
      </c>
      <c r="C1687" s="195">
        <v>2688.45</v>
      </c>
    </row>
    <row r="1688" spans="2:3" x14ac:dyDescent="0.35">
      <c r="B1688" s="95">
        <v>43808</v>
      </c>
      <c r="C1688" s="195">
        <v>2687.61</v>
      </c>
    </row>
    <row r="1689" spans="2:3" x14ac:dyDescent="0.35">
      <c r="B1689" s="95">
        <v>43805</v>
      </c>
      <c r="C1689" s="195">
        <v>2697.46</v>
      </c>
    </row>
    <row r="1690" spans="2:3" x14ac:dyDescent="0.35">
      <c r="B1690" s="95">
        <v>43804</v>
      </c>
      <c r="C1690" s="195">
        <v>2709.14</v>
      </c>
    </row>
    <row r="1691" spans="2:3" x14ac:dyDescent="0.35">
      <c r="B1691" s="95">
        <v>43803</v>
      </c>
      <c r="C1691" s="195">
        <v>2679.57</v>
      </c>
    </row>
    <row r="1692" spans="2:3" x14ac:dyDescent="0.35">
      <c r="B1692" s="95">
        <v>43802</v>
      </c>
      <c r="C1692" s="195">
        <v>2678.74</v>
      </c>
    </row>
    <row r="1693" spans="2:3" x14ac:dyDescent="0.35">
      <c r="B1693" s="95">
        <v>43801</v>
      </c>
      <c r="C1693" s="195">
        <v>2703.96</v>
      </c>
    </row>
    <row r="1694" spans="2:3" x14ac:dyDescent="0.35">
      <c r="B1694" s="95">
        <v>43798</v>
      </c>
      <c r="C1694" s="195">
        <v>2687</v>
      </c>
    </row>
    <row r="1695" spans="2:3" x14ac:dyDescent="0.35">
      <c r="B1695" s="95">
        <v>43797</v>
      </c>
      <c r="C1695" s="195">
        <v>2722.63</v>
      </c>
    </row>
    <row r="1696" spans="2:3" x14ac:dyDescent="0.35">
      <c r="B1696" s="95">
        <v>43796</v>
      </c>
      <c r="C1696" s="195">
        <v>2716.35</v>
      </c>
    </row>
    <row r="1697" spans="2:3" x14ac:dyDescent="0.35">
      <c r="B1697" s="95">
        <v>43795</v>
      </c>
      <c r="C1697" s="195">
        <v>2684.84</v>
      </c>
    </row>
    <row r="1698" spans="2:3" x14ac:dyDescent="0.35">
      <c r="B1698" s="95">
        <v>43794</v>
      </c>
      <c r="C1698" s="195">
        <v>2671.97</v>
      </c>
    </row>
    <row r="1699" spans="2:3" x14ac:dyDescent="0.35">
      <c r="B1699" s="95">
        <v>43791</v>
      </c>
      <c r="C1699" s="195">
        <v>2656.2</v>
      </c>
    </row>
    <row r="1700" spans="2:3" x14ac:dyDescent="0.35">
      <c r="B1700" s="95">
        <v>43790</v>
      </c>
      <c r="C1700" s="195">
        <v>2700.14</v>
      </c>
    </row>
    <row r="1701" spans="2:3" x14ac:dyDescent="0.35">
      <c r="B1701" s="95">
        <v>43789</v>
      </c>
      <c r="C1701" s="195">
        <v>2738.49</v>
      </c>
    </row>
    <row r="1702" spans="2:3" x14ac:dyDescent="0.35">
      <c r="B1702" s="95">
        <v>43788</v>
      </c>
      <c r="C1702" s="195">
        <v>2742.05</v>
      </c>
    </row>
    <row r="1703" spans="2:3" x14ac:dyDescent="0.35">
      <c r="B1703" s="95">
        <v>43787</v>
      </c>
      <c r="C1703" s="195">
        <v>2760.11</v>
      </c>
    </row>
    <row r="1704" spans="2:3" x14ac:dyDescent="0.35">
      <c r="B1704" s="95">
        <v>43784</v>
      </c>
      <c r="C1704" s="195">
        <v>2808.14</v>
      </c>
    </row>
    <row r="1705" spans="2:3" x14ac:dyDescent="0.35">
      <c r="B1705" s="95">
        <v>43783</v>
      </c>
      <c r="C1705" s="195">
        <v>2839.11</v>
      </c>
    </row>
    <row r="1706" spans="2:3" x14ac:dyDescent="0.35">
      <c r="B1706" s="95">
        <v>43782</v>
      </c>
      <c r="C1706" s="195">
        <v>2873.34</v>
      </c>
    </row>
    <row r="1707" spans="2:3" x14ac:dyDescent="0.35">
      <c r="B1707" s="95">
        <v>43780</v>
      </c>
      <c r="C1707" s="195">
        <v>2741.35</v>
      </c>
    </row>
    <row r="1708" spans="2:3" x14ac:dyDescent="0.35">
      <c r="B1708" s="95">
        <v>43777</v>
      </c>
      <c r="C1708" s="195">
        <v>2775.14</v>
      </c>
    </row>
    <row r="1709" spans="2:3" x14ac:dyDescent="0.35">
      <c r="B1709" s="95">
        <v>43776</v>
      </c>
      <c r="C1709" s="195">
        <v>2832.96</v>
      </c>
    </row>
    <row r="1710" spans="2:3" x14ac:dyDescent="0.35">
      <c r="B1710" s="95">
        <v>43775</v>
      </c>
      <c r="C1710" s="195">
        <v>2836.52</v>
      </c>
    </row>
    <row r="1711" spans="2:3" x14ac:dyDescent="0.35">
      <c r="B1711" s="95">
        <v>43774</v>
      </c>
      <c r="C1711" s="195">
        <v>2839.95</v>
      </c>
    </row>
    <row r="1712" spans="2:3" x14ac:dyDescent="0.35">
      <c r="B1712" s="95">
        <v>43773</v>
      </c>
      <c r="C1712" s="195">
        <v>2847.06</v>
      </c>
    </row>
    <row r="1713" spans="2:3" x14ac:dyDescent="0.35">
      <c r="B1713" s="95">
        <v>43770</v>
      </c>
      <c r="C1713" s="195">
        <v>2872.29</v>
      </c>
    </row>
    <row r="1714" spans="2:3" x14ac:dyDescent="0.35">
      <c r="B1714" s="95">
        <v>43769</v>
      </c>
      <c r="C1714" s="195">
        <v>2870.57</v>
      </c>
    </row>
    <row r="1715" spans="2:3" x14ac:dyDescent="0.35">
      <c r="B1715" s="95">
        <v>43768</v>
      </c>
      <c r="C1715" s="195">
        <v>2891.22</v>
      </c>
    </row>
    <row r="1716" spans="2:3" x14ac:dyDescent="0.35">
      <c r="B1716" s="95">
        <v>43767</v>
      </c>
      <c r="C1716" s="195">
        <v>2946.06</v>
      </c>
    </row>
    <row r="1717" spans="2:3" x14ac:dyDescent="0.35">
      <c r="B1717" s="95">
        <v>43765</v>
      </c>
      <c r="C1717" s="195">
        <v>2863.98</v>
      </c>
    </row>
    <row r="1718" spans="2:3" x14ac:dyDescent="0.35">
      <c r="B1718" s="95">
        <v>43763</v>
      </c>
      <c r="C1718" s="195">
        <v>2871.01</v>
      </c>
    </row>
    <row r="1719" spans="2:3" x14ac:dyDescent="0.35">
      <c r="B1719" s="95">
        <v>43762</v>
      </c>
      <c r="C1719" s="195">
        <v>2885.69</v>
      </c>
    </row>
    <row r="1720" spans="2:3" x14ac:dyDescent="0.35">
      <c r="B1720" s="95">
        <v>43761</v>
      </c>
      <c r="C1720" s="195">
        <v>2895.26</v>
      </c>
    </row>
    <row r="1721" spans="2:3" x14ac:dyDescent="0.35">
      <c r="B1721" s="95">
        <v>43760</v>
      </c>
      <c r="C1721" s="195">
        <v>2854.27</v>
      </c>
    </row>
    <row r="1722" spans="2:3" x14ac:dyDescent="0.35">
      <c r="B1722" s="95">
        <v>43756</v>
      </c>
      <c r="C1722" s="195">
        <v>2858.05</v>
      </c>
    </row>
    <row r="1723" spans="2:3" x14ac:dyDescent="0.35">
      <c r="B1723" s="95">
        <v>43755</v>
      </c>
      <c r="C1723" s="195">
        <v>2854.09</v>
      </c>
    </row>
    <row r="1724" spans="2:3" x14ac:dyDescent="0.35">
      <c r="B1724" s="95">
        <v>43754</v>
      </c>
      <c r="C1724" s="195">
        <v>2791.61</v>
      </c>
    </row>
    <row r="1725" spans="2:3" x14ac:dyDescent="0.35">
      <c r="B1725" s="95">
        <v>43753</v>
      </c>
      <c r="C1725" s="195">
        <v>2795.44</v>
      </c>
    </row>
    <row r="1726" spans="2:3" x14ac:dyDescent="0.35">
      <c r="B1726" s="95">
        <v>43752</v>
      </c>
      <c r="C1726" s="195">
        <v>2732.65</v>
      </c>
    </row>
    <row r="1727" spans="2:3" x14ac:dyDescent="0.35">
      <c r="B1727" s="95">
        <v>43749</v>
      </c>
      <c r="C1727" s="195">
        <v>2708.31</v>
      </c>
    </row>
    <row r="1728" spans="2:3" x14ac:dyDescent="0.35">
      <c r="B1728" s="95">
        <v>43748</v>
      </c>
      <c r="C1728" s="195">
        <v>2669.47</v>
      </c>
    </row>
    <row r="1729" spans="2:3" x14ac:dyDescent="0.35">
      <c r="B1729" s="95">
        <v>43747</v>
      </c>
      <c r="C1729" s="195">
        <v>2687.7</v>
      </c>
    </row>
    <row r="1730" spans="2:3" x14ac:dyDescent="0.35">
      <c r="B1730" s="95">
        <v>43745</v>
      </c>
      <c r="C1730" s="195">
        <v>2595.3000000000002</v>
      </c>
    </row>
    <row r="1731" spans="2:3" x14ac:dyDescent="0.35">
      <c r="B1731" s="95">
        <v>43742</v>
      </c>
      <c r="C1731" s="195">
        <v>2500.2199999999998</v>
      </c>
    </row>
    <row r="1732" spans="2:3" x14ac:dyDescent="0.35">
      <c r="B1732" s="95">
        <v>43741</v>
      </c>
      <c r="C1732" s="195">
        <v>2551.0100000000002</v>
      </c>
    </row>
    <row r="1733" spans="2:3" x14ac:dyDescent="0.35">
      <c r="B1733" s="95">
        <v>43739</v>
      </c>
      <c r="C1733" s="195">
        <v>2565.6</v>
      </c>
    </row>
    <row r="1734" spans="2:3" x14ac:dyDescent="0.35">
      <c r="B1734" s="95">
        <v>43738</v>
      </c>
      <c r="C1734" s="195">
        <v>2587.21</v>
      </c>
    </row>
    <row r="1735" spans="2:3" x14ac:dyDescent="0.35">
      <c r="B1735" s="95">
        <v>43735</v>
      </c>
      <c r="C1735" s="195">
        <v>2649.56</v>
      </c>
    </row>
    <row r="1736" spans="2:3" x14ac:dyDescent="0.35">
      <c r="B1736" s="95">
        <v>43734</v>
      </c>
      <c r="C1736" s="195">
        <v>2717.84</v>
      </c>
    </row>
    <row r="1737" spans="2:3" x14ac:dyDescent="0.35">
      <c r="B1737" s="95">
        <v>43733</v>
      </c>
      <c r="C1737" s="195">
        <v>2667.93</v>
      </c>
    </row>
    <row r="1738" spans="2:3" x14ac:dyDescent="0.35">
      <c r="B1738" s="95">
        <v>43732</v>
      </c>
      <c r="C1738" s="195">
        <v>2706.77</v>
      </c>
    </row>
    <row r="1739" spans="2:3" x14ac:dyDescent="0.35">
      <c r="B1739" s="95">
        <v>43731</v>
      </c>
      <c r="C1739" s="195">
        <v>2683.44</v>
      </c>
    </row>
    <row r="1740" spans="2:3" x14ac:dyDescent="0.35">
      <c r="B1740" s="95">
        <v>43728</v>
      </c>
      <c r="C1740" s="195">
        <v>2519.42</v>
      </c>
    </row>
    <row r="1741" spans="2:3" x14ac:dyDescent="0.35">
      <c r="B1741" s="95">
        <v>43727</v>
      </c>
      <c r="C1741" s="195">
        <v>2303.94</v>
      </c>
    </row>
    <row r="1742" spans="2:3" x14ac:dyDescent="0.35">
      <c r="B1742" s="95">
        <v>43726</v>
      </c>
      <c r="C1742" s="195">
        <v>2296.96</v>
      </c>
    </row>
    <row r="1743" spans="2:3" x14ac:dyDescent="0.35">
      <c r="B1743" s="95">
        <v>43725</v>
      </c>
      <c r="C1743" s="195">
        <v>2366.0300000000002</v>
      </c>
    </row>
    <row r="1744" spans="2:3" x14ac:dyDescent="0.35">
      <c r="B1744" s="95">
        <v>43724</v>
      </c>
      <c r="C1744" s="195">
        <v>2385.89</v>
      </c>
    </row>
    <row r="1745" spans="2:3" x14ac:dyDescent="0.35">
      <c r="B1745" s="95">
        <v>43721</v>
      </c>
      <c r="C1745" s="195">
        <v>2350.34</v>
      </c>
    </row>
    <row r="1746" spans="2:3" x14ac:dyDescent="0.35">
      <c r="B1746" s="95">
        <v>43720</v>
      </c>
      <c r="C1746" s="195">
        <v>2352.4499999999998</v>
      </c>
    </row>
    <row r="1747" spans="2:3" x14ac:dyDescent="0.35">
      <c r="B1747" s="95">
        <v>43719</v>
      </c>
      <c r="C1747" s="195">
        <v>2343.14</v>
      </c>
    </row>
    <row r="1748" spans="2:3" x14ac:dyDescent="0.35">
      <c r="B1748" s="95">
        <v>43717</v>
      </c>
      <c r="C1748" s="195">
        <v>2357.46</v>
      </c>
    </row>
    <row r="1749" spans="2:3" x14ac:dyDescent="0.35">
      <c r="B1749" s="95">
        <v>43714</v>
      </c>
      <c r="C1749" s="195">
        <v>2344.54</v>
      </c>
    </row>
    <row r="1750" spans="2:3" x14ac:dyDescent="0.35">
      <c r="B1750" s="95">
        <v>43713</v>
      </c>
      <c r="C1750" s="195">
        <v>2353.9</v>
      </c>
    </row>
    <row r="1751" spans="2:3" x14ac:dyDescent="0.35">
      <c r="B1751" s="95">
        <v>43712</v>
      </c>
      <c r="C1751" s="195">
        <v>2315.94</v>
      </c>
    </row>
    <row r="1752" spans="2:3" x14ac:dyDescent="0.35">
      <c r="B1752" s="95">
        <v>43711</v>
      </c>
      <c r="C1752" s="195">
        <v>2379.56</v>
      </c>
    </row>
    <row r="1753" spans="2:3" x14ac:dyDescent="0.35">
      <c r="B1753" s="95">
        <v>43707</v>
      </c>
      <c r="C1753" s="195">
        <v>2374.11</v>
      </c>
    </row>
    <row r="1754" spans="2:3" x14ac:dyDescent="0.35">
      <c r="B1754" s="95">
        <v>43706</v>
      </c>
      <c r="C1754" s="195">
        <v>2352.3200000000002</v>
      </c>
    </row>
    <row r="1755" spans="2:3" x14ac:dyDescent="0.35">
      <c r="B1755" s="95">
        <v>43705</v>
      </c>
      <c r="C1755" s="195">
        <v>2375.39</v>
      </c>
    </row>
    <row r="1756" spans="2:3" x14ac:dyDescent="0.35">
      <c r="B1756" s="95">
        <v>43704</v>
      </c>
      <c r="C1756" s="195">
        <v>2360.27</v>
      </c>
    </row>
    <row r="1757" spans="2:3" x14ac:dyDescent="0.35">
      <c r="B1757" s="95">
        <v>43703</v>
      </c>
      <c r="C1757" s="195">
        <v>2226.66</v>
      </c>
    </row>
    <row r="1758" spans="2:3" x14ac:dyDescent="0.35">
      <c r="B1758" s="95">
        <v>43700</v>
      </c>
      <c r="C1758" s="195">
        <v>2167.6</v>
      </c>
    </row>
    <row r="1759" spans="2:3" x14ac:dyDescent="0.35">
      <c r="B1759" s="95">
        <v>43699</v>
      </c>
      <c r="C1759" s="195">
        <v>2144.84</v>
      </c>
    </row>
    <row r="1760" spans="2:3" x14ac:dyDescent="0.35">
      <c r="B1760" s="95">
        <v>43698</v>
      </c>
      <c r="C1760" s="195">
        <v>2095.41</v>
      </c>
    </row>
    <row r="1761" spans="2:3" x14ac:dyDescent="0.35">
      <c r="B1761" s="95">
        <v>43697</v>
      </c>
      <c r="C1761" s="195">
        <v>2103.3200000000002</v>
      </c>
    </row>
    <row r="1762" spans="2:3" x14ac:dyDescent="0.35">
      <c r="B1762" s="95">
        <v>43696</v>
      </c>
      <c r="C1762" s="195">
        <v>2177.9299999999998</v>
      </c>
    </row>
    <row r="1763" spans="2:3" x14ac:dyDescent="0.35">
      <c r="B1763" s="95">
        <v>43693</v>
      </c>
      <c r="C1763" s="195">
        <v>2196.4299999999998</v>
      </c>
    </row>
    <row r="1764" spans="2:3" x14ac:dyDescent="0.35">
      <c r="B1764" s="95">
        <v>43691</v>
      </c>
      <c r="C1764" s="195">
        <v>2178.37</v>
      </c>
    </row>
    <row r="1765" spans="2:3" x14ac:dyDescent="0.35">
      <c r="B1765" s="95">
        <v>43690</v>
      </c>
      <c r="C1765" s="195">
        <v>2207.37</v>
      </c>
    </row>
    <row r="1766" spans="2:3" x14ac:dyDescent="0.35">
      <c r="B1766" s="95">
        <v>43686</v>
      </c>
      <c r="C1766" s="195">
        <v>2274.37</v>
      </c>
    </row>
    <row r="1767" spans="2:3" x14ac:dyDescent="0.35">
      <c r="B1767" s="95">
        <v>43685</v>
      </c>
      <c r="C1767" s="195">
        <v>2265.1</v>
      </c>
    </row>
    <row r="1768" spans="2:3" x14ac:dyDescent="0.35">
      <c r="B1768" s="95">
        <v>43684</v>
      </c>
      <c r="C1768" s="195">
        <v>2232.54</v>
      </c>
    </row>
    <row r="1769" spans="2:3" x14ac:dyDescent="0.35">
      <c r="B1769" s="95">
        <v>43683</v>
      </c>
      <c r="C1769" s="195">
        <v>2241.33</v>
      </c>
    </row>
    <row r="1770" spans="2:3" x14ac:dyDescent="0.35">
      <c r="B1770" s="95">
        <v>43682</v>
      </c>
      <c r="C1770" s="195">
        <v>2265.7600000000002</v>
      </c>
    </row>
    <row r="1771" spans="2:3" x14ac:dyDescent="0.35">
      <c r="B1771" s="95">
        <v>43679</v>
      </c>
      <c r="C1771" s="195">
        <v>2279.87</v>
      </c>
    </row>
    <row r="1772" spans="2:3" x14ac:dyDescent="0.35">
      <c r="B1772" s="95">
        <v>43678</v>
      </c>
      <c r="C1772" s="195">
        <v>2285.58</v>
      </c>
    </row>
    <row r="1773" spans="2:3" x14ac:dyDescent="0.35">
      <c r="B1773" s="95">
        <v>43677</v>
      </c>
      <c r="C1773" s="195">
        <v>2276</v>
      </c>
    </row>
    <row r="1774" spans="2:3" x14ac:dyDescent="0.35">
      <c r="B1774" s="95">
        <v>43676</v>
      </c>
      <c r="C1774" s="195">
        <v>2286.5300000000002</v>
      </c>
    </row>
    <row r="1775" spans="2:3" x14ac:dyDescent="0.35">
      <c r="B1775" s="95">
        <v>43675</v>
      </c>
      <c r="C1775" s="195">
        <v>2334.8000000000002</v>
      </c>
    </row>
    <row r="1776" spans="2:3" x14ac:dyDescent="0.35">
      <c r="B1776" s="95">
        <v>43672</v>
      </c>
      <c r="C1776" s="195">
        <v>2331.44</v>
      </c>
    </row>
    <row r="1777" spans="2:3" x14ac:dyDescent="0.35">
      <c r="B1777" s="95">
        <v>43671</v>
      </c>
      <c r="C1777" s="195">
        <v>2334.14</v>
      </c>
    </row>
    <row r="1778" spans="2:3" x14ac:dyDescent="0.35">
      <c r="B1778" s="95">
        <v>43670</v>
      </c>
      <c r="C1778" s="195">
        <v>2307.85</v>
      </c>
    </row>
    <row r="1779" spans="2:3" x14ac:dyDescent="0.35">
      <c r="B1779" s="95">
        <v>43669</v>
      </c>
      <c r="C1779" s="195">
        <v>2385.39</v>
      </c>
    </row>
    <row r="1780" spans="2:3" x14ac:dyDescent="0.35">
      <c r="B1780" s="95">
        <v>43668</v>
      </c>
      <c r="C1780" s="195">
        <v>2389.14</v>
      </c>
    </row>
    <row r="1781" spans="2:3" x14ac:dyDescent="0.35">
      <c r="B1781" s="95">
        <v>43665</v>
      </c>
      <c r="C1781" s="195">
        <v>2401.94</v>
      </c>
    </row>
    <row r="1782" spans="2:3" x14ac:dyDescent="0.35">
      <c r="B1782" s="95">
        <v>43664</v>
      </c>
      <c r="C1782" s="195">
        <v>2464.59</v>
      </c>
    </row>
    <row r="1783" spans="2:3" x14ac:dyDescent="0.35">
      <c r="B1783" s="95">
        <v>43663</v>
      </c>
      <c r="C1783" s="195">
        <v>2444.4499999999998</v>
      </c>
    </row>
    <row r="1784" spans="2:3" x14ac:dyDescent="0.35">
      <c r="B1784" s="95">
        <v>43662</v>
      </c>
      <c r="C1784" s="195">
        <v>2400.1999999999998</v>
      </c>
    </row>
    <row r="1785" spans="2:3" x14ac:dyDescent="0.35">
      <c r="B1785" s="95">
        <v>43661</v>
      </c>
      <c r="C1785" s="195">
        <v>2423.31</v>
      </c>
    </row>
    <row r="1786" spans="2:3" x14ac:dyDescent="0.35">
      <c r="B1786" s="95">
        <v>43658</v>
      </c>
      <c r="C1786" s="195">
        <v>2429.42</v>
      </c>
    </row>
    <row r="1787" spans="2:3" x14ac:dyDescent="0.35">
      <c r="B1787" s="95">
        <v>43657</v>
      </c>
      <c r="C1787" s="195">
        <v>2415.92</v>
      </c>
    </row>
    <row r="1788" spans="2:3" x14ac:dyDescent="0.35">
      <c r="B1788" s="95">
        <v>43656</v>
      </c>
      <c r="C1788" s="195">
        <v>2419.77</v>
      </c>
    </row>
    <row r="1789" spans="2:3" x14ac:dyDescent="0.35">
      <c r="B1789" s="95">
        <v>43655</v>
      </c>
      <c r="C1789" s="195">
        <v>2413.7399999999998</v>
      </c>
    </row>
    <row r="1790" spans="2:3" x14ac:dyDescent="0.35">
      <c r="B1790" s="95">
        <v>43654</v>
      </c>
      <c r="C1790" s="195">
        <v>2429.9</v>
      </c>
    </row>
    <row r="1791" spans="2:3" x14ac:dyDescent="0.35">
      <c r="B1791" s="95">
        <v>43651</v>
      </c>
      <c r="C1791" s="195">
        <v>2468.08</v>
      </c>
    </row>
    <row r="1792" spans="2:3" x14ac:dyDescent="0.35">
      <c r="B1792" s="95">
        <v>43650</v>
      </c>
      <c r="C1792" s="195">
        <v>2482.5</v>
      </c>
    </row>
    <row r="1793" spans="2:3" x14ac:dyDescent="0.35">
      <c r="B1793" s="95">
        <v>43649</v>
      </c>
      <c r="C1793" s="195">
        <v>2441.7399999999998</v>
      </c>
    </row>
    <row r="1794" spans="2:3" x14ac:dyDescent="0.35">
      <c r="B1794" s="95">
        <v>43648</v>
      </c>
      <c r="C1794" s="195">
        <v>2419.5100000000002</v>
      </c>
    </row>
    <row r="1795" spans="2:3" x14ac:dyDescent="0.35">
      <c r="B1795" s="95">
        <v>43647</v>
      </c>
      <c r="C1795" s="195">
        <v>2391.81</v>
      </c>
    </row>
    <row r="1796" spans="2:3" x14ac:dyDescent="0.35">
      <c r="B1796" s="95">
        <v>43644</v>
      </c>
      <c r="C1796" s="195">
        <v>2397.1799999999998</v>
      </c>
    </row>
    <row r="1797" spans="2:3" x14ac:dyDescent="0.35">
      <c r="B1797" s="95">
        <v>43643</v>
      </c>
      <c r="C1797" s="195">
        <v>2381.63</v>
      </c>
    </row>
    <row r="1798" spans="2:3" x14ac:dyDescent="0.35">
      <c r="B1798" s="95">
        <v>43642</v>
      </c>
      <c r="C1798" s="195">
        <v>2387.75</v>
      </c>
    </row>
    <row r="1799" spans="2:3" x14ac:dyDescent="0.35">
      <c r="B1799" s="95">
        <v>43641</v>
      </c>
      <c r="C1799" s="195">
        <v>2453.1</v>
      </c>
    </row>
    <row r="1800" spans="2:3" x14ac:dyDescent="0.35">
      <c r="B1800" s="95">
        <v>43640</v>
      </c>
      <c r="C1800" s="195">
        <v>2429.33</v>
      </c>
    </row>
    <row r="1801" spans="2:3" x14ac:dyDescent="0.35">
      <c r="B1801" s="95">
        <v>43637</v>
      </c>
      <c r="C1801" s="195">
        <v>2469.6999999999998</v>
      </c>
    </row>
    <row r="1802" spans="2:3" x14ac:dyDescent="0.35">
      <c r="B1802" s="95">
        <v>43636</v>
      </c>
      <c r="C1802" s="195">
        <v>2476.12</v>
      </c>
    </row>
    <row r="1803" spans="2:3" x14ac:dyDescent="0.35">
      <c r="B1803" s="95">
        <v>43635</v>
      </c>
      <c r="C1803" s="195">
        <v>2512.5100000000002</v>
      </c>
    </row>
    <row r="1804" spans="2:3" x14ac:dyDescent="0.35">
      <c r="B1804" s="95">
        <v>43634</v>
      </c>
      <c r="C1804" s="195">
        <v>2505.13</v>
      </c>
    </row>
    <row r="1805" spans="2:3" x14ac:dyDescent="0.35">
      <c r="B1805" s="95">
        <v>43633</v>
      </c>
      <c r="C1805" s="195">
        <v>2533.04</v>
      </c>
    </row>
    <row r="1806" spans="2:3" x14ac:dyDescent="0.35">
      <c r="B1806" s="95">
        <v>43630</v>
      </c>
      <c r="C1806" s="195">
        <v>2589.75</v>
      </c>
    </row>
    <row r="1807" spans="2:3" x14ac:dyDescent="0.35">
      <c r="B1807" s="95">
        <v>43629</v>
      </c>
      <c r="C1807" s="195">
        <v>2607.61</v>
      </c>
    </row>
    <row r="1808" spans="2:3" x14ac:dyDescent="0.35">
      <c r="B1808" s="95">
        <v>43628</v>
      </c>
      <c r="C1808" s="195">
        <v>2618.4</v>
      </c>
    </row>
    <row r="1809" spans="2:3" x14ac:dyDescent="0.35">
      <c r="B1809" s="95">
        <v>43627</v>
      </c>
      <c r="C1809" s="195">
        <v>2603.9</v>
      </c>
    </row>
    <row r="1810" spans="2:3" x14ac:dyDescent="0.35">
      <c r="B1810" s="95">
        <v>43626</v>
      </c>
      <c r="C1810" s="195">
        <v>2616.13</v>
      </c>
    </row>
    <row r="1811" spans="2:3" x14ac:dyDescent="0.35">
      <c r="B1811" s="95">
        <v>43623</v>
      </c>
      <c r="C1811" s="195">
        <v>2533.13</v>
      </c>
    </row>
    <row r="1812" spans="2:3" x14ac:dyDescent="0.35">
      <c r="B1812" s="95">
        <v>43622</v>
      </c>
      <c r="C1812" s="195">
        <v>2534.92</v>
      </c>
    </row>
    <row r="1813" spans="2:3" x14ac:dyDescent="0.35">
      <c r="B1813" s="95">
        <v>43620</v>
      </c>
      <c r="C1813" s="195">
        <v>2588.87</v>
      </c>
    </row>
    <row r="1814" spans="2:3" x14ac:dyDescent="0.35">
      <c r="B1814" s="95">
        <v>43619</v>
      </c>
      <c r="C1814" s="195">
        <v>2595.08</v>
      </c>
    </row>
    <row r="1815" spans="2:3" x14ac:dyDescent="0.35">
      <c r="B1815" s="95">
        <v>43616</v>
      </c>
      <c r="C1815" s="195">
        <v>2552.92</v>
      </c>
    </row>
    <row r="1816" spans="2:3" x14ac:dyDescent="0.35">
      <c r="B1816" s="95">
        <v>43615</v>
      </c>
      <c r="C1816" s="195">
        <v>2522.52</v>
      </c>
    </row>
    <row r="1817" spans="2:3" x14ac:dyDescent="0.35">
      <c r="B1817" s="95">
        <v>43614</v>
      </c>
      <c r="C1817" s="195">
        <v>2548.6</v>
      </c>
    </row>
    <row r="1818" spans="2:3" x14ac:dyDescent="0.35">
      <c r="B1818" s="95">
        <v>43613</v>
      </c>
      <c r="C1818" s="195">
        <v>2522.38</v>
      </c>
    </row>
    <row r="1819" spans="2:3" x14ac:dyDescent="0.35">
      <c r="B1819" s="95">
        <v>43612</v>
      </c>
      <c r="C1819" s="195">
        <v>2530.73</v>
      </c>
    </row>
    <row r="1820" spans="2:3" x14ac:dyDescent="0.35">
      <c r="B1820" s="95">
        <v>43609</v>
      </c>
      <c r="C1820" s="195">
        <v>2490.98</v>
      </c>
    </row>
    <row r="1821" spans="2:3" x14ac:dyDescent="0.35">
      <c r="B1821" s="95">
        <v>43608</v>
      </c>
      <c r="C1821" s="195">
        <v>2480.1799999999998</v>
      </c>
    </row>
    <row r="1822" spans="2:3" x14ac:dyDescent="0.35">
      <c r="B1822" s="95">
        <v>43607</v>
      </c>
      <c r="C1822" s="195">
        <v>2492.37</v>
      </c>
    </row>
    <row r="1823" spans="2:3" x14ac:dyDescent="0.35">
      <c r="B1823" s="95">
        <v>43606</v>
      </c>
      <c r="C1823" s="195">
        <v>2488.92</v>
      </c>
    </row>
    <row r="1824" spans="2:3" x14ac:dyDescent="0.35">
      <c r="B1824" s="95">
        <v>43605</v>
      </c>
      <c r="C1824" s="195">
        <v>2447.42</v>
      </c>
    </row>
    <row r="1825" spans="2:3" x14ac:dyDescent="0.35">
      <c r="B1825" s="95">
        <v>43602</v>
      </c>
      <c r="C1825" s="195">
        <v>2428.2399999999998</v>
      </c>
    </row>
    <row r="1826" spans="2:3" x14ac:dyDescent="0.35">
      <c r="B1826" s="95">
        <v>43601</v>
      </c>
      <c r="C1826" s="195">
        <v>2373.16</v>
      </c>
    </row>
    <row r="1827" spans="2:3" x14ac:dyDescent="0.35">
      <c r="B1827" s="95">
        <v>43600</v>
      </c>
      <c r="C1827" s="195">
        <v>2348.3000000000002</v>
      </c>
    </row>
    <row r="1828" spans="2:3" x14ac:dyDescent="0.35">
      <c r="B1828" s="95">
        <v>43599</v>
      </c>
      <c r="C1828" s="195">
        <v>2356.91</v>
      </c>
    </row>
    <row r="1829" spans="2:3" x14ac:dyDescent="0.35">
      <c r="B1829" s="95">
        <v>43598</v>
      </c>
      <c r="C1829" s="195">
        <v>2338.5100000000002</v>
      </c>
    </row>
    <row r="1830" spans="2:3" x14ac:dyDescent="0.35">
      <c r="B1830" s="95">
        <v>43595</v>
      </c>
      <c r="C1830" s="195">
        <v>2349</v>
      </c>
    </row>
    <row r="1831" spans="2:3" x14ac:dyDescent="0.35">
      <c r="B1831" s="95">
        <v>43594</v>
      </c>
      <c r="C1831" s="195">
        <v>2334.89</v>
      </c>
    </row>
    <row r="1832" spans="2:3" x14ac:dyDescent="0.35">
      <c r="B1832" s="95">
        <v>43593</v>
      </c>
      <c r="C1832" s="195">
        <v>2314.88</v>
      </c>
    </row>
    <row r="1833" spans="2:3" x14ac:dyDescent="0.35">
      <c r="B1833" s="95">
        <v>43592</v>
      </c>
      <c r="C1833" s="195">
        <v>2315.8000000000002</v>
      </c>
    </row>
    <row r="1834" spans="2:3" x14ac:dyDescent="0.35">
      <c r="B1834" s="95">
        <v>43591</v>
      </c>
      <c r="C1834" s="195">
        <v>2329.3000000000002</v>
      </c>
    </row>
    <row r="1835" spans="2:3" x14ac:dyDescent="0.35">
      <c r="B1835" s="95">
        <v>43588</v>
      </c>
      <c r="C1835" s="195">
        <v>2355.64</v>
      </c>
    </row>
    <row r="1836" spans="2:3" x14ac:dyDescent="0.35">
      <c r="B1836" s="95">
        <v>43587</v>
      </c>
      <c r="C1836" s="195">
        <v>2431.56</v>
      </c>
    </row>
    <row r="1837" spans="2:3" x14ac:dyDescent="0.35">
      <c r="B1837" s="95">
        <v>43585</v>
      </c>
      <c r="C1837" s="195">
        <v>2530.29</v>
      </c>
    </row>
    <row r="1838" spans="2:3" x14ac:dyDescent="0.35">
      <c r="B1838" s="95">
        <v>43581</v>
      </c>
      <c r="C1838" s="195">
        <v>2592.89</v>
      </c>
    </row>
    <row r="1839" spans="2:3" x14ac:dyDescent="0.35">
      <c r="B1839" s="95">
        <v>43580</v>
      </c>
      <c r="C1839" s="195">
        <v>2594.25</v>
      </c>
    </row>
    <row r="1840" spans="2:3" x14ac:dyDescent="0.35">
      <c r="B1840" s="95">
        <v>43579</v>
      </c>
      <c r="C1840" s="195">
        <v>2602.0700000000002</v>
      </c>
    </row>
    <row r="1841" spans="2:3" x14ac:dyDescent="0.35">
      <c r="B1841" s="95">
        <v>43578</v>
      </c>
      <c r="C1841" s="195">
        <v>2613.25</v>
      </c>
    </row>
    <row r="1842" spans="2:3" x14ac:dyDescent="0.35">
      <c r="B1842" s="95">
        <v>43577</v>
      </c>
      <c r="C1842" s="195">
        <v>2621.2399999999998</v>
      </c>
    </row>
    <row r="1843" spans="2:3" x14ac:dyDescent="0.35">
      <c r="B1843" s="95">
        <v>43573</v>
      </c>
      <c r="C1843" s="195">
        <v>2619.15</v>
      </c>
    </row>
    <row r="1844" spans="2:3" x14ac:dyDescent="0.35">
      <c r="B1844" s="95">
        <v>43571</v>
      </c>
      <c r="C1844" s="195">
        <v>2639.02</v>
      </c>
    </row>
    <row r="1845" spans="2:3" x14ac:dyDescent="0.35">
      <c r="B1845" s="95">
        <v>43570</v>
      </c>
      <c r="C1845" s="195">
        <v>2619.7600000000002</v>
      </c>
    </row>
    <row r="1846" spans="2:3" x14ac:dyDescent="0.35">
      <c r="B1846" s="95">
        <v>43567</v>
      </c>
      <c r="C1846" s="195">
        <v>2607.4</v>
      </c>
    </row>
    <row r="1847" spans="2:3" x14ac:dyDescent="0.35">
      <c r="B1847" s="95">
        <v>43566</v>
      </c>
      <c r="C1847" s="195">
        <v>2573.98</v>
      </c>
    </row>
    <row r="1848" spans="2:3" x14ac:dyDescent="0.35">
      <c r="B1848" s="95">
        <v>43565</v>
      </c>
      <c r="C1848" s="195">
        <v>2585.12</v>
      </c>
    </row>
    <row r="1849" spans="2:3" x14ac:dyDescent="0.35">
      <c r="B1849" s="95">
        <v>43564</v>
      </c>
      <c r="C1849" s="195">
        <v>2588.6999999999998</v>
      </c>
    </row>
    <row r="1850" spans="2:3" x14ac:dyDescent="0.35">
      <c r="B1850" s="95">
        <v>43563</v>
      </c>
      <c r="C1850" s="195">
        <v>2596.21</v>
      </c>
    </row>
    <row r="1851" spans="2:3" x14ac:dyDescent="0.35">
      <c r="B1851" s="95">
        <v>43560</v>
      </c>
      <c r="C1851" s="195">
        <v>2615.91</v>
      </c>
    </row>
    <row r="1852" spans="2:3" x14ac:dyDescent="0.35">
      <c r="B1852" s="95">
        <v>43559</v>
      </c>
      <c r="C1852" s="195">
        <v>2657.63</v>
      </c>
    </row>
    <row r="1853" spans="2:3" x14ac:dyDescent="0.35">
      <c r="B1853" s="95">
        <v>43558</v>
      </c>
      <c r="C1853" s="195">
        <v>2612.46</v>
      </c>
    </row>
    <row r="1854" spans="2:3" x14ac:dyDescent="0.35">
      <c r="B1854" s="95">
        <v>43557</v>
      </c>
      <c r="C1854" s="195">
        <v>2616.0500000000002</v>
      </c>
    </row>
    <row r="1855" spans="2:3" x14ac:dyDescent="0.35">
      <c r="B1855" s="95">
        <v>43556</v>
      </c>
      <c r="C1855" s="195">
        <v>2664.67</v>
      </c>
    </row>
    <row r="1856" spans="2:3" x14ac:dyDescent="0.35">
      <c r="B1856" s="95">
        <v>43552</v>
      </c>
      <c r="C1856" s="195">
        <v>2705.47</v>
      </c>
    </row>
    <row r="1857" spans="2:3" x14ac:dyDescent="0.35">
      <c r="B1857" s="95">
        <v>43551</v>
      </c>
      <c r="C1857" s="195">
        <v>2705.77</v>
      </c>
    </row>
    <row r="1858" spans="2:3" x14ac:dyDescent="0.35">
      <c r="B1858" s="95">
        <v>43550</v>
      </c>
      <c r="C1858" s="195">
        <v>2707.74</v>
      </c>
    </row>
    <row r="1859" spans="2:3" x14ac:dyDescent="0.35">
      <c r="B1859" s="95">
        <v>43549</v>
      </c>
      <c r="C1859" s="195">
        <v>2700.4</v>
      </c>
    </row>
    <row r="1860" spans="2:3" x14ac:dyDescent="0.35">
      <c r="B1860" s="95">
        <v>43546</v>
      </c>
      <c r="C1860" s="195">
        <v>2707.26</v>
      </c>
    </row>
    <row r="1861" spans="2:3" x14ac:dyDescent="0.35">
      <c r="B1861" s="95">
        <v>43544</v>
      </c>
      <c r="C1861" s="195">
        <v>2698.09</v>
      </c>
    </row>
    <row r="1862" spans="2:3" x14ac:dyDescent="0.35">
      <c r="B1862" s="95">
        <v>43543</v>
      </c>
      <c r="C1862" s="195">
        <v>2730.68</v>
      </c>
    </row>
    <row r="1863" spans="2:3" x14ac:dyDescent="0.35">
      <c r="B1863" s="95">
        <v>43542</v>
      </c>
      <c r="C1863" s="195">
        <v>2728.88</v>
      </c>
    </row>
    <row r="1864" spans="2:3" x14ac:dyDescent="0.35">
      <c r="B1864" s="95">
        <v>43539</v>
      </c>
      <c r="C1864" s="195">
        <v>2679.26</v>
      </c>
    </row>
    <row r="1865" spans="2:3" x14ac:dyDescent="0.35">
      <c r="B1865" s="95">
        <v>43538</v>
      </c>
      <c r="C1865" s="195">
        <v>2751.64</v>
      </c>
    </row>
    <row r="1866" spans="2:3" x14ac:dyDescent="0.35">
      <c r="B1866" s="95">
        <v>43537</v>
      </c>
      <c r="C1866" s="195">
        <v>2732.03</v>
      </c>
    </row>
    <row r="1867" spans="2:3" x14ac:dyDescent="0.35">
      <c r="B1867" s="95">
        <v>43536</v>
      </c>
      <c r="C1867" s="195">
        <v>2739.19</v>
      </c>
    </row>
    <row r="1868" spans="2:3" x14ac:dyDescent="0.35">
      <c r="B1868" s="95">
        <v>43535</v>
      </c>
      <c r="C1868" s="195">
        <v>2737.71</v>
      </c>
    </row>
    <row r="1869" spans="2:3" x14ac:dyDescent="0.35">
      <c r="B1869" s="95">
        <v>43532</v>
      </c>
      <c r="C1869" s="195">
        <v>2683.32</v>
      </c>
    </row>
    <row r="1870" spans="2:3" x14ac:dyDescent="0.35">
      <c r="B1870" s="95">
        <v>43531</v>
      </c>
      <c r="C1870" s="195">
        <v>2659.43</v>
      </c>
    </row>
    <row r="1871" spans="2:3" x14ac:dyDescent="0.35">
      <c r="B1871" s="95">
        <v>43530</v>
      </c>
      <c r="C1871" s="195">
        <v>2644.57</v>
      </c>
    </row>
    <row r="1872" spans="2:3" x14ac:dyDescent="0.35">
      <c r="B1872" s="95">
        <v>43529</v>
      </c>
      <c r="C1872" s="195">
        <v>2681.27</v>
      </c>
    </row>
    <row r="1873" spans="2:3" x14ac:dyDescent="0.35">
      <c r="B1873" s="95">
        <v>43525</v>
      </c>
      <c r="C1873" s="195">
        <v>2688.61</v>
      </c>
    </row>
    <row r="1874" spans="2:3" x14ac:dyDescent="0.35">
      <c r="B1874" s="95">
        <v>43524</v>
      </c>
      <c r="C1874" s="195">
        <v>2670.83</v>
      </c>
    </row>
    <row r="1875" spans="2:3" x14ac:dyDescent="0.35">
      <c r="B1875" s="95">
        <v>43523</v>
      </c>
      <c r="C1875" s="195">
        <v>2672.31</v>
      </c>
    </row>
    <row r="1876" spans="2:3" x14ac:dyDescent="0.35">
      <c r="B1876" s="95">
        <v>43522</v>
      </c>
      <c r="C1876" s="195">
        <v>2685.33</v>
      </c>
    </row>
    <row r="1877" spans="2:3" x14ac:dyDescent="0.35">
      <c r="B1877" s="95">
        <v>43521</v>
      </c>
      <c r="C1877" s="195">
        <v>2663.23</v>
      </c>
    </row>
    <row r="1878" spans="2:3" x14ac:dyDescent="0.35">
      <c r="B1878" s="95">
        <v>43518</v>
      </c>
      <c r="C1878" s="195">
        <v>2632.3</v>
      </c>
    </row>
    <row r="1879" spans="2:3" x14ac:dyDescent="0.35">
      <c r="B1879" s="95">
        <v>43517</v>
      </c>
      <c r="C1879" s="195">
        <v>2622.51</v>
      </c>
    </row>
    <row r="1880" spans="2:3" x14ac:dyDescent="0.35">
      <c r="B1880" s="95">
        <v>43516</v>
      </c>
      <c r="C1880" s="195">
        <v>2553.23</v>
      </c>
    </row>
    <row r="1881" spans="2:3" x14ac:dyDescent="0.35">
      <c r="B1881" s="95">
        <v>43515</v>
      </c>
      <c r="C1881" s="195">
        <v>2510.63</v>
      </c>
    </row>
    <row r="1882" spans="2:3" x14ac:dyDescent="0.35">
      <c r="B1882" s="95">
        <v>43514</v>
      </c>
      <c r="C1882" s="195">
        <v>2543.9699999999998</v>
      </c>
    </row>
    <row r="1883" spans="2:3" x14ac:dyDescent="0.35">
      <c r="B1883" s="95">
        <v>43511</v>
      </c>
      <c r="C1883" s="195">
        <v>2497.35</v>
      </c>
    </row>
    <row r="1884" spans="2:3" x14ac:dyDescent="0.35">
      <c r="B1884" s="95">
        <v>43510</v>
      </c>
      <c r="C1884" s="195">
        <v>2555.2399999999998</v>
      </c>
    </row>
    <row r="1885" spans="2:3" x14ac:dyDescent="0.35">
      <c r="B1885" s="95">
        <v>43508</v>
      </c>
      <c r="C1885" s="195">
        <v>2628.63</v>
      </c>
    </row>
    <row r="1886" spans="2:3" x14ac:dyDescent="0.35">
      <c r="B1886" s="95">
        <v>43507</v>
      </c>
      <c r="C1886" s="195">
        <v>2715.08</v>
      </c>
    </row>
    <row r="1887" spans="2:3" x14ac:dyDescent="0.35">
      <c r="B1887" s="95">
        <v>43504</v>
      </c>
      <c r="C1887" s="195">
        <v>2717.22</v>
      </c>
    </row>
    <row r="1888" spans="2:3" x14ac:dyDescent="0.35">
      <c r="B1888" s="95">
        <v>43503</v>
      </c>
      <c r="C1888" s="195">
        <v>2808.17</v>
      </c>
    </row>
    <row r="1889" spans="2:3" x14ac:dyDescent="0.35">
      <c r="B1889" s="95">
        <v>43502</v>
      </c>
      <c r="C1889" s="195">
        <v>2779.6</v>
      </c>
    </row>
    <row r="1890" spans="2:3" x14ac:dyDescent="0.35">
      <c r="B1890" s="95">
        <v>43501</v>
      </c>
      <c r="C1890" s="195">
        <v>2767.07</v>
      </c>
    </row>
    <row r="1891" spans="2:3" x14ac:dyDescent="0.35">
      <c r="B1891" s="95">
        <v>43500</v>
      </c>
      <c r="C1891" s="195">
        <v>2853.52</v>
      </c>
    </row>
    <row r="1892" spans="2:3" x14ac:dyDescent="0.35">
      <c r="B1892" s="95">
        <v>43497</v>
      </c>
      <c r="C1892" s="195">
        <v>2840.41</v>
      </c>
    </row>
    <row r="1893" spans="2:3" x14ac:dyDescent="0.35">
      <c r="B1893" s="95">
        <v>43496</v>
      </c>
      <c r="C1893" s="195">
        <v>2793.84</v>
      </c>
    </row>
    <row r="1894" spans="2:3" x14ac:dyDescent="0.35">
      <c r="B1894" s="95">
        <v>43495</v>
      </c>
      <c r="C1894" s="195">
        <v>2803.54</v>
      </c>
    </row>
    <row r="1895" spans="2:3" x14ac:dyDescent="0.35">
      <c r="B1895" s="95">
        <v>43494</v>
      </c>
      <c r="C1895" s="195">
        <v>2778.42</v>
      </c>
    </row>
    <row r="1896" spans="2:3" x14ac:dyDescent="0.35">
      <c r="B1896" s="95">
        <v>43493</v>
      </c>
      <c r="C1896" s="195">
        <v>2798.87</v>
      </c>
    </row>
    <row r="1897" spans="2:3" x14ac:dyDescent="0.35">
      <c r="B1897" s="95">
        <v>43490</v>
      </c>
      <c r="C1897" s="195">
        <v>2801.66</v>
      </c>
    </row>
    <row r="1898" spans="2:3" x14ac:dyDescent="0.35">
      <c r="B1898" s="95">
        <v>43489</v>
      </c>
      <c r="C1898" s="195">
        <v>2810.58</v>
      </c>
    </row>
    <row r="1899" spans="2:3" x14ac:dyDescent="0.35">
      <c r="B1899" s="95">
        <v>43488</v>
      </c>
      <c r="C1899" s="195">
        <v>2799.22</v>
      </c>
    </row>
    <row r="1900" spans="2:3" x14ac:dyDescent="0.35">
      <c r="B1900" s="95">
        <v>43487</v>
      </c>
      <c r="C1900" s="195">
        <v>2755.36</v>
      </c>
    </row>
    <row r="1901" spans="2:3" x14ac:dyDescent="0.35">
      <c r="B1901" s="95">
        <v>43486</v>
      </c>
      <c r="C1901" s="195">
        <v>2750.77</v>
      </c>
    </row>
    <row r="1902" spans="2:3" x14ac:dyDescent="0.35">
      <c r="B1902" s="95">
        <v>43483</v>
      </c>
      <c r="C1902" s="195">
        <v>2770.82</v>
      </c>
    </row>
    <row r="1903" spans="2:3" x14ac:dyDescent="0.35">
      <c r="B1903" s="95">
        <v>43482</v>
      </c>
      <c r="C1903" s="195">
        <v>2802.06</v>
      </c>
    </row>
    <row r="1904" spans="2:3" x14ac:dyDescent="0.35">
      <c r="B1904" s="95">
        <v>43481</v>
      </c>
      <c r="C1904" s="195">
        <v>2774.67</v>
      </c>
    </row>
    <row r="1905" spans="2:3" x14ac:dyDescent="0.35">
      <c r="B1905" s="95">
        <v>43480</v>
      </c>
      <c r="C1905" s="195">
        <v>2781.79</v>
      </c>
    </row>
    <row r="1906" spans="2:3" x14ac:dyDescent="0.35">
      <c r="B1906" s="95">
        <v>43479</v>
      </c>
      <c r="C1906" s="195">
        <v>2720.41</v>
      </c>
    </row>
    <row r="1907" spans="2:3" x14ac:dyDescent="0.35">
      <c r="B1907" s="95">
        <v>43476</v>
      </c>
      <c r="C1907" s="195">
        <v>2705.73</v>
      </c>
    </row>
    <row r="1908" spans="2:3" x14ac:dyDescent="0.35">
      <c r="B1908" s="95">
        <v>43475</v>
      </c>
      <c r="C1908" s="195">
        <v>2698.83</v>
      </c>
    </row>
    <row r="1909" spans="2:3" x14ac:dyDescent="0.35">
      <c r="B1909" s="95">
        <v>43474</v>
      </c>
      <c r="C1909" s="195">
        <v>2702.06</v>
      </c>
    </row>
    <row r="1910" spans="2:3" x14ac:dyDescent="0.35">
      <c r="B1910" s="95">
        <v>43473</v>
      </c>
      <c r="C1910" s="195">
        <v>2699.35</v>
      </c>
    </row>
    <row r="1911" spans="2:3" x14ac:dyDescent="0.35">
      <c r="B1911" s="95">
        <v>43472</v>
      </c>
      <c r="C1911" s="195">
        <v>2746.75</v>
      </c>
    </row>
    <row r="1912" spans="2:3" x14ac:dyDescent="0.35">
      <c r="B1912" s="95">
        <v>43469</v>
      </c>
      <c r="C1912" s="195">
        <v>2728.32</v>
      </c>
    </row>
    <row r="1913" spans="2:3" x14ac:dyDescent="0.35">
      <c r="B1913" s="95">
        <v>43468</v>
      </c>
      <c r="C1913" s="195">
        <v>2739.85</v>
      </c>
    </row>
    <row r="1914" spans="2:3" x14ac:dyDescent="0.35">
      <c r="B1914" s="95">
        <v>43467</v>
      </c>
      <c r="C1914" s="195">
        <v>2723.21</v>
      </c>
    </row>
    <row r="1915" spans="2:3" x14ac:dyDescent="0.35">
      <c r="B1915" s="95">
        <v>43466</v>
      </c>
      <c r="C1915" s="195">
        <v>2711.15</v>
      </c>
    </row>
    <row r="1916" spans="2:3" x14ac:dyDescent="0.35">
      <c r="B1916" s="95">
        <v>43465</v>
      </c>
      <c r="C1916" s="195">
        <v>2721.94</v>
      </c>
    </row>
    <row r="1917" spans="2:3" x14ac:dyDescent="0.35">
      <c r="B1917" s="95">
        <v>43462</v>
      </c>
      <c r="C1917" s="195">
        <v>2707.17</v>
      </c>
    </row>
    <row r="1918" spans="2:3" x14ac:dyDescent="0.35">
      <c r="B1918" s="95">
        <v>43461</v>
      </c>
      <c r="C1918" s="195">
        <v>2686.99</v>
      </c>
    </row>
    <row r="1919" spans="2:3" x14ac:dyDescent="0.35">
      <c r="B1919" s="95">
        <v>43460</v>
      </c>
      <c r="C1919" s="195">
        <v>2698.83</v>
      </c>
    </row>
    <row r="1920" spans="2:3" x14ac:dyDescent="0.35">
      <c r="B1920" s="95">
        <v>43458</v>
      </c>
      <c r="C1920" s="195">
        <v>2708.96</v>
      </c>
    </row>
    <row r="1921" spans="2:3" x14ac:dyDescent="0.35">
      <c r="B1921" s="95">
        <v>43455</v>
      </c>
      <c r="C1921" s="195">
        <v>2725.78</v>
      </c>
    </row>
    <row r="1922" spans="2:3" x14ac:dyDescent="0.35">
      <c r="B1922" s="95">
        <v>43454</v>
      </c>
      <c r="C1922" s="195">
        <v>2770.39</v>
      </c>
    </row>
    <row r="1923" spans="2:3" x14ac:dyDescent="0.35">
      <c r="B1923" s="95">
        <v>43453</v>
      </c>
      <c r="C1923" s="195">
        <v>2821.06</v>
      </c>
    </row>
    <row r="1924" spans="2:3" x14ac:dyDescent="0.35">
      <c r="B1924" s="95">
        <v>43452</v>
      </c>
      <c r="C1924" s="195">
        <v>2768.51</v>
      </c>
    </row>
    <row r="1925" spans="2:3" x14ac:dyDescent="0.35">
      <c r="B1925" s="95">
        <v>43451</v>
      </c>
      <c r="C1925" s="195">
        <v>2763.7</v>
      </c>
    </row>
    <row r="1926" spans="2:3" x14ac:dyDescent="0.35">
      <c r="B1926" s="95">
        <v>43448</v>
      </c>
      <c r="C1926" s="195">
        <v>2739.72</v>
      </c>
    </row>
    <row r="1927" spans="2:3" x14ac:dyDescent="0.35">
      <c r="B1927" s="95">
        <v>43447</v>
      </c>
      <c r="C1927" s="195">
        <v>2746.23</v>
      </c>
    </row>
    <row r="1928" spans="2:3" x14ac:dyDescent="0.35">
      <c r="B1928" s="95">
        <v>43446</v>
      </c>
      <c r="C1928" s="195">
        <v>2670.48</v>
      </c>
    </row>
    <row r="1929" spans="2:3" x14ac:dyDescent="0.35">
      <c r="B1929" s="95">
        <v>43445</v>
      </c>
      <c r="C1929" s="195">
        <v>2618.67</v>
      </c>
    </row>
    <row r="1930" spans="2:3" x14ac:dyDescent="0.35">
      <c r="B1930" s="95">
        <v>43444</v>
      </c>
      <c r="C1930" s="195">
        <v>2604.21</v>
      </c>
    </row>
    <row r="1931" spans="2:3" x14ac:dyDescent="0.35">
      <c r="B1931" s="95">
        <v>43441</v>
      </c>
      <c r="C1931" s="195">
        <v>2625.79</v>
      </c>
    </row>
    <row r="1932" spans="2:3" x14ac:dyDescent="0.35">
      <c r="B1932" s="95">
        <v>43440</v>
      </c>
      <c r="C1932" s="195">
        <v>2609.19</v>
      </c>
    </row>
    <row r="1933" spans="2:3" x14ac:dyDescent="0.35">
      <c r="B1933" s="95">
        <v>43439</v>
      </c>
      <c r="C1933" s="195">
        <v>2702.37</v>
      </c>
    </row>
    <row r="1934" spans="2:3" x14ac:dyDescent="0.35">
      <c r="B1934" s="95">
        <v>43438</v>
      </c>
      <c r="C1934" s="195">
        <v>2702.46</v>
      </c>
    </row>
    <row r="1935" spans="2:3" x14ac:dyDescent="0.35">
      <c r="B1935" s="95">
        <v>43437</v>
      </c>
      <c r="C1935" s="195">
        <v>2703.68</v>
      </c>
    </row>
    <row r="1936" spans="2:3" x14ac:dyDescent="0.35">
      <c r="B1936" s="95">
        <v>43434</v>
      </c>
      <c r="C1936" s="195">
        <v>2769.42</v>
      </c>
    </row>
    <row r="1937" spans="2:3" x14ac:dyDescent="0.35">
      <c r="B1937" s="95">
        <v>43433</v>
      </c>
      <c r="C1937" s="195">
        <v>2649.38</v>
      </c>
    </row>
    <row r="1938" spans="2:3" x14ac:dyDescent="0.35">
      <c r="B1938" s="95">
        <v>43432</v>
      </c>
      <c r="C1938" s="195">
        <v>2604.4</v>
      </c>
    </row>
    <row r="1939" spans="2:3" x14ac:dyDescent="0.35">
      <c r="B1939" s="95">
        <v>43431</v>
      </c>
      <c r="C1939" s="195">
        <v>2636.42</v>
      </c>
    </row>
    <row r="1940" spans="2:3" x14ac:dyDescent="0.35">
      <c r="B1940" s="95">
        <v>43430</v>
      </c>
      <c r="C1940" s="195">
        <v>2624.63</v>
      </c>
    </row>
    <row r="1941" spans="2:3" x14ac:dyDescent="0.35">
      <c r="B1941" s="95">
        <v>43426</v>
      </c>
      <c r="C1941" s="195">
        <v>2624.91</v>
      </c>
    </row>
    <row r="1942" spans="2:3" x14ac:dyDescent="0.35">
      <c r="B1942" s="95">
        <v>43425</v>
      </c>
      <c r="C1942" s="195">
        <v>2623.14</v>
      </c>
    </row>
    <row r="1943" spans="2:3" x14ac:dyDescent="0.35">
      <c r="B1943" s="95">
        <v>43424</v>
      </c>
      <c r="C1943" s="195">
        <v>2572.4899999999998</v>
      </c>
    </row>
    <row r="1944" spans="2:3" x14ac:dyDescent="0.35">
      <c r="B1944" s="95">
        <v>43423</v>
      </c>
      <c r="C1944" s="195">
        <v>2616.5500000000002</v>
      </c>
    </row>
    <row r="1945" spans="2:3" x14ac:dyDescent="0.35">
      <c r="B1945" s="95">
        <v>43420</v>
      </c>
      <c r="C1945" s="195">
        <v>2598.2399999999998</v>
      </c>
    </row>
    <row r="1946" spans="2:3" x14ac:dyDescent="0.35">
      <c r="B1946" s="95">
        <v>43419</v>
      </c>
      <c r="C1946" s="195">
        <v>2541.67</v>
      </c>
    </row>
    <row r="1947" spans="2:3" x14ac:dyDescent="0.35">
      <c r="B1947" s="95">
        <v>43418</v>
      </c>
      <c r="C1947" s="195">
        <v>2520.96</v>
      </c>
    </row>
    <row r="1948" spans="2:3" x14ac:dyDescent="0.35">
      <c r="B1948" s="95">
        <v>43417</v>
      </c>
      <c r="C1948" s="195">
        <v>2539.23</v>
      </c>
    </row>
    <row r="1949" spans="2:3" x14ac:dyDescent="0.35">
      <c r="B1949" s="95">
        <v>43416</v>
      </c>
      <c r="C1949" s="195">
        <v>2515.1999999999998</v>
      </c>
    </row>
    <row r="1950" spans="2:3" x14ac:dyDescent="0.35">
      <c r="B1950" s="95">
        <v>43413</v>
      </c>
      <c r="C1950" s="195">
        <v>2510.35</v>
      </c>
    </row>
    <row r="1951" spans="2:3" x14ac:dyDescent="0.35">
      <c r="B1951" s="95">
        <v>43411</v>
      </c>
      <c r="C1951" s="195">
        <v>2499.34</v>
      </c>
    </row>
    <row r="1952" spans="2:3" x14ac:dyDescent="0.35">
      <c r="B1952" s="95">
        <v>43410</v>
      </c>
      <c r="C1952" s="195">
        <v>2499.34</v>
      </c>
    </row>
    <row r="1953" spans="2:3" x14ac:dyDescent="0.35">
      <c r="B1953" s="95">
        <v>43409</v>
      </c>
      <c r="C1953" s="195">
        <v>2496.39</v>
      </c>
    </row>
    <row r="1954" spans="2:3" x14ac:dyDescent="0.35">
      <c r="B1954" s="95">
        <v>43406</v>
      </c>
      <c r="C1954" s="195">
        <v>2446.81</v>
      </c>
    </row>
    <row r="1955" spans="2:3" x14ac:dyDescent="0.35">
      <c r="B1955" s="95">
        <v>43405</v>
      </c>
      <c r="C1955" s="195">
        <v>2438.9699999999998</v>
      </c>
    </row>
    <row r="1956" spans="2:3" x14ac:dyDescent="0.35">
      <c r="B1956" s="95">
        <v>43404</v>
      </c>
      <c r="C1956" s="195">
        <v>2465.64</v>
      </c>
    </row>
    <row r="1957" spans="2:3" x14ac:dyDescent="0.35">
      <c r="B1957" s="95">
        <v>43403</v>
      </c>
      <c r="C1957" s="195">
        <v>2379.9299999999998</v>
      </c>
    </row>
    <row r="1958" spans="2:3" x14ac:dyDescent="0.35">
      <c r="B1958" s="95">
        <v>43402</v>
      </c>
      <c r="C1958" s="195">
        <v>2358.2399999999998</v>
      </c>
    </row>
    <row r="1959" spans="2:3" x14ac:dyDescent="0.35">
      <c r="B1959" s="95">
        <v>43399</v>
      </c>
      <c r="C1959" s="195">
        <v>2324.27</v>
      </c>
    </row>
    <row r="1960" spans="2:3" x14ac:dyDescent="0.35">
      <c r="B1960" s="95">
        <v>43398</v>
      </c>
      <c r="C1960" s="195">
        <v>2319.38</v>
      </c>
    </row>
    <row r="1961" spans="2:3" x14ac:dyDescent="0.35">
      <c r="B1961" s="95">
        <v>43397</v>
      </c>
      <c r="C1961" s="195">
        <v>2341.59</v>
      </c>
    </row>
    <row r="1962" spans="2:3" x14ac:dyDescent="0.35">
      <c r="B1962" s="95">
        <v>43396</v>
      </c>
      <c r="C1962" s="195">
        <v>2395.94</v>
      </c>
    </row>
    <row r="1963" spans="2:3" x14ac:dyDescent="0.35">
      <c r="B1963" s="95">
        <v>43395</v>
      </c>
      <c r="C1963" s="195">
        <v>2437.6999999999998</v>
      </c>
    </row>
    <row r="1964" spans="2:3" x14ac:dyDescent="0.35">
      <c r="B1964" s="95">
        <v>43392</v>
      </c>
      <c r="C1964" s="195">
        <v>2430.4299999999998</v>
      </c>
    </row>
    <row r="1965" spans="2:3" x14ac:dyDescent="0.35">
      <c r="B1965" s="95">
        <v>43390</v>
      </c>
      <c r="C1965" s="195">
        <v>2420.62</v>
      </c>
    </row>
    <row r="1966" spans="2:3" x14ac:dyDescent="0.35">
      <c r="B1966" s="95">
        <v>43389</v>
      </c>
      <c r="C1966" s="195">
        <v>2490.2800000000002</v>
      </c>
    </row>
    <row r="1967" spans="2:3" x14ac:dyDescent="0.35">
      <c r="B1967" s="95">
        <v>43388</v>
      </c>
      <c r="C1967" s="195">
        <v>2477.65</v>
      </c>
    </row>
    <row r="1968" spans="2:3" x14ac:dyDescent="0.35">
      <c r="B1968" s="95">
        <v>43385</v>
      </c>
      <c r="C1968" s="195">
        <v>2515.1799999999998</v>
      </c>
    </row>
    <row r="1969" spans="2:3" x14ac:dyDescent="0.35">
      <c r="B1969" s="95">
        <v>43384</v>
      </c>
      <c r="C1969" s="195">
        <v>2433.35</v>
      </c>
    </row>
    <row r="1970" spans="2:3" x14ac:dyDescent="0.35">
      <c r="B1970" s="95">
        <v>43383</v>
      </c>
      <c r="C1970" s="195">
        <v>2493.77</v>
      </c>
    </row>
    <row r="1971" spans="2:3" x14ac:dyDescent="0.35">
      <c r="B1971" s="95">
        <v>43382</v>
      </c>
      <c r="C1971" s="195">
        <v>2407.6</v>
      </c>
    </row>
    <row r="1972" spans="2:3" x14ac:dyDescent="0.35">
      <c r="B1972" s="95">
        <v>43381</v>
      </c>
      <c r="C1972" s="195">
        <v>2421.69</v>
      </c>
    </row>
    <row r="1973" spans="2:3" x14ac:dyDescent="0.35">
      <c r="B1973" s="95">
        <v>43378</v>
      </c>
      <c r="C1973" s="195">
        <v>2379.84</v>
      </c>
    </row>
    <row r="1974" spans="2:3" x14ac:dyDescent="0.35">
      <c r="B1974" s="95">
        <v>43377</v>
      </c>
      <c r="C1974" s="195">
        <v>2457.4499999999998</v>
      </c>
    </row>
    <row r="1975" spans="2:3" x14ac:dyDescent="0.35">
      <c r="B1975" s="95">
        <v>43376</v>
      </c>
      <c r="C1975" s="195">
        <v>2507.27</v>
      </c>
    </row>
    <row r="1976" spans="2:3" x14ac:dyDescent="0.35">
      <c r="B1976" s="95">
        <v>43374</v>
      </c>
      <c r="C1976" s="195">
        <v>2552.77</v>
      </c>
    </row>
    <row r="1977" spans="2:3" x14ac:dyDescent="0.35">
      <c r="B1977" s="95">
        <v>43371</v>
      </c>
      <c r="C1977" s="195">
        <v>2544.0100000000002</v>
      </c>
    </row>
    <row r="1978" spans="2:3" x14ac:dyDescent="0.35">
      <c r="B1978" s="95">
        <v>43370</v>
      </c>
      <c r="C1978" s="195">
        <v>2489.9699999999998</v>
      </c>
    </row>
    <row r="1979" spans="2:3" x14ac:dyDescent="0.35">
      <c r="B1979" s="95">
        <v>43369</v>
      </c>
      <c r="C1979" s="195">
        <v>2482.15</v>
      </c>
    </row>
    <row r="1980" spans="2:3" x14ac:dyDescent="0.35">
      <c r="B1980" s="95">
        <v>43368</v>
      </c>
      <c r="C1980" s="195">
        <v>2522.3200000000002</v>
      </c>
    </row>
    <row r="1981" spans="2:3" x14ac:dyDescent="0.35">
      <c r="B1981" s="95">
        <v>43367</v>
      </c>
      <c r="C1981" s="195">
        <v>2447.25</v>
      </c>
    </row>
    <row r="1982" spans="2:3" x14ac:dyDescent="0.35">
      <c r="B1982" s="95">
        <v>43364</v>
      </c>
      <c r="C1982" s="195">
        <v>2529.6999999999998</v>
      </c>
    </row>
    <row r="1983" spans="2:3" x14ac:dyDescent="0.35">
      <c r="B1983" s="95">
        <v>43362</v>
      </c>
      <c r="C1983" s="195">
        <v>2603.59</v>
      </c>
    </row>
    <row r="1984" spans="2:3" x14ac:dyDescent="0.35">
      <c r="B1984" s="95">
        <v>43361</v>
      </c>
      <c r="C1984" s="195">
        <v>2650.12</v>
      </c>
    </row>
    <row r="1985" spans="2:3" x14ac:dyDescent="0.35">
      <c r="B1985" s="95">
        <v>43360</v>
      </c>
      <c r="C1985" s="195">
        <v>2630.61</v>
      </c>
    </row>
    <row r="1986" spans="2:3" x14ac:dyDescent="0.35">
      <c r="B1986" s="95">
        <v>43357</v>
      </c>
      <c r="C1986" s="195">
        <v>2670.17</v>
      </c>
    </row>
    <row r="1987" spans="2:3" x14ac:dyDescent="0.35">
      <c r="B1987" s="95">
        <v>43355</v>
      </c>
      <c r="C1987" s="195">
        <v>2627.88</v>
      </c>
    </row>
    <row r="1988" spans="2:3" x14ac:dyDescent="0.35">
      <c r="B1988" s="95">
        <v>43354</v>
      </c>
      <c r="C1988" s="195">
        <v>2594.92</v>
      </c>
    </row>
    <row r="1989" spans="2:3" x14ac:dyDescent="0.35">
      <c r="B1989" s="95">
        <v>43353</v>
      </c>
      <c r="C1989" s="195">
        <v>2662.18</v>
      </c>
    </row>
    <row r="1990" spans="2:3" x14ac:dyDescent="0.35">
      <c r="B1990" s="95">
        <v>43350</v>
      </c>
      <c r="C1990" s="195">
        <v>2721.2</v>
      </c>
    </row>
    <row r="1991" spans="2:3" x14ac:dyDescent="0.35">
      <c r="B1991" s="95">
        <v>43349</v>
      </c>
      <c r="C1991" s="195">
        <v>2706.06</v>
      </c>
    </row>
    <row r="1992" spans="2:3" x14ac:dyDescent="0.35">
      <c r="B1992" s="95">
        <v>43348</v>
      </c>
      <c r="C1992" s="195">
        <v>2701.93</v>
      </c>
    </row>
    <row r="1993" spans="2:3" x14ac:dyDescent="0.35">
      <c r="B1993" s="95">
        <v>43347</v>
      </c>
      <c r="C1993" s="195">
        <v>2771.41</v>
      </c>
    </row>
    <row r="1994" spans="2:3" x14ac:dyDescent="0.35">
      <c r="B1994" s="95">
        <v>43346</v>
      </c>
      <c r="C1994" s="195">
        <v>2868.31</v>
      </c>
    </row>
    <row r="1995" spans="2:3" x14ac:dyDescent="0.35">
      <c r="B1995" s="95">
        <v>43343</v>
      </c>
      <c r="C1995" s="195">
        <v>2942.96</v>
      </c>
    </row>
    <row r="1996" spans="2:3" x14ac:dyDescent="0.35">
      <c r="B1996" s="95">
        <v>43342</v>
      </c>
      <c r="C1996" s="195">
        <v>2922.54</v>
      </c>
    </row>
    <row r="1997" spans="2:3" x14ac:dyDescent="0.35">
      <c r="B1997" s="95">
        <v>43341</v>
      </c>
      <c r="C1997" s="195">
        <v>2942.55</v>
      </c>
    </row>
    <row r="1998" spans="2:3" x14ac:dyDescent="0.35">
      <c r="B1998" s="95">
        <v>43340</v>
      </c>
      <c r="C1998" s="195">
        <v>2990.54</v>
      </c>
    </row>
    <row r="1999" spans="2:3" x14ac:dyDescent="0.35">
      <c r="B1999" s="95">
        <v>43339</v>
      </c>
      <c r="C1999" s="195">
        <v>2972.76</v>
      </c>
    </row>
    <row r="2000" spans="2:3" x14ac:dyDescent="0.35">
      <c r="B2000" s="95">
        <v>43336</v>
      </c>
      <c r="C2000" s="195">
        <v>2959</v>
      </c>
    </row>
    <row r="2001" spans="2:3" x14ac:dyDescent="0.35">
      <c r="B2001" s="95">
        <v>43335</v>
      </c>
      <c r="C2001" s="195">
        <v>3014.35</v>
      </c>
    </row>
    <row r="2002" spans="2:3" x14ac:dyDescent="0.35">
      <c r="B2002" s="95">
        <v>43333</v>
      </c>
      <c r="C2002" s="195">
        <v>2995.69</v>
      </c>
    </row>
    <row r="2003" spans="2:3" x14ac:dyDescent="0.35">
      <c r="B2003" s="95">
        <v>43332</v>
      </c>
      <c r="C2003" s="195">
        <v>2958.1</v>
      </c>
    </row>
    <row r="2004" spans="2:3" x14ac:dyDescent="0.35">
      <c r="B2004" s="95">
        <v>43329</v>
      </c>
      <c r="C2004" s="195">
        <v>2896.29</v>
      </c>
    </row>
    <row r="2005" spans="2:3" x14ac:dyDescent="0.35">
      <c r="B2005" s="95">
        <v>43328</v>
      </c>
      <c r="C2005" s="195">
        <v>2836.98</v>
      </c>
    </row>
    <row r="2006" spans="2:3" x14ac:dyDescent="0.35">
      <c r="B2006" s="95">
        <v>43326</v>
      </c>
      <c r="C2006" s="195">
        <v>2821.85</v>
      </c>
    </row>
    <row r="2007" spans="2:3" x14ac:dyDescent="0.35">
      <c r="B2007" s="95">
        <v>43325</v>
      </c>
      <c r="C2007" s="195">
        <v>2809.24</v>
      </c>
    </row>
    <row r="2008" spans="2:3" x14ac:dyDescent="0.35">
      <c r="B2008" s="95">
        <v>43322</v>
      </c>
      <c r="C2008" s="195">
        <v>2771.28</v>
      </c>
    </row>
    <row r="2009" spans="2:3" x14ac:dyDescent="0.35">
      <c r="B2009" s="95">
        <v>43321</v>
      </c>
      <c r="C2009" s="195">
        <v>2767.63</v>
      </c>
    </row>
    <row r="2010" spans="2:3" x14ac:dyDescent="0.35">
      <c r="B2010" s="95">
        <v>43320</v>
      </c>
      <c r="C2010" s="195">
        <v>2752.78</v>
      </c>
    </row>
    <row r="2011" spans="2:3" x14ac:dyDescent="0.35">
      <c r="B2011" s="95">
        <v>43319</v>
      </c>
      <c r="C2011" s="195">
        <v>2708.66</v>
      </c>
    </row>
    <row r="2012" spans="2:3" x14ac:dyDescent="0.35">
      <c r="B2012" s="95">
        <v>43318</v>
      </c>
      <c r="C2012" s="195">
        <v>2763.83</v>
      </c>
    </row>
    <row r="2013" spans="2:3" x14ac:dyDescent="0.35">
      <c r="B2013" s="95">
        <v>43315</v>
      </c>
      <c r="C2013" s="195">
        <v>2792.66</v>
      </c>
    </row>
    <row r="2014" spans="2:3" x14ac:dyDescent="0.35">
      <c r="B2014" s="95">
        <v>43314</v>
      </c>
      <c r="C2014" s="195">
        <v>2820.93</v>
      </c>
    </row>
    <row r="2015" spans="2:3" x14ac:dyDescent="0.35">
      <c r="B2015" s="95">
        <v>43313</v>
      </c>
      <c r="C2015" s="195">
        <v>2835.1</v>
      </c>
    </row>
    <row r="2016" spans="2:3" x14ac:dyDescent="0.35">
      <c r="B2016" s="95">
        <v>43312</v>
      </c>
      <c r="C2016" s="195">
        <v>2857.97</v>
      </c>
    </row>
    <row r="2017" spans="2:3" x14ac:dyDescent="0.35">
      <c r="B2017" s="95">
        <v>43311</v>
      </c>
      <c r="C2017" s="195">
        <v>2765.91</v>
      </c>
    </row>
    <row r="2018" spans="2:3" x14ac:dyDescent="0.35">
      <c r="B2018" s="95">
        <v>43308</v>
      </c>
      <c r="C2018" s="195">
        <v>2789.39</v>
      </c>
    </row>
    <row r="2019" spans="2:3" x14ac:dyDescent="0.35">
      <c r="B2019" s="95">
        <v>43307</v>
      </c>
      <c r="C2019" s="195">
        <v>2806.91</v>
      </c>
    </row>
    <row r="2020" spans="2:3" x14ac:dyDescent="0.35">
      <c r="B2020" s="95">
        <v>43306</v>
      </c>
      <c r="C2020" s="195">
        <v>2804.16</v>
      </c>
    </row>
    <row r="2021" spans="2:3" x14ac:dyDescent="0.35">
      <c r="B2021" s="95">
        <v>43305</v>
      </c>
      <c r="C2021" s="195">
        <v>2813.93</v>
      </c>
    </row>
    <row r="2022" spans="2:3" x14ac:dyDescent="0.35">
      <c r="B2022" s="95">
        <v>43304</v>
      </c>
      <c r="C2022" s="195">
        <v>2800.66</v>
      </c>
    </row>
    <row r="2023" spans="2:3" x14ac:dyDescent="0.35">
      <c r="B2023" s="95">
        <v>43301</v>
      </c>
      <c r="C2023" s="195">
        <v>2766.81</v>
      </c>
    </row>
    <row r="2024" spans="2:3" x14ac:dyDescent="0.35">
      <c r="B2024" s="95">
        <v>43300</v>
      </c>
      <c r="C2024" s="195">
        <v>2772.96</v>
      </c>
    </row>
    <row r="2025" spans="2:3" x14ac:dyDescent="0.35">
      <c r="B2025" s="95">
        <v>43299</v>
      </c>
      <c r="C2025" s="195">
        <v>2770.14</v>
      </c>
    </row>
    <row r="2026" spans="2:3" x14ac:dyDescent="0.35">
      <c r="B2026" s="95">
        <v>43298</v>
      </c>
      <c r="C2026" s="195">
        <v>2796.72</v>
      </c>
    </row>
    <row r="2027" spans="2:3" x14ac:dyDescent="0.35">
      <c r="B2027" s="95">
        <v>43297</v>
      </c>
      <c r="C2027" s="195">
        <v>2842.76</v>
      </c>
    </row>
    <row r="2028" spans="2:3" x14ac:dyDescent="0.35">
      <c r="B2028" s="95">
        <v>43294</v>
      </c>
      <c r="C2028" s="195">
        <v>2817.7</v>
      </c>
    </row>
    <row r="2029" spans="2:3" x14ac:dyDescent="0.35">
      <c r="B2029" s="95">
        <v>43293</v>
      </c>
      <c r="C2029" s="195">
        <v>2787.48</v>
      </c>
    </row>
    <row r="2030" spans="2:3" x14ac:dyDescent="0.35">
      <c r="B2030" s="95">
        <v>43292</v>
      </c>
      <c r="C2030" s="195">
        <v>2766.63</v>
      </c>
    </row>
    <row r="2031" spans="2:3" x14ac:dyDescent="0.35">
      <c r="B2031" s="95">
        <v>43291</v>
      </c>
      <c r="C2031" s="195">
        <v>2780.54</v>
      </c>
    </row>
    <row r="2032" spans="2:3" x14ac:dyDescent="0.35">
      <c r="B2032" s="95">
        <v>43290</v>
      </c>
      <c r="C2032" s="195">
        <v>2777.55</v>
      </c>
    </row>
    <row r="2033" spans="2:3" x14ac:dyDescent="0.35">
      <c r="B2033" s="95">
        <v>43287</v>
      </c>
      <c r="C2033" s="195">
        <v>2745.81</v>
      </c>
    </row>
    <row r="2034" spans="2:3" x14ac:dyDescent="0.35">
      <c r="B2034" s="95">
        <v>43286</v>
      </c>
      <c r="C2034" s="195">
        <v>2744.68</v>
      </c>
    </row>
    <row r="2035" spans="2:3" x14ac:dyDescent="0.35">
      <c r="B2035" s="95">
        <v>43285</v>
      </c>
      <c r="C2035" s="195">
        <v>2741.39</v>
      </c>
    </row>
    <row r="2036" spans="2:3" x14ac:dyDescent="0.35">
      <c r="B2036" s="95">
        <v>43284</v>
      </c>
      <c r="C2036" s="195">
        <v>2705.19</v>
      </c>
    </row>
    <row r="2037" spans="2:3" x14ac:dyDescent="0.35">
      <c r="B2037" s="95">
        <v>43283</v>
      </c>
      <c r="C2037" s="195">
        <v>2712.32</v>
      </c>
    </row>
    <row r="2038" spans="2:3" x14ac:dyDescent="0.35">
      <c r="B2038" s="95">
        <v>43280</v>
      </c>
      <c r="C2038" s="195">
        <v>2703.97</v>
      </c>
    </row>
    <row r="2039" spans="2:3" x14ac:dyDescent="0.35">
      <c r="B2039" s="95">
        <v>43279</v>
      </c>
      <c r="C2039" s="195">
        <v>2667.33</v>
      </c>
    </row>
    <row r="2040" spans="2:3" x14ac:dyDescent="0.35">
      <c r="B2040" s="95">
        <v>43278</v>
      </c>
      <c r="C2040" s="195">
        <v>2649.07</v>
      </c>
    </row>
    <row r="2041" spans="2:3" x14ac:dyDescent="0.35">
      <c r="B2041" s="95">
        <v>43277</v>
      </c>
      <c r="C2041" s="195">
        <v>2632.76</v>
      </c>
    </row>
    <row r="2042" spans="2:3" x14ac:dyDescent="0.35">
      <c r="B2042" s="95">
        <v>43276</v>
      </c>
      <c r="C2042" s="195">
        <v>2601.12</v>
      </c>
    </row>
    <row r="2043" spans="2:3" x14ac:dyDescent="0.35">
      <c r="B2043" s="95">
        <v>43273</v>
      </c>
      <c r="C2043" s="195">
        <v>2593.31</v>
      </c>
    </row>
    <row r="2044" spans="2:3" x14ac:dyDescent="0.35">
      <c r="B2044" s="95">
        <v>43272</v>
      </c>
      <c r="C2044" s="195">
        <v>2594.7199999999998</v>
      </c>
    </row>
    <row r="2045" spans="2:3" x14ac:dyDescent="0.35">
      <c r="B2045" s="95">
        <v>43271</v>
      </c>
      <c r="C2045" s="195">
        <v>2609.02</v>
      </c>
    </row>
    <row r="2046" spans="2:3" x14ac:dyDescent="0.35">
      <c r="B2046" s="95">
        <v>43270</v>
      </c>
      <c r="C2046" s="195">
        <v>2600.75</v>
      </c>
    </row>
    <row r="2047" spans="2:3" x14ac:dyDescent="0.35">
      <c r="B2047" s="95">
        <v>43269</v>
      </c>
      <c r="C2047" s="195">
        <v>2643.16</v>
      </c>
    </row>
    <row r="2048" spans="2:3" x14ac:dyDescent="0.35">
      <c r="B2048" s="95">
        <v>43266</v>
      </c>
      <c r="C2048" s="195">
        <v>2670.4</v>
      </c>
    </row>
    <row r="2049" spans="2:3" x14ac:dyDescent="0.35">
      <c r="B2049" s="95">
        <v>43265</v>
      </c>
      <c r="C2049" s="195">
        <v>2611.7199999999998</v>
      </c>
    </row>
    <row r="2050" spans="2:3" x14ac:dyDescent="0.35">
      <c r="B2050" s="95">
        <v>43264</v>
      </c>
      <c r="C2050" s="195">
        <v>2618.42</v>
      </c>
    </row>
    <row r="2051" spans="2:3" x14ac:dyDescent="0.35">
      <c r="B2051" s="95">
        <v>43263</v>
      </c>
      <c r="C2051" s="195">
        <v>2587.7199999999998</v>
      </c>
    </row>
    <row r="2052" spans="2:3" x14ac:dyDescent="0.35">
      <c r="B2052" s="95">
        <v>43262</v>
      </c>
      <c r="C2052" s="195">
        <v>2571.9899999999998</v>
      </c>
    </row>
    <row r="2053" spans="2:3" x14ac:dyDescent="0.35">
      <c r="B2053" s="95">
        <v>43259</v>
      </c>
      <c r="C2053" s="195">
        <v>2575.12</v>
      </c>
    </row>
    <row r="2054" spans="2:3" x14ac:dyDescent="0.35">
      <c r="B2054" s="95">
        <v>43258</v>
      </c>
      <c r="C2054" s="195">
        <v>2608.04</v>
      </c>
    </row>
    <row r="2055" spans="2:3" x14ac:dyDescent="0.35">
      <c r="B2055" s="95">
        <v>43257</v>
      </c>
      <c r="C2055" s="195">
        <v>2557.41</v>
      </c>
    </row>
    <row r="2056" spans="2:3" x14ac:dyDescent="0.35">
      <c r="B2056" s="95">
        <v>43256</v>
      </c>
      <c r="C2056" s="195">
        <v>2529.06</v>
      </c>
    </row>
    <row r="2057" spans="2:3" x14ac:dyDescent="0.35">
      <c r="B2057" s="95">
        <v>43255</v>
      </c>
      <c r="C2057" s="195">
        <v>2509.21</v>
      </c>
    </row>
    <row r="2058" spans="2:3" x14ac:dyDescent="0.35">
      <c r="B2058" s="95">
        <v>43252</v>
      </c>
      <c r="C2058" s="195">
        <v>2529.34</v>
      </c>
    </row>
    <row r="2059" spans="2:3" x14ac:dyDescent="0.35">
      <c r="B2059" s="95">
        <v>43251</v>
      </c>
      <c r="C2059" s="195">
        <v>2577.86</v>
      </c>
    </row>
    <row r="2060" spans="2:3" x14ac:dyDescent="0.35">
      <c r="B2060" s="95">
        <v>43250</v>
      </c>
      <c r="C2060" s="195">
        <v>2519.5100000000002</v>
      </c>
    </row>
    <row r="2061" spans="2:3" x14ac:dyDescent="0.35">
      <c r="B2061" s="95">
        <v>43249</v>
      </c>
      <c r="C2061" s="195">
        <v>2526.14</v>
      </c>
    </row>
    <row r="2062" spans="2:3" x14ac:dyDescent="0.35">
      <c r="B2062" s="95">
        <v>43248</v>
      </c>
      <c r="C2062" s="195">
        <v>2542.61</v>
      </c>
    </row>
    <row r="2063" spans="2:3" x14ac:dyDescent="0.35">
      <c r="B2063" s="95">
        <v>43245</v>
      </c>
      <c r="C2063" s="195">
        <v>2535.89</v>
      </c>
    </row>
    <row r="2064" spans="2:3" x14ac:dyDescent="0.35">
      <c r="B2064" s="95">
        <v>43244</v>
      </c>
      <c r="C2064" s="195">
        <v>2488.33</v>
      </c>
    </row>
    <row r="2065" spans="2:3" x14ac:dyDescent="0.35">
      <c r="B2065" s="95">
        <v>43243</v>
      </c>
      <c r="C2065" s="195">
        <v>2487.2399999999998</v>
      </c>
    </row>
    <row r="2066" spans="2:3" x14ac:dyDescent="0.35">
      <c r="B2066" s="95">
        <v>43242</v>
      </c>
      <c r="C2066" s="195">
        <v>2438.81</v>
      </c>
    </row>
    <row r="2067" spans="2:3" x14ac:dyDescent="0.35">
      <c r="B2067" s="95">
        <v>43241</v>
      </c>
      <c r="C2067" s="195">
        <v>2402.77</v>
      </c>
    </row>
    <row r="2068" spans="2:3" x14ac:dyDescent="0.35">
      <c r="B2068" s="95">
        <v>43238</v>
      </c>
      <c r="C2068" s="195">
        <v>2435.61</v>
      </c>
    </row>
    <row r="2069" spans="2:3" x14ac:dyDescent="0.35">
      <c r="B2069" s="95">
        <v>43237</v>
      </c>
      <c r="C2069" s="195">
        <v>2383.2600000000002</v>
      </c>
    </row>
    <row r="2070" spans="2:3" x14ac:dyDescent="0.35">
      <c r="B2070" s="95">
        <v>43236</v>
      </c>
      <c r="C2070" s="195">
        <v>2411.7399999999998</v>
      </c>
    </row>
    <row r="2071" spans="2:3" x14ac:dyDescent="0.35">
      <c r="B2071" s="95">
        <v>43235</v>
      </c>
      <c r="C2071" s="195">
        <v>2373.71</v>
      </c>
    </row>
    <row r="2072" spans="2:3" x14ac:dyDescent="0.35">
      <c r="B2072" s="95">
        <v>43234</v>
      </c>
      <c r="C2072" s="195">
        <v>2377.75</v>
      </c>
    </row>
    <row r="2073" spans="2:3" x14ac:dyDescent="0.35">
      <c r="B2073" s="95">
        <v>43231</v>
      </c>
      <c r="C2073" s="195">
        <v>2383.67</v>
      </c>
    </row>
    <row r="2074" spans="2:3" x14ac:dyDescent="0.35">
      <c r="B2074" s="95">
        <v>43230</v>
      </c>
      <c r="C2074" s="195">
        <v>2343.96</v>
      </c>
    </row>
    <row r="2075" spans="2:3" x14ac:dyDescent="0.35">
      <c r="B2075" s="95">
        <v>43229</v>
      </c>
      <c r="C2075" s="195">
        <v>2350.5100000000002</v>
      </c>
    </row>
    <row r="2076" spans="2:3" x14ac:dyDescent="0.35">
      <c r="B2076" s="95">
        <v>43228</v>
      </c>
      <c r="C2076" s="195">
        <v>2369.31</v>
      </c>
    </row>
    <row r="2077" spans="2:3" x14ac:dyDescent="0.35">
      <c r="B2077" s="95">
        <v>43227</v>
      </c>
      <c r="C2077" s="195">
        <v>2381.4899999999998</v>
      </c>
    </row>
    <row r="2078" spans="2:3" x14ac:dyDescent="0.35">
      <c r="B2078" s="95">
        <v>43224</v>
      </c>
      <c r="C2078" s="195">
        <v>2343.11</v>
      </c>
    </row>
    <row r="2079" spans="2:3" x14ac:dyDescent="0.35">
      <c r="B2079" s="95">
        <v>43223</v>
      </c>
      <c r="C2079" s="195">
        <v>2322.4899999999998</v>
      </c>
    </row>
    <row r="2080" spans="2:3" x14ac:dyDescent="0.35">
      <c r="B2080" s="95">
        <v>43222</v>
      </c>
      <c r="C2080" s="195">
        <v>2360.7600000000002</v>
      </c>
    </row>
    <row r="2081" spans="2:3" x14ac:dyDescent="0.35">
      <c r="B2081" s="95">
        <v>43220</v>
      </c>
      <c r="C2081" s="195">
        <v>2399.12</v>
      </c>
    </row>
    <row r="2082" spans="2:3" x14ac:dyDescent="0.35">
      <c r="B2082" s="95">
        <v>43217</v>
      </c>
      <c r="C2082" s="195">
        <v>2376.29</v>
      </c>
    </row>
    <row r="2083" spans="2:3" x14ac:dyDescent="0.35">
      <c r="B2083" s="95">
        <v>43216</v>
      </c>
      <c r="C2083" s="195">
        <v>2338.2800000000002</v>
      </c>
    </row>
    <row r="2084" spans="2:3" x14ac:dyDescent="0.35">
      <c r="B2084" s="95">
        <v>43215</v>
      </c>
      <c r="C2084" s="195">
        <v>2339.11</v>
      </c>
    </row>
    <row r="2085" spans="2:3" x14ac:dyDescent="0.35">
      <c r="B2085" s="95">
        <v>43214</v>
      </c>
      <c r="C2085" s="195">
        <v>2305.12</v>
      </c>
    </row>
    <row r="2086" spans="2:3" x14ac:dyDescent="0.35">
      <c r="B2086" s="95">
        <v>43213</v>
      </c>
      <c r="C2086" s="195">
        <v>2312.02</v>
      </c>
    </row>
    <row r="2087" spans="2:3" x14ac:dyDescent="0.35">
      <c r="B2087" s="95">
        <v>43210</v>
      </c>
      <c r="C2087" s="195">
        <v>2316.0700000000002</v>
      </c>
    </row>
    <row r="2088" spans="2:3" x14ac:dyDescent="0.35">
      <c r="B2088" s="95">
        <v>43209</v>
      </c>
      <c r="C2088" s="195">
        <v>2348.0300000000002</v>
      </c>
    </row>
    <row r="2089" spans="2:3" x14ac:dyDescent="0.35">
      <c r="B2089" s="95">
        <v>43208</v>
      </c>
      <c r="C2089" s="195">
        <v>2333.17</v>
      </c>
    </row>
    <row r="2090" spans="2:3" x14ac:dyDescent="0.35">
      <c r="B2090" s="95">
        <v>43207</v>
      </c>
      <c r="C2090" s="195">
        <v>2324.66</v>
      </c>
    </row>
    <row r="2091" spans="2:3" x14ac:dyDescent="0.35">
      <c r="B2091" s="95">
        <v>43206</v>
      </c>
      <c r="C2091" s="195">
        <v>2311.7199999999998</v>
      </c>
    </row>
    <row r="2092" spans="2:3" x14ac:dyDescent="0.35">
      <c r="B2092" s="95">
        <v>43203</v>
      </c>
      <c r="C2092" s="195">
        <v>2266.6999999999998</v>
      </c>
    </row>
    <row r="2093" spans="2:3" x14ac:dyDescent="0.35">
      <c r="B2093" s="95">
        <v>43202</v>
      </c>
      <c r="C2093" s="195">
        <v>2246.66</v>
      </c>
    </row>
    <row r="2094" spans="2:3" x14ac:dyDescent="0.35">
      <c r="B2094" s="95">
        <v>43201</v>
      </c>
      <c r="C2094" s="195">
        <v>2234.69</v>
      </c>
    </row>
    <row r="2095" spans="2:3" x14ac:dyDescent="0.35">
      <c r="B2095" s="95">
        <v>43200</v>
      </c>
      <c r="C2095" s="195">
        <v>2234.2199999999998</v>
      </c>
    </row>
    <row r="2096" spans="2:3" x14ac:dyDescent="0.35">
      <c r="B2096" s="95">
        <v>43199</v>
      </c>
      <c r="C2096" s="195">
        <v>2246.6799999999998</v>
      </c>
    </row>
    <row r="2097" spans="2:3" x14ac:dyDescent="0.35">
      <c r="B2097" s="95">
        <v>43196</v>
      </c>
      <c r="C2097" s="195">
        <v>2253.36</v>
      </c>
    </row>
    <row r="2098" spans="2:3" x14ac:dyDescent="0.35">
      <c r="B2098" s="95">
        <v>43195</v>
      </c>
      <c r="C2098" s="195">
        <v>2205.3200000000002</v>
      </c>
    </row>
    <row r="2099" spans="2:3" x14ac:dyDescent="0.35">
      <c r="B2099" s="95">
        <v>43194</v>
      </c>
      <c r="C2099" s="195">
        <v>2186.41</v>
      </c>
    </row>
    <row r="2100" spans="2:3" x14ac:dyDescent="0.35">
      <c r="B2100" s="95">
        <v>43193</v>
      </c>
      <c r="C2100" s="195">
        <v>2219.2199999999998</v>
      </c>
    </row>
    <row r="2101" spans="2:3" x14ac:dyDescent="0.35">
      <c r="B2101" s="95">
        <v>43192</v>
      </c>
      <c r="C2101" s="195">
        <v>2222.38</v>
      </c>
    </row>
    <row r="2102" spans="2:3" x14ac:dyDescent="0.35">
      <c r="B2102" s="95">
        <v>43187</v>
      </c>
      <c r="C2102" s="195">
        <v>2163</v>
      </c>
    </row>
    <row r="2103" spans="2:3" x14ac:dyDescent="0.35">
      <c r="B2103" s="95">
        <v>43186</v>
      </c>
      <c r="C2103" s="195">
        <v>2160.48</v>
      </c>
    </row>
    <row r="2104" spans="2:3" x14ac:dyDescent="0.35">
      <c r="B2104" s="95">
        <v>43185</v>
      </c>
      <c r="C2104" s="195">
        <v>2114</v>
      </c>
    </row>
    <row r="2105" spans="2:3" x14ac:dyDescent="0.35">
      <c r="B2105" s="95">
        <v>43182</v>
      </c>
      <c r="C2105" s="195">
        <v>2106.02</v>
      </c>
    </row>
    <row r="2106" spans="2:3" x14ac:dyDescent="0.35">
      <c r="B2106" s="95">
        <v>43181</v>
      </c>
      <c r="C2106" s="195">
        <v>2105.39</v>
      </c>
    </row>
    <row r="2107" spans="2:3" x14ac:dyDescent="0.35">
      <c r="B2107" s="95">
        <v>43180</v>
      </c>
      <c r="C2107" s="195">
        <v>2103.75</v>
      </c>
    </row>
    <row r="2108" spans="2:3" x14ac:dyDescent="0.35">
      <c r="B2108" s="95">
        <v>43179</v>
      </c>
      <c r="C2108" s="195">
        <v>2099.66</v>
      </c>
    </row>
    <row r="2109" spans="2:3" x14ac:dyDescent="0.35">
      <c r="B2109" s="95">
        <v>43178</v>
      </c>
      <c r="C2109" s="195">
        <v>2095.5300000000002</v>
      </c>
    </row>
    <row r="2110" spans="2:3" x14ac:dyDescent="0.35">
      <c r="B2110" s="95">
        <v>43175</v>
      </c>
      <c r="C2110" s="195">
        <v>2115.13</v>
      </c>
    </row>
    <row r="2111" spans="2:3" x14ac:dyDescent="0.35">
      <c r="B2111" s="95">
        <v>43174</v>
      </c>
      <c r="C2111" s="195">
        <v>2118.46</v>
      </c>
    </row>
    <row r="2112" spans="2:3" x14ac:dyDescent="0.35">
      <c r="B2112" s="95">
        <v>43173</v>
      </c>
      <c r="C2112" s="195">
        <v>2099.1</v>
      </c>
    </row>
    <row r="2113" spans="2:3" x14ac:dyDescent="0.35">
      <c r="B2113" s="95">
        <v>43172</v>
      </c>
      <c r="C2113" s="195">
        <v>2119.1999999999998</v>
      </c>
    </row>
    <row r="2114" spans="2:3" x14ac:dyDescent="0.35">
      <c r="B2114" s="95">
        <v>43171</v>
      </c>
      <c r="C2114" s="195">
        <v>2117.83</v>
      </c>
    </row>
    <row r="2115" spans="2:3" x14ac:dyDescent="0.35">
      <c r="B2115" s="95">
        <v>43168</v>
      </c>
      <c r="C2115" s="195">
        <v>2106.9499999999998</v>
      </c>
    </row>
    <row r="2116" spans="2:3" x14ac:dyDescent="0.35">
      <c r="B2116" s="95">
        <v>43167</v>
      </c>
      <c r="C2116" s="195">
        <v>2109.8200000000002</v>
      </c>
    </row>
    <row r="2117" spans="2:3" x14ac:dyDescent="0.35">
      <c r="B2117" s="95">
        <v>43166</v>
      </c>
      <c r="C2117" s="195">
        <v>2125.62</v>
      </c>
    </row>
    <row r="2118" spans="2:3" x14ac:dyDescent="0.35">
      <c r="B2118" s="95">
        <v>43165</v>
      </c>
      <c r="C2118" s="195">
        <v>2099.73</v>
      </c>
    </row>
    <row r="2119" spans="2:3" x14ac:dyDescent="0.35">
      <c r="B2119" s="95">
        <v>43164</v>
      </c>
      <c r="C2119" s="195">
        <v>2133.35</v>
      </c>
    </row>
    <row r="2120" spans="2:3" x14ac:dyDescent="0.35">
      <c r="B2120" s="95">
        <v>43160</v>
      </c>
      <c r="C2120" s="195">
        <v>2151.36</v>
      </c>
    </row>
    <row r="2121" spans="2:3" x14ac:dyDescent="0.35">
      <c r="B2121" s="95">
        <v>43159</v>
      </c>
      <c r="C2121" s="195">
        <v>2173.29</v>
      </c>
    </row>
    <row r="2122" spans="2:3" x14ac:dyDescent="0.35">
      <c r="B2122" s="95">
        <v>43158</v>
      </c>
      <c r="C2122" s="195">
        <v>2155.02</v>
      </c>
    </row>
    <row r="2123" spans="2:3" x14ac:dyDescent="0.35">
      <c r="B2123" s="95">
        <v>43157</v>
      </c>
      <c r="C2123" s="195">
        <v>2160.46</v>
      </c>
    </row>
    <row r="2124" spans="2:3" x14ac:dyDescent="0.35">
      <c r="B2124" s="95">
        <v>43154</v>
      </c>
      <c r="C2124" s="195">
        <v>2159.2199999999998</v>
      </c>
    </row>
    <row r="2125" spans="2:3" x14ac:dyDescent="0.35">
      <c r="B2125" s="95">
        <v>43153</v>
      </c>
      <c r="C2125" s="195">
        <v>2113.0700000000002</v>
      </c>
    </row>
    <row r="2126" spans="2:3" x14ac:dyDescent="0.35">
      <c r="B2126" s="95">
        <v>43152</v>
      </c>
      <c r="C2126" s="195">
        <v>2075.6</v>
      </c>
    </row>
    <row r="2127" spans="2:3" x14ac:dyDescent="0.35">
      <c r="B2127" s="95">
        <v>43151</v>
      </c>
      <c r="C2127" s="195">
        <v>2060.09</v>
      </c>
    </row>
    <row r="2128" spans="2:3" x14ac:dyDescent="0.35">
      <c r="B2128" s="95">
        <v>43150</v>
      </c>
      <c r="C2128" s="195">
        <v>2059.7399999999998</v>
      </c>
    </row>
    <row r="2129" spans="2:3" x14ac:dyDescent="0.35">
      <c r="B2129" s="95">
        <v>43147</v>
      </c>
      <c r="C2129" s="195">
        <v>2080.91</v>
      </c>
    </row>
    <row r="2130" spans="2:3" x14ac:dyDescent="0.35">
      <c r="B2130" s="95">
        <v>43146</v>
      </c>
      <c r="C2130" s="195">
        <v>2069.5100000000002</v>
      </c>
    </row>
    <row r="2131" spans="2:3" x14ac:dyDescent="0.35">
      <c r="B2131" s="95">
        <v>43145</v>
      </c>
      <c r="C2131" s="195">
        <v>2073.16</v>
      </c>
    </row>
    <row r="2132" spans="2:3" x14ac:dyDescent="0.35">
      <c r="B2132" s="95">
        <v>43143</v>
      </c>
      <c r="C2132" s="195">
        <v>2076.8000000000002</v>
      </c>
    </row>
    <row r="2133" spans="2:3" x14ac:dyDescent="0.35">
      <c r="B2133" s="95">
        <v>43140</v>
      </c>
      <c r="C2133" s="195">
        <v>2019.64</v>
      </c>
    </row>
    <row r="2134" spans="2:3" x14ac:dyDescent="0.35">
      <c r="B2134" s="95">
        <v>43139</v>
      </c>
      <c r="C2134" s="195">
        <v>2013.92</v>
      </c>
    </row>
    <row r="2135" spans="2:3" x14ac:dyDescent="0.35">
      <c r="B2135" s="95">
        <v>43138</v>
      </c>
      <c r="C2135" s="195">
        <v>1980.17</v>
      </c>
    </row>
    <row r="2136" spans="2:3" x14ac:dyDescent="0.35">
      <c r="B2136" s="95">
        <v>43137</v>
      </c>
      <c r="C2136" s="195">
        <v>1971.47</v>
      </c>
    </row>
    <row r="2137" spans="2:3" x14ac:dyDescent="0.35">
      <c r="B2137" s="95">
        <v>43136</v>
      </c>
      <c r="C2137" s="195">
        <v>2009</v>
      </c>
    </row>
    <row r="2138" spans="2:3" x14ac:dyDescent="0.35">
      <c r="B2138" s="95">
        <v>43133</v>
      </c>
      <c r="C2138" s="195">
        <v>2056.7600000000002</v>
      </c>
    </row>
    <row r="2139" spans="2:3" x14ac:dyDescent="0.35">
      <c r="B2139" s="95">
        <v>43132</v>
      </c>
      <c r="C2139" s="195">
        <v>2062.87</v>
      </c>
    </row>
    <row r="2140" spans="2:3" x14ac:dyDescent="0.35">
      <c r="B2140" s="95">
        <v>43131</v>
      </c>
      <c r="C2140" s="195">
        <v>2038.35</v>
      </c>
    </row>
    <row r="2141" spans="2:3" x14ac:dyDescent="0.35">
      <c r="B2141" s="95">
        <v>43130</v>
      </c>
      <c r="C2141" s="195">
        <v>2047.68</v>
      </c>
    </row>
    <row r="2142" spans="2:3" x14ac:dyDescent="0.35">
      <c r="B2142" s="95">
        <v>43129</v>
      </c>
      <c r="C2142" s="195">
        <v>2041.81</v>
      </c>
    </row>
    <row r="2143" spans="2:3" x14ac:dyDescent="0.35">
      <c r="B2143" s="95">
        <v>43125</v>
      </c>
      <c r="C2143" s="195">
        <v>2012.87</v>
      </c>
    </row>
    <row r="2144" spans="2:3" x14ac:dyDescent="0.35">
      <c r="B2144" s="95">
        <v>43124</v>
      </c>
      <c r="C2144" s="195">
        <v>2053.62</v>
      </c>
    </row>
    <row r="2145" spans="2:3" x14ac:dyDescent="0.35">
      <c r="B2145" s="95">
        <v>43123</v>
      </c>
      <c r="C2145" s="195">
        <v>2061.11</v>
      </c>
    </row>
    <row r="2146" spans="2:3" x14ac:dyDescent="0.35">
      <c r="B2146" s="95">
        <v>43122</v>
      </c>
      <c r="C2146" s="195">
        <v>2048.4499999999998</v>
      </c>
    </row>
    <row r="2147" spans="2:3" x14ac:dyDescent="0.35">
      <c r="B2147" s="95">
        <v>43119</v>
      </c>
      <c r="C2147" s="195">
        <v>2038.48</v>
      </c>
    </row>
    <row r="2148" spans="2:3" x14ac:dyDescent="0.35">
      <c r="B2148" s="95">
        <v>43118</v>
      </c>
      <c r="C2148" s="195">
        <v>2015.44</v>
      </c>
    </row>
    <row r="2149" spans="2:3" x14ac:dyDescent="0.35">
      <c r="B2149" s="95">
        <v>43117</v>
      </c>
      <c r="C2149" s="195">
        <v>2066.92</v>
      </c>
    </row>
    <row r="2150" spans="2:3" x14ac:dyDescent="0.35">
      <c r="B2150" s="95">
        <v>43116</v>
      </c>
      <c r="C2150" s="195">
        <v>2035.39</v>
      </c>
    </row>
    <row r="2151" spans="2:3" x14ac:dyDescent="0.35">
      <c r="B2151" s="95">
        <v>43115</v>
      </c>
      <c r="C2151" s="195">
        <v>2053.89</v>
      </c>
    </row>
    <row r="2152" spans="2:3" x14ac:dyDescent="0.35">
      <c r="B2152" s="95">
        <v>43112</v>
      </c>
      <c r="C2152" s="195">
        <v>2048.86</v>
      </c>
    </row>
    <row r="2153" spans="2:3" x14ac:dyDescent="0.35">
      <c r="B2153" s="95">
        <v>43111</v>
      </c>
      <c r="C2153" s="195">
        <v>2054.62</v>
      </c>
    </row>
    <row r="2154" spans="2:3" x14ac:dyDescent="0.35">
      <c r="B2154" s="95">
        <v>43110</v>
      </c>
      <c r="C2154" s="195">
        <v>2034.26</v>
      </c>
    </row>
    <row r="2155" spans="2:3" x14ac:dyDescent="0.35">
      <c r="B2155" s="95">
        <v>43109</v>
      </c>
      <c r="C2155" s="195">
        <v>2019.99</v>
      </c>
    </row>
    <row r="2156" spans="2:3" x14ac:dyDescent="0.35">
      <c r="B2156" s="95">
        <v>43108</v>
      </c>
      <c r="C2156" s="195">
        <v>2042.53</v>
      </c>
    </row>
    <row r="2157" spans="2:3" x14ac:dyDescent="0.35">
      <c r="B2157" s="95">
        <v>43105</v>
      </c>
      <c r="C2157" s="195">
        <v>2020.92</v>
      </c>
    </row>
    <row r="2158" spans="2:3" x14ac:dyDescent="0.35">
      <c r="B2158" s="95">
        <v>43104</v>
      </c>
      <c r="C2158" s="195">
        <v>2013.22</v>
      </c>
    </row>
    <row r="2159" spans="2:3" x14ac:dyDescent="0.35">
      <c r="B2159" s="95">
        <v>43103</v>
      </c>
      <c r="C2159" s="195">
        <v>2036.96</v>
      </c>
    </row>
    <row r="2160" spans="2:3" x14ac:dyDescent="0.35">
      <c r="B2160" s="95">
        <v>43102</v>
      </c>
      <c r="C2160" s="195">
        <v>2026.12</v>
      </c>
    </row>
    <row r="2161" spans="2:3" x14ac:dyDescent="0.35">
      <c r="B2161" s="95">
        <v>43101</v>
      </c>
      <c r="C2161" s="195">
        <v>2061.89</v>
      </c>
    </row>
    <row r="2162" spans="2:3" x14ac:dyDescent="0.35">
      <c r="B2162" s="95">
        <v>43098</v>
      </c>
      <c r="C2162" s="195">
        <v>2049.27</v>
      </c>
    </row>
    <row r="2163" spans="2:3" x14ac:dyDescent="0.35">
      <c r="B2163" s="95">
        <v>43097</v>
      </c>
      <c r="C2163" s="195">
        <v>2030.47</v>
      </c>
    </row>
    <row r="2164" spans="2:3" x14ac:dyDescent="0.35">
      <c r="B2164" s="95">
        <v>43096</v>
      </c>
      <c r="C2164" s="195">
        <v>2060.54</v>
      </c>
    </row>
    <row r="2165" spans="2:3" x14ac:dyDescent="0.35">
      <c r="B2165" s="95">
        <v>43095</v>
      </c>
      <c r="C2165" s="195">
        <v>2065.09</v>
      </c>
    </row>
    <row r="2166" spans="2:3" x14ac:dyDescent="0.35">
      <c r="B2166" s="95">
        <v>43091</v>
      </c>
      <c r="C2166" s="195">
        <v>2065.5500000000002</v>
      </c>
    </row>
    <row r="2167" spans="2:3" x14ac:dyDescent="0.35">
      <c r="B2167" s="95">
        <v>43090</v>
      </c>
      <c r="C2167" s="195">
        <v>2059.48</v>
      </c>
    </row>
    <row r="2168" spans="2:3" x14ac:dyDescent="0.35">
      <c r="B2168" s="95">
        <v>43089</v>
      </c>
      <c r="C2168" s="195">
        <v>2065</v>
      </c>
    </row>
    <row r="2169" spans="2:3" x14ac:dyDescent="0.35">
      <c r="B2169" s="95">
        <v>43088</v>
      </c>
      <c r="C2169" s="195">
        <v>2069.86</v>
      </c>
    </row>
    <row r="2170" spans="2:3" x14ac:dyDescent="0.35">
      <c r="B2170" s="95">
        <v>43087</v>
      </c>
      <c r="C2170" s="195">
        <v>2045.03</v>
      </c>
    </row>
    <row r="2171" spans="2:3" x14ac:dyDescent="0.35">
      <c r="B2171" s="95">
        <v>43084</v>
      </c>
      <c r="C2171" s="195">
        <v>2046.81</v>
      </c>
    </row>
    <row r="2172" spans="2:3" x14ac:dyDescent="0.35">
      <c r="B2172" s="95">
        <v>43083</v>
      </c>
      <c r="C2172" s="195">
        <v>2043.01</v>
      </c>
    </row>
    <row r="2173" spans="2:3" x14ac:dyDescent="0.35">
      <c r="B2173" s="95">
        <v>43082</v>
      </c>
      <c r="C2173" s="195">
        <v>2095.23</v>
      </c>
    </row>
    <row r="2174" spans="2:3" x14ac:dyDescent="0.35">
      <c r="B2174" s="95">
        <v>43081</v>
      </c>
      <c r="C2174" s="195">
        <v>2114.92</v>
      </c>
    </row>
    <row r="2175" spans="2:3" x14ac:dyDescent="0.35">
      <c r="B2175" s="95">
        <v>43080</v>
      </c>
      <c r="C2175" s="195">
        <v>2118.88</v>
      </c>
    </row>
    <row r="2176" spans="2:3" x14ac:dyDescent="0.35">
      <c r="B2176" s="95">
        <v>43077</v>
      </c>
      <c r="C2176" s="195">
        <v>2113.0700000000002</v>
      </c>
    </row>
    <row r="2177" spans="2:3" x14ac:dyDescent="0.35">
      <c r="B2177" s="95">
        <v>43076</v>
      </c>
      <c r="C2177" s="195">
        <v>2154.02</v>
      </c>
    </row>
    <row r="2178" spans="2:3" x14ac:dyDescent="0.35">
      <c r="B2178" s="95">
        <v>43075</v>
      </c>
      <c r="C2178" s="195">
        <v>2071.5500000000002</v>
      </c>
    </row>
    <row r="2179" spans="2:3" x14ac:dyDescent="0.35">
      <c r="B2179" s="95">
        <v>43074</v>
      </c>
      <c r="C2179" s="195">
        <v>2072.16</v>
      </c>
    </row>
    <row r="2180" spans="2:3" x14ac:dyDescent="0.35">
      <c r="B2180" s="95">
        <v>43073</v>
      </c>
      <c r="C2180" s="195">
        <v>2072.77</v>
      </c>
    </row>
    <row r="2181" spans="2:3" x14ac:dyDescent="0.35">
      <c r="B2181" s="95">
        <v>43070</v>
      </c>
      <c r="C2181" s="195">
        <v>2091.35</v>
      </c>
    </row>
    <row r="2182" spans="2:3" x14ac:dyDescent="0.35">
      <c r="B2182" s="95">
        <v>43069</v>
      </c>
      <c r="C2182" s="195">
        <v>2095.5500000000002</v>
      </c>
    </row>
    <row r="2183" spans="2:3" x14ac:dyDescent="0.35">
      <c r="B2183" s="95">
        <v>43068</v>
      </c>
      <c r="C2183" s="195">
        <v>2093.62</v>
      </c>
    </row>
    <row r="2184" spans="2:3" x14ac:dyDescent="0.35">
      <c r="B2184" s="95">
        <v>43067</v>
      </c>
      <c r="C2184" s="195">
        <v>2086.46</v>
      </c>
    </row>
    <row r="2185" spans="2:3" x14ac:dyDescent="0.35">
      <c r="B2185" s="95">
        <v>43066</v>
      </c>
      <c r="C2185" s="195">
        <v>2087.41</v>
      </c>
    </row>
    <row r="2186" spans="2:3" x14ac:dyDescent="0.35">
      <c r="B2186" s="95">
        <v>43063</v>
      </c>
      <c r="C2186" s="195">
        <v>2063.52</v>
      </c>
    </row>
    <row r="2187" spans="2:3" x14ac:dyDescent="0.35">
      <c r="B2187" s="95">
        <v>43062</v>
      </c>
      <c r="C2187" s="195">
        <v>2081.08</v>
      </c>
    </row>
    <row r="2188" spans="2:3" x14ac:dyDescent="0.35">
      <c r="B2188" s="95">
        <v>43061</v>
      </c>
      <c r="C2188" s="195">
        <v>2077.9499999999998</v>
      </c>
    </row>
    <row r="2189" spans="2:3" x14ac:dyDescent="0.35">
      <c r="B2189" s="95">
        <v>43060</v>
      </c>
      <c r="C2189" s="195">
        <v>2096.12</v>
      </c>
    </row>
    <row r="2190" spans="2:3" x14ac:dyDescent="0.35">
      <c r="B2190" s="95">
        <v>43059</v>
      </c>
      <c r="C2190" s="195">
        <v>2072.75</v>
      </c>
    </row>
    <row r="2191" spans="2:3" x14ac:dyDescent="0.35">
      <c r="B2191" s="95">
        <v>43056</v>
      </c>
      <c r="C2191" s="195">
        <v>2067.0300000000002</v>
      </c>
    </row>
    <row r="2192" spans="2:3" x14ac:dyDescent="0.35">
      <c r="B2192" s="95">
        <v>43055</v>
      </c>
      <c r="C2192" s="195">
        <v>2061.2199999999998</v>
      </c>
    </row>
    <row r="2193" spans="2:3" x14ac:dyDescent="0.35">
      <c r="B2193" s="95">
        <v>43054</v>
      </c>
      <c r="C2193" s="195">
        <v>2066.9</v>
      </c>
    </row>
    <row r="2194" spans="2:3" x14ac:dyDescent="0.35">
      <c r="B2194" s="95">
        <v>43053</v>
      </c>
      <c r="C2194" s="195">
        <v>2083.69</v>
      </c>
    </row>
    <row r="2195" spans="2:3" x14ac:dyDescent="0.35">
      <c r="B2195" s="95">
        <v>43052</v>
      </c>
      <c r="C2195" s="195">
        <v>2124.58</v>
      </c>
    </row>
    <row r="2196" spans="2:3" x14ac:dyDescent="0.35">
      <c r="B2196" s="95">
        <v>43049</v>
      </c>
      <c r="C2196" s="195">
        <v>2120.5300000000002</v>
      </c>
    </row>
    <row r="2197" spans="2:3" x14ac:dyDescent="0.35">
      <c r="B2197" s="95">
        <v>43048</v>
      </c>
      <c r="C2197" s="195">
        <v>2070.46</v>
      </c>
    </row>
    <row r="2198" spans="2:3" x14ac:dyDescent="0.35">
      <c r="B2198" s="95">
        <v>43047</v>
      </c>
      <c r="C2198" s="195">
        <v>2025.01</v>
      </c>
    </row>
    <row r="2199" spans="2:3" x14ac:dyDescent="0.35">
      <c r="B2199" s="95">
        <v>43046</v>
      </c>
      <c r="C2199" s="195">
        <v>2023.05</v>
      </c>
    </row>
    <row r="2200" spans="2:3" x14ac:dyDescent="0.35">
      <c r="B2200" s="95">
        <v>43045</v>
      </c>
      <c r="C2200" s="195">
        <v>2020.46</v>
      </c>
    </row>
    <row r="2201" spans="2:3" x14ac:dyDescent="0.35">
      <c r="B2201" s="95">
        <v>43042</v>
      </c>
      <c r="C2201" s="195">
        <v>2027.01</v>
      </c>
    </row>
    <row r="2202" spans="2:3" x14ac:dyDescent="0.35">
      <c r="B2202" s="95">
        <v>43041</v>
      </c>
      <c r="C2202" s="195">
        <v>2027.25</v>
      </c>
    </row>
    <row r="2203" spans="2:3" x14ac:dyDescent="0.35">
      <c r="B2203" s="95">
        <v>43040</v>
      </c>
      <c r="C2203" s="195">
        <v>2044.05</v>
      </c>
    </row>
    <row r="2204" spans="2:3" x14ac:dyDescent="0.35">
      <c r="B2204" s="95">
        <v>43039</v>
      </c>
      <c r="C2204" s="195">
        <v>2018.92</v>
      </c>
    </row>
    <row r="2205" spans="2:3" x14ac:dyDescent="0.35">
      <c r="B2205" s="95">
        <v>43038</v>
      </c>
      <c r="C2205" s="195">
        <v>2065.2199999999998</v>
      </c>
    </row>
    <row r="2206" spans="2:3" x14ac:dyDescent="0.35">
      <c r="B2206" s="95">
        <v>43035</v>
      </c>
      <c r="C2206" s="195">
        <v>2000.58</v>
      </c>
    </row>
    <row r="2207" spans="2:3" x14ac:dyDescent="0.35">
      <c r="B2207" s="95">
        <v>43034</v>
      </c>
      <c r="C2207" s="195">
        <v>2003.75</v>
      </c>
    </row>
    <row r="2208" spans="2:3" x14ac:dyDescent="0.35">
      <c r="B2208" s="95">
        <v>43033</v>
      </c>
      <c r="C2208" s="195">
        <v>2020.99</v>
      </c>
    </row>
    <row r="2209" spans="2:3" x14ac:dyDescent="0.35">
      <c r="B2209" s="95">
        <v>43032</v>
      </c>
      <c r="C2209" s="195">
        <v>2012.98</v>
      </c>
    </row>
    <row r="2210" spans="2:3" x14ac:dyDescent="0.35">
      <c r="B2210" s="95">
        <v>43031</v>
      </c>
      <c r="C2210" s="195">
        <v>2025.75</v>
      </c>
    </row>
    <row r="2211" spans="2:3" x14ac:dyDescent="0.35">
      <c r="B2211" s="95">
        <v>43027</v>
      </c>
      <c r="C2211" s="195">
        <v>2013.92</v>
      </c>
    </row>
    <row r="2212" spans="2:3" x14ac:dyDescent="0.35">
      <c r="B2212" s="95">
        <v>43026</v>
      </c>
      <c r="C2212" s="195">
        <v>2039.09</v>
      </c>
    </row>
    <row r="2213" spans="2:3" x14ac:dyDescent="0.35">
      <c r="B2213" s="95">
        <v>43025</v>
      </c>
      <c r="C2213" s="195">
        <v>2008.39</v>
      </c>
    </row>
    <row r="2214" spans="2:3" x14ac:dyDescent="0.35">
      <c r="B2214" s="95">
        <v>43024</v>
      </c>
      <c r="C2214" s="195">
        <v>1975.67</v>
      </c>
    </row>
    <row r="2215" spans="2:3" x14ac:dyDescent="0.35">
      <c r="B2215" s="95">
        <v>43021</v>
      </c>
      <c r="C2215" s="195">
        <v>1993.99</v>
      </c>
    </row>
    <row r="2216" spans="2:3" x14ac:dyDescent="0.35">
      <c r="B2216" s="95">
        <v>43020</v>
      </c>
      <c r="C2216" s="195">
        <v>1977.56</v>
      </c>
    </row>
    <row r="2217" spans="2:3" x14ac:dyDescent="0.35">
      <c r="B2217" s="95">
        <v>43019</v>
      </c>
      <c r="C2217" s="195">
        <v>1904.23</v>
      </c>
    </row>
    <row r="2218" spans="2:3" x14ac:dyDescent="0.35">
      <c r="B2218" s="95">
        <v>43018</v>
      </c>
      <c r="C2218" s="195">
        <v>1892.33</v>
      </c>
    </row>
    <row r="2219" spans="2:3" x14ac:dyDescent="0.35">
      <c r="B2219" s="95">
        <v>43017</v>
      </c>
      <c r="C2219" s="195">
        <v>1890.55</v>
      </c>
    </row>
    <row r="2220" spans="2:3" x14ac:dyDescent="0.35">
      <c r="B2220" s="95">
        <v>43014</v>
      </c>
      <c r="C2220" s="195">
        <v>1898.1</v>
      </c>
    </row>
    <row r="2221" spans="2:3" x14ac:dyDescent="0.35">
      <c r="B2221" s="95">
        <v>43013</v>
      </c>
      <c r="C2221" s="195">
        <v>1898.88</v>
      </c>
    </row>
    <row r="2222" spans="2:3" x14ac:dyDescent="0.35">
      <c r="B2222" s="95">
        <v>43012</v>
      </c>
      <c r="C2222" s="195">
        <v>1889.39</v>
      </c>
    </row>
    <row r="2223" spans="2:3" x14ac:dyDescent="0.35">
      <c r="B2223" s="95">
        <v>43011</v>
      </c>
      <c r="C2223" s="195">
        <v>1888.61</v>
      </c>
    </row>
    <row r="2224" spans="2:3" x14ac:dyDescent="0.35">
      <c r="B2224" s="95">
        <v>43007</v>
      </c>
      <c r="C2224" s="195">
        <v>1890.44</v>
      </c>
    </row>
    <row r="2225" spans="2:3" x14ac:dyDescent="0.35">
      <c r="B2225" s="95">
        <v>43006</v>
      </c>
      <c r="C2225" s="195">
        <v>1888.46</v>
      </c>
    </row>
    <row r="2226" spans="2:3" x14ac:dyDescent="0.35">
      <c r="B2226" s="95">
        <v>43005</v>
      </c>
      <c r="C2226" s="195">
        <v>1871.95</v>
      </c>
    </row>
    <row r="2227" spans="2:3" x14ac:dyDescent="0.35">
      <c r="B2227" s="95">
        <v>43004</v>
      </c>
      <c r="C2227" s="195">
        <v>1882.5</v>
      </c>
    </row>
    <row r="2228" spans="2:3" x14ac:dyDescent="0.35">
      <c r="B2228" s="95">
        <v>43003</v>
      </c>
      <c r="C2228" s="195">
        <v>1862.96</v>
      </c>
    </row>
    <row r="2229" spans="2:3" x14ac:dyDescent="0.35">
      <c r="B2229" s="95">
        <v>43000</v>
      </c>
      <c r="C2229" s="195">
        <v>1858.26</v>
      </c>
    </row>
    <row r="2230" spans="2:3" x14ac:dyDescent="0.35">
      <c r="B2230" s="95">
        <v>42999</v>
      </c>
      <c r="C2230" s="195">
        <v>1883.41</v>
      </c>
    </row>
    <row r="2231" spans="2:3" x14ac:dyDescent="0.35">
      <c r="B2231" s="95">
        <v>42998</v>
      </c>
      <c r="C2231" s="195">
        <v>1893.4</v>
      </c>
    </row>
    <row r="2232" spans="2:3" x14ac:dyDescent="0.35">
      <c r="B2232" s="95">
        <v>42997</v>
      </c>
      <c r="C2232" s="195">
        <v>1901.73</v>
      </c>
    </row>
    <row r="2233" spans="2:3" x14ac:dyDescent="0.35">
      <c r="B2233" s="95">
        <v>42996</v>
      </c>
      <c r="C2233" s="195">
        <v>1909.67</v>
      </c>
    </row>
    <row r="2234" spans="2:3" x14ac:dyDescent="0.35">
      <c r="B2234" s="95">
        <v>42993</v>
      </c>
      <c r="C2234" s="195">
        <v>1895.99</v>
      </c>
    </row>
    <row r="2235" spans="2:3" x14ac:dyDescent="0.35">
      <c r="B2235" s="95">
        <v>42992</v>
      </c>
      <c r="C2235" s="195">
        <v>1888.87</v>
      </c>
    </row>
    <row r="2236" spans="2:3" x14ac:dyDescent="0.35">
      <c r="B2236" s="95">
        <v>42991</v>
      </c>
      <c r="C2236" s="195">
        <v>1884.22</v>
      </c>
    </row>
    <row r="2237" spans="2:3" x14ac:dyDescent="0.35">
      <c r="B2237" s="95">
        <v>42990</v>
      </c>
      <c r="C2237" s="195">
        <v>1878.67</v>
      </c>
    </row>
    <row r="2238" spans="2:3" x14ac:dyDescent="0.35">
      <c r="B2238" s="95">
        <v>42989</v>
      </c>
      <c r="C2238" s="195">
        <v>1870.01</v>
      </c>
    </row>
    <row r="2239" spans="2:3" x14ac:dyDescent="0.35">
      <c r="B2239" s="95">
        <v>42986</v>
      </c>
      <c r="C2239" s="195">
        <v>1866.07</v>
      </c>
    </row>
    <row r="2240" spans="2:3" x14ac:dyDescent="0.35">
      <c r="B2240" s="95">
        <v>42985</v>
      </c>
      <c r="C2240" s="195">
        <v>1854.26</v>
      </c>
    </row>
    <row r="2241" spans="2:3" x14ac:dyDescent="0.35">
      <c r="B2241" s="95">
        <v>42984</v>
      </c>
      <c r="C2241" s="195">
        <v>1848.49</v>
      </c>
    </row>
    <row r="2242" spans="2:3" x14ac:dyDescent="0.35">
      <c r="B2242" s="95">
        <v>42983</v>
      </c>
      <c r="C2242" s="195">
        <v>1854.04</v>
      </c>
    </row>
    <row r="2243" spans="2:3" x14ac:dyDescent="0.35">
      <c r="B2243" s="95">
        <v>42982</v>
      </c>
      <c r="C2243" s="195">
        <v>1836.22</v>
      </c>
    </row>
    <row r="2244" spans="2:3" x14ac:dyDescent="0.35">
      <c r="B2244" s="95">
        <v>42979</v>
      </c>
      <c r="C2244" s="195">
        <v>1846.79</v>
      </c>
    </row>
    <row r="2245" spans="2:3" x14ac:dyDescent="0.35">
      <c r="B2245" s="95">
        <v>42978</v>
      </c>
      <c r="C2245" s="195">
        <v>1841.14</v>
      </c>
    </row>
    <row r="2246" spans="2:3" x14ac:dyDescent="0.35">
      <c r="B2246" s="95">
        <v>42977</v>
      </c>
      <c r="C2246" s="195">
        <v>1845.66</v>
      </c>
    </row>
    <row r="2247" spans="2:3" x14ac:dyDescent="0.35">
      <c r="B2247" s="95">
        <v>42976</v>
      </c>
      <c r="C2247" s="195">
        <v>1815.74</v>
      </c>
    </row>
    <row r="2248" spans="2:3" x14ac:dyDescent="0.35">
      <c r="B2248" s="95">
        <v>42975</v>
      </c>
      <c r="C2248" s="195">
        <v>1822.58</v>
      </c>
    </row>
    <row r="2249" spans="2:3" x14ac:dyDescent="0.35">
      <c r="B2249" s="95">
        <v>42971</v>
      </c>
      <c r="C2249" s="195">
        <v>1833.8</v>
      </c>
    </row>
    <row r="2250" spans="2:3" x14ac:dyDescent="0.35">
      <c r="B2250" s="95">
        <v>42970</v>
      </c>
      <c r="C2250" s="195">
        <v>1848.19</v>
      </c>
    </row>
    <row r="2251" spans="2:3" x14ac:dyDescent="0.35">
      <c r="B2251" s="95">
        <v>42969</v>
      </c>
      <c r="C2251" s="195">
        <v>1827.17</v>
      </c>
    </row>
    <row r="2252" spans="2:3" x14ac:dyDescent="0.35">
      <c r="B2252" s="95">
        <v>42968</v>
      </c>
      <c r="C2252" s="195">
        <v>1840.64</v>
      </c>
    </row>
    <row r="2253" spans="2:3" x14ac:dyDescent="0.35">
      <c r="B2253" s="95">
        <v>42965</v>
      </c>
      <c r="C2253" s="195">
        <v>1850.06</v>
      </c>
    </row>
    <row r="2254" spans="2:3" x14ac:dyDescent="0.35">
      <c r="B2254" s="95">
        <v>42964</v>
      </c>
      <c r="C2254" s="195">
        <v>1849.64</v>
      </c>
    </row>
    <row r="2255" spans="2:3" x14ac:dyDescent="0.35">
      <c r="B2255" s="95">
        <v>42963</v>
      </c>
      <c r="C2255" s="195">
        <v>1871.16</v>
      </c>
    </row>
    <row r="2256" spans="2:3" x14ac:dyDescent="0.35">
      <c r="B2256" s="95">
        <v>42961</v>
      </c>
      <c r="C2256" s="195">
        <v>1810.26</v>
      </c>
    </row>
    <row r="2257" spans="2:3" x14ac:dyDescent="0.35">
      <c r="B2257" s="95">
        <v>42958</v>
      </c>
      <c r="C2257" s="195">
        <v>1785</v>
      </c>
    </row>
    <row r="2258" spans="2:3" x14ac:dyDescent="0.35">
      <c r="B2258" s="95">
        <v>42957</v>
      </c>
      <c r="C2258" s="195">
        <v>1792.51</v>
      </c>
    </row>
    <row r="2259" spans="2:3" x14ac:dyDescent="0.35">
      <c r="B2259" s="95">
        <v>42956</v>
      </c>
      <c r="C2259" s="195">
        <v>1766.27</v>
      </c>
    </row>
    <row r="2260" spans="2:3" x14ac:dyDescent="0.35">
      <c r="B2260" s="95">
        <v>42955</v>
      </c>
      <c r="C2260" s="195">
        <v>1772.12</v>
      </c>
    </row>
    <row r="2261" spans="2:3" x14ac:dyDescent="0.35">
      <c r="B2261" s="95">
        <v>42954</v>
      </c>
      <c r="C2261" s="195">
        <v>1787.55</v>
      </c>
    </row>
    <row r="2262" spans="2:3" x14ac:dyDescent="0.35">
      <c r="B2262" s="95">
        <v>42951</v>
      </c>
      <c r="C2262" s="195">
        <v>1704.69</v>
      </c>
    </row>
    <row r="2263" spans="2:3" x14ac:dyDescent="0.35">
      <c r="B2263" s="95">
        <v>42950</v>
      </c>
      <c r="C2263" s="195">
        <v>1685.78</v>
      </c>
    </row>
    <row r="2264" spans="2:3" x14ac:dyDescent="0.35">
      <c r="B2264" s="95">
        <v>42949</v>
      </c>
      <c r="C2264" s="195">
        <v>1681.5</v>
      </c>
    </row>
    <row r="2265" spans="2:3" x14ac:dyDescent="0.35">
      <c r="B2265" s="95">
        <v>42948</v>
      </c>
      <c r="C2265" s="195">
        <v>1700.38</v>
      </c>
    </row>
    <row r="2266" spans="2:3" x14ac:dyDescent="0.35">
      <c r="B2266" s="95">
        <v>42947</v>
      </c>
      <c r="C2266" s="195">
        <v>1706.52</v>
      </c>
    </row>
    <row r="2267" spans="2:3" x14ac:dyDescent="0.35">
      <c r="B2267" s="95">
        <v>42944</v>
      </c>
      <c r="C2267" s="195">
        <v>1700.01</v>
      </c>
    </row>
    <row r="2268" spans="2:3" x14ac:dyDescent="0.35">
      <c r="B2268" s="95">
        <v>42943</v>
      </c>
      <c r="C2268" s="195">
        <v>1677.06</v>
      </c>
    </row>
    <row r="2269" spans="2:3" x14ac:dyDescent="0.35">
      <c r="B2269" s="95">
        <v>42942</v>
      </c>
      <c r="C2269" s="195">
        <v>1666.11</v>
      </c>
    </row>
    <row r="2270" spans="2:3" x14ac:dyDescent="0.35">
      <c r="B2270" s="95">
        <v>42941</v>
      </c>
      <c r="C2270" s="195">
        <v>1666.07</v>
      </c>
    </row>
    <row r="2271" spans="2:3" x14ac:dyDescent="0.35">
      <c r="B2271" s="95">
        <v>42940</v>
      </c>
      <c r="C2271" s="195">
        <v>1656.96</v>
      </c>
    </row>
    <row r="2272" spans="2:3" x14ac:dyDescent="0.35">
      <c r="B2272" s="95">
        <v>42937</v>
      </c>
      <c r="C2272" s="195">
        <v>1658.95</v>
      </c>
    </row>
    <row r="2273" spans="2:3" x14ac:dyDescent="0.35">
      <c r="B2273" s="95">
        <v>42936</v>
      </c>
      <c r="C2273" s="195">
        <v>1640.37</v>
      </c>
    </row>
    <row r="2274" spans="2:3" x14ac:dyDescent="0.35">
      <c r="B2274" s="95">
        <v>42935</v>
      </c>
      <c r="C2274" s="195">
        <v>1646.9</v>
      </c>
    </row>
    <row r="2275" spans="2:3" x14ac:dyDescent="0.35">
      <c r="B2275" s="95">
        <v>42934</v>
      </c>
      <c r="C2275" s="195">
        <v>1619.53</v>
      </c>
    </row>
    <row r="2276" spans="2:3" x14ac:dyDescent="0.35">
      <c r="B2276" s="95">
        <v>42933</v>
      </c>
      <c r="C2276" s="195">
        <v>1599.95</v>
      </c>
    </row>
    <row r="2277" spans="2:3" x14ac:dyDescent="0.35">
      <c r="B2277" s="95">
        <v>42930</v>
      </c>
      <c r="C2277" s="195">
        <v>1609.26</v>
      </c>
    </row>
    <row r="2278" spans="2:3" x14ac:dyDescent="0.35">
      <c r="B2278" s="95">
        <v>42929</v>
      </c>
      <c r="C2278" s="195">
        <v>1612.89</v>
      </c>
    </row>
    <row r="2279" spans="2:3" x14ac:dyDescent="0.35">
      <c r="B2279" s="95">
        <v>42928</v>
      </c>
      <c r="C2279" s="195">
        <v>1601.88</v>
      </c>
    </row>
    <row r="2280" spans="2:3" x14ac:dyDescent="0.35">
      <c r="B2280" s="95">
        <v>42927</v>
      </c>
      <c r="C2280" s="195">
        <v>1599.67</v>
      </c>
    </row>
    <row r="2281" spans="2:3" x14ac:dyDescent="0.35">
      <c r="B2281" s="95">
        <v>42926</v>
      </c>
      <c r="C2281" s="195">
        <v>1607.85</v>
      </c>
    </row>
    <row r="2282" spans="2:3" x14ac:dyDescent="0.35">
      <c r="B2282" s="95">
        <v>42923</v>
      </c>
      <c r="C2282" s="195">
        <v>1597.64</v>
      </c>
    </row>
    <row r="2283" spans="2:3" x14ac:dyDescent="0.35">
      <c r="B2283" s="95">
        <v>42922</v>
      </c>
      <c r="C2283" s="195">
        <v>1614.54</v>
      </c>
    </row>
    <row r="2284" spans="2:3" x14ac:dyDescent="0.35">
      <c r="B2284" s="95">
        <v>42921</v>
      </c>
      <c r="C2284" s="195">
        <v>1615.42</v>
      </c>
    </row>
    <row r="2285" spans="2:3" x14ac:dyDescent="0.35">
      <c r="B2285" s="95">
        <v>42920</v>
      </c>
      <c r="C2285" s="195">
        <v>1621.74</v>
      </c>
    </row>
    <row r="2286" spans="2:3" x14ac:dyDescent="0.35">
      <c r="B2286" s="95">
        <v>42919</v>
      </c>
      <c r="C2286" s="195">
        <v>1602.57</v>
      </c>
    </row>
    <row r="2287" spans="2:3" x14ac:dyDescent="0.35">
      <c r="B2287" s="95">
        <v>42916</v>
      </c>
      <c r="C2287" s="195">
        <v>1596.64</v>
      </c>
    </row>
    <row r="2288" spans="2:3" x14ac:dyDescent="0.35">
      <c r="B2288" s="95">
        <v>42915</v>
      </c>
      <c r="C2288" s="195">
        <v>1573.78</v>
      </c>
    </row>
    <row r="2289" spans="2:3" x14ac:dyDescent="0.35">
      <c r="B2289" s="95">
        <v>42914</v>
      </c>
      <c r="C2289" s="195">
        <v>1573.32</v>
      </c>
    </row>
    <row r="2290" spans="2:3" x14ac:dyDescent="0.35">
      <c r="B2290" s="95">
        <v>42913</v>
      </c>
      <c r="C2290" s="195">
        <v>1578.25</v>
      </c>
    </row>
    <row r="2291" spans="2:3" x14ac:dyDescent="0.35">
      <c r="B2291" s="95">
        <v>42909</v>
      </c>
      <c r="C2291" s="195">
        <v>1579.1</v>
      </c>
    </row>
    <row r="2292" spans="2:3" x14ac:dyDescent="0.35">
      <c r="B2292" s="95">
        <v>42908</v>
      </c>
      <c r="C2292" s="195">
        <v>1575.75</v>
      </c>
    </row>
    <row r="2293" spans="2:3" x14ac:dyDescent="0.35">
      <c r="B2293" s="95">
        <v>42907</v>
      </c>
      <c r="C2293" s="195">
        <v>1588.1</v>
      </c>
    </row>
    <row r="2294" spans="2:3" x14ac:dyDescent="0.35">
      <c r="B2294" s="95">
        <v>42906</v>
      </c>
      <c r="C2294" s="195">
        <v>1550.67</v>
      </c>
    </row>
    <row r="2295" spans="2:3" x14ac:dyDescent="0.35">
      <c r="B2295" s="95">
        <v>42905</v>
      </c>
      <c r="C2295" s="195">
        <v>1554.33</v>
      </c>
    </row>
    <row r="2296" spans="2:3" x14ac:dyDescent="0.35">
      <c r="B2296" s="95">
        <v>42902</v>
      </c>
      <c r="C2296" s="195">
        <v>1544.25</v>
      </c>
    </row>
    <row r="2297" spans="2:3" x14ac:dyDescent="0.35">
      <c r="B2297" s="95">
        <v>42901</v>
      </c>
      <c r="C2297" s="195">
        <v>1542.45</v>
      </c>
    </row>
    <row r="2298" spans="2:3" x14ac:dyDescent="0.35">
      <c r="B2298" s="95">
        <v>42900</v>
      </c>
      <c r="C2298" s="195">
        <v>1563.54</v>
      </c>
    </row>
    <row r="2299" spans="2:3" x14ac:dyDescent="0.35">
      <c r="B2299" s="95">
        <v>42899</v>
      </c>
      <c r="C2299" s="195">
        <v>1568.97</v>
      </c>
    </row>
    <row r="2300" spans="2:3" x14ac:dyDescent="0.35">
      <c r="B2300" s="95">
        <v>42898</v>
      </c>
      <c r="C2300" s="195">
        <v>1569.21</v>
      </c>
    </row>
    <row r="2301" spans="2:3" x14ac:dyDescent="0.35">
      <c r="B2301" s="95">
        <v>42895</v>
      </c>
      <c r="C2301" s="195">
        <v>1589.27</v>
      </c>
    </row>
    <row r="2302" spans="2:3" x14ac:dyDescent="0.35">
      <c r="B2302" s="95">
        <v>42894</v>
      </c>
      <c r="C2302" s="195">
        <v>1574.69</v>
      </c>
    </row>
    <row r="2303" spans="2:3" x14ac:dyDescent="0.35">
      <c r="B2303" s="95">
        <v>42893</v>
      </c>
      <c r="C2303" s="195">
        <v>1576.55</v>
      </c>
    </row>
    <row r="2304" spans="2:3" x14ac:dyDescent="0.35">
      <c r="B2304" s="95">
        <v>42892</v>
      </c>
      <c r="C2304" s="195">
        <v>1569.51</v>
      </c>
    </row>
    <row r="2305" spans="2:3" x14ac:dyDescent="0.35">
      <c r="B2305" s="95">
        <v>42891</v>
      </c>
      <c r="C2305" s="195">
        <v>1576.42</v>
      </c>
    </row>
    <row r="2306" spans="2:3" x14ac:dyDescent="0.35">
      <c r="B2306" s="95">
        <v>42888</v>
      </c>
      <c r="C2306" s="195">
        <v>1554.05</v>
      </c>
    </row>
    <row r="2307" spans="2:3" x14ac:dyDescent="0.35">
      <c r="B2307" s="95">
        <v>42887</v>
      </c>
      <c r="C2307" s="195">
        <v>1560.23</v>
      </c>
    </row>
    <row r="2308" spans="2:3" x14ac:dyDescent="0.35">
      <c r="B2308" s="95">
        <v>42886</v>
      </c>
      <c r="C2308" s="195">
        <v>1528.54</v>
      </c>
    </row>
    <row r="2309" spans="2:3" x14ac:dyDescent="0.35">
      <c r="B2309" s="95">
        <v>42885</v>
      </c>
      <c r="C2309" s="195">
        <v>1482.15</v>
      </c>
    </row>
    <row r="2310" spans="2:3" x14ac:dyDescent="0.35">
      <c r="B2310" s="95">
        <v>42884</v>
      </c>
      <c r="C2310" s="195">
        <v>1479.1</v>
      </c>
    </row>
    <row r="2311" spans="2:3" x14ac:dyDescent="0.35">
      <c r="B2311" s="95">
        <v>42881</v>
      </c>
      <c r="C2311" s="195">
        <v>1478</v>
      </c>
    </row>
    <row r="2312" spans="2:3" x14ac:dyDescent="0.35">
      <c r="B2312" s="95">
        <v>42880</v>
      </c>
      <c r="C2312" s="195">
        <v>1522.11</v>
      </c>
    </row>
    <row r="2313" spans="2:3" x14ac:dyDescent="0.35">
      <c r="B2313" s="95">
        <v>42879</v>
      </c>
      <c r="C2313" s="195">
        <v>1528.82</v>
      </c>
    </row>
    <row r="2314" spans="2:3" x14ac:dyDescent="0.35">
      <c r="B2314" s="95">
        <v>42878</v>
      </c>
      <c r="C2314" s="195">
        <v>1555.17</v>
      </c>
    </row>
    <row r="2315" spans="2:3" x14ac:dyDescent="0.35">
      <c r="B2315" s="95">
        <v>42877</v>
      </c>
      <c r="C2315" s="195">
        <v>1572.15</v>
      </c>
    </row>
    <row r="2316" spans="2:3" x14ac:dyDescent="0.35">
      <c r="B2316" s="95">
        <v>42874</v>
      </c>
      <c r="C2316" s="195">
        <v>1550.19</v>
      </c>
    </row>
    <row r="2317" spans="2:3" x14ac:dyDescent="0.35">
      <c r="B2317" s="95">
        <v>42873</v>
      </c>
      <c r="C2317" s="195">
        <v>1538.4</v>
      </c>
    </row>
    <row r="2318" spans="2:3" x14ac:dyDescent="0.35">
      <c r="B2318" s="95">
        <v>42872</v>
      </c>
      <c r="C2318" s="195">
        <v>1587.8</v>
      </c>
    </row>
    <row r="2319" spans="2:3" x14ac:dyDescent="0.35">
      <c r="B2319" s="95">
        <v>42871</v>
      </c>
      <c r="C2319" s="195">
        <v>1623.82</v>
      </c>
    </row>
    <row r="2320" spans="2:3" x14ac:dyDescent="0.35">
      <c r="B2320" s="95">
        <v>42870</v>
      </c>
      <c r="C2320" s="195">
        <v>1618.93</v>
      </c>
    </row>
    <row r="2321" spans="2:3" x14ac:dyDescent="0.35">
      <c r="B2321" s="95">
        <v>42867</v>
      </c>
      <c r="C2321" s="195">
        <v>1602.79</v>
      </c>
    </row>
    <row r="2322" spans="2:3" x14ac:dyDescent="0.35">
      <c r="B2322" s="95">
        <v>42866</v>
      </c>
      <c r="C2322" s="195">
        <v>1604.56</v>
      </c>
    </row>
    <row r="2323" spans="2:3" x14ac:dyDescent="0.35">
      <c r="B2323" s="95">
        <v>42865</v>
      </c>
      <c r="C2323" s="195">
        <v>1605.84</v>
      </c>
    </row>
    <row r="2324" spans="2:3" x14ac:dyDescent="0.35">
      <c r="B2324" s="95">
        <v>42864</v>
      </c>
      <c r="C2324" s="195">
        <v>1554.63</v>
      </c>
    </row>
    <row r="2325" spans="2:3" x14ac:dyDescent="0.35">
      <c r="B2325" s="95">
        <v>42863</v>
      </c>
      <c r="C2325" s="195">
        <v>1533</v>
      </c>
    </row>
    <row r="2326" spans="2:3" x14ac:dyDescent="0.35">
      <c r="B2326" s="95">
        <v>42860</v>
      </c>
      <c r="C2326" s="195">
        <v>1527.11</v>
      </c>
    </row>
    <row r="2327" spans="2:3" x14ac:dyDescent="0.35">
      <c r="B2327" s="95">
        <v>42859</v>
      </c>
      <c r="C2327" s="195">
        <v>1554.26</v>
      </c>
    </row>
    <row r="2328" spans="2:3" x14ac:dyDescent="0.35">
      <c r="B2328" s="95">
        <v>42858</v>
      </c>
      <c r="C2328" s="195">
        <v>1549.24</v>
      </c>
    </row>
    <row r="2329" spans="2:3" x14ac:dyDescent="0.35">
      <c r="B2329" s="95">
        <v>42857</v>
      </c>
      <c r="C2329" s="195">
        <v>1546.41</v>
      </c>
    </row>
    <row r="2330" spans="2:3" x14ac:dyDescent="0.35">
      <c r="B2330" s="95">
        <v>42853</v>
      </c>
      <c r="C2330" s="195">
        <v>1568.3</v>
      </c>
    </row>
    <row r="2331" spans="2:3" x14ac:dyDescent="0.35">
      <c r="B2331" s="95">
        <v>42852</v>
      </c>
      <c r="C2331" s="195">
        <v>1538.23</v>
      </c>
    </row>
    <row r="2332" spans="2:3" x14ac:dyDescent="0.35">
      <c r="B2332" s="95">
        <v>42851</v>
      </c>
      <c r="C2332" s="195">
        <v>1537.52</v>
      </c>
    </row>
    <row r="2333" spans="2:3" x14ac:dyDescent="0.35">
      <c r="B2333" s="95">
        <v>42850</v>
      </c>
      <c r="C2333" s="195">
        <v>1504.65</v>
      </c>
    </row>
    <row r="2334" spans="2:3" x14ac:dyDescent="0.35">
      <c r="B2334" s="95">
        <v>42849</v>
      </c>
      <c r="C2334" s="195">
        <v>1466.02</v>
      </c>
    </row>
    <row r="2335" spans="2:3" x14ac:dyDescent="0.35">
      <c r="B2335" s="95">
        <v>42846</v>
      </c>
      <c r="C2335" s="195">
        <v>1461</v>
      </c>
    </row>
    <row r="2336" spans="2:3" x14ac:dyDescent="0.35">
      <c r="B2336" s="95">
        <v>42845</v>
      </c>
      <c r="C2336" s="195">
        <v>1462.21</v>
      </c>
    </row>
    <row r="2337" spans="2:3" x14ac:dyDescent="0.35">
      <c r="B2337" s="95">
        <v>42844</v>
      </c>
      <c r="C2337" s="195">
        <v>1484.66</v>
      </c>
    </row>
    <row r="2338" spans="2:3" x14ac:dyDescent="0.35">
      <c r="B2338" s="95">
        <v>42843</v>
      </c>
      <c r="C2338" s="195">
        <v>1457.51</v>
      </c>
    </row>
    <row r="2339" spans="2:3" x14ac:dyDescent="0.35">
      <c r="B2339" s="95">
        <v>42842</v>
      </c>
      <c r="C2339" s="195">
        <v>1464.78</v>
      </c>
    </row>
    <row r="2340" spans="2:3" x14ac:dyDescent="0.35">
      <c r="B2340" s="95">
        <v>42838</v>
      </c>
      <c r="C2340" s="195">
        <v>1472.79</v>
      </c>
    </row>
    <row r="2341" spans="2:3" x14ac:dyDescent="0.35">
      <c r="B2341" s="95">
        <v>42837</v>
      </c>
      <c r="C2341" s="195">
        <v>1492.34</v>
      </c>
    </row>
    <row r="2342" spans="2:3" x14ac:dyDescent="0.35">
      <c r="B2342" s="95">
        <v>42836</v>
      </c>
      <c r="C2342" s="195">
        <v>1472.35</v>
      </c>
    </row>
    <row r="2343" spans="2:3" x14ac:dyDescent="0.35">
      <c r="B2343" s="95">
        <v>42835</v>
      </c>
      <c r="C2343" s="195">
        <v>1478.43</v>
      </c>
    </row>
    <row r="2344" spans="2:3" x14ac:dyDescent="0.35">
      <c r="B2344" s="95">
        <v>42832</v>
      </c>
      <c r="C2344" s="195">
        <v>1452.73</v>
      </c>
    </row>
    <row r="2345" spans="2:3" x14ac:dyDescent="0.35">
      <c r="B2345" s="95">
        <v>42831</v>
      </c>
      <c r="C2345" s="195">
        <v>1452.6</v>
      </c>
    </row>
    <row r="2346" spans="2:3" x14ac:dyDescent="0.35">
      <c r="B2346" s="95">
        <v>42830</v>
      </c>
      <c r="C2346" s="195">
        <v>1460.71</v>
      </c>
    </row>
    <row r="2347" spans="2:3" x14ac:dyDescent="0.35">
      <c r="B2347" s="95">
        <v>42828</v>
      </c>
      <c r="C2347" s="195">
        <v>1467.55</v>
      </c>
    </row>
    <row r="2348" spans="2:3" x14ac:dyDescent="0.35">
      <c r="B2348" s="95">
        <v>42825</v>
      </c>
      <c r="C2348" s="195">
        <v>1459.89</v>
      </c>
    </row>
    <row r="2349" spans="2:3" x14ac:dyDescent="0.35">
      <c r="B2349" s="95">
        <v>42824</v>
      </c>
      <c r="C2349" s="195">
        <v>1469.04</v>
      </c>
    </row>
    <row r="2350" spans="2:3" x14ac:dyDescent="0.35">
      <c r="B2350" s="95">
        <v>42823</v>
      </c>
      <c r="C2350" s="195">
        <v>1467.42</v>
      </c>
    </row>
    <row r="2351" spans="2:3" x14ac:dyDescent="0.35">
      <c r="B2351" s="95">
        <v>42822</v>
      </c>
      <c r="C2351" s="195">
        <v>1444.99</v>
      </c>
    </row>
    <row r="2352" spans="2:3" x14ac:dyDescent="0.35">
      <c r="B2352" s="95">
        <v>42821</v>
      </c>
      <c r="C2352" s="195">
        <v>1429.65</v>
      </c>
    </row>
    <row r="2353" spans="2:3" x14ac:dyDescent="0.35">
      <c r="B2353" s="95">
        <v>42818</v>
      </c>
      <c r="C2353" s="195">
        <v>1427.07</v>
      </c>
    </row>
    <row r="2354" spans="2:3" x14ac:dyDescent="0.35">
      <c r="B2354" s="95">
        <v>42817</v>
      </c>
      <c r="C2354" s="195">
        <v>1426.03</v>
      </c>
    </row>
    <row r="2355" spans="2:3" x14ac:dyDescent="0.35">
      <c r="B2355" s="95">
        <v>42816</v>
      </c>
      <c r="C2355" s="195">
        <v>1439.02</v>
      </c>
    </row>
    <row r="2356" spans="2:3" x14ac:dyDescent="0.35">
      <c r="B2356" s="95">
        <v>42815</v>
      </c>
      <c r="C2356" s="195">
        <v>1425.43</v>
      </c>
    </row>
    <row r="2357" spans="2:3" x14ac:dyDescent="0.35">
      <c r="B2357" s="95">
        <v>42814</v>
      </c>
      <c r="C2357" s="195">
        <v>1407</v>
      </c>
    </row>
    <row r="2358" spans="2:3" x14ac:dyDescent="0.35">
      <c r="B2358" s="95">
        <v>42811</v>
      </c>
      <c r="C2358" s="195">
        <v>1405.18</v>
      </c>
    </row>
    <row r="2359" spans="2:3" x14ac:dyDescent="0.35">
      <c r="B2359" s="95">
        <v>42810</v>
      </c>
      <c r="C2359" s="195">
        <v>1395.44</v>
      </c>
    </row>
    <row r="2360" spans="2:3" x14ac:dyDescent="0.35">
      <c r="B2360" s="95">
        <v>42809</v>
      </c>
      <c r="C2360" s="195">
        <v>1380.39</v>
      </c>
    </row>
    <row r="2361" spans="2:3" x14ac:dyDescent="0.35">
      <c r="B2361" s="95">
        <v>42808</v>
      </c>
      <c r="C2361" s="195">
        <v>1374.54</v>
      </c>
    </row>
    <row r="2362" spans="2:3" x14ac:dyDescent="0.35">
      <c r="B2362" s="95">
        <v>42804</v>
      </c>
      <c r="C2362" s="195">
        <v>1351.07</v>
      </c>
    </row>
    <row r="2363" spans="2:3" x14ac:dyDescent="0.35">
      <c r="B2363" s="95">
        <v>42803</v>
      </c>
      <c r="C2363" s="195">
        <v>1332.08</v>
      </c>
    </row>
    <row r="2364" spans="2:3" x14ac:dyDescent="0.35">
      <c r="B2364" s="95">
        <v>42802</v>
      </c>
      <c r="C2364" s="195">
        <v>1335.02</v>
      </c>
    </row>
    <row r="2365" spans="2:3" x14ac:dyDescent="0.35">
      <c r="B2365" s="95">
        <v>42801</v>
      </c>
      <c r="C2365" s="195">
        <v>1323.66</v>
      </c>
    </row>
    <row r="2366" spans="2:3" x14ac:dyDescent="0.35">
      <c r="B2366" s="95">
        <v>42800</v>
      </c>
      <c r="C2366" s="195">
        <v>1335.28</v>
      </c>
    </row>
    <row r="2367" spans="2:3" x14ac:dyDescent="0.35">
      <c r="B2367" s="95">
        <v>42797</v>
      </c>
      <c r="C2367" s="195">
        <v>1339.93</v>
      </c>
    </row>
    <row r="2368" spans="2:3" x14ac:dyDescent="0.35">
      <c r="B2368" s="95">
        <v>42796</v>
      </c>
      <c r="C2368" s="195">
        <v>1347.46</v>
      </c>
    </row>
    <row r="2369" spans="2:3" x14ac:dyDescent="0.35">
      <c r="B2369" s="95">
        <v>42795</v>
      </c>
      <c r="C2369" s="195">
        <v>1376.38</v>
      </c>
    </row>
    <row r="2370" spans="2:3" x14ac:dyDescent="0.35">
      <c r="B2370" s="95">
        <v>42794</v>
      </c>
      <c r="C2370" s="195">
        <v>1397.33</v>
      </c>
    </row>
    <row r="2371" spans="2:3" x14ac:dyDescent="0.35">
      <c r="B2371" s="95">
        <v>42793</v>
      </c>
      <c r="C2371" s="195">
        <v>1410.18</v>
      </c>
    </row>
    <row r="2372" spans="2:3" x14ac:dyDescent="0.35">
      <c r="B2372" s="95">
        <v>42789</v>
      </c>
      <c r="C2372" s="195">
        <v>1396.29</v>
      </c>
    </row>
    <row r="2373" spans="2:3" x14ac:dyDescent="0.35">
      <c r="B2373" s="95">
        <v>42788</v>
      </c>
      <c r="C2373" s="195">
        <v>1401.35</v>
      </c>
    </row>
    <row r="2374" spans="2:3" x14ac:dyDescent="0.35">
      <c r="B2374" s="95">
        <v>42787</v>
      </c>
      <c r="C2374" s="195">
        <v>1401.5</v>
      </c>
    </row>
    <row r="2375" spans="2:3" x14ac:dyDescent="0.35">
      <c r="B2375" s="95">
        <v>42786</v>
      </c>
      <c r="C2375" s="195">
        <v>1409.22</v>
      </c>
    </row>
    <row r="2376" spans="2:3" x14ac:dyDescent="0.35">
      <c r="B2376" s="95">
        <v>42783</v>
      </c>
      <c r="C2376" s="195">
        <v>1405.27</v>
      </c>
    </row>
    <row r="2377" spans="2:3" x14ac:dyDescent="0.35">
      <c r="B2377" s="95">
        <v>42782</v>
      </c>
      <c r="C2377" s="195">
        <v>1397.91</v>
      </c>
    </row>
    <row r="2378" spans="2:3" x14ac:dyDescent="0.35">
      <c r="B2378" s="95">
        <v>42781</v>
      </c>
      <c r="C2378" s="195">
        <v>1382.16</v>
      </c>
    </row>
    <row r="2379" spans="2:3" x14ac:dyDescent="0.35">
      <c r="B2379" s="95">
        <v>42780</v>
      </c>
      <c r="C2379" s="195">
        <v>1395.18</v>
      </c>
    </row>
    <row r="2380" spans="2:3" x14ac:dyDescent="0.35">
      <c r="B2380" s="95">
        <v>42779</v>
      </c>
      <c r="C2380" s="195">
        <v>1415.63</v>
      </c>
    </row>
    <row r="2381" spans="2:3" x14ac:dyDescent="0.35">
      <c r="B2381" s="95">
        <v>42776</v>
      </c>
      <c r="C2381" s="195">
        <v>1401.63</v>
      </c>
    </row>
    <row r="2382" spans="2:3" x14ac:dyDescent="0.35">
      <c r="B2382" s="95">
        <v>42775</v>
      </c>
      <c r="C2382" s="195">
        <v>1395.83</v>
      </c>
    </row>
    <row r="2383" spans="2:3" x14ac:dyDescent="0.35">
      <c r="B2383" s="95">
        <v>42774</v>
      </c>
      <c r="C2383" s="195">
        <v>1398.88</v>
      </c>
    </row>
    <row r="2384" spans="2:3" x14ac:dyDescent="0.35">
      <c r="B2384" s="95">
        <v>42773</v>
      </c>
      <c r="C2384" s="195">
        <v>1397.85</v>
      </c>
    </row>
    <row r="2385" spans="2:3" x14ac:dyDescent="0.35">
      <c r="B2385" s="95">
        <v>42772</v>
      </c>
      <c r="C2385" s="195">
        <v>1421.38</v>
      </c>
    </row>
    <row r="2386" spans="2:3" x14ac:dyDescent="0.35">
      <c r="B2386" s="95">
        <v>42769</v>
      </c>
      <c r="C2386" s="195">
        <v>1397.95</v>
      </c>
    </row>
    <row r="2387" spans="2:3" x14ac:dyDescent="0.35">
      <c r="B2387" s="95">
        <v>42768</v>
      </c>
      <c r="C2387" s="195">
        <v>1398.02</v>
      </c>
    </row>
    <row r="2388" spans="2:3" x14ac:dyDescent="0.35">
      <c r="B2388" s="95">
        <v>42767</v>
      </c>
      <c r="C2388" s="195">
        <v>1399.64</v>
      </c>
    </row>
    <row r="2389" spans="2:3" x14ac:dyDescent="0.35">
      <c r="B2389" s="95">
        <v>42766</v>
      </c>
      <c r="C2389" s="195">
        <v>1354.51</v>
      </c>
    </row>
    <row r="2390" spans="2:3" x14ac:dyDescent="0.35">
      <c r="B2390" s="95">
        <v>42765</v>
      </c>
      <c r="C2390" s="195">
        <v>1361.11</v>
      </c>
    </row>
    <row r="2391" spans="2:3" x14ac:dyDescent="0.35">
      <c r="B2391" s="95">
        <v>42762</v>
      </c>
      <c r="C2391" s="195">
        <v>1342.61</v>
      </c>
    </row>
    <row r="2392" spans="2:3" x14ac:dyDescent="0.35">
      <c r="B2392" s="95">
        <v>42760</v>
      </c>
      <c r="C2392" s="195">
        <v>1356.44</v>
      </c>
    </row>
    <row r="2393" spans="2:3" x14ac:dyDescent="0.35">
      <c r="B2393" s="95">
        <v>42759</v>
      </c>
      <c r="C2393" s="195">
        <v>1362.26</v>
      </c>
    </row>
    <row r="2394" spans="2:3" x14ac:dyDescent="0.35">
      <c r="B2394" s="95">
        <v>42758</v>
      </c>
      <c r="C2394" s="195">
        <v>1338.35</v>
      </c>
    </row>
    <row r="2395" spans="2:3" x14ac:dyDescent="0.35">
      <c r="B2395" s="95">
        <v>42755</v>
      </c>
      <c r="C2395" s="195">
        <v>1331.95</v>
      </c>
    </row>
    <row r="2396" spans="2:3" x14ac:dyDescent="0.35">
      <c r="B2396" s="95">
        <v>42754</v>
      </c>
      <c r="C2396" s="195">
        <v>1344.78</v>
      </c>
    </row>
    <row r="2397" spans="2:3" x14ac:dyDescent="0.35">
      <c r="B2397" s="95">
        <v>42753</v>
      </c>
      <c r="C2397" s="195">
        <v>1337.68</v>
      </c>
    </row>
    <row r="2398" spans="2:3" x14ac:dyDescent="0.35">
      <c r="B2398" s="95">
        <v>42752</v>
      </c>
      <c r="C2398" s="195">
        <v>1303.93</v>
      </c>
    </row>
    <row r="2399" spans="2:3" x14ac:dyDescent="0.35">
      <c r="B2399" s="95">
        <v>42751</v>
      </c>
      <c r="C2399" s="195">
        <v>1283.25</v>
      </c>
    </row>
    <row r="2400" spans="2:3" x14ac:dyDescent="0.35">
      <c r="B2400" s="95">
        <v>42748</v>
      </c>
      <c r="C2400" s="195">
        <v>1272.1099999999999</v>
      </c>
    </row>
    <row r="2401" spans="2:3" x14ac:dyDescent="0.35">
      <c r="B2401" s="95">
        <v>42747</v>
      </c>
      <c r="C2401" s="195">
        <v>1275.48</v>
      </c>
    </row>
    <row r="2402" spans="2:3" x14ac:dyDescent="0.35">
      <c r="B2402" s="95">
        <v>42746</v>
      </c>
      <c r="C2402" s="195">
        <v>1291.1400000000001</v>
      </c>
    </row>
    <row r="2403" spans="2:3" x14ac:dyDescent="0.35">
      <c r="B2403" s="95">
        <v>42745</v>
      </c>
      <c r="C2403" s="195">
        <v>1246.49</v>
      </c>
    </row>
    <row r="2404" spans="2:3" x14ac:dyDescent="0.35">
      <c r="B2404" s="95">
        <v>42744</v>
      </c>
      <c r="C2404" s="195">
        <v>1253.8900000000001</v>
      </c>
    </row>
    <row r="2405" spans="2:3" x14ac:dyDescent="0.35">
      <c r="B2405" s="95">
        <v>42741</v>
      </c>
      <c r="C2405" s="195">
        <v>1252.6099999999999</v>
      </c>
    </row>
    <row r="2406" spans="2:3" x14ac:dyDescent="0.35">
      <c r="B2406" s="95">
        <v>42740</v>
      </c>
      <c r="C2406" s="195">
        <v>1240</v>
      </c>
    </row>
    <row r="2407" spans="2:3" x14ac:dyDescent="0.35">
      <c r="B2407" s="95">
        <v>42739</v>
      </c>
      <c r="C2407" s="195">
        <v>1234.2</v>
      </c>
    </row>
    <row r="2408" spans="2:3" x14ac:dyDescent="0.35">
      <c r="B2408" s="95">
        <v>42738</v>
      </c>
      <c r="C2408" s="195">
        <v>1242.79</v>
      </c>
    </row>
    <row r="2409" spans="2:3" x14ac:dyDescent="0.35">
      <c r="B2409" s="95">
        <v>42737</v>
      </c>
      <c r="C2409" s="195">
        <v>1248.94</v>
      </c>
    </row>
    <row r="2410" spans="2:3" x14ac:dyDescent="0.35">
      <c r="B2410" s="95">
        <v>42734</v>
      </c>
      <c r="C2410" s="195">
        <v>1248.8699999999999</v>
      </c>
    </row>
    <row r="2411" spans="2:3" x14ac:dyDescent="0.35">
      <c r="B2411" s="95">
        <v>42733</v>
      </c>
      <c r="C2411" s="195">
        <v>1247.51</v>
      </c>
    </row>
    <row r="2412" spans="2:3" x14ac:dyDescent="0.35">
      <c r="B2412" s="95">
        <v>42732</v>
      </c>
      <c r="C2412" s="195">
        <v>1228.6600000000001</v>
      </c>
    </row>
    <row r="2413" spans="2:3" x14ac:dyDescent="0.35">
      <c r="B2413" s="95">
        <v>42731</v>
      </c>
      <c r="C2413" s="195">
        <v>1223.1500000000001</v>
      </c>
    </row>
    <row r="2414" spans="2:3" x14ac:dyDescent="0.35">
      <c r="B2414" s="95">
        <v>42730</v>
      </c>
      <c r="C2414" s="195">
        <v>1214.69</v>
      </c>
    </row>
    <row r="2415" spans="2:3" x14ac:dyDescent="0.35">
      <c r="B2415" s="95">
        <v>42727</v>
      </c>
      <c r="C2415" s="195">
        <v>1225.03</v>
      </c>
    </row>
    <row r="2416" spans="2:3" x14ac:dyDescent="0.35">
      <c r="B2416" s="95">
        <v>42726</v>
      </c>
      <c r="C2416" s="195">
        <v>1216.1400000000001</v>
      </c>
    </row>
    <row r="2417" spans="2:3" x14ac:dyDescent="0.35">
      <c r="B2417" s="95">
        <v>42725</v>
      </c>
      <c r="C2417" s="195">
        <v>1232.17</v>
      </c>
    </row>
    <row r="2418" spans="2:3" x14ac:dyDescent="0.35">
      <c r="B2418" s="95">
        <v>42724</v>
      </c>
      <c r="C2418" s="195">
        <v>1242.73</v>
      </c>
    </row>
    <row r="2419" spans="2:3" x14ac:dyDescent="0.35">
      <c r="B2419" s="95">
        <v>42723</v>
      </c>
      <c r="C2419" s="195">
        <v>1254.6300000000001</v>
      </c>
    </row>
    <row r="2420" spans="2:3" x14ac:dyDescent="0.35">
      <c r="B2420" s="95">
        <v>42720</v>
      </c>
      <c r="C2420" s="195">
        <v>1252.76</v>
      </c>
    </row>
    <row r="2421" spans="2:3" x14ac:dyDescent="0.35">
      <c r="B2421" s="95">
        <v>42719</v>
      </c>
      <c r="C2421" s="195">
        <v>1263.54</v>
      </c>
    </row>
    <row r="2422" spans="2:3" x14ac:dyDescent="0.35">
      <c r="B2422" s="95">
        <v>42718</v>
      </c>
      <c r="C2422" s="195">
        <v>1272.82</v>
      </c>
    </row>
    <row r="2423" spans="2:3" x14ac:dyDescent="0.35">
      <c r="B2423" s="95">
        <v>42717</v>
      </c>
      <c r="C2423" s="195">
        <v>1271.52</v>
      </c>
    </row>
    <row r="2424" spans="2:3" x14ac:dyDescent="0.35">
      <c r="B2424" s="95">
        <v>42716</v>
      </c>
      <c r="C2424" s="195">
        <v>1288.1400000000001</v>
      </c>
    </row>
    <row r="2425" spans="2:3" x14ac:dyDescent="0.35">
      <c r="B2425" s="95">
        <v>42713</v>
      </c>
      <c r="C2425" s="195">
        <v>1309.04</v>
      </c>
    </row>
    <row r="2426" spans="2:3" x14ac:dyDescent="0.35">
      <c r="B2426" s="95">
        <v>42712</v>
      </c>
      <c r="C2426" s="195">
        <v>1314.83</v>
      </c>
    </row>
    <row r="2427" spans="2:3" x14ac:dyDescent="0.35">
      <c r="B2427" s="95">
        <v>42711</v>
      </c>
      <c r="C2427" s="195">
        <v>1295.8</v>
      </c>
    </row>
    <row r="2428" spans="2:3" x14ac:dyDescent="0.35">
      <c r="B2428" s="95">
        <v>42710</v>
      </c>
      <c r="C2428" s="195">
        <v>1299.99</v>
      </c>
    </row>
    <row r="2429" spans="2:3" x14ac:dyDescent="0.35">
      <c r="B2429" s="95">
        <v>42709</v>
      </c>
      <c r="C2429" s="195">
        <v>1326.8</v>
      </c>
    </row>
    <row r="2430" spans="2:3" x14ac:dyDescent="0.35">
      <c r="B2430" s="95">
        <v>42706</v>
      </c>
      <c r="C2430" s="195">
        <v>1288.03</v>
      </c>
    </row>
    <row r="2431" spans="2:3" x14ac:dyDescent="0.35">
      <c r="B2431" s="95">
        <v>42705</v>
      </c>
      <c r="C2431" s="195">
        <v>1299.52</v>
      </c>
    </row>
    <row r="2432" spans="2:3" x14ac:dyDescent="0.35">
      <c r="B2432" s="95">
        <v>42704</v>
      </c>
      <c r="C2432" s="195">
        <v>1312.3</v>
      </c>
    </row>
    <row r="2433" spans="2:3" x14ac:dyDescent="0.35">
      <c r="B2433" s="95">
        <v>42703</v>
      </c>
      <c r="C2433" s="195">
        <v>1300.43</v>
      </c>
    </row>
    <row r="2434" spans="2:3" x14ac:dyDescent="0.35">
      <c r="B2434" s="95">
        <v>42702</v>
      </c>
      <c r="C2434" s="195">
        <v>1285.3</v>
      </c>
    </row>
    <row r="2435" spans="2:3" x14ac:dyDescent="0.35">
      <c r="B2435" s="95">
        <v>42699</v>
      </c>
      <c r="C2435" s="195">
        <v>1281.6199999999999</v>
      </c>
    </row>
    <row r="2436" spans="2:3" x14ac:dyDescent="0.35">
      <c r="B2436" s="95">
        <v>42698</v>
      </c>
      <c r="C2436" s="195">
        <v>1273.21</v>
      </c>
    </row>
    <row r="2437" spans="2:3" x14ac:dyDescent="0.35">
      <c r="B2437" s="95">
        <v>42697</v>
      </c>
      <c r="C2437" s="195">
        <v>1284.1099999999999</v>
      </c>
    </row>
    <row r="2438" spans="2:3" x14ac:dyDescent="0.35">
      <c r="B2438" s="95">
        <v>42696</v>
      </c>
      <c r="C2438" s="195">
        <v>1257.42</v>
      </c>
    </row>
    <row r="2439" spans="2:3" x14ac:dyDescent="0.35">
      <c r="B2439" s="95">
        <v>42695</v>
      </c>
      <c r="C2439" s="195">
        <v>1252.33</v>
      </c>
    </row>
    <row r="2440" spans="2:3" x14ac:dyDescent="0.35">
      <c r="B2440" s="95">
        <v>42692</v>
      </c>
      <c r="C2440" s="195">
        <v>1255.92</v>
      </c>
    </row>
    <row r="2441" spans="2:3" x14ac:dyDescent="0.35">
      <c r="B2441" s="95">
        <v>42691</v>
      </c>
      <c r="C2441" s="195">
        <v>1269.96</v>
      </c>
    </row>
    <row r="2442" spans="2:3" x14ac:dyDescent="0.35">
      <c r="B2442" s="95">
        <v>42690</v>
      </c>
      <c r="C2442" s="195">
        <v>1294.17</v>
      </c>
    </row>
    <row r="2443" spans="2:3" x14ac:dyDescent="0.35">
      <c r="B2443" s="95">
        <v>42689</v>
      </c>
      <c r="C2443" s="195">
        <v>1267.5</v>
      </c>
    </row>
    <row r="2444" spans="2:3" x14ac:dyDescent="0.35">
      <c r="B2444" s="95">
        <v>42685</v>
      </c>
      <c r="C2444" s="195">
        <v>1332.4</v>
      </c>
    </row>
    <row r="2445" spans="2:3" x14ac:dyDescent="0.35">
      <c r="B2445" s="95">
        <v>42684</v>
      </c>
      <c r="C2445" s="195">
        <v>1386.4</v>
      </c>
    </row>
    <row r="2446" spans="2:3" x14ac:dyDescent="0.35">
      <c r="B2446" s="95">
        <v>42683</v>
      </c>
      <c r="C2446" s="195">
        <v>1351.81</v>
      </c>
    </row>
    <row r="2447" spans="2:3" x14ac:dyDescent="0.35">
      <c r="B2447" s="95">
        <v>42682</v>
      </c>
      <c r="C2447" s="195">
        <v>1399.99</v>
      </c>
    </row>
    <row r="2448" spans="2:3" x14ac:dyDescent="0.35">
      <c r="B2448" s="95">
        <v>42681</v>
      </c>
      <c r="C2448" s="195">
        <v>1428.98</v>
      </c>
    </row>
    <row r="2449" spans="2:3" x14ac:dyDescent="0.35">
      <c r="B2449" s="95">
        <v>42678</v>
      </c>
      <c r="C2449" s="195">
        <v>1428.74</v>
      </c>
    </row>
    <row r="2450" spans="2:3" x14ac:dyDescent="0.35">
      <c r="B2450" s="95">
        <v>42677</v>
      </c>
      <c r="C2450" s="195">
        <v>1428.52</v>
      </c>
    </row>
    <row r="2451" spans="2:3" x14ac:dyDescent="0.35">
      <c r="B2451" s="95">
        <v>42676</v>
      </c>
      <c r="C2451" s="195">
        <v>1429</v>
      </c>
    </row>
    <row r="2452" spans="2:3" x14ac:dyDescent="0.35">
      <c r="B2452" s="95">
        <v>42675</v>
      </c>
      <c r="C2452" s="195">
        <v>1441.09</v>
      </c>
    </row>
    <row r="2453" spans="2:3" x14ac:dyDescent="0.35">
      <c r="B2453" s="95">
        <v>42671</v>
      </c>
      <c r="C2453" s="195">
        <v>1433.04</v>
      </c>
    </row>
    <row r="2454" spans="2:3" x14ac:dyDescent="0.35">
      <c r="B2454" s="95">
        <v>42670</v>
      </c>
      <c r="C2454" s="195">
        <v>1389.84</v>
      </c>
    </row>
    <row r="2455" spans="2:3" x14ac:dyDescent="0.35">
      <c r="B2455" s="95">
        <v>42669</v>
      </c>
      <c r="C2455" s="195">
        <v>1413.08</v>
      </c>
    </row>
    <row r="2456" spans="2:3" x14ac:dyDescent="0.35">
      <c r="B2456" s="95">
        <v>42668</v>
      </c>
      <c r="C2456" s="195">
        <v>1425.86</v>
      </c>
    </row>
    <row r="2457" spans="2:3" x14ac:dyDescent="0.35">
      <c r="B2457" s="95">
        <v>42667</v>
      </c>
      <c r="C2457" s="195">
        <v>1431.29</v>
      </c>
    </row>
    <row r="2458" spans="2:3" x14ac:dyDescent="0.35">
      <c r="B2458" s="95">
        <v>42664</v>
      </c>
      <c r="C2458" s="195">
        <v>1432.5</v>
      </c>
    </row>
    <row r="2459" spans="2:3" x14ac:dyDescent="0.35">
      <c r="B2459" s="95">
        <v>42663</v>
      </c>
      <c r="C2459" s="195">
        <v>1433.56</v>
      </c>
    </row>
    <row r="2460" spans="2:3" x14ac:dyDescent="0.35">
      <c r="B2460" s="95">
        <v>42662</v>
      </c>
      <c r="C2460" s="195">
        <v>1435.19</v>
      </c>
    </row>
    <row r="2461" spans="2:3" x14ac:dyDescent="0.35">
      <c r="B2461" s="95">
        <v>42661</v>
      </c>
      <c r="C2461" s="195">
        <v>1412.56</v>
      </c>
    </row>
    <row r="2462" spans="2:3" x14ac:dyDescent="0.35">
      <c r="B2462" s="95">
        <v>42660</v>
      </c>
      <c r="C2462" s="195">
        <v>1430.64</v>
      </c>
    </row>
    <row r="2463" spans="2:3" x14ac:dyDescent="0.35">
      <c r="B2463" s="95">
        <v>42657</v>
      </c>
      <c r="C2463" s="195">
        <v>1441.18</v>
      </c>
    </row>
    <row r="2464" spans="2:3" x14ac:dyDescent="0.35">
      <c r="B2464" s="95">
        <v>42656</v>
      </c>
      <c r="C2464" s="195">
        <v>1438.89</v>
      </c>
    </row>
    <row r="2465" spans="2:3" x14ac:dyDescent="0.35">
      <c r="B2465" s="95">
        <v>42653</v>
      </c>
      <c r="C2465" s="195">
        <v>1461.1</v>
      </c>
    </row>
    <row r="2466" spans="2:3" x14ac:dyDescent="0.35">
      <c r="B2466" s="95">
        <v>42650</v>
      </c>
      <c r="C2466" s="195">
        <v>1465.37</v>
      </c>
    </row>
    <row r="2467" spans="2:3" x14ac:dyDescent="0.35">
      <c r="B2467" s="95">
        <v>42649</v>
      </c>
      <c r="C2467" s="195">
        <v>1500.13</v>
      </c>
    </row>
    <row r="2468" spans="2:3" x14ac:dyDescent="0.35">
      <c r="B2468" s="95">
        <v>42648</v>
      </c>
      <c r="C2468" s="195">
        <v>1497.32</v>
      </c>
    </row>
    <row r="2469" spans="2:3" x14ac:dyDescent="0.35">
      <c r="B2469" s="95">
        <v>42647</v>
      </c>
      <c r="C2469" s="195">
        <v>1503.75</v>
      </c>
    </row>
    <row r="2470" spans="2:3" x14ac:dyDescent="0.35">
      <c r="B2470" s="95">
        <v>42646</v>
      </c>
      <c r="C2470" s="195">
        <v>1508.16</v>
      </c>
    </row>
    <row r="2471" spans="2:3" x14ac:dyDescent="0.35">
      <c r="B2471" s="95">
        <v>42643</v>
      </c>
      <c r="C2471" s="195">
        <v>1455.57</v>
      </c>
    </row>
    <row r="2472" spans="2:3" x14ac:dyDescent="0.35">
      <c r="B2472" s="95">
        <v>42642</v>
      </c>
      <c r="C2472" s="195">
        <v>1421.62</v>
      </c>
    </row>
    <row r="2473" spans="2:3" x14ac:dyDescent="0.35">
      <c r="B2473" s="95">
        <v>42641</v>
      </c>
      <c r="C2473" s="195">
        <v>1472.96</v>
      </c>
    </row>
    <row r="2474" spans="2:3" x14ac:dyDescent="0.35">
      <c r="B2474" s="95">
        <v>42640</v>
      </c>
      <c r="C2474" s="195">
        <v>1484.66</v>
      </c>
    </row>
    <row r="2475" spans="2:3" x14ac:dyDescent="0.35">
      <c r="B2475" s="95">
        <v>42639</v>
      </c>
      <c r="C2475" s="195">
        <v>1478.52</v>
      </c>
    </row>
    <row r="2476" spans="2:3" x14ac:dyDescent="0.35">
      <c r="B2476" s="95">
        <v>42636</v>
      </c>
      <c r="C2476" s="195">
        <v>1480.27</v>
      </c>
    </row>
    <row r="2477" spans="2:3" x14ac:dyDescent="0.35">
      <c r="B2477" s="95">
        <v>42635</v>
      </c>
      <c r="C2477" s="195">
        <v>1471.55</v>
      </c>
    </row>
    <row r="2478" spans="2:3" x14ac:dyDescent="0.35">
      <c r="B2478" s="95">
        <v>42634</v>
      </c>
      <c r="C2478" s="195">
        <v>1470.32</v>
      </c>
    </row>
    <row r="2479" spans="2:3" x14ac:dyDescent="0.35">
      <c r="B2479" s="95">
        <v>42633</v>
      </c>
      <c r="C2479" s="195">
        <v>1475.69</v>
      </c>
    </row>
    <row r="2480" spans="2:3" x14ac:dyDescent="0.35">
      <c r="B2480" s="95">
        <v>42632</v>
      </c>
      <c r="C2480" s="195">
        <v>1476.16</v>
      </c>
    </row>
    <row r="2481" spans="2:3" x14ac:dyDescent="0.35">
      <c r="B2481" s="95">
        <v>42629</v>
      </c>
      <c r="C2481" s="195">
        <v>1503.81</v>
      </c>
    </row>
    <row r="2482" spans="2:3" x14ac:dyDescent="0.35">
      <c r="B2482" s="95">
        <v>42628</v>
      </c>
      <c r="C2482" s="195">
        <v>1528.08</v>
      </c>
    </row>
    <row r="2483" spans="2:3" x14ac:dyDescent="0.35">
      <c r="B2483" s="95">
        <v>42627</v>
      </c>
      <c r="C2483" s="195">
        <v>1531.68</v>
      </c>
    </row>
    <row r="2484" spans="2:3" x14ac:dyDescent="0.35">
      <c r="B2484" s="95">
        <v>42625</v>
      </c>
      <c r="C2484" s="195">
        <v>1483.24</v>
      </c>
    </row>
    <row r="2485" spans="2:3" x14ac:dyDescent="0.35">
      <c r="B2485" s="95">
        <v>42622</v>
      </c>
      <c r="C2485" s="195">
        <v>1494.96</v>
      </c>
    </row>
    <row r="2486" spans="2:3" x14ac:dyDescent="0.35">
      <c r="B2486" s="95">
        <v>42621</v>
      </c>
      <c r="C2486" s="195">
        <v>1502.34</v>
      </c>
    </row>
    <row r="2487" spans="2:3" x14ac:dyDescent="0.35">
      <c r="B2487" s="95">
        <v>42620</v>
      </c>
      <c r="C2487" s="195">
        <v>1509.63</v>
      </c>
    </row>
    <row r="2488" spans="2:3" x14ac:dyDescent="0.35">
      <c r="B2488" s="95">
        <v>42619</v>
      </c>
      <c r="C2488" s="195">
        <v>1495.85</v>
      </c>
    </row>
    <row r="2489" spans="2:3" x14ac:dyDescent="0.35">
      <c r="B2489" s="95">
        <v>42615</v>
      </c>
      <c r="C2489" s="195">
        <v>1451.65</v>
      </c>
    </row>
    <row r="2490" spans="2:3" x14ac:dyDescent="0.35">
      <c r="B2490" s="95">
        <v>42614</v>
      </c>
      <c r="C2490" s="195">
        <v>1475.19</v>
      </c>
    </row>
    <row r="2491" spans="2:3" x14ac:dyDescent="0.35">
      <c r="B2491" s="95">
        <v>42613</v>
      </c>
      <c r="C2491" s="195">
        <v>1497.34</v>
      </c>
    </row>
    <row r="2492" spans="2:3" x14ac:dyDescent="0.35">
      <c r="B2492" s="95">
        <v>42612</v>
      </c>
      <c r="C2492" s="195">
        <v>1489.83</v>
      </c>
    </row>
    <row r="2493" spans="2:3" x14ac:dyDescent="0.35">
      <c r="B2493" s="95">
        <v>42611</v>
      </c>
      <c r="C2493" s="195">
        <v>1473.89</v>
      </c>
    </row>
    <row r="2494" spans="2:3" x14ac:dyDescent="0.35">
      <c r="B2494" s="95">
        <v>42608</v>
      </c>
      <c r="C2494" s="195">
        <v>1487.46</v>
      </c>
    </row>
    <row r="2495" spans="2:3" x14ac:dyDescent="0.35">
      <c r="B2495" s="95">
        <v>42607</v>
      </c>
      <c r="C2495" s="195">
        <v>1498.96</v>
      </c>
    </row>
    <row r="2496" spans="2:3" x14ac:dyDescent="0.35">
      <c r="B2496" s="95">
        <v>42606</v>
      </c>
      <c r="C2496" s="195">
        <v>1485.4</v>
      </c>
    </row>
    <row r="2497" spans="2:3" x14ac:dyDescent="0.35">
      <c r="B2497" s="95">
        <v>42605</v>
      </c>
      <c r="C2497" s="195">
        <v>1454.42</v>
      </c>
    </row>
    <row r="2498" spans="2:3" x14ac:dyDescent="0.35">
      <c r="B2498" s="95">
        <v>42604</v>
      </c>
      <c r="C2498" s="195">
        <v>1457.84</v>
      </c>
    </row>
    <row r="2499" spans="2:3" x14ac:dyDescent="0.35">
      <c r="B2499" s="95">
        <v>42601</v>
      </c>
      <c r="C2499" s="195">
        <v>1449.7</v>
      </c>
    </row>
    <row r="2500" spans="2:3" x14ac:dyDescent="0.35">
      <c r="B2500" s="95">
        <v>42600</v>
      </c>
      <c r="C2500" s="195">
        <v>1440.66</v>
      </c>
    </row>
    <row r="2501" spans="2:3" x14ac:dyDescent="0.35">
      <c r="B2501" s="95">
        <v>42599</v>
      </c>
      <c r="C2501" s="195">
        <v>1443.75</v>
      </c>
    </row>
    <row r="2502" spans="2:3" x14ac:dyDescent="0.35">
      <c r="B2502" s="95">
        <v>42598</v>
      </c>
      <c r="C2502" s="195">
        <v>1415.78</v>
      </c>
    </row>
    <row r="2503" spans="2:3" x14ac:dyDescent="0.35">
      <c r="B2503" s="95">
        <v>42594</v>
      </c>
      <c r="C2503" s="195">
        <v>1421.43</v>
      </c>
    </row>
    <row r="2504" spans="2:3" x14ac:dyDescent="0.35">
      <c r="B2504" s="95">
        <v>42593</v>
      </c>
      <c r="C2504" s="195">
        <v>1400.57</v>
      </c>
    </row>
    <row r="2505" spans="2:3" x14ac:dyDescent="0.35">
      <c r="B2505" s="95">
        <v>42592</v>
      </c>
      <c r="C2505" s="195">
        <v>1342.79</v>
      </c>
    </row>
    <row r="2506" spans="2:3" x14ac:dyDescent="0.35">
      <c r="B2506" s="95">
        <v>42591</v>
      </c>
      <c r="C2506" s="195">
        <v>1353.65</v>
      </c>
    </row>
    <row r="2507" spans="2:3" x14ac:dyDescent="0.35">
      <c r="B2507" s="95">
        <v>42590</v>
      </c>
      <c r="C2507" s="195">
        <v>1363.9</v>
      </c>
    </row>
    <row r="2508" spans="2:3" x14ac:dyDescent="0.35">
      <c r="B2508" s="95">
        <v>42587</v>
      </c>
      <c r="C2508" s="195">
        <v>1248.1300000000001</v>
      </c>
    </row>
    <row r="2509" spans="2:3" x14ac:dyDescent="0.35">
      <c r="B2509" s="95">
        <v>42586</v>
      </c>
      <c r="C2509" s="195">
        <v>1246.51</v>
      </c>
    </row>
    <row r="2510" spans="2:3" x14ac:dyDescent="0.35">
      <c r="B2510" s="95">
        <v>42585</v>
      </c>
      <c r="C2510" s="195">
        <v>1224.7</v>
      </c>
    </row>
    <row r="2511" spans="2:3" x14ac:dyDescent="0.35">
      <c r="B2511" s="95">
        <v>42584</v>
      </c>
      <c r="C2511" s="195">
        <v>1246.45</v>
      </c>
    </row>
    <row r="2512" spans="2:3" x14ac:dyDescent="0.35">
      <c r="B2512" s="95">
        <v>42583</v>
      </c>
      <c r="C2512" s="195">
        <v>1247.0999999999999</v>
      </c>
    </row>
    <row r="2513" spans="2:3" x14ac:dyDescent="0.35">
      <c r="B2513" s="95">
        <v>42580</v>
      </c>
      <c r="C2513" s="195">
        <v>1269.42</v>
      </c>
    </row>
    <row r="2514" spans="2:3" x14ac:dyDescent="0.35">
      <c r="B2514" s="95">
        <v>42579</v>
      </c>
      <c r="C2514" s="195">
        <v>1231.1300000000001</v>
      </c>
    </row>
    <row r="2515" spans="2:3" x14ac:dyDescent="0.35">
      <c r="B2515" s="95">
        <v>42578</v>
      </c>
      <c r="C2515" s="195">
        <v>1208.57</v>
      </c>
    </row>
    <row r="2516" spans="2:3" x14ac:dyDescent="0.35">
      <c r="B2516" s="95">
        <v>42577</v>
      </c>
      <c r="C2516" s="195">
        <v>1213.3</v>
      </c>
    </row>
    <row r="2517" spans="2:3" x14ac:dyDescent="0.35">
      <c r="B2517" s="95">
        <v>42576</v>
      </c>
      <c r="C2517" s="195">
        <v>1224.73</v>
      </c>
    </row>
    <row r="2518" spans="2:3" x14ac:dyDescent="0.35">
      <c r="B2518" s="95">
        <v>42573</v>
      </c>
      <c r="C2518" s="195">
        <v>1224.94</v>
      </c>
    </row>
    <row r="2519" spans="2:3" x14ac:dyDescent="0.35">
      <c r="B2519" s="95">
        <v>42572</v>
      </c>
      <c r="C2519" s="195">
        <v>1209.4100000000001</v>
      </c>
    </row>
    <row r="2520" spans="2:3" x14ac:dyDescent="0.35">
      <c r="B2520" s="95">
        <v>42571</v>
      </c>
      <c r="C2520" s="195">
        <v>1207.1300000000001</v>
      </c>
    </row>
    <row r="2521" spans="2:3" x14ac:dyDescent="0.35">
      <c r="B2521" s="95">
        <v>42570</v>
      </c>
      <c r="C2521" s="195">
        <v>1185.9100000000001</v>
      </c>
    </row>
    <row r="2522" spans="2:3" x14ac:dyDescent="0.35">
      <c r="B2522" s="95">
        <v>42569</v>
      </c>
      <c r="C2522" s="195">
        <v>1210.08</v>
      </c>
    </row>
    <row r="2523" spans="2:3" x14ac:dyDescent="0.35">
      <c r="B2523" s="95">
        <v>42566</v>
      </c>
      <c r="C2523" s="195">
        <v>1211.92</v>
      </c>
    </row>
    <row r="2524" spans="2:3" x14ac:dyDescent="0.35">
      <c r="B2524" s="95">
        <v>42565</v>
      </c>
      <c r="C2524" s="195">
        <v>1228.75</v>
      </c>
    </row>
    <row r="2525" spans="2:3" x14ac:dyDescent="0.35">
      <c r="B2525" s="95">
        <v>42564</v>
      </c>
      <c r="C2525" s="195">
        <v>1232.1199999999999</v>
      </c>
    </row>
    <row r="2526" spans="2:3" x14ac:dyDescent="0.35">
      <c r="B2526" s="95">
        <v>42563</v>
      </c>
      <c r="C2526" s="195">
        <v>1227.6500000000001</v>
      </c>
    </row>
    <row r="2527" spans="2:3" x14ac:dyDescent="0.35">
      <c r="B2527" s="95">
        <v>42562</v>
      </c>
      <c r="C2527" s="195">
        <v>1228.53</v>
      </c>
    </row>
    <row r="2528" spans="2:3" x14ac:dyDescent="0.35">
      <c r="B2528" s="95">
        <v>42559</v>
      </c>
      <c r="C2528" s="195">
        <v>1205.24</v>
      </c>
    </row>
    <row r="2529" spans="2:3" x14ac:dyDescent="0.35">
      <c r="B2529" s="95">
        <v>42558</v>
      </c>
      <c r="C2529" s="195">
        <v>1207</v>
      </c>
    </row>
    <row r="2530" spans="2:3" x14ac:dyDescent="0.35">
      <c r="B2530" s="95">
        <v>42556</v>
      </c>
      <c r="C2530" s="195">
        <v>1218.6500000000001</v>
      </c>
    </row>
    <row r="2531" spans="2:3" x14ac:dyDescent="0.35">
      <c r="B2531" s="95">
        <v>42555</v>
      </c>
      <c r="C2531" s="195">
        <v>1220.6500000000001</v>
      </c>
    </row>
    <row r="2532" spans="2:3" x14ac:dyDescent="0.35">
      <c r="B2532" s="95">
        <v>42552</v>
      </c>
      <c r="C2532" s="195">
        <v>1206.6400000000001</v>
      </c>
    </row>
    <row r="2533" spans="2:3" x14ac:dyDescent="0.35">
      <c r="B2533" s="95">
        <v>42551</v>
      </c>
      <c r="C2533" s="195">
        <v>1185.43</v>
      </c>
    </row>
    <row r="2534" spans="2:3" x14ac:dyDescent="0.35">
      <c r="B2534" s="95">
        <v>42550</v>
      </c>
      <c r="C2534" s="195">
        <v>1190.78</v>
      </c>
    </row>
    <row r="2535" spans="2:3" x14ac:dyDescent="0.35">
      <c r="B2535" s="95">
        <v>42549</v>
      </c>
      <c r="C2535" s="195">
        <v>1180.79</v>
      </c>
    </row>
    <row r="2536" spans="2:3" x14ac:dyDescent="0.35">
      <c r="B2536" s="95">
        <v>42548</v>
      </c>
      <c r="C2536" s="195">
        <v>1152.93</v>
      </c>
    </row>
    <row r="2537" spans="2:3" x14ac:dyDescent="0.35">
      <c r="B2537" s="95">
        <v>42545</v>
      </c>
      <c r="C2537" s="195">
        <v>1131.3</v>
      </c>
    </row>
    <row r="2538" spans="2:3" x14ac:dyDescent="0.35">
      <c r="B2538" s="95">
        <v>42544</v>
      </c>
      <c r="C2538" s="195">
        <v>1128.07</v>
      </c>
    </row>
    <row r="2539" spans="2:3" x14ac:dyDescent="0.35">
      <c r="B2539" s="95">
        <v>42543</v>
      </c>
      <c r="C2539" s="195">
        <v>1123.03</v>
      </c>
    </row>
    <row r="2540" spans="2:3" x14ac:dyDescent="0.35">
      <c r="B2540" s="95">
        <v>42542</v>
      </c>
      <c r="C2540" s="195">
        <v>1102.04</v>
      </c>
    </row>
    <row r="2541" spans="2:3" x14ac:dyDescent="0.35">
      <c r="B2541" s="95">
        <v>42541</v>
      </c>
      <c r="C2541" s="195">
        <v>1126.68</v>
      </c>
    </row>
    <row r="2542" spans="2:3" x14ac:dyDescent="0.35">
      <c r="B2542" s="95">
        <v>42538</v>
      </c>
      <c r="C2542" s="195">
        <v>1134.1500000000001</v>
      </c>
    </row>
    <row r="2543" spans="2:3" x14ac:dyDescent="0.35">
      <c r="B2543" s="95">
        <v>42537</v>
      </c>
      <c r="C2543" s="195">
        <v>1154.48</v>
      </c>
    </row>
    <row r="2544" spans="2:3" x14ac:dyDescent="0.35">
      <c r="B2544" s="95">
        <v>42536</v>
      </c>
      <c r="C2544" s="195">
        <v>1152.6300000000001</v>
      </c>
    </row>
    <row r="2545" spans="2:3" x14ac:dyDescent="0.35">
      <c r="B2545" s="95">
        <v>42535</v>
      </c>
      <c r="C2545" s="195">
        <v>1152.01</v>
      </c>
    </row>
    <row r="2546" spans="2:3" x14ac:dyDescent="0.35">
      <c r="B2546" s="95">
        <v>42534</v>
      </c>
      <c r="C2546" s="195">
        <v>1150.74</v>
      </c>
    </row>
    <row r="2547" spans="2:3" x14ac:dyDescent="0.35">
      <c r="B2547" s="95">
        <v>42531</v>
      </c>
      <c r="C2547" s="195">
        <v>1172.67</v>
      </c>
    </row>
    <row r="2548" spans="2:3" x14ac:dyDescent="0.35">
      <c r="B2548" s="95">
        <v>42530</v>
      </c>
      <c r="C2548" s="195">
        <v>1186.42</v>
      </c>
    </row>
    <row r="2549" spans="2:3" x14ac:dyDescent="0.35">
      <c r="B2549" s="95">
        <v>42529</v>
      </c>
      <c r="C2549" s="195">
        <v>1190.3499999999999</v>
      </c>
    </row>
    <row r="2550" spans="2:3" x14ac:dyDescent="0.35">
      <c r="B2550" s="95">
        <v>42528</v>
      </c>
      <c r="C2550" s="195">
        <v>1200.99</v>
      </c>
    </row>
    <row r="2551" spans="2:3" x14ac:dyDescent="0.35">
      <c r="B2551" s="95">
        <v>42527</v>
      </c>
      <c r="C2551" s="195">
        <v>1191.8399999999999</v>
      </c>
    </row>
    <row r="2552" spans="2:3" x14ac:dyDescent="0.35">
      <c r="B2552" s="95">
        <v>42524</v>
      </c>
      <c r="C2552" s="195">
        <v>1187.33</v>
      </c>
    </row>
    <row r="2553" spans="2:3" x14ac:dyDescent="0.35">
      <c r="B2553" s="95">
        <v>42523</v>
      </c>
      <c r="C2553" s="195">
        <v>1202.8599999999999</v>
      </c>
    </row>
    <row r="2554" spans="2:3" x14ac:dyDescent="0.35">
      <c r="B2554" s="95">
        <v>42522</v>
      </c>
      <c r="C2554" s="195">
        <v>1188.08</v>
      </c>
    </row>
    <row r="2555" spans="2:3" x14ac:dyDescent="0.35">
      <c r="B2555" s="95">
        <v>42521</v>
      </c>
      <c r="C2555" s="195">
        <v>1162.77</v>
      </c>
    </row>
    <row r="2556" spans="2:3" x14ac:dyDescent="0.35">
      <c r="B2556" s="95">
        <v>42520</v>
      </c>
      <c r="C2556" s="195">
        <v>1179.8900000000001</v>
      </c>
    </row>
    <row r="2557" spans="2:3" x14ac:dyDescent="0.35">
      <c r="B2557" s="95">
        <v>42517</v>
      </c>
      <c r="C2557" s="195">
        <v>1168.4000000000001</v>
      </c>
    </row>
    <row r="2558" spans="2:3" x14ac:dyDescent="0.35">
      <c r="B2558" s="95">
        <v>42516</v>
      </c>
      <c r="C2558" s="195">
        <v>1179.18</v>
      </c>
    </row>
    <row r="2559" spans="2:3" x14ac:dyDescent="0.35">
      <c r="B2559" s="95">
        <v>42515</v>
      </c>
      <c r="C2559" s="195">
        <v>1182.21</v>
      </c>
    </row>
    <row r="2560" spans="2:3" x14ac:dyDescent="0.35">
      <c r="B2560" s="95">
        <v>42514</v>
      </c>
      <c r="C2560" s="195">
        <v>1140.3599999999999</v>
      </c>
    </row>
    <row r="2561" spans="2:3" x14ac:dyDescent="0.35">
      <c r="B2561" s="95">
        <v>42513</v>
      </c>
      <c r="C2561" s="195">
        <v>1152.5899999999999</v>
      </c>
    </row>
    <row r="2562" spans="2:3" x14ac:dyDescent="0.35">
      <c r="B2562" s="95">
        <v>42510</v>
      </c>
      <c r="C2562" s="195">
        <v>1259.23</v>
      </c>
    </row>
    <row r="2563" spans="2:3" x14ac:dyDescent="0.35">
      <c r="B2563" s="95">
        <v>42509</v>
      </c>
      <c r="C2563" s="195">
        <v>1287.27</v>
      </c>
    </row>
    <row r="2564" spans="2:3" x14ac:dyDescent="0.35">
      <c r="B2564" s="95">
        <v>42508</v>
      </c>
      <c r="C2564" s="195">
        <v>1276.8</v>
      </c>
    </row>
    <row r="2565" spans="2:3" x14ac:dyDescent="0.35">
      <c r="B2565" s="95">
        <v>42507</v>
      </c>
      <c r="C2565" s="195">
        <v>1291.43</v>
      </c>
    </row>
    <row r="2566" spans="2:3" x14ac:dyDescent="0.35">
      <c r="B2566" s="95">
        <v>42506</v>
      </c>
      <c r="C2566" s="195">
        <v>1261.31</v>
      </c>
    </row>
    <row r="2567" spans="2:3" x14ac:dyDescent="0.35">
      <c r="B2567" s="95">
        <v>42503</v>
      </c>
      <c r="C2567" s="195">
        <v>1269.24</v>
      </c>
    </row>
    <row r="2568" spans="2:3" x14ac:dyDescent="0.35">
      <c r="B2568" s="95">
        <v>42502</v>
      </c>
      <c r="C2568" s="195">
        <v>1261.7</v>
      </c>
    </row>
    <row r="2569" spans="2:3" x14ac:dyDescent="0.35">
      <c r="B2569" s="95">
        <v>42501</v>
      </c>
      <c r="C2569" s="195">
        <v>1223.46</v>
      </c>
    </row>
    <row r="2570" spans="2:3" x14ac:dyDescent="0.35">
      <c r="B2570" s="95">
        <v>42500</v>
      </c>
      <c r="C2570" s="195">
        <v>1212.05</v>
      </c>
    </row>
    <row r="2571" spans="2:3" x14ac:dyDescent="0.35">
      <c r="B2571" s="95">
        <v>42499</v>
      </c>
      <c r="C2571" s="195">
        <v>1208.98</v>
      </c>
    </row>
    <row r="2572" spans="2:3" x14ac:dyDescent="0.35">
      <c r="B2572" s="95">
        <v>42496</v>
      </c>
      <c r="C2572" s="195">
        <v>1210.51</v>
      </c>
    </row>
    <row r="2573" spans="2:3" x14ac:dyDescent="0.35">
      <c r="B2573" s="95">
        <v>42495</v>
      </c>
      <c r="C2573" s="195">
        <v>1212.29</v>
      </c>
    </row>
    <row r="2574" spans="2:3" x14ac:dyDescent="0.35">
      <c r="B2574" s="95">
        <v>42494</v>
      </c>
      <c r="C2574" s="195">
        <v>1210.7</v>
      </c>
    </row>
    <row r="2575" spans="2:3" x14ac:dyDescent="0.35">
      <c r="B2575" s="95">
        <v>42493</v>
      </c>
      <c r="C2575" s="195">
        <v>1223.31</v>
      </c>
    </row>
    <row r="2576" spans="2:3" x14ac:dyDescent="0.35">
      <c r="B2576" s="95">
        <v>42492</v>
      </c>
      <c r="C2576" s="195">
        <v>1228.17</v>
      </c>
    </row>
    <row r="2577" spans="2:3" x14ac:dyDescent="0.35">
      <c r="B2577" s="95">
        <v>42489</v>
      </c>
      <c r="C2577" s="195">
        <v>1229.97</v>
      </c>
    </row>
    <row r="2578" spans="2:3" x14ac:dyDescent="0.35">
      <c r="B2578" s="95">
        <v>42488</v>
      </c>
      <c r="C2578" s="195">
        <v>1214.05</v>
      </c>
    </row>
    <row r="2579" spans="2:3" x14ac:dyDescent="0.35">
      <c r="B2579" s="95">
        <v>42487</v>
      </c>
      <c r="C2579" s="195">
        <v>1229.45</v>
      </c>
    </row>
    <row r="2580" spans="2:3" x14ac:dyDescent="0.35">
      <c r="B2580" s="95">
        <v>42486</v>
      </c>
      <c r="C2580" s="195">
        <v>1219.0999999999999</v>
      </c>
    </row>
    <row r="2581" spans="2:3" x14ac:dyDescent="0.35">
      <c r="B2581" s="95">
        <v>42485</v>
      </c>
      <c r="C2581" s="195">
        <v>1210.42</v>
      </c>
    </row>
    <row r="2582" spans="2:3" x14ac:dyDescent="0.35">
      <c r="B2582" s="95">
        <v>42482</v>
      </c>
      <c r="C2582" s="195">
        <v>1212.78</v>
      </c>
    </row>
    <row r="2583" spans="2:3" x14ac:dyDescent="0.35">
      <c r="B2583" s="95">
        <v>42481</v>
      </c>
      <c r="C2583" s="195">
        <v>1197.8499999999999</v>
      </c>
    </row>
    <row r="2584" spans="2:3" x14ac:dyDescent="0.35">
      <c r="B2584" s="95">
        <v>42480</v>
      </c>
      <c r="C2584" s="195">
        <v>1222.54</v>
      </c>
    </row>
    <row r="2585" spans="2:3" x14ac:dyDescent="0.35">
      <c r="B2585" s="95">
        <v>42478</v>
      </c>
      <c r="C2585" s="195">
        <v>1224.8399999999999</v>
      </c>
    </row>
    <row r="2586" spans="2:3" x14ac:dyDescent="0.35">
      <c r="B2586" s="95">
        <v>42473</v>
      </c>
      <c r="C2586" s="195">
        <v>1186.3599999999999</v>
      </c>
    </row>
    <row r="2587" spans="2:3" x14ac:dyDescent="0.35">
      <c r="B2587" s="95">
        <v>42472</v>
      </c>
      <c r="C2587" s="195">
        <v>1162.58</v>
      </c>
    </row>
    <row r="2588" spans="2:3" x14ac:dyDescent="0.35">
      <c r="B2588" s="95">
        <v>42471</v>
      </c>
      <c r="C2588" s="195">
        <v>1141.6099999999999</v>
      </c>
    </row>
    <row r="2589" spans="2:3" x14ac:dyDescent="0.35">
      <c r="B2589" s="95">
        <v>42468</v>
      </c>
      <c r="C2589" s="195">
        <v>1154.43</v>
      </c>
    </row>
    <row r="2590" spans="2:3" x14ac:dyDescent="0.35">
      <c r="B2590" s="95">
        <v>42467</v>
      </c>
      <c r="C2590" s="195">
        <v>1160.5999999999999</v>
      </c>
    </row>
    <row r="2591" spans="2:3" x14ac:dyDescent="0.35">
      <c r="B2591" s="95">
        <v>42466</v>
      </c>
      <c r="C2591" s="195">
        <v>1163.2</v>
      </c>
    </row>
    <row r="2592" spans="2:3" x14ac:dyDescent="0.35">
      <c r="B2592" s="95">
        <v>42465</v>
      </c>
      <c r="C2592" s="195">
        <v>1134.9100000000001</v>
      </c>
    </row>
    <row r="2593" spans="2:3" x14ac:dyDescent="0.35">
      <c r="B2593" s="95">
        <v>42464</v>
      </c>
      <c r="C2593" s="195">
        <v>1142.58</v>
      </c>
    </row>
    <row r="2594" spans="2:3" x14ac:dyDescent="0.35">
      <c r="B2594" s="95">
        <v>42461</v>
      </c>
      <c r="C2594" s="195">
        <v>1151.0999999999999</v>
      </c>
    </row>
    <row r="2595" spans="2:3" x14ac:dyDescent="0.35">
      <c r="B2595" s="95">
        <v>42460</v>
      </c>
      <c r="C2595" s="195">
        <v>1154.31</v>
      </c>
    </row>
    <row r="2596" spans="2:3" x14ac:dyDescent="0.35">
      <c r="B2596" s="95">
        <v>42459</v>
      </c>
      <c r="C2596" s="195">
        <v>1133.68</v>
      </c>
    </row>
    <row r="2597" spans="2:3" x14ac:dyDescent="0.35">
      <c r="B2597" s="95">
        <v>42458</v>
      </c>
      <c r="C2597" s="195">
        <v>1109.9000000000001</v>
      </c>
    </row>
    <row r="2598" spans="2:3" x14ac:dyDescent="0.35">
      <c r="B2598" s="95">
        <v>42457</v>
      </c>
      <c r="C2598" s="195">
        <v>1128.1400000000001</v>
      </c>
    </row>
    <row r="2599" spans="2:3" x14ac:dyDescent="0.35">
      <c r="B2599" s="95">
        <v>42452</v>
      </c>
      <c r="C2599" s="195">
        <v>1170.98</v>
      </c>
    </row>
    <row r="2600" spans="2:3" x14ac:dyDescent="0.35">
      <c r="B2600" s="95">
        <v>42451</v>
      </c>
      <c r="C2600" s="195">
        <v>1182.23</v>
      </c>
    </row>
    <row r="2601" spans="2:3" x14ac:dyDescent="0.35">
      <c r="B2601" s="95">
        <v>42450</v>
      </c>
      <c r="C2601" s="195">
        <v>1175.1199999999999</v>
      </c>
    </row>
    <row r="2602" spans="2:3" x14ac:dyDescent="0.35">
      <c r="B2602" s="95">
        <v>42447</v>
      </c>
      <c r="C2602" s="195">
        <v>1154</v>
      </c>
    </row>
    <row r="2603" spans="2:3" x14ac:dyDescent="0.35">
      <c r="B2603" s="95">
        <v>42446</v>
      </c>
      <c r="C2603" s="195">
        <v>1159.07</v>
      </c>
    </row>
    <row r="2604" spans="2:3" x14ac:dyDescent="0.35">
      <c r="B2604" s="95">
        <v>42445</v>
      </c>
      <c r="C2604" s="195">
        <v>1168.83</v>
      </c>
    </row>
    <row r="2605" spans="2:3" x14ac:dyDescent="0.35">
      <c r="B2605" s="95">
        <v>42444</v>
      </c>
      <c r="C2605" s="195">
        <v>1185.3499999999999</v>
      </c>
    </row>
    <row r="2606" spans="2:3" x14ac:dyDescent="0.35">
      <c r="B2606" s="95">
        <v>42443</v>
      </c>
      <c r="C2606" s="195">
        <v>1212.98</v>
      </c>
    </row>
    <row r="2607" spans="2:3" x14ac:dyDescent="0.35">
      <c r="B2607" s="95">
        <v>42440</v>
      </c>
      <c r="C2607" s="195">
        <v>1209.99</v>
      </c>
    </row>
    <row r="2608" spans="2:3" x14ac:dyDescent="0.35">
      <c r="B2608" s="95">
        <v>42439</v>
      </c>
      <c r="C2608" s="195">
        <v>1217.96</v>
      </c>
    </row>
    <row r="2609" spans="2:3" x14ac:dyDescent="0.35">
      <c r="B2609" s="95">
        <v>42438</v>
      </c>
      <c r="C2609" s="195">
        <v>1219.31</v>
      </c>
    </row>
    <row r="2610" spans="2:3" x14ac:dyDescent="0.35">
      <c r="B2610" s="95">
        <v>42437</v>
      </c>
      <c r="C2610" s="195">
        <v>1211.26</v>
      </c>
    </row>
    <row r="2611" spans="2:3" x14ac:dyDescent="0.35">
      <c r="B2611" s="95">
        <v>42433</v>
      </c>
      <c r="C2611" s="195">
        <v>1226.79</v>
      </c>
    </row>
    <row r="2612" spans="2:3" x14ac:dyDescent="0.35">
      <c r="B2612" s="95">
        <v>42432</v>
      </c>
      <c r="C2612" s="195">
        <v>1221.05</v>
      </c>
    </row>
    <row r="2613" spans="2:3" x14ac:dyDescent="0.35">
      <c r="B2613" s="95">
        <v>42431</v>
      </c>
      <c r="C2613" s="195">
        <v>1230.08</v>
      </c>
    </row>
    <row r="2614" spans="2:3" x14ac:dyDescent="0.35">
      <c r="B2614" s="95">
        <v>42430</v>
      </c>
      <c r="C2614" s="195">
        <v>1220.99</v>
      </c>
    </row>
    <row r="2615" spans="2:3" x14ac:dyDescent="0.35">
      <c r="B2615" s="95">
        <v>42429</v>
      </c>
      <c r="C2615" s="195">
        <v>1184.27</v>
      </c>
    </row>
    <row r="2616" spans="2:3" x14ac:dyDescent="0.35">
      <c r="B2616" s="95">
        <v>42426</v>
      </c>
      <c r="C2616" s="195">
        <v>1165.46</v>
      </c>
    </row>
    <row r="2617" spans="2:3" x14ac:dyDescent="0.35">
      <c r="B2617" s="95">
        <v>42425</v>
      </c>
      <c r="C2617" s="195">
        <v>1154.07</v>
      </c>
    </row>
    <row r="2618" spans="2:3" x14ac:dyDescent="0.35">
      <c r="B2618" s="95">
        <v>42424</v>
      </c>
      <c r="C2618" s="195">
        <v>1183.05</v>
      </c>
    </row>
    <row r="2619" spans="2:3" x14ac:dyDescent="0.35">
      <c r="B2619" s="95">
        <v>42423</v>
      </c>
      <c r="C2619" s="195">
        <v>1204.04</v>
      </c>
    </row>
    <row r="2620" spans="2:3" x14ac:dyDescent="0.35">
      <c r="B2620" s="95">
        <v>42422</v>
      </c>
      <c r="C2620" s="195">
        <v>1202.79</v>
      </c>
    </row>
    <row r="2621" spans="2:3" x14ac:dyDescent="0.35">
      <c r="B2621" s="95">
        <v>42419</v>
      </c>
      <c r="C2621" s="195">
        <v>1170.6300000000001</v>
      </c>
    </row>
    <row r="2622" spans="2:3" x14ac:dyDescent="0.35">
      <c r="B2622" s="95">
        <v>42418</v>
      </c>
      <c r="C2622" s="195">
        <v>1183.0899999999999</v>
      </c>
    </row>
    <row r="2623" spans="2:3" x14ac:dyDescent="0.35">
      <c r="B2623" s="95">
        <v>42417</v>
      </c>
      <c r="C2623" s="195">
        <v>1139.57</v>
      </c>
    </row>
    <row r="2624" spans="2:3" x14ac:dyDescent="0.35">
      <c r="B2624" s="95">
        <v>42416</v>
      </c>
      <c r="C2624" s="195">
        <v>1128.27</v>
      </c>
    </row>
    <row r="2625" spans="2:3" x14ac:dyDescent="0.35">
      <c r="B2625" s="95">
        <v>42415</v>
      </c>
      <c r="C2625" s="195">
        <v>1145.45</v>
      </c>
    </row>
    <row r="2626" spans="2:3" x14ac:dyDescent="0.35">
      <c r="B2626" s="95">
        <v>42412</v>
      </c>
      <c r="C2626" s="195">
        <v>1106.4000000000001</v>
      </c>
    </row>
    <row r="2627" spans="2:3" x14ac:dyDescent="0.35">
      <c r="B2627" s="95">
        <v>42411</v>
      </c>
      <c r="C2627" s="195">
        <v>1131.75</v>
      </c>
    </row>
    <row r="2628" spans="2:3" x14ac:dyDescent="0.35">
      <c r="B2628" s="95">
        <v>42410</v>
      </c>
      <c r="C2628" s="195">
        <v>1169.56</v>
      </c>
    </row>
    <row r="2629" spans="2:3" x14ac:dyDescent="0.35">
      <c r="B2629" s="95">
        <v>42409</v>
      </c>
      <c r="C2629" s="195">
        <v>1195.81</v>
      </c>
    </row>
    <row r="2630" spans="2:3" x14ac:dyDescent="0.35">
      <c r="B2630" s="95">
        <v>42408</v>
      </c>
      <c r="C2630" s="195">
        <v>1226.7</v>
      </c>
    </row>
    <row r="2631" spans="2:3" x14ac:dyDescent="0.35">
      <c r="B2631" s="95">
        <v>42405</v>
      </c>
      <c r="C2631" s="195">
        <v>1229.93</v>
      </c>
    </row>
    <row r="2632" spans="2:3" x14ac:dyDescent="0.35">
      <c r="B2632" s="95">
        <v>42404</v>
      </c>
      <c r="C2632" s="195">
        <v>1227.26</v>
      </c>
    </row>
    <row r="2633" spans="2:3" x14ac:dyDescent="0.35">
      <c r="B2633" s="95">
        <v>42403</v>
      </c>
      <c r="C2633" s="195">
        <v>1215.1199999999999</v>
      </c>
    </row>
    <row r="2634" spans="2:3" x14ac:dyDescent="0.35">
      <c r="B2634" s="95">
        <v>42402</v>
      </c>
      <c r="C2634" s="195">
        <v>1200</v>
      </c>
    </row>
    <row r="2635" spans="2:3" x14ac:dyDescent="0.35">
      <c r="B2635" s="95">
        <v>42401</v>
      </c>
      <c r="C2635" s="195">
        <v>1203.29</v>
      </c>
    </row>
    <row r="2636" spans="2:3" x14ac:dyDescent="0.35">
      <c r="B2636" s="95">
        <v>42398</v>
      </c>
      <c r="C2636" s="195">
        <v>1155.57</v>
      </c>
    </row>
    <row r="2637" spans="2:3" x14ac:dyDescent="0.35">
      <c r="B2637" s="95">
        <v>42397</v>
      </c>
      <c r="C2637" s="195">
        <v>1147.32</v>
      </c>
    </row>
    <row r="2638" spans="2:3" x14ac:dyDescent="0.35">
      <c r="B2638" s="95">
        <v>42396</v>
      </c>
      <c r="C2638" s="195">
        <v>1138.47</v>
      </c>
    </row>
    <row r="2639" spans="2:3" x14ac:dyDescent="0.35">
      <c r="B2639" s="95">
        <v>42394</v>
      </c>
      <c r="C2639" s="195">
        <v>1118.26</v>
      </c>
    </row>
    <row r="2640" spans="2:3" x14ac:dyDescent="0.35">
      <c r="B2640" s="95">
        <v>42391</v>
      </c>
      <c r="C2640" s="195">
        <v>1123.97</v>
      </c>
    </row>
    <row r="2641" spans="2:3" x14ac:dyDescent="0.35">
      <c r="B2641" s="95">
        <v>42390</v>
      </c>
      <c r="C2641" s="195">
        <v>1125.5999999999999</v>
      </c>
    </row>
    <row r="2642" spans="2:3" x14ac:dyDescent="0.35">
      <c r="B2642" s="95">
        <v>42389</v>
      </c>
      <c r="C2642" s="195">
        <v>1151.3800000000001</v>
      </c>
    </row>
    <row r="2643" spans="2:3" x14ac:dyDescent="0.35">
      <c r="B2643" s="95">
        <v>42388</v>
      </c>
      <c r="C2643" s="195">
        <v>1174.28</v>
      </c>
    </row>
    <row r="2644" spans="2:3" x14ac:dyDescent="0.35">
      <c r="B2644" s="95">
        <v>42387</v>
      </c>
      <c r="C2644" s="195">
        <v>1188.1600000000001</v>
      </c>
    </row>
    <row r="2645" spans="2:3" x14ac:dyDescent="0.35">
      <c r="B2645" s="95">
        <v>42384</v>
      </c>
      <c r="C2645" s="195">
        <v>1228.49</v>
      </c>
    </row>
    <row r="2646" spans="2:3" x14ac:dyDescent="0.35">
      <c r="B2646" s="95">
        <v>42383</v>
      </c>
      <c r="C2646" s="195">
        <v>1245.01</v>
      </c>
    </row>
    <row r="2647" spans="2:3" x14ac:dyDescent="0.35">
      <c r="B2647" s="95">
        <v>42382</v>
      </c>
      <c r="C2647" s="195">
        <v>1248.27</v>
      </c>
    </row>
    <row r="2648" spans="2:3" x14ac:dyDescent="0.35">
      <c r="B2648" s="95">
        <v>42381</v>
      </c>
      <c r="C2648" s="195">
        <v>1261.77</v>
      </c>
    </row>
    <row r="2649" spans="2:3" x14ac:dyDescent="0.35">
      <c r="B2649" s="95">
        <v>42380</v>
      </c>
      <c r="C2649" s="195">
        <v>1254.33</v>
      </c>
    </row>
    <row r="2650" spans="2:3" x14ac:dyDescent="0.35">
      <c r="B2650" s="95">
        <v>42377</v>
      </c>
      <c r="C2650" s="195">
        <v>1247.03</v>
      </c>
    </row>
    <row r="2651" spans="2:3" x14ac:dyDescent="0.35">
      <c r="B2651" s="95">
        <v>42376</v>
      </c>
      <c r="C2651" s="195">
        <v>1266.04</v>
      </c>
    </row>
    <row r="2652" spans="2:3" x14ac:dyDescent="0.35">
      <c r="B2652" s="95">
        <v>42375</v>
      </c>
      <c r="C2652" s="195">
        <v>1289.74</v>
      </c>
    </row>
    <row r="2653" spans="2:3" x14ac:dyDescent="0.35">
      <c r="B2653" s="95">
        <v>42374</v>
      </c>
      <c r="C2653" s="195">
        <v>1274.7</v>
      </c>
    </row>
    <row r="2654" spans="2:3" x14ac:dyDescent="0.35">
      <c r="B2654" s="95">
        <v>42373</v>
      </c>
      <c r="C2654" s="195">
        <v>1277.23</v>
      </c>
    </row>
    <row r="2655" spans="2:3" x14ac:dyDescent="0.35">
      <c r="B2655" s="95">
        <v>42370</v>
      </c>
      <c r="C2655" s="195">
        <v>1283.1600000000001</v>
      </c>
    </row>
    <row r="2656" spans="2:3" x14ac:dyDescent="0.35">
      <c r="B2656" s="95">
        <v>42369</v>
      </c>
      <c r="C2656" s="195">
        <v>1274.53</v>
      </c>
    </row>
    <row r="2657" spans="2:3" x14ac:dyDescent="0.35">
      <c r="B2657" s="95">
        <v>42368</v>
      </c>
      <c r="C2657" s="195">
        <v>1278.74</v>
      </c>
    </row>
    <row r="2658" spans="2:3" x14ac:dyDescent="0.35">
      <c r="B2658" s="95">
        <v>42367</v>
      </c>
      <c r="C2658" s="195">
        <v>1279.47</v>
      </c>
    </row>
    <row r="2659" spans="2:3" x14ac:dyDescent="0.35">
      <c r="B2659" s="95">
        <v>42366</v>
      </c>
      <c r="C2659" s="195">
        <v>1247.9100000000001</v>
      </c>
    </row>
    <row r="2660" spans="2:3" x14ac:dyDescent="0.35">
      <c r="B2660" s="95">
        <v>42362</v>
      </c>
      <c r="C2660" s="195">
        <v>1250.6400000000001</v>
      </c>
    </row>
    <row r="2661" spans="2:3" x14ac:dyDescent="0.35">
      <c r="B2661" s="95">
        <v>42361</v>
      </c>
      <c r="C2661" s="195">
        <v>1244.43</v>
      </c>
    </row>
    <row r="2662" spans="2:3" x14ac:dyDescent="0.35">
      <c r="B2662" s="95">
        <v>42360</v>
      </c>
      <c r="C2662" s="195">
        <v>1253.3</v>
      </c>
    </row>
    <row r="2663" spans="2:3" x14ac:dyDescent="0.35">
      <c r="B2663" s="95">
        <v>42359</v>
      </c>
      <c r="C2663" s="195">
        <v>1264.52</v>
      </c>
    </row>
    <row r="2664" spans="2:3" x14ac:dyDescent="0.35">
      <c r="B2664" s="95">
        <v>42356</v>
      </c>
      <c r="C2664" s="195">
        <v>1241.8699999999999</v>
      </c>
    </row>
    <row r="2665" spans="2:3" x14ac:dyDescent="0.35">
      <c r="B2665" s="95">
        <v>42355</v>
      </c>
      <c r="C2665" s="195">
        <v>1250.6600000000001</v>
      </c>
    </row>
    <row r="2666" spans="2:3" x14ac:dyDescent="0.35">
      <c r="B2666" s="95">
        <v>42354</v>
      </c>
      <c r="C2666" s="195">
        <v>1209.0899999999999</v>
      </c>
    </row>
    <row r="2667" spans="2:3" x14ac:dyDescent="0.35">
      <c r="B2667" s="95">
        <v>42353</v>
      </c>
      <c r="C2667" s="195">
        <v>1237.47</v>
      </c>
    </row>
    <row r="2668" spans="2:3" x14ac:dyDescent="0.35">
      <c r="B2668" s="95">
        <v>42352</v>
      </c>
      <c r="C2668" s="195">
        <v>1215.0999999999999</v>
      </c>
    </row>
    <row r="2669" spans="2:3" x14ac:dyDescent="0.35">
      <c r="B2669" s="95">
        <v>42349</v>
      </c>
      <c r="C2669" s="195">
        <v>1194.82</v>
      </c>
    </row>
    <row r="2670" spans="2:3" x14ac:dyDescent="0.35">
      <c r="B2670" s="95">
        <v>42348</v>
      </c>
      <c r="C2670" s="195">
        <v>1231.6199999999999</v>
      </c>
    </row>
    <row r="2671" spans="2:3" x14ac:dyDescent="0.35">
      <c r="B2671" s="95">
        <v>42347</v>
      </c>
      <c r="C2671" s="195">
        <v>1201.98</v>
      </c>
    </row>
    <row r="2672" spans="2:3" x14ac:dyDescent="0.35">
      <c r="B2672" s="95">
        <v>42346</v>
      </c>
      <c r="C2672" s="195">
        <v>1236.72</v>
      </c>
    </row>
    <row r="2673" spans="2:3" x14ac:dyDescent="0.35">
      <c r="B2673" s="95">
        <v>42345</v>
      </c>
      <c r="C2673" s="195">
        <v>1238.22</v>
      </c>
    </row>
    <row r="2674" spans="2:3" x14ac:dyDescent="0.35">
      <c r="B2674" s="95">
        <v>42342</v>
      </c>
      <c r="C2674" s="195">
        <v>1261.49</v>
      </c>
    </row>
    <row r="2675" spans="2:3" x14ac:dyDescent="0.35">
      <c r="B2675" s="95">
        <v>42341</v>
      </c>
      <c r="C2675" s="195">
        <v>1259.72</v>
      </c>
    </row>
    <row r="2676" spans="2:3" x14ac:dyDescent="0.35">
      <c r="B2676" s="95">
        <v>42340</v>
      </c>
      <c r="C2676" s="195">
        <v>1271.8800000000001</v>
      </c>
    </row>
    <row r="2677" spans="2:3" x14ac:dyDescent="0.35">
      <c r="B2677" s="95">
        <v>42339</v>
      </c>
      <c r="C2677" s="195">
        <v>1276.74</v>
      </c>
    </row>
    <row r="2678" spans="2:3" x14ac:dyDescent="0.35">
      <c r="B2678" s="95">
        <v>42338</v>
      </c>
      <c r="C2678" s="195">
        <v>1254.6300000000001</v>
      </c>
    </row>
    <row r="2679" spans="2:3" x14ac:dyDescent="0.35">
      <c r="B2679" s="95">
        <v>42335</v>
      </c>
      <c r="C2679" s="195">
        <v>1257.96</v>
      </c>
    </row>
    <row r="2680" spans="2:3" x14ac:dyDescent="0.35">
      <c r="B2680" s="95">
        <v>42334</v>
      </c>
      <c r="C2680" s="195">
        <v>1246.4000000000001</v>
      </c>
    </row>
    <row r="2681" spans="2:3" x14ac:dyDescent="0.35">
      <c r="B2681" s="95">
        <v>42332</v>
      </c>
      <c r="C2681" s="195">
        <v>1263.7</v>
      </c>
    </row>
    <row r="2682" spans="2:3" x14ac:dyDescent="0.35">
      <c r="B2682" s="95">
        <v>42331</v>
      </c>
      <c r="C2682" s="195">
        <v>1280.56</v>
      </c>
    </row>
    <row r="2683" spans="2:3" x14ac:dyDescent="0.35">
      <c r="B2683" s="95">
        <v>42328</v>
      </c>
      <c r="C2683" s="195">
        <v>1274.8900000000001</v>
      </c>
    </row>
    <row r="2684" spans="2:3" x14ac:dyDescent="0.35">
      <c r="B2684" s="95">
        <v>42327</v>
      </c>
      <c r="C2684" s="195">
        <v>1265.1600000000001</v>
      </c>
    </row>
    <row r="2685" spans="2:3" x14ac:dyDescent="0.35">
      <c r="B2685" s="95">
        <v>42326</v>
      </c>
      <c r="C2685" s="195">
        <v>1228.17</v>
      </c>
    </row>
    <row r="2686" spans="2:3" x14ac:dyDescent="0.35">
      <c r="B2686" s="95">
        <v>42325</v>
      </c>
      <c r="C2686" s="195">
        <v>1236.6300000000001</v>
      </c>
    </row>
    <row r="2687" spans="2:3" x14ac:dyDescent="0.35">
      <c r="B2687" s="95">
        <v>42324</v>
      </c>
      <c r="C2687" s="195">
        <v>1222.8800000000001</v>
      </c>
    </row>
    <row r="2688" spans="2:3" x14ac:dyDescent="0.35">
      <c r="B2688" s="95">
        <v>42321</v>
      </c>
      <c r="C2688" s="195">
        <v>1250.94</v>
      </c>
    </row>
    <row r="2689" spans="2:3" x14ac:dyDescent="0.35">
      <c r="B2689" s="95">
        <v>42318</v>
      </c>
      <c r="C2689" s="195">
        <v>1304.2</v>
      </c>
    </row>
    <row r="2690" spans="2:3" x14ac:dyDescent="0.35">
      <c r="B2690" s="95">
        <v>42317</v>
      </c>
      <c r="C2690" s="195">
        <v>1308.1500000000001</v>
      </c>
    </row>
    <row r="2691" spans="2:3" x14ac:dyDescent="0.35">
      <c r="B2691" s="95">
        <v>42314</v>
      </c>
      <c r="C2691" s="195">
        <v>1344.86</v>
      </c>
    </row>
    <row r="2692" spans="2:3" x14ac:dyDescent="0.35">
      <c r="B2692" s="95">
        <v>42313</v>
      </c>
      <c r="C2692" s="195">
        <v>1365.83</v>
      </c>
    </row>
    <row r="2693" spans="2:3" x14ac:dyDescent="0.35">
      <c r="B2693" s="95">
        <v>42312</v>
      </c>
      <c r="C2693" s="195">
        <v>1366.88</v>
      </c>
    </row>
    <row r="2694" spans="2:3" x14ac:dyDescent="0.35">
      <c r="B2694" s="95">
        <v>42311</v>
      </c>
      <c r="C2694" s="195">
        <v>1365.21</v>
      </c>
    </row>
    <row r="2695" spans="2:3" x14ac:dyDescent="0.35">
      <c r="B2695" s="95">
        <v>42310</v>
      </c>
      <c r="C2695" s="195">
        <v>1369.16</v>
      </c>
    </row>
    <row r="2696" spans="2:3" x14ac:dyDescent="0.35">
      <c r="B2696" s="95">
        <v>42307</v>
      </c>
      <c r="C2696" s="195">
        <v>1388.65</v>
      </c>
    </row>
    <row r="2697" spans="2:3" x14ac:dyDescent="0.35">
      <c r="B2697" s="95">
        <v>42306</v>
      </c>
      <c r="C2697" s="195">
        <v>1370.71</v>
      </c>
    </row>
    <row r="2698" spans="2:3" x14ac:dyDescent="0.35">
      <c r="B2698" s="95">
        <v>42305</v>
      </c>
      <c r="C2698" s="195">
        <v>1371.95</v>
      </c>
    </row>
    <row r="2699" spans="2:3" x14ac:dyDescent="0.35">
      <c r="B2699" s="95">
        <v>42304</v>
      </c>
      <c r="C2699" s="195">
        <v>1368.15</v>
      </c>
    </row>
    <row r="2700" spans="2:3" x14ac:dyDescent="0.35">
      <c r="B2700" s="95">
        <v>42303</v>
      </c>
      <c r="C2700" s="195">
        <v>1376.4</v>
      </c>
    </row>
    <row r="2701" spans="2:3" x14ac:dyDescent="0.35">
      <c r="B2701" s="95">
        <v>42300</v>
      </c>
      <c r="C2701" s="195">
        <v>1394.9</v>
      </c>
    </row>
    <row r="2702" spans="2:3" x14ac:dyDescent="0.35">
      <c r="B2702" s="95">
        <v>42298</v>
      </c>
      <c r="C2702" s="195">
        <v>1412.17</v>
      </c>
    </row>
    <row r="2703" spans="2:3" x14ac:dyDescent="0.35">
      <c r="B2703" s="95">
        <v>42297</v>
      </c>
      <c r="C2703" s="195">
        <v>1417.93</v>
      </c>
    </row>
    <row r="2704" spans="2:3" x14ac:dyDescent="0.35">
      <c r="B2704" s="95">
        <v>42296</v>
      </c>
      <c r="C2704" s="195">
        <v>1419.63</v>
      </c>
    </row>
    <row r="2705" spans="2:3" x14ac:dyDescent="0.35">
      <c r="B2705" s="95">
        <v>42293</v>
      </c>
      <c r="C2705" s="195">
        <v>1389.12</v>
      </c>
    </row>
    <row r="2706" spans="2:3" x14ac:dyDescent="0.35">
      <c r="B2706" s="95">
        <v>42292</v>
      </c>
      <c r="C2706" s="195">
        <v>1365.77</v>
      </c>
    </row>
    <row r="2707" spans="2:3" x14ac:dyDescent="0.35">
      <c r="B2707" s="95">
        <v>42291</v>
      </c>
      <c r="C2707" s="195">
        <v>1366.95</v>
      </c>
    </row>
    <row r="2708" spans="2:3" x14ac:dyDescent="0.35">
      <c r="B2708" s="95">
        <v>42290</v>
      </c>
      <c r="C2708" s="195">
        <v>1338.44</v>
      </c>
    </row>
    <row r="2709" spans="2:3" x14ac:dyDescent="0.35">
      <c r="B2709" s="95">
        <v>42289</v>
      </c>
      <c r="C2709" s="195">
        <v>1362.24</v>
      </c>
    </row>
    <row r="2710" spans="2:3" x14ac:dyDescent="0.35">
      <c r="B2710" s="95">
        <v>42286</v>
      </c>
      <c r="C2710" s="195">
        <v>1385.3</v>
      </c>
    </row>
    <row r="2711" spans="2:3" x14ac:dyDescent="0.35">
      <c r="B2711" s="95">
        <v>42285</v>
      </c>
      <c r="C2711" s="195">
        <v>1403.62</v>
      </c>
    </row>
    <row r="2712" spans="2:3" x14ac:dyDescent="0.35">
      <c r="B2712" s="95">
        <v>42284</v>
      </c>
      <c r="C2712" s="195">
        <v>1390.43</v>
      </c>
    </row>
    <row r="2713" spans="2:3" x14ac:dyDescent="0.35">
      <c r="B2713" s="95">
        <v>42283</v>
      </c>
      <c r="C2713" s="195">
        <v>1398.31</v>
      </c>
    </row>
    <row r="2714" spans="2:3" x14ac:dyDescent="0.35">
      <c r="B2714" s="95">
        <v>42282</v>
      </c>
      <c r="C2714" s="195">
        <v>1380.81</v>
      </c>
    </row>
    <row r="2715" spans="2:3" x14ac:dyDescent="0.35">
      <c r="B2715" s="95">
        <v>42278</v>
      </c>
      <c r="C2715" s="195">
        <v>1341.77</v>
      </c>
    </row>
    <row r="2716" spans="2:3" x14ac:dyDescent="0.35">
      <c r="B2716" s="95">
        <v>42277</v>
      </c>
      <c r="C2716" s="195">
        <v>1324.24</v>
      </c>
    </row>
    <row r="2717" spans="2:3" x14ac:dyDescent="0.35">
      <c r="B2717" s="95">
        <v>42276</v>
      </c>
      <c r="C2717" s="195">
        <v>1276.46</v>
      </c>
    </row>
    <row r="2718" spans="2:3" x14ac:dyDescent="0.35">
      <c r="B2718" s="95">
        <v>42275</v>
      </c>
      <c r="C2718" s="195">
        <v>1255.08</v>
      </c>
    </row>
    <row r="2719" spans="2:3" x14ac:dyDescent="0.35">
      <c r="B2719" s="95">
        <v>42271</v>
      </c>
      <c r="C2719" s="195">
        <v>1241.27</v>
      </c>
    </row>
    <row r="2720" spans="2:3" x14ac:dyDescent="0.35">
      <c r="B2720" s="95">
        <v>42270</v>
      </c>
      <c r="C2720" s="195">
        <v>1239.9000000000001</v>
      </c>
    </row>
    <row r="2721" spans="2:3" x14ac:dyDescent="0.35">
      <c r="B2721" s="95">
        <v>42269</v>
      </c>
      <c r="C2721" s="195">
        <v>1246.25</v>
      </c>
    </row>
    <row r="2722" spans="2:3" x14ac:dyDescent="0.35">
      <c r="B2722" s="95">
        <v>42268</v>
      </c>
      <c r="C2722" s="195">
        <v>1287.1199999999999</v>
      </c>
    </row>
    <row r="2723" spans="2:3" x14ac:dyDescent="0.35">
      <c r="B2723" s="95">
        <v>42265</v>
      </c>
      <c r="C2723" s="195">
        <v>1288.0999999999999</v>
      </c>
    </row>
    <row r="2724" spans="2:3" x14ac:dyDescent="0.35">
      <c r="B2724" s="95">
        <v>42263</v>
      </c>
      <c r="C2724" s="195">
        <v>1293.93</v>
      </c>
    </row>
    <row r="2725" spans="2:3" x14ac:dyDescent="0.35">
      <c r="B2725" s="95">
        <v>42262</v>
      </c>
      <c r="C2725" s="195">
        <v>1321.21</v>
      </c>
    </row>
    <row r="2726" spans="2:3" x14ac:dyDescent="0.35">
      <c r="B2726" s="95">
        <v>42261</v>
      </c>
      <c r="C2726" s="195">
        <v>1285.25</v>
      </c>
    </row>
    <row r="2727" spans="2:3" x14ac:dyDescent="0.35">
      <c r="B2727" s="95">
        <v>42258</v>
      </c>
      <c r="C2727" s="195">
        <v>1269.18</v>
      </c>
    </row>
    <row r="2728" spans="2:3" x14ac:dyDescent="0.35">
      <c r="B2728" s="95">
        <v>42257</v>
      </c>
      <c r="C2728" s="195">
        <v>1230.74</v>
      </c>
    </row>
    <row r="2729" spans="2:3" x14ac:dyDescent="0.35">
      <c r="B2729" s="95">
        <v>42256</v>
      </c>
      <c r="C2729" s="195">
        <v>1237.42</v>
      </c>
    </row>
    <row r="2730" spans="2:3" x14ac:dyDescent="0.35">
      <c r="B2730" s="95">
        <v>42255</v>
      </c>
      <c r="C2730" s="195">
        <v>1221.68</v>
      </c>
    </row>
    <row r="2731" spans="2:3" x14ac:dyDescent="0.35">
      <c r="B2731" s="95">
        <v>42254</v>
      </c>
      <c r="C2731" s="195">
        <v>1244.92</v>
      </c>
    </row>
    <row r="2732" spans="2:3" x14ac:dyDescent="0.35">
      <c r="B2732" s="95">
        <v>42251</v>
      </c>
      <c r="C2732" s="195">
        <v>1283.96</v>
      </c>
    </row>
    <row r="2733" spans="2:3" x14ac:dyDescent="0.35">
      <c r="B2733" s="95">
        <v>42250</v>
      </c>
      <c r="C2733" s="195">
        <v>1292.47</v>
      </c>
    </row>
    <row r="2734" spans="2:3" x14ac:dyDescent="0.35">
      <c r="B2734" s="95">
        <v>42249</v>
      </c>
      <c r="C2734" s="195">
        <v>1281.81</v>
      </c>
    </row>
    <row r="2735" spans="2:3" x14ac:dyDescent="0.35">
      <c r="B2735" s="95">
        <v>42248</v>
      </c>
      <c r="C2735" s="195">
        <v>1255.02</v>
      </c>
    </row>
    <row r="2736" spans="2:3" x14ac:dyDescent="0.35">
      <c r="B2736" s="95">
        <v>42247</v>
      </c>
      <c r="C2736" s="195">
        <v>1258.9100000000001</v>
      </c>
    </row>
    <row r="2737" spans="2:3" x14ac:dyDescent="0.35">
      <c r="B2737" s="95">
        <v>42244</v>
      </c>
      <c r="C2737" s="195">
        <v>1277.75</v>
      </c>
    </row>
    <row r="2738" spans="2:3" x14ac:dyDescent="0.35">
      <c r="B2738" s="95">
        <v>42243</v>
      </c>
      <c r="C2738" s="195">
        <v>1264.21</v>
      </c>
    </row>
    <row r="2739" spans="2:3" x14ac:dyDescent="0.35">
      <c r="B2739" s="95">
        <v>42242</v>
      </c>
      <c r="C2739" s="195">
        <v>1237.75</v>
      </c>
    </row>
    <row r="2740" spans="2:3" x14ac:dyDescent="0.35">
      <c r="B2740" s="95">
        <v>42241</v>
      </c>
      <c r="C2740" s="195">
        <v>1279.08</v>
      </c>
    </row>
    <row r="2741" spans="2:3" x14ac:dyDescent="0.35">
      <c r="B2741" s="95">
        <v>42240</v>
      </c>
      <c r="C2741" s="195">
        <v>1289.97</v>
      </c>
    </row>
    <row r="2742" spans="2:3" x14ac:dyDescent="0.35">
      <c r="B2742" s="95">
        <v>42237</v>
      </c>
      <c r="C2742" s="195">
        <v>1374.66</v>
      </c>
    </row>
    <row r="2743" spans="2:3" x14ac:dyDescent="0.35">
      <c r="B2743" s="95">
        <v>42236</v>
      </c>
      <c r="C2743" s="195">
        <v>1385.42</v>
      </c>
    </row>
    <row r="2744" spans="2:3" x14ac:dyDescent="0.35">
      <c r="B2744" s="95">
        <v>42235</v>
      </c>
      <c r="C2744" s="195">
        <v>1415.14</v>
      </c>
    </row>
    <row r="2745" spans="2:3" x14ac:dyDescent="0.35">
      <c r="B2745" s="95">
        <v>42234</v>
      </c>
      <c r="C2745" s="195">
        <v>1425</v>
      </c>
    </row>
    <row r="2746" spans="2:3" x14ac:dyDescent="0.35">
      <c r="B2746" s="95">
        <v>42233</v>
      </c>
      <c r="C2746" s="195">
        <v>1416.3</v>
      </c>
    </row>
    <row r="2747" spans="2:3" x14ac:dyDescent="0.35">
      <c r="B2747" s="95">
        <v>42230</v>
      </c>
      <c r="C2747" s="195">
        <v>1436.71</v>
      </c>
    </row>
    <row r="2748" spans="2:3" x14ac:dyDescent="0.35">
      <c r="B2748" s="95">
        <v>42229</v>
      </c>
      <c r="C2748" s="195">
        <v>1460.38</v>
      </c>
    </row>
    <row r="2749" spans="2:3" x14ac:dyDescent="0.35">
      <c r="B2749" s="95">
        <v>42228</v>
      </c>
      <c r="C2749" s="195">
        <v>1446.65</v>
      </c>
    </row>
    <row r="2750" spans="2:3" x14ac:dyDescent="0.35">
      <c r="B2750" s="95">
        <v>42227</v>
      </c>
      <c r="C2750" s="195">
        <v>1446.65</v>
      </c>
    </row>
    <row r="2751" spans="2:3" x14ac:dyDescent="0.35">
      <c r="B2751" s="95">
        <v>42226</v>
      </c>
      <c r="C2751" s="195">
        <v>1423.94</v>
      </c>
    </row>
    <row r="2752" spans="2:3" x14ac:dyDescent="0.35">
      <c r="B2752" s="95">
        <v>42223</v>
      </c>
      <c r="C2752" s="195">
        <v>1376.1</v>
      </c>
    </row>
    <row r="2753" spans="2:3" x14ac:dyDescent="0.35">
      <c r="B2753" s="95">
        <v>42222</v>
      </c>
      <c r="C2753" s="195">
        <v>1349.05</v>
      </c>
    </row>
    <row r="2754" spans="2:3" x14ac:dyDescent="0.35">
      <c r="B2754" s="95">
        <v>42221</v>
      </c>
      <c r="C2754" s="195">
        <v>1356.16</v>
      </c>
    </row>
    <row r="2755" spans="2:3" x14ac:dyDescent="0.35">
      <c r="B2755" s="95">
        <v>42220</v>
      </c>
      <c r="C2755" s="195">
        <v>1364.48</v>
      </c>
    </row>
    <row r="2756" spans="2:3" x14ac:dyDescent="0.35">
      <c r="B2756" s="95">
        <v>42219</v>
      </c>
      <c r="C2756" s="195">
        <v>1347.81</v>
      </c>
    </row>
    <row r="2757" spans="2:3" x14ac:dyDescent="0.35">
      <c r="B2757" s="95">
        <v>42216</v>
      </c>
      <c r="C2757" s="195">
        <v>1355.02</v>
      </c>
    </row>
    <row r="2758" spans="2:3" x14ac:dyDescent="0.35">
      <c r="B2758" s="95">
        <v>42215</v>
      </c>
      <c r="C2758" s="195">
        <v>1317.28</v>
      </c>
    </row>
    <row r="2759" spans="2:3" x14ac:dyDescent="0.35">
      <c r="B2759" s="95">
        <v>42214</v>
      </c>
      <c r="C2759" s="195">
        <v>1275.3599999999999</v>
      </c>
    </row>
    <row r="2760" spans="2:3" x14ac:dyDescent="0.35">
      <c r="B2760" s="95">
        <v>42213</v>
      </c>
      <c r="C2760" s="195">
        <v>1278.72</v>
      </c>
    </row>
    <row r="2761" spans="2:3" x14ac:dyDescent="0.35">
      <c r="B2761" s="95">
        <v>42212</v>
      </c>
      <c r="C2761" s="195">
        <v>1259.79</v>
      </c>
    </row>
    <row r="2762" spans="2:3" x14ac:dyDescent="0.35">
      <c r="B2762" s="95">
        <v>42209</v>
      </c>
      <c r="C2762" s="195">
        <v>1237.06</v>
      </c>
    </row>
    <row r="2763" spans="2:3" x14ac:dyDescent="0.35">
      <c r="B2763" s="95">
        <v>42208</v>
      </c>
      <c r="C2763" s="195">
        <v>1217.81</v>
      </c>
    </row>
    <row r="2764" spans="2:3" x14ac:dyDescent="0.35">
      <c r="B2764" s="95">
        <v>42207</v>
      </c>
      <c r="C2764" s="195">
        <v>1220.74</v>
      </c>
    </row>
    <row r="2765" spans="2:3" x14ac:dyDescent="0.35">
      <c r="B2765" s="95">
        <v>42206</v>
      </c>
      <c r="C2765" s="195">
        <v>1228.53</v>
      </c>
    </row>
    <row r="2766" spans="2:3" x14ac:dyDescent="0.35">
      <c r="B2766" s="95">
        <v>42205</v>
      </c>
      <c r="C2766" s="195">
        <v>1231.42</v>
      </c>
    </row>
    <row r="2767" spans="2:3" x14ac:dyDescent="0.35">
      <c r="B2767" s="95">
        <v>42202</v>
      </c>
      <c r="C2767" s="195">
        <v>1229.94</v>
      </c>
    </row>
    <row r="2768" spans="2:3" x14ac:dyDescent="0.35">
      <c r="B2768" s="95">
        <v>42201</v>
      </c>
      <c r="C2768" s="195">
        <v>1214.4100000000001</v>
      </c>
    </row>
    <row r="2769" spans="2:3" x14ac:dyDescent="0.35">
      <c r="B2769" s="95">
        <v>42200</v>
      </c>
      <c r="C2769" s="195">
        <v>1210.48</v>
      </c>
    </row>
    <row r="2770" spans="2:3" x14ac:dyDescent="0.35">
      <c r="B2770" s="95">
        <v>42199</v>
      </c>
      <c r="C2770" s="195">
        <v>1209.8</v>
      </c>
    </row>
    <row r="2771" spans="2:3" x14ac:dyDescent="0.35">
      <c r="B2771" s="95">
        <v>42198</v>
      </c>
      <c r="C2771" s="195">
        <v>1215.9100000000001</v>
      </c>
    </row>
    <row r="2772" spans="2:3" x14ac:dyDescent="0.35">
      <c r="B2772" s="95">
        <v>42195</v>
      </c>
      <c r="C2772" s="195">
        <v>1213.1099999999999</v>
      </c>
    </row>
    <row r="2773" spans="2:3" x14ac:dyDescent="0.35">
      <c r="B2773" s="95">
        <v>42194</v>
      </c>
      <c r="C2773" s="195">
        <v>1206.6400000000001</v>
      </c>
    </row>
    <row r="2774" spans="2:3" x14ac:dyDescent="0.35">
      <c r="B2774" s="95">
        <v>42193</v>
      </c>
      <c r="C2774" s="195">
        <v>1192.96</v>
      </c>
    </row>
    <row r="2775" spans="2:3" x14ac:dyDescent="0.35">
      <c r="B2775" s="95">
        <v>42192</v>
      </c>
      <c r="C2775" s="195">
        <v>1191.08</v>
      </c>
    </row>
    <row r="2776" spans="2:3" x14ac:dyDescent="0.35">
      <c r="B2776" s="95">
        <v>42191</v>
      </c>
      <c r="C2776" s="195">
        <v>1190.29</v>
      </c>
    </row>
    <row r="2777" spans="2:3" x14ac:dyDescent="0.35">
      <c r="B2777" s="95">
        <v>42188</v>
      </c>
      <c r="C2777" s="195">
        <v>1183.9000000000001</v>
      </c>
    </row>
    <row r="2778" spans="2:3" x14ac:dyDescent="0.35">
      <c r="B2778" s="95">
        <v>42187</v>
      </c>
      <c r="C2778" s="195">
        <v>1173.46</v>
      </c>
    </row>
    <row r="2779" spans="2:3" x14ac:dyDescent="0.35">
      <c r="B2779" s="95">
        <v>42186</v>
      </c>
      <c r="C2779" s="195">
        <v>1167.18</v>
      </c>
    </row>
    <row r="2780" spans="2:3" x14ac:dyDescent="0.35">
      <c r="B2780" s="95">
        <v>42185</v>
      </c>
      <c r="C2780" s="195">
        <v>1180.5899999999999</v>
      </c>
    </row>
    <row r="2781" spans="2:3" x14ac:dyDescent="0.35">
      <c r="B2781" s="95">
        <v>42184</v>
      </c>
      <c r="C2781" s="195">
        <v>1153.8399999999999</v>
      </c>
    </row>
    <row r="2782" spans="2:3" x14ac:dyDescent="0.35">
      <c r="B2782" s="95">
        <v>42181</v>
      </c>
      <c r="C2782" s="195">
        <v>1172.45</v>
      </c>
    </row>
    <row r="2783" spans="2:3" x14ac:dyDescent="0.35">
      <c r="B2783" s="95">
        <v>42180</v>
      </c>
      <c r="C2783" s="195">
        <v>1150.96</v>
      </c>
    </row>
    <row r="2784" spans="2:3" x14ac:dyDescent="0.35">
      <c r="B2784" s="95">
        <v>42179</v>
      </c>
      <c r="C2784" s="195">
        <v>1150.55</v>
      </c>
    </row>
    <row r="2785" spans="2:3" x14ac:dyDescent="0.35">
      <c r="B2785" s="95">
        <v>42178</v>
      </c>
      <c r="C2785" s="195">
        <v>1170.23</v>
      </c>
    </row>
    <row r="2786" spans="2:3" x14ac:dyDescent="0.35">
      <c r="B2786" s="95">
        <v>42177</v>
      </c>
      <c r="C2786" s="195">
        <v>1189.46</v>
      </c>
    </row>
    <row r="2787" spans="2:3" x14ac:dyDescent="0.35">
      <c r="B2787" s="95">
        <v>42174</v>
      </c>
      <c r="C2787" s="195">
        <v>1156.02</v>
      </c>
    </row>
    <row r="2788" spans="2:3" x14ac:dyDescent="0.35">
      <c r="B2788" s="95">
        <v>42173</v>
      </c>
      <c r="C2788" s="195">
        <v>1146.99</v>
      </c>
    </row>
    <row r="2789" spans="2:3" x14ac:dyDescent="0.35">
      <c r="B2789" s="95">
        <v>42172</v>
      </c>
      <c r="C2789" s="195">
        <v>1178.6500000000001</v>
      </c>
    </row>
    <row r="2790" spans="2:3" x14ac:dyDescent="0.35">
      <c r="B2790" s="95">
        <v>42171</v>
      </c>
      <c r="C2790" s="195">
        <v>1115.94</v>
      </c>
    </row>
    <row r="2791" spans="2:3" x14ac:dyDescent="0.35">
      <c r="B2791" s="95">
        <v>42170</v>
      </c>
      <c r="C2791" s="195">
        <v>1120.8599999999999</v>
      </c>
    </row>
    <row r="2792" spans="2:3" x14ac:dyDescent="0.35">
      <c r="B2792" s="95">
        <v>42167</v>
      </c>
      <c r="C2792" s="195">
        <v>1113.32</v>
      </c>
    </row>
    <row r="2793" spans="2:3" x14ac:dyDescent="0.35">
      <c r="B2793" s="95">
        <v>42166</v>
      </c>
      <c r="C2793" s="195">
        <v>1112.0999999999999</v>
      </c>
    </row>
    <row r="2794" spans="2:3" x14ac:dyDescent="0.35">
      <c r="B2794" s="95">
        <v>42165</v>
      </c>
      <c r="C2794" s="195">
        <v>1109.83</v>
      </c>
    </row>
    <row r="2795" spans="2:3" x14ac:dyDescent="0.35">
      <c r="B2795" s="95">
        <v>42164</v>
      </c>
      <c r="C2795" s="195">
        <v>1109.94</v>
      </c>
    </row>
    <row r="2796" spans="2:3" x14ac:dyDescent="0.35">
      <c r="B2796" s="95">
        <v>42163</v>
      </c>
      <c r="C2796" s="195">
        <v>1129.74</v>
      </c>
    </row>
    <row r="2797" spans="2:3" x14ac:dyDescent="0.35">
      <c r="B2797" s="95">
        <v>42160</v>
      </c>
      <c r="C2797" s="195">
        <v>1157.73</v>
      </c>
    </row>
    <row r="2798" spans="2:3" x14ac:dyDescent="0.35">
      <c r="B2798" s="95">
        <v>42159</v>
      </c>
      <c r="C2798" s="195">
        <v>1102.5899999999999</v>
      </c>
    </row>
    <row r="2799" spans="2:3" x14ac:dyDescent="0.35">
      <c r="B2799" s="95">
        <v>42158</v>
      </c>
      <c r="C2799" s="195">
        <v>1073.19</v>
      </c>
    </row>
    <row r="2800" spans="2:3" x14ac:dyDescent="0.35">
      <c r="B2800" s="95">
        <v>42157</v>
      </c>
      <c r="C2800" s="195">
        <v>1072.1199999999999</v>
      </c>
    </row>
    <row r="2801" spans="2:3" x14ac:dyDescent="0.35">
      <c r="B2801" s="95">
        <v>42156</v>
      </c>
      <c r="C2801" s="195">
        <v>1097.25</v>
      </c>
    </row>
    <row r="2802" spans="2:3" x14ac:dyDescent="0.35">
      <c r="B2802" s="95">
        <v>42153</v>
      </c>
      <c r="C2802" s="195">
        <v>1087.3399999999999</v>
      </c>
    </row>
    <row r="2803" spans="2:3" x14ac:dyDescent="0.35">
      <c r="B2803" s="95">
        <v>42152</v>
      </c>
      <c r="C2803" s="195">
        <v>1135.43</v>
      </c>
    </row>
    <row r="2804" spans="2:3" x14ac:dyDescent="0.35">
      <c r="B2804" s="95">
        <v>42151</v>
      </c>
      <c r="C2804" s="195">
        <v>1101.8800000000001</v>
      </c>
    </row>
    <row r="2805" spans="2:3" x14ac:dyDescent="0.35">
      <c r="B2805" s="95">
        <v>42150</v>
      </c>
      <c r="C2805" s="195">
        <v>1074.07</v>
      </c>
    </row>
    <row r="2806" spans="2:3" x14ac:dyDescent="0.35">
      <c r="B2806" s="95">
        <v>42149</v>
      </c>
      <c r="C2806" s="195">
        <v>1071.23</v>
      </c>
    </row>
    <row r="2807" spans="2:3" x14ac:dyDescent="0.35">
      <c r="B2807" s="95">
        <v>42146</v>
      </c>
      <c r="C2807" s="195">
        <v>1038.69</v>
      </c>
    </row>
    <row r="2808" spans="2:3" x14ac:dyDescent="0.35">
      <c r="B2808" s="95">
        <v>42145</v>
      </c>
      <c r="C2808" s="195">
        <v>977.58</v>
      </c>
    </row>
    <row r="2809" spans="2:3" x14ac:dyDescent="0.35">
      <c r="B2809" s="95">
        <v>42144</v>
      </c>
      <c r="C2809" s="195">
        <v>996.47</v>
      </c>
    </row>
    <row r="2810" spans="2:3" x14ac:dyDescent="0.35">
      <c r="B2810" s="95">
        <v>42143</v>
      </c>
      <c r="C2810" s="195">
        <v>993.35</v>
      </c>
    </row>
    <row r="2811" spans="2:3" x14ac:dyDescent="0.35">
      <c r="B2811" s="95">
        <v>42142</v>
      </c>
      <c r="C2811" s="195">
        <v>980.15</v>
      </c>
    </row>
    <row r="2812" spans="2:3" x14ac:dyDescent="0.35">
      <c r="B2812" s="95">
        <v>42139</v>
      </c>
      <c r="C2812" s="195">
        <v>967.35</v>
      </c>
    </row>
    <row r="2813" spans="2:3" x14ac:dyDescent="0.35">
      <c r="B2813" s="95">
        <v>42138</v>
      </c>
      <c r="C2813" s="195">
        <v>964.96</v>
      </c>
    </row>
    <row r="2814" spans="2:3" x14ac:dyDescent="0.35">
      <c r="B2814" s="95">
        <v>42137</v>
      </c>
      <c r="C2814" s="195">
        <v>975.34</v>
      </c>
    </row>
    <row r="2815" spans="2:3" x14ac:dyDescent="0.35">
      <c r="B2815" s="95">
        <v>42136</v>
      </c>
      <c r="C2815" s="195">
        <v>970.98</v>
      </c>
    </row>
    <row r="2816" spans="2:3" x14ac:dyDescent="0.35">
      <c r="B2816" s="95">
        <v>42135</v>
      </c>
      <c r="C2816" s="195">
        <v>975.6</v>
      </c>
    </row>
    <row r="2817" spans="2:3" x14ac:dyDescent="0.35">
      <c r="B2817" s="95">
        <v>42132</v>
      </c>
      <c r="C2817" s="195">
        <v>941.5</v>
      </c>
    </row>
    <row r="2818" spans="2:3" x14ac:dyDescent="0.35">
      <c r="B2818" s="95">
        <v>42131</v>
      </c>
      <c r="C2818" s="195">
        <v>955.58</v>
      </c>
    </row>
    <row r="2819" spans="2:3" x14ac:dyDescent="0.35">
      <c r="B2819" s="95">
        <v>42130</v>
      </c>
      <c r="C2819" s="195">
        <v>960.26</v>
      </c>
    </row>
    <row r="2820" spans="2:3" x14ac:dyDescent="0.35">
      <c r="B2820" s="95">
        <v>42129</v>
      </c>
      <c r="C2820" s="195">
        <v>1001.98</v>
      </c>
    </row>
    <row r="2821" spans="2:3" x14ac:dyDescent="0.35">
      <c r="B2821" s="95">
        <v>42128</v>
      </c>
      <c r="C2821" s="195">
        <v>960.73</v>
      </c>
    </row>
    <row r="2822" spans="2:3" x14ac:dyDescent="0.35">
      <c r="B2822" s="95">
        <v>42124</v>
      </c>
      <c r="C2822" s="195">
        <v>939.13</v>
      </c>
    </row>
    <row r="2823" spans="2:3" x14ac:dyDescent="0.35">
      <c r="B2823" s="95">
        <v>42123</v>
      </c>
      <c r="C2823" s="195">
        <v>919.37</v>
      </c>
    </row>
    <row r="2824" spans="2:3" x14ac:dyDescent="0.35">
      <c r="B2824" s="95">
        <v>42122</v>
      </c>
      <c r="C2824" s="195">
        <v>895.2</v>
      </c>
    </row>
    <row r="2825" spans="2:3" x14ac:dyDescent="0.35">
      <c r="B2825" s="95">
        <v>42121</v>
      </c>
      <c r="C2825" s="195">
        <v>885.14</v>
      </c>
    </row>
    <row r="2826" spans="2:3" x14ac:dyDescent="0.35">
      <c r="B2826" s="95">
        <v>42118</v>
      </c>
      <c r="C2826" s="195">
        <v>914.28</v>
      </c>
    </row>
    <row r="2827" spans="2:3" x14ac:dyDescent="0.35">
      <c r="B2827" s="95">
        <v>42117</v>
      </c>
      <c r="C2827" s="195">
        <v>919.39</v>
      </c>
    </row>
    <row r="2828" spans="2:3" x14ac:dyDescent="0.35">
      <c r="B2828" s="95">
        <v>42116</v>
      </c>
      <c r="C2828" s="195">
        <v>882.9</v>
      </c>
    </row>
    <row r="2829" spans="2:3" x14ac:dyDescent="0.35">
      <c r="B2829" s="95">
        <v>42115</v>
      </c>
      <c r="C2829" s="195">
        <v>884.29</v>
      </c>
    </row>
    <row r="2830" spans="2:3" x14ac:dyDescent="0.35">
      <c r="B2830" s="95">
        <v>42114</v>
      </c>
      <c r="C2830" s="195">
        <v>927.23</v>
      </c>
    </row>
    <row r="2831" spans="2:3" x14ac:dyDescent="0.35">
      <c r="B2831" s="95">
        <v>42111</v>
      </c>
      <c r="C2831" s="195">
        <v>982.33</v>
      </c>
    </row>
    <row r="2832" spans="2:3" x14ac:dyDescent="0.35">
      <c r="B2832" s="95">
        <v>42110</v>
      </c>
      <c r="C2832" s="195">
        <v>995.23</v>
      </c>
    </row>
    <row r="2833" spans="2:3" x14ac:dyDescent="0.35">
      <c r="B2833" s="95">
        <v>42109</v>
      </c>
      <c r="C2833" s="195">
        <v>1001.81</v>
      </c>
    </row>
    <row r="2834" spans="2:3" x14ac:dyDescent="0.35">
      <c r="B2834" s="95">
        <v>42107</v>
      </c>
      <c r="C2834" s="195">
        <v>987.14</v>
      </c>
    </row>
    <row r="2835" spans="2:3" x14ac:dyDescent="0.35">
      <c r="B2835" s="95">
        <v>42104</v>
      </c>
      <c r="C2835" s="195">
        <v>973.33</v>
      </c>
    </row>
    <row r="2836" spans="2:3" x14ac:dyDescent="0.35">
      <c r="B2836" s="95">
        <v>42103</v>
      </c>
      <c r="C2836" s="195">
        <v>973.33</v>
      </c>
    </row>
    <row r="2837" spans="2:3" x14ac:dyDescent="0.35">
      <c r="B2837" s="95">
        <v>42102</v>
      </c>
      <c r="C2837" s="195">
        <v>965.15</v>
      </c>
    </row>
    <row r="2838" spans="2:3" x14ac:dyDescent="0.35">
      <c r="B2838" s="95">
        <v>42101</v>
      </c>
      <c r="C2838" s="195">
        <v>965.3</v>
      </c>
    </row>
    <row r="2839" spans="2:3" x14ac:dyDescent="0.35">
      <c r="B2839" s="95">
        <v>42100</v>
      </c>
      <c r="C2839" s="195">
        <v>947.18</v>
      </c>
    </row>
    <row r="2840" spans="2:3" x14ac:dyDescent="0.35">
      <c r="B2840" s="95">
        <v>42095</v>
      </c>
      <c r="C2840" s="195">
        <v>930.45</v>
      </c>
    </row>
    <row r="2841" spans="2:3" x14ac:dyDescent="0.35">
      <c r="B2841" s="95">
        <v>42094</v>
      </c>
      <c r="C2841" s="195">
        <v>922.34</v>
      </c>
    </row>
    <row r="2842" spans="2:3" x14ac:dyDescent="0.35">
      <c r="B2842" s="95">
        <v>42093</v>
      </c>
      <c r="C2842" s="195">
        <v>923.87</v>
      </c>
    </row>
    <row r="2843" spans="2:3" x14ac:dyDescent="0.35">
      <c r="B2843" s="95">
        <v>42090</v>
      </c>
      <c r="C2843" s="195">
        <v>920.39</v>
      </c>
    </row>
    <row r="2844" spans="2:3" x14ac:dyDescent="0.35">
      <c r="B2844" s="95">
        <v>42089</v>
      </c>
      <c r="C2844" s="195">
        <v>937.4</v>
      </c>
    </row>
    <row r="2845" spans="2:3" x14ac:dyDescent="0.35">
      <c r="B2845" s="95">
        <v>42088</v>
      </c>
      <c r="C2845" s="195">
        <v>923.53</v>
      </c>
    </row>
    <row r="2846" spans="2:3" x14ac:dyDescent="0.35">
      <c r="B2846" s="95">
        <v>42087</v>
      </c>
      <c r="C2846" s="195">
        <v>918.15</v>
      </c>
    </row>
    <row r="2847" spans="2:3" x14ac:dyDescent="0.35">
      <c r="B2847" s="95">
        <v>42086</v>
      </c>
      <c r="C2847" s="195">
        <v>898.47</v>
      </c>
    </row>
    <row r="2848" spans="2:3" x14ac:dyDescent="0.35">
      <c r="B2848" s="95">
        <v>42083</v>
      </c>
      <c r="C2848" s="195">
        <v>911.61</v>
      </c>
    </row>
    <row r="2849" spans="2:3" x14ac:dyDescent="0.35">
      <c r="B2849" s="95">
        <v>42082</v>
      </c>
      <c r="C2849" s="195">
        <v>943.1</v>
      </c>
    </row>
    <row r="2850" spans="2:3" x14ac:dyDescent="0.35">
      <c r="B2850" s="95">
        <v>42081</v>
      </c>
      <c r="C2850" s="195">
        <v>938.62</v>
      </c>
    </row>
    <row r="2851" spans="2:3" x14ac:dyDescent="0.35">
      <c r="B2851" s="95">
        <v>42080</v>
      </c>
      <c r="C2851" s="195">
        <v>936.18</v>
      </c>
    </row>
    <row r="2852" spans="2:3" x14ac:dyDescent="0.35">
      <c r="B2852" s="95">
        <v>42079</v>
      </c>
      <c r="C2852" s="195">
        <v>918.9</v>
      </c>
    </row>
    <row r="2853" spans="2:3" x14ac:dyDescent="0.35">
      <c r="B2853" s="95">
        <v>42076</v>
      </c>
      <c r="C2853" s="195">
        <v>921.65</v>
      </c>
    </row>
    <row r="2854" spans="2:3" x14ac:dyDescent="0.35">
      <c r="B2854" s="95">
        <v>42075</v>
      </c>
      <c r="C2854" s="195">
        <v>938.62</v>
      </c>
    </row>
    <row r="2855" spans="2:3" x14ac:dyDescent="0.35">
      <c r="B2855" s="95">
        <v>42074</v>
      </c>
      <c r="C2855" s="195">
        <v>920.82</v>
      </c>
    </row>
    <row r="2856" spans="2:3" x14ac:dyDescent="0.35">
      <c r="B2856" s="95">
        <v>42073</v>
      </c>
      <c r="C2856" s="195">
        <v>921.27</v>
      </c>
    </row>
    <row r="2857" spans="2:3" x14ac:dyDescent="0.35">
      <c r="B2857" s="95">
        <v>42072</v>
      </c>
      <c r="C2857" s="195">
        <v>939.77</v>
      </c>
    </row>
    <row r="2858" spans="2:3" x14ac:dyDescent="0.35">
      <c r="B2858" s="95">
        <v>42068</v>
      </c>
      <c r="C2858" s="195">
        <v>944.64</v>
      </c>
    </row>
    <row r="2859" spans="2:3" x14ac:dyDescent="0.35">
      <c r="B2859" s="95">
        <v>42067</v>
      </c>
      <c r="C2859" s="195">
        <v>919.75</v>
      </c>
    </row>
    <row r="2860" spans="2:3" x14ac:dyDescent="0.35">
      <c r="B2860" s="95">
        <v>42066</v>
      </c>
      <c r="C2860" s="195">
        <v>926.65</v>
      </c>
    </row>
    <row r="2861" spans="2:3" x14ac:dyDescent="0.35">
      <c r="B2861" s="95">
        <v>42065</v>
      </c>
      <c r="C2861" s="195">
        <v>906.89</v>
      </c>
    </row>
    <row r="2862" spans="2:3" x14ac:dyDescent="0.35">
      <c r="B2862" s="95">
        <v>42062</v>
      </c>
      <c r="C2862" s="195">
        <v>890.25</v>
      </c>
    </row>
    <row r="2863" spans="2:3" x14ac:dyDescent="0.35">
      <c r="B2863" s="95">
        <v>42061</v>
      </c>
      <c r="C2863" s="195">
        <v>878.37</v>
      </c>
    </row>
    <row r="2864" spans="2:3" x14ac:dyDescent="0.35">
      <c r="B2864" s="95">
        <v>42060</v>
      </c>
      <c r="C2864" s="195">
        <v>884.24</v>
      </c>
    </row>
    <row r="2865" spans="2:3" x14ac:dyDescent="0.35">
      <c r="B2865" s="95">
        <v>42059</v>
      </c>
      <c r="C2865" s="195">
        <v>885.78</v>
      </c>
    </row>
    <row r="2866" spans="2:3" x14ac:dyDescent="0.35">
      <c r="B2866" s="95">
        <v>42058</v>
      </c>
      <c r="C2866" s="195">
        <v>880.4</v>
      </c>
    </row>
    <row r="2867" spans="2:3" x14ac:dyDescent="0.35">
      <c r="B2867" s="95">
        <v>42055</v>
      </c>
      <c r="C2867" s="195">
        <v>896.27</v>
      </c>
    </row>
    <row r="2868" spans="2:3" x14ac:dyDescent="0.35">
      <c r="B2868" s="95">
        <v>42054</v>
      </c>
      <c r="C2868" s="195">
        <v>889.24</v>
      </c>
    </row>
    <row r="2869" spans="2:3" x14ac:dyDescent="0.35">
      <c r="B2869" s="95">
        <v>42053</v>
      </c>
      <c r="C2869" s="195">
        <v>878.43</v>
      </c>
    </row>
    <row r="2870" spans="2:3" x14ac:dyDescent="0.35">
      <c r="B2870" s="95">
        <v>42051</v>
      </c>
      <c r="C2870" s="195">
        <v>869.2</v>
      </c>
    </row>
    <row r="2871" spans="2:3" x14ac:dyDescent="0.35">
      <c r="B2871" s="95">
        <v>42048</v>
      </c>
      <c r="C2871" s="195">
        <v>864.37</v>
      </c>
    </row>
    <row r="2872" spans="2:3" x14ac:dyDescent="0.35">
      <c r="B2872" s="95">
        <v>42047</v>
      </c>
      <c r="C2872" s="195">
        <v>840.7</v>
      </c>
    </row>
    <row r="2873" spans="2:3" x14ac:dyDescent="0.35">
      <c r="B2873" s="95">
        <v>42046</v>
      </c>
      <c r="C2873" s="195">
        <v>824.55</v>
      </c>
    </row>
    <row r="2874" spans="2:3" x14ac:dyDescent="0.35">
      <c r="B2874" s="95">
        <v>42045</v>
      </c>
      <c r="C2874" s="195">
        <v>826.07</v>
      </c>
    </row>
    <row r="2875" spans="2:3" x14ac:dyDescent="0.35">
      <c r="B2875" s="95">
        <v>42044</v>
      </c>
      <c r="C2875" s="195">
        <v>804.23</v>
      </c>
    </row>
    <row r="2876" spans="2:3" x14ac:dyDescent="0.35">
      <c r="B2876" s="95">
        <v>42041</v>
      </c>
      <c r="C2876" s="195">
        <v>802.95</v>
      </c>
    </row>
    <row r="2877" spans="2:3" x14ac:dyDescent="0.35">
      <c r="B2877" s="95">
        <v>42040</v>
      </c>
      <c r="C2877" s="195">
        <v>791.99</v>
      </c>
    </row>
    <row r="2878" spans="2:3" x14ac:dyDescent="0.35">
      <c r="B2878" s="95">
        <v>42039</v>
      </c>
      <c r="C2878" s="195">
        <v>809.34</v>
      </c>
    </row>
    <row r="2879" spans="2:3" x14ac:dyDescent="0.35">
      <c r="B2879" s="95">
        <v>42038</v>
      </c>
      <c r="C2879" s="195">
        <v>822.22</v>
      </c>
    </row>
    <row r="2880" spans="2:3" x14ac:dyDescent="0.35">
      <c r="B2880" s="95">
        <v>42037</v>
      </c>
      <c r="C2880" s="195">
        <v>811.9</v>
      </c>
    </row>
    <row r="2881" spans="2:3" x14ac:dyDescent="0.35">
      <c r="B2881" s="95">
        <v>42034</v>
      </c>
      <c r="C2881" s="195">
        <v>807.16</v>
      </c>
    </row>
    <row r="2882" spans="2:3" x14ac:dyDescent="0.35">
      <c r="B2882" s="95">
        <v>42033</v>
      </c>
      <c r="C2882" s="195">
        <v>815.43</v>
      </c>
    </row>
    <row r="2883" spans="2:3" x14ac:dyDescent="0.35">
      <c r="B2883" s="95">
        <v>42032</v>
      </c>
      <c r="C2883" s="195">
        <v>817.73</v>
      </c>
    </row>
    <row r="2884" spans="2:3" x14ac:dyDescent="0.35">
      <c r="B2884" s="95">
        <v>42031</v>
      </c>
      <c r="C2884" s="195">
        <v>817.99</v>
      </c>
    </row>
    <row r="2885" spans="2:3" x14ac:dyDescent="0.35">
      <c r="B2885" s="95">
        <v>42027</v>
      </c>
      <c r="C2885" s="195">
        <v>818.12</v>
      </c>
    </row>
    <row r="2886" spans="2:3" x14ac:dyDescent="0.35">
      <c r="B2886" s="95">
        <v>42026</v>
      </c>
      <c r="C2886" s="195">
        <v>812.35</v>
      </c>
    </row>
    <row r="2887" spans="2:3" x14ac:dyDescent="0.35">
      <c r="B2887" s="95">
        <v>42025</v>
      </c>
      <c r="C2887" s="195">
        <v>818.29</v>
      </c>
    </row>
    <row r="2888" spans="2:3" x14ac:dyDescent="0.35">
      <c r="B2888" s="95">
        <v>42024</v>
      </c>
      <c r="C2888" s="195">
        <v>820.73</v>
      </c>
    </row>
    <row r="2889" spans="2:3" x14ac:dyDescent="0.35">
      <c r="B2889" s="95">
        <v>42023</v>
      </c>
      <c r="C2889" s="195">
        <v>815.56</v>
      </c>
    </row>
    <row r="2890" spans="2:3" x14ac:dyDescent="0.35">
      <c r="B2890" s="95">
        <v>42020</v>
      </c>
      <c r="C2890" s="195">
        <v>824.12</v>
      </c>
    </row>
    <row r="2891" spans="2:3" x14ac:dyDescent="0.35">
      <c r="B2891" s="95">
        <v>42019</v>
      </c>
      <c r="C2891" s="195">
        <v>826.45</v>
      </c>
    </row>
    <row r="2892" spans="2:3" x14ac:dyDescent="0.35">
      <c r="B2892" s="95">
        <v>42018</v>
      </c>
      <c r="C2892" s="195">
        <v>831.54</v>
      </c>
    </row>
    <row r="2893" spans="2:3" x14ac:dyDescent="0.35">
      <c r="B2893" s="95">
        <v>42017</v>
      </c>
      <c r="C2893" s="195">
        <v>826.13</v>
      </c>
    </row>
    <row r="2894" spans="2:3" x14ac:dyDescent="0.35">
      <c r="B2894" s="95">
        <v>42016</v>
      </c>
      <c r="C2894" s="195">
        <v>825.53</v>
      </c>
    </row>
    <row r="2895" spans="2:3" x14ac:dyDescent="0.35">
      <c r="B2895" s="95">
        <v>42013</v>
      </c>
      <c r="C2895" s="195">
        <v>831.22</v>
      </c>
    </row>
    <row r="2896" spans="2:3" x14ac:dyDescent="0.35">
      <c r="B2896" s="95">
        <v>42012</v>
      </c>
      <c r="C2896" s="195">
        <v>841.43</v>
      </c>
    </row>
    <row r="2897" spans="2:3" x14ac:dyDescent="0.35">
      <c r="B2897" s="95">
        <v>42011</v>
      </c>
      <c r="C2897" s="195">
        <v>852.77</v>
      </c>
    </row>
    <row r="2898" spans="2:3" x14ac:dyDescent="0.35">
      <c r="B2898" s="95">
        <v>42010</v>
      </c>
      <c r="C2898" s="195">
        <v>804.12</v>
      </c>
    </row>
    <row r="2899" spans="2:3" x14ac:dyDescent="0.35">
      <c r="B2899" s="95">
        <v>42009</v>
      </c>
      <c r="C2899" s="195">
        <v>803.25</v>
      </c>
    </row>
    <row r="2900" spans="2:3" x14ac:dyDescent="0.35">
      <c r="B2900" s="95">
        <v>42006</v>
      </c>
      <c r="C2900" s="195">
        <v>802.69</v>
      </c>
    </row>
    <row r="2901" spans="2:3" x14ac:dyDescent="0.35">
      <c r="B2901" s="95">
        <v>42005</v>
      </c>
      <c r="C2901" s="195">
        <v>782.59</v>
      </c>
    </row>
    <row r="2902" spans="2:3" x14ac:dyDescent="0.35">
      <c r="B2902" s="95">
        <v>42004</v>
      </c>
      <c r="C2902" s="195">
        <v>786.26</v>
      </c>
    </row>
    <row r="2903" spans="2:3" x14ac:dyDescent="0.35">
      <c r="B2903" s="95">
        <v>42003</v>
      </c>
      <c r="C2903" s="195">
        <v>762.29</v>
      </c>
    </row>
    <row r="2904" spans="2:3" x14ac:dyDescent="0.35">
      <c r="B2904" s="95">
        <v>42002</v>
      </c>
      <c r="C2904" s="195">
        <v>760.67</v>
      </c>
    </row>
    <row r="2905" spans="2:3" x14ac:dyDescent="0.35">
      <c r="B2905" s="95">
        <v>41999</v>
      </c>
      <c r="C2905" s="195">
        <v>739.71</v>
      </c>
    </row>
    <row r="2906" spans="2:3" x14ac:dyDescent="0.35">
      <c r="B2906" s="95">
        <v>41997</v>
      </c>
      <c r="C2906" s="195">
        <v>750.07</v>
      </c>
    </row>
    <row r="2907" spans="2:3" x14ac:dyDescent="0.35">
      <c r="B2907" s="95">
        <v>41996</v>
      </c>
      <c r="C2907" s="195">
        <v>753.79</v>
      </c>
    </row>
    <row r="2908" spans="2:3" x14ac:dyDescent="0.35">
      <c r="B2908" s="95">
        <v>41995</v>
      </c>
      <c r="C2908" s="195">
        <v>764.17</v>
      </c>
    </row>
    <row r="2909" spans="2:3" x14ac:dyDescent="0.35">
      <c r="B2909" s="95">
        <v>41992</v>
      </c>
      <c r="C2909" s="195">
        <v>736.55</v>
      </c>
    </row>
    <row r="2910" spans="2:3" x14ac:dyDescent="0.35">
      <c r="B2910" s="95">
        <v>41991</v>
      </c>
      <c r="C2910" s="195">
        <v>744.43</v>
      </c>
    </row>
    <row r="2911" spans="2:3" x14ac:dyDescent="0.35">
      <c r="B2911" s="95">
        <v>41990</v>
      </c>
      <c r="C2911" s="195">
        <v>719.14</v>
      </c>
    </row>
    <row r="2912" spans="2:3" x14ac:dyDescent="0.35">
      <c r="B2912" s="95">
        <v>41989</v>
      </c>
      <c r="C2912" s="195">
        <v>742.66</v>
      </c>
    </row>
    <row r="2913" spans="2:3" x14ac:dyDescent="0.35">
      <c r="B2913" s="95">
        <v>41988</v>
      </c>
      <c r="C2913" s="195">
        <v>763.85</v>
      </c>
    </row>
    <row r="2914" spans="2:3" x14ac:dyDescent="0.35">
      <c r="B2914" s="95">
        <v>41985</v>
      </c>
      <c r="C2914" s="195">
        <v>767.4</v>
      </c>
    </row>
    <row r="2915" spans="2:3" x14ac:dyDescent="0.35">
      <c r="B2915" s="95">
        <v>41984</v>
      </c>
      <c r="C2915" s="195">
        <v>752.19</v>
      </c>
    </row>
    <row r="2916" spans="2:3" x14ac:dyDescent="0.35">
      <c r="B2916" s="95">
        <v>41983</v>
      </c>
      <c r="C2916" s="195">
        <v>768.13</v>
      </c>
    </row>
    <row r="2917" spans="2:3" x14ac:dyDescent="0.35">
      <c r="B2917" s="95">
        <v>41982</v>
      </c>
      <c r="C2917" s="195">
        <v>766.37</v>
      </c>
    </row>
    <row r="2918" spans="2:3" x14ac:dyDescent="0.35">
      <c r="B2918" s="95">
        <v>41981</v>
      </c>
      <c r="C2918" s="195">
        <v>765.07</v>
      </c>
    </row>
    <row r="2919" spans="2:3" x14ac:dyDescent="0.35">
      <c r="B2919" s="95">
        <v>41978</v>
      </c>
      <c r="C2919" s="195">
        <v>767.21</v>
      </c>
    </row>
    <row r="2920" spans="2:3" x14ac:dyDescent="0.35">
      <c r="B2920" s="95">
        <v>41977</v>
      </c>
      <c r="C2920" s="195">
        <v>783.83</v>
      </c>
    </row>
    <row r="2921" spans="2:3" x14ac:dyDescent="0.35">
      <c r="B2921" s="95">
        <v>41976</v>
      </c>
      <c r="C2921" s="195">
        <v>769.47</v>
      </c>
    </row>
    <row r="2922" spans="2:3" x14ac:dyDescent="0.35">
      <c r="B2922" s="95">
        <v>41975</v>
      </c>
      <c r="C2922" s="195">
        <v>745.95</v>
      </c>
    </row>
    <row r="2923" spans="2:3" x14ac:dyDescent="0.35">
      <c r="B2923" s="95">
        <v>41974</v>
      </c>
      <c r="C2923" s="195">
        <v>720.78</v>
      </c>
    </row>
    <row r="2924" spans="2:3" x14ac:dyDescent="0.35">
      <c r="B2924" s="95">
        <v>41971</v>
      </c>
      <c r="C2924" s="195">
        <v>704.16</v>
      </c>
    </row>
    <row r="2925" spans="2:3" x14ac:dyDescent="0.35">
      <c r="B2925" s="95">
        <v>41970</v>
      </c>
      <c r="C2925" s="195">
        <v>718.52</v>
      </c>
    </row>
    <row r="2926" spans="2:3" x14ac:dyDescent="0.35">
      <c r="B2926" s="95">
        <v>41969</v>
      </c>
      <c r="C2926" s="195">
        <v>705.91</v>
      </c>
    </row>
    <row r="2927" spans="2:3" x14ac:dyDescent="0.35">
      <c r="B2927" s="95">
        <v>41968</v>
      </c>
      <c r="C2927" s="195">
        <v>679.06</v>
      </c>
    </row>
    <row r="2928" spans="2:3" x14ac:dyDescent="0.35">
      <c r="B2928" s="95">
        <v>41967</v>
      </c>
      <c r="C2928" s="195">
        <v>706.13</v>
      </c>
    </row>
    <row r="2929" spans="2:3" x14ac:dyDescent="0.35">
      <c r="B2929" s="95">
        <v>41964</v>
      </c>
      <c r="C2929" s="195">
        <v>715.21</v>
      </c>
    </row>
    <row r="2930" spans="2:3" x14ac:dyDescent="0.35">
      <c r="B2930" s="95">
        <v>41963</v>
      </c>
      <c r="C2930" s="195">
        <v>714.65</v>
      </c>
    </row>
    <row r="2931" spans="2:3" x14ac:dyDescent="0.35">
      <c r="B2931" s="95">
        <v>41962</v>
      </c>
      <c r="C2931" s="195">
        <v>725.93</v>
      </c>
    </row>
    <row r="2932" spans="2:3" x14ac:dyDescent="0.35">
      <c r="B2932" s="95">
        <v>41961</v>
      </c>
      <c r="C2932" s="195">
        <v>711.36</v>
      </c>
    </row>
    <row r="2933" spans="2:3" x14ac:dyDescent="0.35">
      <c r="B2933" s="95">
        <v>41960</v>
      </c>
      <c r="C2933" s="195">
        <v>702.47</v>
      </c>
    </row>
    <row r="2934" spans="2:3" x14ac:dyDescent="0.35">
      <c r="B2934" s="95">
        <v>41957</v>
      </c>
      <c r="C2934" s="195">
        <v>694.05</v>
      </c>
    </row>
    <row r="2935" spans="2:3" x14ac:dyDescent="0.35">
      <c r="B2935" s="95">
        <v>41956</v>
      </c>
      <c r="C2935" s="195">
        <v>682.45</v>
      </c>
    </row>
    <row r="2936" spans="2:3" x14ac:dyDescent="0.35">
      <c r="B2936" s="95">
        <v>41955</v>
      </c>
      <c r="C2936" s="195">
        <v>683.44</v>
      </c>
    </row>
    <row r="2937" spans="2:3" x14ac:dyDescent="0.35">
      <c r="B2937" s="95">
        <v>41954</v>
      </c>
      <c r="C2937" s="195">
        <v>653.59</v>
      </c>
    </row>
    <row r="2938" spans="2:3" x14ac:dyDescent="0.35">
      <c r="B2938" s="95">
        <v>41953</v>
      </c>
      <c r="C2938" s="195">
        <v>648.92999999999995</v>
      </c>
    </row>
    <row r="2939" spans="2:3" x14ac:dyDescent="0.35">
      <c r="B2939" s="95">
        <v>41950</v>
      </c>
      <c r="C2939" s="195">
        <v>649.54999999999995</v>
      </c>
    </row>
    <row r="2940" spans="2:3" x14ac:dyDescent="0.35">
      <c r="B2940" s="95">
        <v>41948</v>
      </c>
      <c r="C2940" s="195">
        <v>663.31</v>
      </c>
    </row>
    <row r="2941" spans="2:3" x14ac:dyDescent="0.35">
      <c r="B2941" s="95">
        <v>41946</v>
      </c>
      <c r="C2941" s="195">
        <v>644.45000000000005</v>
      </c>
    </row>
    <row r="2942" spans="2:3" x14ac:dyDescent="0.35">
      <c r="B2942" s="95">
        <v>41943</v>
      </c>
      <c r="C2942" s="195">
        <v>654.1</v>
      </c>
    </row>
    <row r="2943" spans="2:3" x14ac:dyDescent="0.35">
      <c r="B2943" s="95">
        <v>41942</v>
      </c>
      <c r="C2943" s="195">
        <v>637.30999999999995</v>
      </c>
    </row>
    <row r="2944" spans="2:3" x14ac:dyDescent="0.35">
      <c r="B2944" s="95">
        <v>41941</v>
      </c>
      <c r="C2944" s="195">
        <v>623.51</v>
      </c>
    </row>
    <row r="2945" spans="2:3" x14ac:dyDescent="0.35">
      <c r="B2945" s="95">
        <v>41940</v>
      </c>
      <c r="C2945" s="195">
        <v>617.63</v>
      </c>
    </row>
    <row r="2946" spans="2:3" x14ac:dyDescent="0.35">
      <c r="B2946" s="95">
        <v>41939</v>
      </c>
      <c r="C2946" s="195">
        <v>615.07000000000005</v>
      </c>
    </row>
    <row r="2947" spans="2:3" x14ac:dyDescent="0.35">
      <c r="B2947" s="95">
        <v>41934</v>
      </c>
      <c r="C2947" s="195">
        <v>600.28</v>
      </c>
    </row>
    <row r="2948" spans="2:3" x14ac:dyDescent="0.35">
      <c r="B2948" s="95">
        <v>41933</v>
      </c>
      <c r="C2948" s="195">
        <v>594.41</v>
      </c>
    </row>
    <row r="2949" spans="2:3" x14ac:dyDescent="0.35">
      <c r="B2949" s="95">
        <v>41932</v>
      </c>
      <c r="C2949" s="195">
        <v>581.14</v>
      </c>
    </row>
    <row r="2950" spans="2:3" x14ac:dyDescent="0.35">
      <c r="B2950" s="95">
        <v>41929</v>
      </c>
      <c r="C2950" s="195">
        <v>573.83000000000004</v>
      </c>
    </row>
    <row r="2951" spans="2:3" x14ac:dyDescent="0.35">
      <c r="B2951" s="95">
        <v>41928</v>
      </c>
      <c r="C2951" s="195">
        <v>565.65</v>
      </c>
    </row>
    <row r="2952" spans="2:3" x14ac:dyDescent="0.35">
      <c r="B2952" s="95">
        <v>41927</v>
      </c>
      <c r="C2952" s="195">
        <v>572.57000000000005</v>
      </c>
    </row>
    <row r="2953" spans="2:3" x14ac:dyDescent="0.35">
      <c r="B2953" s="95">
        <v>41926</v>
      </c>
      <c r="C2953" s="195">
        <v>572.57000000000005</v>
      </c>
    </row>
    <row r="2954" spans="2:3" x14ac:dyDescent="0.35">
      <c r="B2954" s="95">
        <v>41925</v>
      </c>
      <c r="C2954" s="195">
        <v>573.9</v>
      </c>
    </row>
    <row r="2955" spans="2:3" x14ac:dyDescent="0.35">
      <c r="B2955" s="95">
        <v>41922</v>
      </c>
      <c r="C2955" s="195">
        <v>569.07000000000005</v>
      </c>
    </row>
    <row r="2956" spans="2:3" x14ac:dyDescent="0.35">
      <c r="B2956" s="95">
        <v>41921</v>
      </c>
      <c r="C2956" s="195">
        <v>577.64</v>
      </c>
    </row>
    <row r="2957" spans="2:3" x14ac:dyDescent="0.35">
      <c r="B2957" s="95">
        <v>41920</v>
      </c>
      <c r="C2957" s="195">
        <v>586.12</v>
      </c>
    </row>
    <row r="2958" spans="2:3" x14ac:dyDescent="0.35">
      <c r="B2958" s="95">
        <v>41919</v>
      </c>
      <c r="C2958" s="195">
        <v>598.87</v>
      </c>
    </row>
    <row r="2959" spans="2:3" x14ac:dyDescent="0.35">
      <c r="B2959" s="95">
        <v>41913</v>
      </c>
      <c r="C2959" s="195">
        <v>597.74</v>
      </c>
    </row>
    <row r="2960" spans="2:3" x14ac:dyDescent="0.35">
      <c r="B2960" s="95">
        <v>41912</v>
      </c>
      <c r="C2960" s="195">
        <v>594.82000000000005</v>
      </c>
    </row>
    <row r="2961" spans="2:3" x14ac:dyDescent="0.35">
      <c r="B2961" s="95">
        <v>41911</v>
      </c>
      <c r="C2961" s="195">
        <v>601.97</v>
      </c>
    </row>
    <row r="2962" spans="2:3" x14ac:dyDescent="0.35">
      <c r="B2962" s="95">
        <v>41908</v>
      </c>
      <c r="C2962" s="195">
        <v>601.61</v>
      </c>
    </row>
    <row r="2963" spans="2:3" x14ac:dyDescent="0.35">
      <c r="B2963" s="95">
        <v>41907</v>
      </c>
      <c r="C2963" s="195">
        <v>599.91999999999996</v>
      </c>
    </row>
    <row r="2964" spans="2:3" x14ac:dyDescent="0.35">
      <c r="B2964" s="95">
        <v>41906</v>
      </c>
      <c r="C2964" s="195">
        <v>594.64</v>
      </c>
    </row>
    <row r="2965" spans="2:3" x14ac:dyDescent="0.35">
      <c r="B2965" s="95">
        <v>41905</v>
      </c>
      <c r="C2965" s="195">
        <v>592.38</v>
      </c>
    </row>
    <row r="2966" spans="2:3" x14ac:dyDescent="0.35">
      <c r="B2966" s="95">
        <v>41904</v>
      </c>
      <c r="C2966" s="195">
        <v>585.14</v>
      </c>
    </row>
    <row r="2967" spans="2:3" x14ac:dyDescent="0.35">
      <c r="B2967" s="95">
        <v>41901</v>
      </c>
      <c r="C2967" s="195">
        <v>587.61</v>
      </c>
    </row>
    <row r="2968" spans="2:3" x14ac:dyDescent="0.35">
      <c r="B2968" s="95">
        <v>41900</v>
      </c>
      <c r="C2968" s="195">
        <v>604.26</v>
      </c>
    </row>
    <row r="2969" spans="2:3" x14ac:dyDescent="0.35">
      <c r="B2969" s="95">
        <v>41899</v>
      </c>
      <c r="C2969" s="195">
        <v>620.91999999999996</v>
      </c>
    </row>
    <row r="2970" spans="2:3" x14ac:dyDescent="0.35">
      <c r="B2970" s="95">
        <v>41898</v>
      </c>
      <c r="C2970" s="195">
        <v>613.74</v>
      </c>
    </row>
    <row r="2971" spans="2:3" x14ac:dyDescent="0.35">
      <c r="B2971" s="95">
        <v>41897</v>
      </c>
      <c r="C2971" s="195">
        <v>624.45000000000005</v>
      </c>
    </row>
    <row r="2972" spans="2:3" x14ac:dyDescent="0.35">
      <c r="B2972" s="95">
        <v>41894</v>
      </c>
      <c r="C2972" s="195">
        <v>590.39</v>
      </c>
    </row>
    <row r="2973" spans="2:3" x14ac:dyDescent="0.35">
      <c r="B2973" s="95">
        <v>41893</v>
      </c>
      <c r="C2973" s="195">
        <v>575.1</v>
      </c>
    </row>
    <row r="2974" spans="2:3" x14ac:dyDescent="0.35">
      <c r="B2974" s="95">
        <v>41892</v>
      </c>
      <c r="C2974" s="195">
        <v>558.07000000000005</v>
      </c>
    </row>
    <row r="2975" spans="2:3" x14ac:dyDescent="0.35">
      <c r="B2975" s="95">
        <v>41891</v>
      </c>
      <c r="C2975" s="195">
        <v>544.82000000000005</v>
      </c>
    </row>
    <row r="2976" spans="2:3" x14ac:dyDescent="0.35">
      <c r="B2976" s="95">
        <v>41890</v>
      </c>
      <c r="C2976" s="195">
        <v>543.11</v>
      </c>
    </row>
    <row r="2977" spans="2:3" x14ac:dyDescent="0.35">
      <c r="B2977" s="95">
        <v>41887</v>
      </c>
      <c r="C2977" s="195">
        <v>538.75</v>
      </c>
    </row>
    <row r="2978" spans="2:3" x14ac:dyDescent="0.35">
      <c r="B2978" s="95">
        <v>41886</v>
      </c>
      <c r="C2978" s="195">
        <v>536</v>
      </c>
    </row>
    <row r="2979" spans="2:3" x14ac:dyDescent="0.35">
      <c r="B2979" s="95">
        <v>41885</v>
      </c>
      <c r="C2979" s="195">
        <v>547.66</v>
      </c>
    </row>
    <row r="2980" spans="2:3" x14ac:dyDescent="0.35">
      <c r="B2980" s="95">
        <v>41884</v>
      </c>
      <c r="C2980" s="195">
        <v>537.16999999999996</v>
      </c>
    </row>
    <row r="2981" spans="2:3" x14ac:dyDescent="0.35">
      <c r="B2981" s="95">
        <v>41883</v>
      </c>
      <c r="C2981" s="195">
        <v>539.5</v>
      </c>
    </row>
    <row r="2982" spans="2:3" x14ac:dyDescent="0.35">
      <c r="B2982" s="95">
        <v>41879</v>
      </c>
      <c r="C2982" s="195">
        <v>531.08000000000004</v>
      </c>
    </row>
    <row r="2983" spans="2:3" x14ac:dyDescent="0.35">
      <c r="B2983" s="95">
        <v>41878</v>
      </c>
      <c r="C2983" s="195">
        <v>538.33000000000004</v>
      </c>
    </row>
    <row r="2984" spans="2:3" x14ac:dyDescent="0.35">
      <c r="B2984" s="95">
        <v>41877</v>
      </c>
      <c r="C2984" s="195">
        <v>536.94000000000005</v>
      </c>
    </row>
    <row r="2985" spans="2:3" x14ac:dyDescent="0.35">
      <c r="B2985" s="95">
        <v>41876</v>
      </c>
      <c r="C2985" s="195">
        <v>522.29999999999995</v>
      </c>
    </row>
    <row r="2986" spans="2:3" x14ac:dyDescent="0.35">
      <c r="B2986" s="95">
        <v>41873</v>
      </c>
      <c r="C2986" s="195">
        <v>534.01</v>
      </c>
    </row>
    <row r="2987" spans="2:3" x14ac:dyDescent="0.35">
      <c r="B2987" s="95">
        <v>41872</v>
      </c>
      <c r="C2987" s="195">
        <v>532.49</v>
      </c>
    </row>
    <row r="2988" spans="2:3" x14ac:dyDescent="0.35">
      <c r="B2988" s="95">
        <v>41871</v>
      </c>
      <c r="C2988" s="195">
        <v>538.42999999999995</v>
      </c>
    </row>
    <row r="2989" spans="2:3" x14ac:dyDescent="0.35">
      <c r="B2989" s="95">
        <v>41870</v>
      </c>
      <c r="C2989" s="195">
        <v>548.42999999999995</v>
      </c>
    </row>
    <row r="2990" spans="2:3" x14ac:dyDescent="0.35">
      <c r="B2990" s="95">
        <v>41869</v>
      </c>
      <c r="C2990" s="195">
        <v>542.71</v>
      </c>
    </row>
    <row r="2991" spans="2:3" x14ac:dyDescent="0.35">
      <c r="B2991" s="95">
        <v>41865</v>
      </c>
      <c r="C2991" s="195">
        <v>508.89</v>
      </c>
    </row>
    <row r="2992" spans="2:3" x14ac:dyDescent="0.35">
      <c r="B2992" s="95">
        <v>41864</v>
      </c>
      <c r="C2992" s="195">
        <v>484.42</v>
      </c>
    </row>
    <row r="2993" spans="2:3" x14ac:dyDescent="0.35">
      <c r="B2993" s="95">
        <v>41863</v>
      </c>
      <c r="C2993" s="195">
        <v>492.44</v>
      </c>
    </row>
    <row r="2994" spans="2:3" x14ac:dyDescent="0.35">
      <c r="B2994" s="95">
        <v>41862</v>
      </c>
      <c r="C2994" s="195">
        <v>493.93</v>
      </c>
    </row>
    <row r="2995" spans="2:3" x14ac:dyDescent="0.35">
      <c r="B2995" s="95">
        <v>41859</v>
      </c>
      <c r="C2995" s="195">
        <v>482.89</v>
      </c>
    </row>
    <row r="2996" spans="2:3" x14ac:dyDescent="0.35">
      <c r="B2996" s="95">
        <v>41858</v>
      </c>
      <c r="C2996" s="195">
        <v>490.38</v>
      </c>
    </row>
    <row r="2997" spans="2:3" x14ac:dyDescent="0.35">
      <c r="B2997" s="95">
        <v>41857</v>
      </c>
      <c r="C2997" s="195">
        <v>492.07</v>
      </c>
    </row>
    <row r="2998" spans="2:3" x14ac:dyDescent="0.35">
      <c r="B2998" s="95">
        <v>41856</v>
      </c>
      <c r="C2998" s="195">
        <v>482.31</v>
      </c>
    </row>
    <row r="2999" spans="2:3" x14ac:dyDescent="0.35">
      <c r="B2999" s="95">
        <v>41855</v>
      </c>
      <c r="C2999" s="195">
        <v>476.33</v>
      </c>
    </row>
    <row r="3000" spans="2:3" x14ac:dyDescent="0.35">
      <c r="B3000" s="95">
        <v>41852</v>
      </c>
      <c r="C3000" s="195">
        <v>491.17</v>
      </c>
    </row>
    <row r="3001" spans="2:3" x14ac:dyDescent="0.35">
      <c r="B3001" s="95">
        <v>41851</v>
      </c>
      <c r="C3001" s="195">
        <v>490.7</v>
      </c>
    </row>
    <row r="3002" spans="2:3" x14ac:dyDescent="0.35">
      <c r="B3002" s="95">
        <v>41850</v>
      </c>
      <c r="C3002" s="195">
        <v>475.22</v>
      </c>
    </row>
    <row r="3003" spans="2:3" x14ac:dyDescent="0.35">
      <c r="B3003" s="95">
        <v>41848</v>
      </c>
      <c r="C3003" s="195">
        <v>457.7</v>
      </c>
    </row>
    <row r="3004" spans="2:3" x14ac:dyDescent="0.35">
      <c r="B3004" s="95">
        <v>41845</v>
      </c>
      <c r="C3004" s="195">
        <v>458.81</v>
      </c>
    </row>
    <row r="3005" spans="2:3" x14ac:dyDescent="0.35">
      <c r="B3005" s="95">
        <v>41844</v>
      </c>
      <c r="C3005" s="195">
        <v>454.85</v>
      </c>
    </row>
    <row r="3006" spans="2:3" x14ac:dyDescent="0.35">
      <c r="B3006" s="95">
        <v>41843</v>
      </c>
      <c r="C3006" s="195">
        <v>446.63</v>
      </c>
    </row>
    <row r="3007" spans="2:3" x14ac:dyDescent="0.35">
      <c r="B3007" s="95">
        <v>41842</v>
      </c>
      <c r="C3007" s="195">
        <v>439.49</v>
      </c>
    </row>
    <row r="3008" spans="2:3" x14ac:dyDescent="0.35">
      <c r="B3008" s="95">
        <v>41841</v>
      </c>
      <c r="C3008" s="195">
        <v>436.03</v>
      </c>
    </row>
    <row r="3009" spans="2:3" x14ac:dyDescent="0.35">
      <c r="B3009" s="95">
        <v>41838</v>
      </c>
      <c r="C3009" s="195">
        <v>420.11</v>
      </c>
    </row>
    <row r="3010" spans="2:3" x14ac:dyDescent="0.35">
      <c r="B3010" s="95">
        <v>41837</v>
      </c>
      <c r="C3010" s="195">
        <v>417.38</v>
      </c>
    </row>
    <row r="3011" spans="2:3" x14ac:dyDescent="0.35">
      <c r="B3011" s="95">
        <v>41836</v>
      </c>
      <c r="C3011" s="195">
        <v>412.65</v>
      </c>
    </row>
    <row r="3012" spans="2:3" x14ac:dyDescent="0.35">
      <c r="B3012" s="95">
        <v>41835</v>
      </c>
      <c r="C3012" s="195">
        <v>415.44</v>
      </c>
    </row>
    <row r="3013" spans="2:3" x14ac:dyDescent="0.35">
      <c r="B3013" s="95">
        <v>41834</v>
      </c>
      <c r="C3013" s="195">
        <v>414.07</v>
      </c>
    </row>
    <row r="3014" spans="2:3" x14ac:dyDescent="0.35">
      <c r="B3014" s="95">
        <v>41831</v>
      </c>
      <c r="C3014" s="195">
        <v>415.84</v>
      </c>
    </row>
    <row r="3015" spans="2:3" x14ac:dyDescent="0.35">
      <c r="B3015" s="95">
        <v>41830</v>
      </c>
      <c r="C3015" s="195">
        <v>420.25</v>
      </c>
    </row>
    <row r="3016" spans="2:3" x14ac:dyDescent="0.35">
      <c r="B3016" s="95">
        <v>41829</v>
      </c>
      <c r="C3016" s="195">
        <v>421.37</v>
      </c>
    </row>
    <row r="3017" spans="2:3" x14ac:dyDescent="0.35">
      <c r="B3017" s="95">
        <v>41828</v>
      </c>
      <c r="C3017" s="195">
        <v>430.98</v>
      </c>
    </row>
    <row r="3018" spans="2:3" x14ac:dyDescent="0.35">
      <c r="B3018" s="95">
        <v>41827</v>
      </c>
      <c r="C3018" s="195">
        <v>424.63</v>
      </c>
    </row>
    <row r="3019" spans="2:3" x14ac:dyDescent="0.35">
      <c r="B3019" s="95">
        <v>41824</v>
      </c>
      <c r="C3019" s="195">
        <v>428.72</v>
      </c>
    </row>
    <row r="3020" spans="2:3" x14ac:dyDescent="0.35">
      <c r="B3020" s="95">
        <v>41823</v>
      </c>
      <c r="C3020" s="195">
        <v>430.12</v>
      </c>
    </row>
    <row r="3021" spans="2:3" x14ac:dyDescent="0.35">
      <c r="B3021" s="95">
        <v>41822</v>
      </c>
      <c r="C3021" s="195">
        <v>435.14</v>
      </c>
    </row>
    <row r="3022" spans="2:3" x14ac:dyDescent="0.35">
      <c r="B3022" s="95">
        <v>41821</v>
      </c>
      <c r="C3022" s="195">
        <v>429.21</v>
      </c>
    </row>
    <row r="3023" spans="2:3" x14ac:dyDescent="0.35">
      <c r="B3023" s="95">
        <v>41820</v>
      </c>
      <c r="C3023" s="195">
        <v>425.91</v>
      </c>
    </row>
    <row r="3024" spans="2:3" x14ac:dyDescent="0.35">
      <c r="B3024" s="95">
        <v>41817</v>
      </c>
      <c r="C3024" s="195">
        <v>412.29</v>
      </c>
    </row>
    <row r="3025" spans="2:3" x14ac:dyDescent="0.35">
      <c r="B3025" s="95">
        <v>41816</v>
      </c>
      <c r="C3025" s="195">
        <v>413.58</v>
      </c>
    </row>
    <row r="3026" spans="2:3" x14ac:dyDescent="0.35">
      <c r="B3026" s="95">
        <v>41815</v>
      </c>
      <c r="C3026" s="195">
        <v>421.2</v>
      </c>
    </row>
    <row r="3027" spans="2:3" x14ac:dyDescent="0.35">
      <c r="B3027" s="95">
        <v>41814</v>
      </c>
      <c r="C3027" s="195">
        <v>397.87</v>
      </c>
    </row>
    <row r="3028" spans="2:3" x14ac:dyDescent="0.35">
      <c r="B3028" s="95">
        <v>41813</v>
      </c>
      <c r="C3028" s="195">
        <v>393.88</v>
      </c>
    </row>
    <row r="3029" spans="2:3" x14ac:dyDescent="0.35">
      <c r="B3029" s="95">
        <v>41810</v>
      </c>
      <c r="C3029" s="195">
        <v>386.8</v>
      </c>
    </row>
    <row r="3030" spans="2:3" x14ac:dyDescent="0.35">
      <c r="B3030" s="95">
        <v>41809</v>
      </c>
      <c r="C3030" s="195">
        <v>387.99</v>
      </c>
    </row>
    <row r="3031" spans="2:3" x14ac:dyDescent="0.35">
      <c r="B3031" s="95">
        <v>41808</v>
      </c>
      <c r="C3031" s="195">
        <v>394.79</v>
      </c>
    </row>
    <row r="3032" spans="2:3" x14ac:dyDescent="0.35">
      <c r="B3032" s="95">
        <v>41807</v>
      </c>
      <c r="C3032" s="195">
        <v>400.11</v>
      </c>
    </row>
    <row r="3033" spans="2:3" x14ac:dyDescent="0.35">
      <c r="B3033" s="95">
        <v>41806</v>
      </c>
      <c r="C3033" s="195">
        <v>400.61</v>
      </c>
    </row>
    <row r="3034" spans="2:3" x14ac:dyDescent="0.35">
      <c r="B3034" s="95">
        <v>41803</v>
      </c>
      <c r="C3034" s="195">
        <v>391.28</v>
      </c>
    </row>
    <row r="3035" spans="2:3" x14ac:dyDescent="0.35">
      <c r="B3035" s="95">
        <v>41802</v>
      </c>
      <c r="C3035" s="195">
        <v>414.47</v>
      </c>
    </row>
    <row r="3036" spans="2:3" x14ac:dyDescent="0.35">
      <c r="B3036" s="95">
        <v>41801</v>
      </c>
      <c r="C3036" s="195">
        <v>409.38</v>
      </c>
    </row>
    <row r="3037" spans="2:3" x14ac:dyDescent="0.35">
      <c r="B3037" s="95">
        <v>41800</v>
      </c>
      <c r="C3037" s="195">
        <v>369.93</v>
      </c>
    </row>
    <row r="3038" spans="2:3" x14ac:dyDescent="0.35">
      <c r="B3038" s="95">
        <v>41799</v>
      </c>
      <c r="C3038" s="195">
        <v>372.19</v>
      </c>
    </row>
    <row r="3039" spans="2:3" x14ac:dyDescent="0.35">
      <c r="B3039" s="95">
        <v>41796</v>
      </c>
      <c r="C3039" s="195">
        <v>373.71</v>
      </c>
    </row>
    <row r="3040" spans="2:3" x14ac:dyDescent="0.35">
      <c r="B3040" s="95">
        <v>41795</v>
      </c>
      <c r="C3040" s="195">
        <v>378</v>
      </c>
    </row>
    <row r="3041" spans="2:3" x14ac:dyDescent="0.35">
      <c r="B3041" s="95">
        <v>41794</v>
      </c>
      <c r="C3041" s="195">
        <v>379.67</v>
      </c>
    </row>
    <row r="3042" spans="2:3" x14ac:dyDescent="0.35">
      <c r="B3042" s="95">
        <v>41793</v>
      </c>
      <c r="C3042" s="195">
        <v>379.37</v>
      </c>
    </row>
    <row r="3043" spans="2:3" x14ac:dyDescent="0.35">
      <c r="B3043" s="95">
        <v>41792</v>
      </c>
      <c r="C3043" s="195">
        <v>376.46</v>
      </c>
    </row>
    <row r="3044" spans="2:3" x14ac:dyDescent="0.35">
      <c r="B3044" s="95">
        <v>41789</v>
      </c>
      <c r="C3044" s="195">
        <v>372.15</v>
      </c>
    </row>
    <row r="3045" spans="2:3" x14ac:dyDescent="0.35">
      <c r="B3045" s="95">
        <v>41788</v>
      </c>
      <c r="C3045" s="195">
        <v>367.16</v>
      </c>
    </row>
    <row r="3046" spans="2:3" x14ac:dyDescent="0.35">
      <c r="B3046" s="95">
        <v>41787</v>
      </c>
      <c r="C3046" s="195">
        <v>372.02</v>
      </c>
    </row>
    <row r="3047" spans="2:3" x14ac:dyDescent="0.35">
      <c r="B3047" s="95">
        <v>41786</v>
      </c>
      <c r="C3047" s="195">
        <v>367.99</v>
      </c>
    </row>
    <row r="3048" spans="2:3" x14ac:dyDescent="0.35">
      <c r="B3048" s="95">
        <v>41785</v>
      </c>
      <c r="C3048" s="195">
        <v>367.35</v>
      </c>
    </row>
    <row r="3049" spans="2:3" x14ac:dyDescent="0.35">
      <c r="B3049" s="95">
        <v>41782</v>
      </c>
      <c r="C3049" s="195">
        <v>366.21</v>
      </c>
    </row>
    <row r="3050" spans="2:3" x14ac:dyDescent="0.35">
      <c r="B3050" s="95">
        <v>41781</v>
      </c>
      <c r="C3050" s="195">
        <v>351.96</v>
      </c>
    </row>
    <row r="3051" spans="2:3" x14ac:dyDescent="0.35">
      <c r="B3051" s="95">
        <v>41780</v>
      </c>
      <c r="C3051" s="195">
        <v>353.99</v>
      </c>
    </row>
    <row r="3052" spans="2:3" x14ac:dyDescent="0.35">
      <c r="B3052" s="95">
        <v>41779</v>
      </c>
      <c r="C3052" s="195">
        <v>352.87</v>
      </c>
    </row>
    <row r="3053" spans="2:3" x14ac:dyDescent="0.35">
      <c r="B3053" s="95">
        <v>41778</v>
      </c>
      <c r="C3053" s="195">
        <v>348.73</v>
      </c>
    </row>
    <row r="3054" spans="2:3" x14ac:dyDescent="0.35">
      <c r="B3054" s="95">
        <v>41775</v>
      </c>
      <c r="C3054" s="195">
        <v>364.59</v>
      </c>
    </row>
    <row r="3055" spans="2:3" x14ac:dyDescent="0.35">
      <c r="B3055" s="95">
        <v>41774</v>
      </c>
      <c r="C3055" s="195">
        <v>372.36</v>
      </c>
    </row>
    <row r="3056" spans="2:3" x14ac:dyDescent="0.35">
      <c r="B3056" s="95">
        <v>41773</v>
      </c>
      <c r="C3056" s="195">
        <v>376.31</v>
      </c>
    </row>
    <row r="3057" spans="2:3" x14ac:dyDescent="0.35">
      <c r="B3057" s="95">
        <v>41772</v>
      </c>
      <c r="C3057" s="195">
        <v>369.21</v>
      </c>
    </row>
    <row r="3058" spans="2:3" x14ac:dyDescent="0.35">
      <c r="B3058" s="95">
        <v>41771</v>
      </c>
      <c r="C3058" s="195">
        <v>358.63</v>
      </c>
    </row>
    <row r="3059" spans="2:3" x14ac:dyDescent="0.35">
      <c r="B3059" s="95">
        <v>41768</v>
      </c>
      <c r="C3059" s="195">
        <v>360.22</v>
      </c>
    </row>
    <row r="3060" spans="2:3" x14ac:dyDescent="0.35">
      <c r="B3060" s="95">
        <v>41767</v>
      </c>
      <c r="C3060" s="195">
        <v>362.69</v>
      </c>
    </row>
    <row r="3061" spans="2:3" x14ac:dyDescent="0.35">
      <c r="B3061" s="95">
        <v>41766</v>
      </c>
      <c r="C3061" s="195">
        <v>362.54</v>
      </c>
    </row>
    <row r="3062" spans="2:3" x14ac:dyDescent="0.35">
      <c r="B3062" s="95">
        <v>41765</v>
      </c>
      <c r="C3062" s="195">
        <v>359.18</v>
      </c>
    </row>
    <row r="3063" spans="2:3" x14ac:dyDescent="0.35">
      <c r="B3063" s="95">
        <v>41764</v>
      </c>
      <c r="C3063" s="195">
        <v>363.49</v>
      </c>
    </row>
    <row r="3064" spans="2:3" x14ac:dyDescent="0.35">
      <c r="B3064" s="95">
        <v>41761</v>
      </c>
      <c r="C3064" s="195">
        <v>361.48</v>
      </c>
    </row>
    <row r="3065" spans="2:3" x14ac:dyDescent="0.35">
      <c r="B3065" s="95">
        <v>41759</v>
      </c>
      <c r="C3065" s="195">
        <v>364.95</v>
      </c>
    </row>
    <row r="3066" spans="2:3" x14ac:dyDescent="0.35">
      <c r="B3066" s="95">
        <v>41758</v>
      </c>
      <c r="C3066" s="195">
        <v>364.42</v>
      </c>
    </row>
    <row r="3067" spans="2:3" x14ac:dyDescent="0.35">
      <c r="B3067" s="95">
        <v>41757</v>
      </c>
      <c r="C3067" s="195">
        <v>376.52</v>
      </c>
    </row>
    <row r="3068" spans="2:3" x14ac:dyDescent="0.35">
      <c r="B3068" s="95">
        <v>41754</v>
      </c>
      <c r="C3068" s="195">
        <v>375.91</v>
      </c>
    </row>
    <row r="3069" spans="2:3" x14ac:dyDescent="0.35">
      <c r="B3069" s="95">
        <v>41753</v>
      </c>
      <c r="C3069" s="195">
        <v>376.96</v>
      </c>
    </row>
    <row r="3070" spans="2:3" x14ac:dyDescent="0.35">
      <c r="B3070" s="95">
        <v>41752</v>
      </c>
      <c r="C3070" s="195">
        <v>376.96</v>
      </c>
    </row>
    <row r="3071" spans="2:3" x14ac:dyDescent="0.35">
      <c r="B3071" s="95">
        <v>41751</v>
      </c>
      <c r="C3071" s="195">
        <v>385.39</v>
      </c>
    </row>
    <row r="3072" spans="2:3" x14ac:dyDescent="0.35">
      <c r="B3072" s="95">
        <v>41750</v>
      </c>
      <c r="C3072" s="195">
        <v>377.22</v>
      </c>
    </row>
    <row r="3073" spans="2:3" x14ac:dyDescent="0.35">
      <c r="B3073" s="95">
        <v>41746</v>
      </c>
      <c r="C3073" s="195">
        <v>373.56</v>
      </c>
    </row>
    <row r="3074" spans="2:3" x14ac:dyDescent="0.35">
      <c r="B3074" s="95">
        <v>41745</v>
      </c>
      <c r="C3074" s="195">
        <v>371.66</v>
      </c>
    </row>
    <row r="3075" spans="2:3" x14ac:dyDescent="0.35">
      <c r="B3075" s="95">
        <v>41744</v>
      </c>
      <c r="C3075" s="195">
        <v>372.93</v>
      </c>
    </row>
    <row r="3076" spans="2:3" x14ac:dyDescent="0.35">
      <c r="B3076" s="95">
        <v>41740</v>
      </c>
      <c r="C3076" s="195">
        <v>375.21</v>
      </c>
    </row>
    <row r="3077" spans="2:3" x14ac:dyDescent="0.35">
      <c r="B3077" s="95">
        <v>41739</v>
      </c>
      <c r="C3077" s="195">
        <v>369.8</v>
      </c>
    </row>
    <row r="3078" spans="2:3" x14ac:dyDescent="0.35">
      <c r="B3078" s="95">
        <v>41738</v>
      </c>
      <c r="C3078" s="195">
        <v>361.02</v>
      </c>
    </row>
    <row r="3079" spans="2:3" x14ac:dyDescent="0.35">
      <c r="B3079" s="95">
        <v>41736</v>
      </c>
      <c r="C3079" s="195">
        <v>351.68</v>
      </c>
    </row>
    <row r="3080" spans="2:3" x14ac:dyDescent="0.35">
      <c r="B3080" s="95">
        <v>41733</v>
      </c>
      <c r="C3080" s="195">
        <v>363.64</v>
      </c>
    </row>
    <row r="3081" spans="2:3" x14ac:dyDescent="0.35">
      <c r="B3081" s="95">
        <v>41732</v>
      </c>
      <c r="C3081" s="195">
        <v>355.67</v>
      </c>
    </row>
    <row r="3082" spans="2:3" x14ac:dyDescent="0.35">
      <c r="B3082" s="95">
        <v>41731</v>
      </c>
      <c r="C3082" s="195">
        <v>354.56</v>
      </c>
    </row>
    <row r="3083" spans="2:3" x14ac:dyDescent="0.35">
      <c r="B3083" s="95">
        <v>41730</v>
      </c>
      <c r="C3083" s="195">
        <v>355.29</v>
      </c>
    </row>
    <row r="3084" spans="2:3" x14ac:dyDescent="0.35">
      <c r="B3084" s="95">
        <v>41729</v>
      </c>
      <c r="C3084" s="195">
        <v>356.22</v>
      </c>
    </row>
    <row r="3085" spans="2:3" x14ac:dyDescent="0.35">
      <c r="B3085" s="95">
        <v>41726</v>
      </c>
      <c r="C3085" s="195">
        <v>350.14</v>
      </c>
    </row>
    <row r="3086" spans="2:3" x14ac:dyDescent="0.35">
      <c r="B3086" s="95">
        <v>41725</v>
      </c>
      <c r="C3086" s="195">
        <v>344.95</v>
      </c>
    </row>
    <row r="3087" spans="2:3" x14ac:dyDescent="0.35">
      <c r="B3087" s="95">
        <v>41724</v>
      </c>
      <c r="C3087" s="195">
        <v>351.75</v>
      </c>
    </row>
    <row r="3088" spans="2:3" x14ac:dyDescent="0.35">
      <c r="B3088" s="95">
        <v>41723</v>
      </c>
      <c r="C3088" s="195">
        <v>355.27</v>
      </c>
    </row>
    <row r="3089" spans="2:3" x14ac:dyDescent="0.35">
      <c r="B3089" s="95">
        <v>41722</v>
      </c>
      <c r="C3089" s="195">
        <v>357.26</v>
      </c>
    </row>
    <row r="3090" spans="2:3" x14ac:dyDescent="0.35">
      <c r="B3090" s="95">
        <v>41719</v>
      </c>
      <c r="C3090" s="195">
        <v>362.52</v>
      </c>
    </row>
    <row r="3091" spans="2:3" x14ac:dyDescent="0.35">
      <c r="B3091" s="95">
        <v>41718</v>
      </c>
      <c r="C3091" s="195">
        <v>361.46</v>
      </c>
    </row>
    <row r="3092" spans="2:3" x14ac:dyDescent="0.35">
      <c r="B3092" s="95">
        <v>41717</v>
      </c>
      <c r="C3092" s="195">
        <v>360.83</v>
      </c>
    </row>
    <row r="3093" spans="2:3" x14ac:dyDescent="0.35">
      <c r="B3093" s="95">
        <v>41716</v>
      </c>
      <c r="C3093" s="195">
        <v>361.52</v>
      </c>
    </row>
    <row r="3094" spans="2:3" x14ac:dyDescent="0.35">
      <c r="B3094" s="95">
        <v>41712</v>
      </c>
      <c r="C3094" s="195">
        <v>362.56</v>
      </c>
    </row>
    <row r="3095" spans="2:3" x14ac:dyDescent="0.35">
      <c r="B3095" s="95">
        <v>41711</v>
      </c>
      <c r="C3095" s="195">
        <v>364.46</v>
      </c>
    </row>
    <row r="3096" spans="2:3" x14ac:dyDescent="0.35">
      <c r="B3096" s="95">
        <v>41710</v>
      </c>
      <c r="C3096" s="195">
        <v>365.81</v>
      </c>
    </row>
    <row r="3097" spans="2:3" x14ac:dyDescent="0.35">
      <c r="B3097" s="95">
        <v>41709</v>
      </c>
      <c r="C3097" s="195">
        <v>368.96</v>
      </c>
    </row>
    <row r="3098" spans="2:3" x14ac:dyDescent="0.35">
      <c r="B3098" s="95">
        <v>41708</v>
      </c>
      <c r="C3098" s="195">
        <v>369.68</v>
      </c>
    </row>
    <row r="3099" spans="2:3" x14ac:dyDescent="0.35">
      <c r="B3099" s="95">
        <v>41705</v>
      </c>
      <c r="C3099" s="195">
        <v>369.53</v>
      </c>
    </row>
    <row r="3100" spans="2:3" x14ac:dyDescent="0.35">
      <c r="B3100" s="95">
        <v>41704</v>
      </c>
      <c r="C3100" s="195">
        <v>373.52</v>
      </c>
    </row>
    <row r="3101" spans="2:3" x14ac:dyDescent="0.35">
      <c r="B3101" s="95">
        <v>41703</v>
      </c>
      <c r="C3101" s="195">
        <v>376.35</v>
      </c>
    </row>
    <row r="3102" spans="2:3" x14ac:dyDescent="0.35">
      <c r="B3102" s="95">
        <v>41702</v>
      </c>
      <c r="C3102" s="195">
        <v>365.22</v>
      </c>
    </row>
    <row r="3103" spans="2:3" x14ac:dyDescent="0.35">
      <c r="B3103" s="95">
        <v>41701</v>
      </c>
      <c r="C3103" s="195">
        <v>365.9</v>
      </c>
    </row>
    <row r="3104" spans="2:3" x14ac:dyDescent="0.35">
      <c r="B3104" s="95">
        <v>41698</v>
      </c>
      <c r="C3104" s="195">
        <v>375.23</v>
      </c>
    </row>
    <row r="3105" spans="2:3" x14ac:dyDescent="0.35">
      <c r="B3105" s="95">
        <v>41696</v>
      </c>
      <c r="C3105" s="195">
        <v>374.47</v>
      </c>
    </row>
    <row r="3106" spans="2:3" x14ac:dyDescent="0.35">
      <c r="B3106" s="95">
        <v>41695</v>
      </c>
      <c r="C3106" s="195">
        <v>378.08</v>
      </c>
    </row>
    <row r="3107" spans="2:3" x14ac:dyDescent="0.35">
      <c r="B3107" s="95">
        <v>41694</v>
      </c>
      <c r="C3107" s="195">
        <v>376.22</v>
      </c>
    </row>
    <row r="3108" spans="2:3" x14ac:dyDescent="0.35">
      <c r="B3108" s="95">
        <v>41691</v>
      </c>
      <c r="C3108" s="195">
        <v>378.27</v>
      </c>
    </row>
    <row r="3109" spans="2:3" x14ac:dyDescent="0.35">
      <c r="B3109" s="95">
        <v>41690</v>
      </c>
      <c r="C3109" s="195">
        <v>382.22</v>
      </c>
    </row>
    <row r="3110" spans="2:3" x14ac:dyDescent="0.35">
      <c r="B3110" s="95">
        <v>41689</v>
      </c>
      <c r="C3110" s="195">
        <v>385.64</v>
      </c>
    </row>
    <row r="3111" spans="2:3" x14ac:dyDescent="0.35">
      <c r="B3111" s="95">
        <v>41688</v>
      </c>
      <c r="C3111" s="195">
        <v>385.64</v>
      </c>
    </row>
    <row r="3112" spans="2:3" x14ac:dyDescent="0.35">
      <c r="B3112" s="95">
        <v>41687</v>
      </c>
      <c r="C3112" s="195">
        <v>380.36</v>
      </c>
    </row>
    <row r="3113" spans="2:3" x14ac:dyDescent="0.35">
      <c r="B3113" s="95">
        <v>41684</v>
      </c>
      <c r="C3113" s="195">
        <v>381.23</v>
      </c>
    </row>
    <row r="3114" spans="2:3" x14ac:dyDescent="0.35">
      <c r="B3114" s="95">
        <v>41683</v>
      </c>
      <c r="C3114" s="195">
        <v>379.88</v>
      </c>
    </row>
    <row r="3115" spans="2:3" x14ac:dyDescent="0.35">
      <c r="B3115" s="95">
        <v>41682</v>
      </c>
      <c r="C3115" s="195">
        <v>382.56</v>
      </c>
    </row>
    <row r="3116" spans="2:3" x14ac:dyDescent="0.35">
      <c r="B3116" s="95">
        <v>41681</v>
      </c>
      <c r="C3116" s="195">
        <v>380.68</v>
      </c>
    </row>
    <row r="3117" spans="2:3" x14ac:dyDescent="0.35">
      <c r="B3117" s="95">
        <v>41680</v>
      </c>
      <c r="C3117" s="195">
        <v>384.44</v>
      </c>
    </row>
    <row r="3118" spans="2:3" x14ac:dyDescent="0.35">
      <c r="B3118" s="95">
        <v>41677</v>
      </c>
      <c r="C3118" s="195">
        <v>380.47</v>
      </c>
    </row>
    <row r="3119" spans="2:3" x14ac:dyDescent="0.35">
      <c r="B3119" s="95">
        <v>41676</v>
      </c>
      <c r="C3119" s="195">
        <v>374.72</v>
      </c>
    </row>
    <row r="3120" spans="2:3" x14ac:dyDescent="0.35">
      <c r="B3120" s="95">
        <v>41675</v>
      </c>
      <c r="C3120" s="195">
        <v>367.54</v>
      </c>
    </row>
    <row r="3121" spans="2:3" x14ac:dyDescent="0.35">
      <c r="B3121" s="95">
        <v>41674</v>
      </c>
      <c r="C3121" s="195">
        <v>369.44</v>
      </c>
    </row>
    <row r="3122" spans="2:3" x14ac:dyDescent="0.35">
      <c r="B3122" s="95">
        <v>41673</v>
      </c>
      <c r="C3122" s="195">
        <v>374.26</v>
      </c>
    </row>
    <row r="3123" spans="2:3" x14ac:dyDescent="0.35">
      <c r="B3123" s="95">
        <v>41670</v>
      </c>
      <c r="C3123" s="195">
        <v>372.76</v>
      </c>
    </row>
    <row r="3124" spans="2:3" x14ac:dyDescent="0.35">
      <c r="B3124" s="95">
        <v>41669</v>
      </c>
      <c r="C3124" s="195">
        <v>367.37</v>
      </c>
    </row>
    <row r="3125" spans="2:3" x14ac:dyDescent="0.35">
      <c r="B3125" s="95">
        <v>41668</v>
      </c>
      <c r="C3125" s="195">
        <v>366.78</v>
      </c>
    </row>
    <row r="3126" spans="2:3" x14ac:dyDescent="0.35">
      <c r="B3126" s="95">
        <v>41667</v>
      </c>
      <c r="C3126" s="195">
        <v>365.6</v>
      </c>
    </row>
    <row r="3127" spans="2:3" x14ac:dyDescent="0.35">
      <c r="B3127" s="95">
        <v>41666</v>
      </c>
      <c r="C3127" s="195">
        <v>359.45</v>
      </c>
    </row>
    <row r="3128" spans="2:3" x14ac:dyDescent="0.35">
      <c r="B3128" s="95">
        <v>41663</v>
      </c>
      <c r="C3128" s="195">
        <v>365.43</v>
      </c>
    </row>
    <row r="3129" spans="2:3" x14ac:dyDescent="0.35">
      <c r="B3129" s="95">
        <v>41662</v>
      </c>
      <c r="C3129" s="195">
        <v>368.58</v>
      </c>
    </row>
    <row r="3130" spans="2:3" x14ac:dyDescent="0.35">
      <c r="B3130" s="95">
        <v>41661</v>
      </c>
      <c r="C3130" s="195">
        <v>369.15</v>
      </c>
    </row>
    <row r="3131" spans="2:3" x14ac:dyDescent="0.35">
      <c r="B3131" s="95">
        <v>41660</v>
      </c>
      <c r="C3131" s="195">
        <v>371.56</v>
      </c>
    </row>
    <row r="3132" spans="2:3" x14ac:dyDescent="0.35">
      <c r="B3132" s="95">
        <v>41659</v>
      </c>
      <c r="C3132" s="195">
        <v>375</v>
      </c>
    </row>
    <row r="3133" spans="2:3" x14ac:dyDescent="0.35">
      <c r="B3133" s="95">
        <v>41656</v>
      </c>
      <c r="C3133" s="195">
        <v>378.76</v>
      </c>
    </row>
    <row r="3134" spans="2:3" x14ac:dyDescent="0.35">
      <c r="B3134" s="95">
        <v>41655</v>
      </c>
      <c r="C3134" s="195">
        <v>384.73</v>
      </c>
    </row>
    <row r="3135" spans="2:3" x14ac:dyDescent="0.35">
      <c r="B3135" s="95">
        <v>41654</v>
      </c>
      <c r="C3135" s="195">
        <v>383.15</v>
      </c>
    </row>
    <row r="3136" spans="2:3" x14ac:dyDescent="0.35">
      <c r="B3136" s="95">
        <v>41653</v>
      </c>
      <c r="C3136" s="195">
        <v>382.26</v>
      </c>
    </row>
    <row r="3137" spans="2:3" x14ac:dyDescent="0.35">
      <c r="B3137" s="95">
        <v>41652</v>
      </c>
      <c r="C3137" s="195">
        <v>379.56</v>
      </c>
    </row>
    <row r="3138" spans="2:3" x14ac:dyDescent="0.35">
      <c r="B3138" s="95">
        <v>41649</v>
      </c>
      <c r="C3138" s="195">
        <v>378.46</v>
      </c>
    </row>
    <row r="3139" spans="2:3" x14ac:dyDescent="0.35">
      <c r="B3139" s="95">
        <v>41648</v>
      </c>
      <c r="C3139" s="195">
        <v>379.1</v>
      </c>
    </row>
    <row r="3140" spans="2:3" x14ac:dyDescent="0.35">
      <c r="B3140" s="95">
        <v>41647</v>
      </c>
      <c r="C3140" s="195">
        <v>383.07</v>
      </c>
    </row>
    <row r="3141" spans="2:3" x14ac:dyDescent="0.35">
      <c r="B3141" s="95">
        <v>41646</v>
      </c>
      <c r="C3141" s="195">
        <v>381.76</v>
      </c>
    </row>
    <row r="3142" spans="2:3" x14ac:dyDescent="0.35">
      <c r="B3142" s="95">
        <v>41645</v>
      </c>
      <c r="C3142" s="195">
        <v>383.89</v>
      </c>
    </row>
    <row r="3143" spans="2:3" x14ac:dyDescent="0.35">
      <c r="B3143" s="95">
        <v>41642</v>
      </c>
      <c r="C3143" s="195">
        <v>387.25</v>
      </c>
    </row>
    <row r="3144" spans="2:3" x14ac:dyDescent="0.35">
      <c r="B3144" s="95">
        <v>41641</v>
      </c>
      <c r="C3144" s="195">
        <v>384.02</v>
      </c>
    </row>
    <row r="3145" spans="2:3" x14ac:dyDescent="0.35">
      <c r="B3145" s="95">
        <v>41640</v>
      </c>
      <c r="C3145" s="195">
        <v>387.92</v>
      </c>
    </row>
    <row r="3146" spans="2:3" x14ac:dyDescent="0.35">
      <c r="B3146" s="95">
        <v>41639</v>
      </c>
      <c r="C3146" s="195">
        <v>388.83</v>
      </c>
    </row>
    <row r="3147" spans="2:3" x14ac:dyDescent="0.35">
      <c r="B3147" s="95">
        <v>41638</v>
      </c>
      <c r="C3147" s="195">
        <v>387.96</v>
      </c>
    </row>
    <row r="3148" spans="2:3" x14ac:dyDescent="0.35">
      <c r="B3148" s="95">
        <v>41635</v>
      </c>
      <c r="C3148" s="195">
        <v>386.74</v>
      </c>
    </row>
    <row r="3149" spans="2:3" x14ac:dyDescent="0.35">
      <c r="B3149" s="95">
        <v>41634</v>
      </c>
      <c r="C3149" s="195">
        <v>383.38</v>
      </c>
    </row>
    <row r="3150" spans="2:3" x14ac:dyDescent="0.35">
      <c r="B3150" s="95">
        <v>41632</v>
      </c>
      <c r="C3150" s="195">
        <v>382.71</v>
      </c>
    </row>
    <row r="3151" spans="2:3" x14ac:dyDescent="0.35">
      <c r="B3151" s="95">
        <v>41631</v>
      </c>
      <c r="C3151" s="195">
        <v>373.6</v>
      </c>
    </row>
    <row r="3152" spans="2:3" x14ac:dyDescent="0.35">
      <c r="B3152" s="95">
        <v>41628</v>
      </c>
      <c r="C3152" s="195">
        <v>377.47</v>
      </c>
    </row>
    <row r="3153" spans="2:3" x14ac:dyDescent="0.35">
      <c r="B3153" s="95">
        <v>41627</v>
      </c>
      <c r="C3153" s="195">
        <v>370.18</v>
      </c>
    </row>
    <row r="3154" spans="2:3" x14ac:dyDescent="0.35">
      <c r="B3154" s="95">
        <v>41626</v>
      </c>
      <c r="C3154" s="195">
        <v>374.24</v>
      </c>
    </row>
    <row r="3155" spans="2:3" x14ac:dyDescent="0.35">
      <c r="B3155" s="95">
        <v>41625</v>
      </c>
      <c r="C3155" s="195">
        <v>374.89</v>
      </c>
    </row>
    <row r="3156" spans="2:3" x14ac:dyDescent="0.35">
      <c r="B3156" s="95">
        <v>41624</v>
      </c>
      <c r="C3156" s="195">
        <v>371.58</v>
      </c>
    </row>
    <row r="3157" spans="2:3" x14ac:dyDescent="0.35">
      <c r="B3157" s="95">
        <v>41621</v>
      </c>
      <c r="C3157" s="195">
        <v>375.8</v>
      </c>
    </row>
    <row r="3158" spans="2:3" x14ac:dyDescent="0.35">
      <c r="B3158" s="95">
        <v>41620</v>
      </c>
      <c r="C3158" s="195">
        <v>371.7</v>
      </c>
    </row>
    <row r="3159" spans="2:3" x14ac:dyDescent="0.35">
      <c r="B3159" s="95">
        <v>41619</v>
      </c>
      <c r="C3159" s="195">
        <v>375.59</v>
      </c>
    </row>
    <row r="3160" spans="2:3" x14ac:dyDescent="0.35">
      <c r="B3160" s="95">
        <v>41618</v>
      </c>
      <c r="C3160" s="195">
        <v>366.85</v>
      </c>
    </row>
    <row r="3161" spans="2:3" x14ac:dyDescent="0.35">
      <c r="B3161" s="95">
        <v>41617</v>
      </c>
      <c r="C3161" s="195">
        <v>367.27</v>
      </c>
    </row>
    <row r="3162" spans="2:3" x14ac:dyDescent="0.35">
      <c r="B3162" s="95">
        <v>41614</v>
      </c>
      <c r="C3162" s="195">
        <v>366.38</v>
      </c>
    </row>
    <row r="3163" spans="2:3" x14ac:dyDescent="0.35">
      <c r="B3163" s="95">
        <v>41613</v>
      </c>
      <c r="C3163" s="195">
        <v>371.6</v>
      </c>
    </row>
    <row r="3164" spans="2:3" x14ac:dyDescent="0.35">
      <c r="B3164" s="95">
        <v>41612</v>
      </c>
      <c r="C3164" s="195">
        <v>375.72</v>
      </c>
    </row>
    <row r="3165" spans="2:3" x14ac:dyDescent="0.35">
      <c r="B3165" s="95">
        <v>41611</v>
      </c>
      <c r="C3165" s="195">
        <v>382.31</v>
      </c>
    </row>
    <row r="3166" spans="2:3" x14ac:dyDescent="0.35">
      <c r="B3166" s="95">
        <v>41610</v>
      </c>
      <c r="C3166" s="195">
        <v>380.15</v>
      </c>
    </row>
    <row r="3167" spans="2:3" x14ac:dyDescent="0.35">
      <c r="B3167" s="95">
        <v>41607</v>
      </c>
      <c r="C3167" s="195">
        <v>370.2</v>
      </c>
    </row>
    <row r="3168" spans="2:3" x14ac:dyDescent="0.35">
      <c r="B3168" s="95">
        <v>41606</v>
      </c>
      <c r="C3168" s="195">
        <v>370.27</v>
      </c>
    </row>
    <row r="3169" spans="2:3" x14ac:dyDescent="0.35">
      <c r="B3169" s="95">
        <v>41605</v>
      </c>
      <c r="C3169" s="195">
        <v>369.51</v>
      </c>
    </row>
    <row r="3170" spans="2:3" x14ac:dyDescent="0.35">
      <c r="B3170" s="95">
        <v>41604</v>
      </c>
      <c r="C3170" s="195">
        <v>375.4</v>
      </c>
    </row>
    <row r="3171" spans="2:3" x14ac:dyDescent="0.35">
      <c r="B3171" s="95">
        <v>41603</v>
      </c>
      <c r="C3171" s="195">
        <v>371.24</v>
      </c>
    </row>
    <row r="3172" spans="2:3" x14ac:dyDescent="0.35">
      <c r="B3172" s="95">
        <v>41600</v>
      </c>
      <c r="C3172" s="195">
        <v>368.92</v>
      </c>
    </row>
    <row r="3173" spans="2:3" x14ac:dyDescent="0.35">
      <c r="B3173" s="95">
        <v>41599</v>
      </c>
      <c r="C3173" s="195">
        <v>371.13</v>
      </c>
    </row>
    <row r="3174" spans="2:3" x14ac:dyDescent="0.35">
      <c r="B3174" s="95">
        <v>41598</v>
      </c>
      <c r="C3174" s="195">
        <v>378.14</v>
      </c>
    </row>
    <row r="3175" spans="2:3" x14ac:dyDescent="0.35">
      <c r="B3175" s="95">
        <v>41597</v>
      </c>
      <c r="C3175" s="195">
        <v>378.52</v>
      </c>
    </row>
    <row r="3176" spans="2:3" x14ac:dyDescent="0.35">
      <c r="B3176" s="95">
        <v>41596</v>
      </c>
      <c r="C3176" s="195">
        <v>378.04</v>
      </c>
    </row>
    <row r="3177" spans="2:3" x14ac:dyDescent="0.35">
      <c r="B3177" s="95">
        <v>41592</v>
      </c>
      <c r="C3177" s="195">
        <v>379.35</v>
      </c>
    </row>
    <row r="3178" spans="2:3" x14ac:dyDescent="0.35">
      <c r="B3178" s="95">
        <v>41591</v>
      </c>
      <c r="C3178" s="195">
        <v>375.48</v>
      </c>
    </row>
    <row r="3179" spans="2:3" x14ac:dyDescent="0.35">
      <c r="B3179" s="95">
        <v>41590</v>
      </c>
      <c r="C3179" s="195">
        <v>381.97</v>
      </c>
    </row>
    <row r="3180" spans="2:3" x14ac:dyDescent="0.35">
      <c r="B3180" s="95">
        <v>41589</v>
      </c>
      <c r="C3180" s="195">
        <v>369.82</v>
      </c>
    </row>
    <row r="3181" spans="2:3" x14ac:dyDescent="0.35">
      <c r="B3181" s="95">
        <v>41586</v>
      </c>
      <c r="C3181" s="195">
        <v>388.51</v>
      </c>
    </row>
    <row r="3182" spans="2:3" x14ac:dyDescent="0.35">
      <c r="B3182" s="95">
        <v>41585</v>
      </c>
      <c r="C3182" s="195">
        <v>395.33</v>
      </c>
    </row>
    <row r="3183" spans="2:3" x14ac:dyDescent="0.35">
      <c r="B3183" s="95">
        <v>41584</v>
      </c>
      <c r="C3183" s="195">
        <v>398.8</v>
      </c>
    </row>
    <row r="3184" spans="2:3" x14ac:dyDescent="0.35">
      <c r="B3184" s="95">
        <v>41583</v>
      </c>
      <c r="C3184" s="195">
        <v>393.88</v>
      </c>
    </row>
    <row r="3185" spans="2:3" x14ac:dyDescent="0.35">
      <c r="B3185" s="95">
        <v>41579</v>
      </c>
      <c r="C3185" s="195">
        <v>397</v>
      </c>
    </row>
    <row r="3186" spans="2:3" x14ac:dyDescent="0.35">
      <c r="B3186" s="95">
        <v>41578</v>
      </c>
      <c r="C3186" s="195">
        <v>396.83</v>
      </c>
    </row>
    <row r="3187" spans="2:3" x14ac:dyDescent="0.35">
      <c r="B3187" s="95">
        <v>41577</v>
      </c>
      <c r="C3187" s="195">
        <v>399.01</v>
      </c>
    </row>
    <row r="3188" spans="2:3" x14ac:dyDescent="0.35">
      <c r="B3188" s="95">
        <v>41576</v>
      </c>
      <c r="C3188" s="195">
        <v>392.51</v>
      </c>
    </row>
    <row r="3189" spans="2:3" x14ac:dyDescent="0.35">
      <c r="B3189" s="95">
        <v>41575</v>
      </c>
      <c r="C3189" s="195">
        <v>388.92</v>
      </c>
    </row>
    <row r="3190" spans="2:3" x14ac:dyDescent="0.35">
      <c r="B3190" s="95">
        <v>41572</v>
      </c>
      <c r="C3190" s="195">
        <v>392.38</v>
      </c>
    </row>
    <row r="3191" spans="2:3" x14ac:dyDescent="0.35">
      <c r="B3191" s="95">
        <v>41571</v>
      </c>
      <c r="C3191" s="195">
        <v>391.47</v>
      </c>
    </row>
    <row r="3192" spans="2:3" x14ac:dyDescent="0.35">
      <c r="B3192" s="95">
        <v>41570</v>
      </c>
      <c r="C3192" s="195">
        <v>387.25</v>
      </c>
    </row>
    <row r="3193" spans="2:3" x14ac:dyDescent="0.35">
      <c r="B3193" s="95">
        <v>41569</v>
      </c>
      <c r="C3193" s="195">
        <v>369.82</v>
      </c>
    </row>
    <row r="3194" spans="2:3" x14ac:dyDescent="0.35">
      <c r="B3194" s="95">
        <v>41568</v>
      </c>
      <c r="C3194" s="195">
        <v>366.47</v>
      </c>
    </row>
    <row r="3195" spans="2:3" x14ac:dyDescent="0.35">
      <c r="B3195" s="95">
        <v>41565</v>
      </c>
      <c r="C3195" s="195">
        <v>365.11</v>
      </c>
    </row>
    <row r="3196" spans="2:3" x14ac:dyDescent="0.35">
      <c r="B3196" s="95">
        <v>41564</v>
      </c>
      <c r="C3196" s="195">
        <v>353.63</v>
      </c>
    </row>
    <row r="3197" spans="2:3" x14ac:dyDescent="0.35">
      <c r="B3197" s="95">
        <v>41562</v>
      </c>
      <c r="C3197" s="195">
        <v>355.51</v>
      </c>
    </row>
    <row r="3198" spans="2:3" x14ac:dyDescent="0.35">
      <c r="B3198" s="95">
        <v>41561</v>
      </c>
      <c r="C3198" s="195">
        <v>366.17</v>
      </c>
    </row>
    <row r="3199" spans="2:3" x14ac:dyDescent="0.35">
      <c r="B3199" s="95">
        <v>41558</v>
      </c>
      <c r="C3199" s="195">
        <v>359.79</v>
      </c>
    </row>
    <row r="3200" spans="2:3" x14ac:dyDescent="0.35">
      <c r="B3200" s="95">
        <v>41557</v>
      </c>
      <c r="C3200" s="195">
        <v>361.99</v>
      </c>
    </row>
    <row r="3201" spans="2:3" x14ac:dyDescent="0.35">
      <c r="B3201" s="95">
        <v>41556</v>
      </c>
      <c r="C3201" s="195">
        <v>368.01</v>
      </c>
    </row>
    <row r="3202" spans="2:3" x14ac:dyDescent="0.35">
      <c r="B3202" s="95">
        <v>41555</v>
      </c>
      <c r="C3202" s="195">
        <v>364.48</v>
      </c>
    </row>
    <row r="3203" spans="2:3" x14ac:dyDescent="0.35">
      <c r="B3203" s="95">
        <v>41554</v>
      </c>
      <c r="C3203" s="195">
        <v>357.15</v>
      </c>
    </row>
    <row r="3204" spans="2:3" x14ac:dyDescent="0.35">
      <c r="B3204" s="95">
        <v>41551</v>
      </c>
      <c r="C3204" s="195">
        <v>351.7</v>
      </c>
    </row>
    <row r="3205" spans="2:3" x14ac:dyDescent="0.35">
      <c r="B3205" s="95">
        <v>41550</v>
      </c>
      <c r="C3205" s="195">
        <v>347.97</v>
      </c>
    </row>
    <row r="3206" spans="2:3" x14ac:dyDescent="0.35">
      <c r="B3206" s="95">
        <v>41548</v>
      </c>
      <c r="C3206" s="195">
        <v>352.3</v>
      </c>
    </row>
    <row r="3207" spans="2:3" x14ac:dyDescent="0.35">
      <c r="B3207" s="95">
        <v>41547</v>
      </c>
      <c r="C3207" s="195">
        <v>347.19</v>
      </c>
    </row>
    <row r="3208" spans="2:3" x14ac:dyDescent="0.35">
      <c r="B3208" s="95">
        <v>41544</v>
      </c>
      <c r="C3208" s="195">
        <v>327.99</v>
      </c>
    </row>
    <row r="3209" spans="2:3" x14ac:dyDescent="0.35">
      <c r="B3209" s="95">
        <v>41543</v>
      </c>
      <c r="C3209" s="195">
        <v>320.33999999999997</v>
      </c>
    </row>
    <row r="3210" spans="2:3" x14ac:dyDescent="0.35">
      <c r="B3210" s="95">
        <v>41542</v>
      </c>
      <c r="C3210" s="195">
        <v>317.95999999999998</v>
      </c>
    </row>
    <row r="3211" spans="2:3" x14ac:dyDescent="0.35">
      <c r="B3211" s="95">
        <v>41541</v>
      </c>
      <c r="C3211" s="195">
        <v>317.47000000000003</v>
      </c>
    </row>
    <row r="3212" spans="2:3" x14ac:dyDescent="0.35">
      <c r="B3212" s="95">
        <v>41540</v>
      </c>
      <c r="C3212" s="195">
        <v>314.95999999999998</v>
      </c>
    </row>
    <row r="3213" spans="2:3" x14ac:dyDescent="0.35">
      <c r="B3213" s="95">
        <v>41537</v>
      </c>
      <c r="C3213" s="195">
        <v>321.06</v>
      </c>
    </row>
    <row r="3214" spans="2:3" x14ac:dyDescent="0.35">
      <c r="B3214" s="95">
        <v>41536</v>
      </c>
      <c r="C3214" s="195">
        <v>322.95999999999998</v>
      </c>
    </row>
    <row r="3215" spans="2:3" x14ac:dyDescent="0.35">
      <c r="B3215" s="95">
        <v>41535</v>
      </c>
      <c r="C3215" s="195">
        <v>317.89</v>
      </c>
    </row>
    <row r="3216" spans="2:3" x14ac:dyDescent="0.35">
      <c r="B3216" s="95">
        <v>41534</v>
      </c>
      <c r="C3216" s="195">
        <v>305.56</v>
      </c>
    </row>
    <row r="3217" spans="2:3" x14ac:dyDescent="0.35">
      <c r="B3217" s="95">
        <v>41533</v>
      </c>
      <c r="C3217" s="195">
        <v>309.3</v>
      </c>
    </row>
    <row r="3218" spans="2:3" x14ac:dyDescent="0.35">
      <c r="B3218" s="95">
        <v>41530</v>
      </c>
      <c r="C3218" s="195">
        <v>313.8</v>
      </c>
    </row>
    <row r="3219" spans="2:3" x14ac:dyDescent="0.35">
      <c r="B3219" s="95">
        <v>41529</v>
      </c>
      <c r="C3219" s="195">
        <v>315.19</v>
      </c>
    </row>
    <row r="3220" spans="2:3" x14ac:dyDescent="0.35">
      <c r="B3220" s="95">
        <v>41528</v>
      </c>
      <c r="C3220" s="195">
        <v>314.58</v>
      </c>
    </row>
    <row r="3221" spans="2:3" x14ac:dyDescent="0.35">
      <c r="B3221" s="95">
        <v>41527</v>
      </c>
      <c r="C3221" s="195">
        <v>311.95999999999998</v>
      </c>
    </row>
    <row r="3222" spans="2:3" x14ac:dyDescent="0.35">
      <c r="B3222" s="95">
        <v>41523</v>
      </c>
      <c r="C3222" s="195">
        <v>309.43</v>
      </c>
    </row>
    <row r="3223" spans="2:3" x14ac:dyDescent="0.35">
      <c r="B3223" s="95">
        <v>41522</v>
      </c>
      <c r="C3223" s="195">
        <v>316.77</v>
      </c>
    </row>
    <row r="3224" spans="2:3" x14ac:dyDescent="0.35">
      <c r="B3224" s="95">
        <v>41521</v>
      </c>
      <c r="C3224" s="195">
        <v>316.14</v>
      </c>
    </row>
    <row r="3225" spans="2:3" x14ac:dyDescent="0.35">
      <c r="B3225" s="95">
        <v>41520</v>
      </c>
      <c r="C3225" s="195">
        <v>308.22000000000003</v>
      </c>
    </row>
    <row r="3226" spans="2:3" x14ac:dyDescent="0.35">
      <c r="B3226" s="95">
        <v>41519</v>
      </c>
      <c r="C3226" s="195">
        <v>302.92</v>
      </c>
    </row>
    <row r="3227" spans="2:3" x14ac:dyDescent="0.35">
      <c r="B3227" s="95">
        <v>41516</v>
      </c>
      <c r="C3227" s="195">
        <v>296.67</v>
      </c>
    </row>
    <row r="3228" spans="2:3" x14ac:dyDescent="0.35">
      <c r="B3228" s="95">
        <v>41515</v>
      </c>
      <c r="C3228" s="195">
        <v>297.70999999999998</v>
      </c>
    </row>
    <row r="3229" spans="2:3" x14ac:dyDescent="0.35">
      <c r="B3229" s="95">
        <v>41514</v>
      </c>
      <c r="C3229" s="195">
        <v>292.19</v>
      </c>
    </row>
    <row r="3230" spans="2:3" x14ac:dyDescent="0.35">
      <c r="B3230" s="95">
        <v>41513</v>
      </c>
      <c r="C3230" s="195">
        <v>291.69</v>
      </c>
    </row>
    <row r="3231" spans="2:3" x14ac:dyDescent="0.35">
      <c r="B3231" s="95">
        <v>41512</v>
      </c>
      <c r="C3231" s="195">
        <v>298.3</v>
      </c>
    </row>
    <row r="3232" spans="2:3" x14ac:dyDescent="0.35">
      <c r="B3232" s="95">
        <v>41509</v>
      </c>
      <c r="C3232" s="195">
        <v>301.8</v>
      </c>
    </row>
    <row r="3233" spans="2:3" x14ac:dyDescent="0.35">
      <c r="B3233" s="95">
        <v>41508</v>
      </c>
      <c r="C3233" s="195">
        <v>299.64999999999998</v>
      </c>
    </row>
    <row r="3234" spans="2:3" x14ac:dyDescent="0.35">
      <c r="B3234" s="95">
        <v>41507</v>
      </c>
      <c r="C3234" s="195">
        <v>290.08</v>
      </c>
    </row>
    <row r="3235" spans="2:3" x14ac:dyDescent="0.35">
      <c r="B3235" s="95">
        <v>41506</v>
      </c>
      <c r="C3235" s="195">
        <v>295.7</v>
      </c>
    </row>
    <row r="3236" spans="2:3" x14ac:dyDescent="0.35">
      <c r="B3236" s="95">
        <v>41505</v>
      </c>
      <c r="C3236" s="195">
        <v>307.5</v>
      </c>
    </row>
    <row r="3237" spans="2:3" x14ac:dyDescent="0.35">
      <c r="B3237" s="95">
        <v>41502</v>
      </c>
      <c r="C3237" s="195">
        <v>313.70999999999998</v>
      </c>
    </row>
    <row r="3238" spans="2:3" x14ac:dyDescent="0.35">
      <c r="B3238" s="95">
        <v>41500</v>
      </c>
      <c r="C3238" s="195">
        <v>318.32</v>
      </c>
    </row>
    <row r="3239" spans="2:3" x14ac:dyDescent="0.35">
      <c r="B3239" s="95">
        <v>41499</v>
      </c>
      <c r="C3239" s="195">
        <v>315.63</v>
      </c>
    </row>
    <row r="3240" spans="2:3" x14ac:dyDescent="0.35">
      <c r="B3240" s="95">
        <v>41498</v>
      </c>
      <c r="C3240" s="195">
        <v>310.44</v>
      </c>
    </row>
    <row r="3241" spans="2:3" x14ac:dyDescent="0.35">
      <c r="B3241" s="95">
        <v>41494</v>
      </c>
      <c r="C3241" s="195">
        <v>293.19</v>
      </c>
    </row>
    <row r="3242" spans="2:3" x14ac:dyDescent="0.35">
      <c r="B3242" s="95">
        <v>41493</v>
      </c>
      <c r="C3242" s="195">
        <v>297.47000000000003</v>
      </c>
    </row>
    <row r="3243" spans="2:3" x14ac:dyDescent="0.35">
      <c r="B3243" s="95">
        <v>41492</v>
      </c>
      <c r="C3243" s="195">
        <v>305.43</v>
      </c>
    </row>
    <row r="3244" spans="2:3" x14ac:dyDescent="0.35">
      <c r="B3244" s="95">
        <v>41491</v>
      </c>
      <c r="C3244" s="195">
        <v>310.45999999999998</v>
      </c>
    </row>
    <row r="3245" spans="2:3" x14ac:dyDescent="0.35">
      <c r="B3245" s="95">
        <v>41488</v>
      </c>
      <c r="C3245" s="195">
        <v>299.2</v>
      </c>
    </row>
    <row r="3246" spans="2:3" x14ac:dyDescent="0.35">
      <c r="B3246" s="95">
        <v>41487</v>
      </c>
      <c r="C3246" s="195">
        <v>297.02999999999997</v>
      </c>
    </row>
    <row r="3247" spans="2:3" x14ac:dyDescent="0.35">
      <c r="B3247" s="95">
        <v>41486</v>
      </c>
      <c r="C3247" s="195">
        <v>295.27999999999997</v>
      </c>
    </row>
    <row r="3248" spans="2:3" x14ac:dyDescent="0.35">
      <c r="B3248" s="95">
        <v>41485</v>
      </c>
      <c r="C3248" s="195">
        <v>295.57</v>
      </c>
    </row>
    <row r="3249" spans="2:3" x14ac:dyDescent="0.35">
      <c r="B3249" s="95">
        <v>41484</v>
      </c>
      <c r="C3249" s="195">
        <v>302.63</v>
      </c>
    </row>
    <row r="3250" spans="2:3" x14ac:dyDescent="0.35">
      <c r="B3250" s="95">
        <v>41481</v>
      </c>
      <c r="C3250" s="195">
        <v>301.38</v>
      </c>
    </row>
    <row r="3251" spans="2:3" x14ac:dyDescent="0.35">
      <c r="B3251" s="95">
        <v>41480</v>
      </c>
      <c r="C3251" s="195">
        <v>305.86</v>
      </c>
    </row>
    <row r="3252" spans="2:3" x14ac:dyDescent="0.35">
      <c r="B3252" s="95">
        <v>41479</v>
      </c>
      <c r="C3252" s="195">
        <v>306.47000000000003</v>
      </c>
    </row>
    <row r="3253" spans="2:3" x14ac:dyDescent="0.35">
      <c r="B3253" s="95">
        <v>41478</v>
      </c>
      <c r="C3253" s="195">
        <v>307.14</v>
      </c>
    </row>
    <row r="3254" spans="2:3" x14ac:dyDescent="0.35">
      <c r="B3254" s="95">
        <v>41477</v>
      </c>
      <c r="C3254" s="195">
        <v>300.49</v>
      </c>
    </row>
    <row r="3255" spans="2:3" x14ac:dyDescent="0.35">
      <c r="B3255" s="95">
        <v>41474</v>
      </c>
      <c r="C3255" s="195">
        <v>296.36</v>
      </c>
    </row>
    <row r="3256" spans="2:3" x14ac:dyDescent="0.35">
      <c r="B3256" s="95">
        <v>41473</v>
      </c>
      <c r="C3256" s="195">
        <v>298.11</v>
      </c>
    </row>
    <row r="3257" spans="2:3" x14ac:dyDescent="0.35">
      <c r="B3257" s="95">
        <v>41472</v>
      </c>
      <c r="C3257" s="195">
        <v>292.19</v>
      </c>
    </row>
    <row r="3258" spans="2:3" x14ac:dyDescent="0.35">
      <c r="B3258" s="95">
        <v>41471</v>
      </c>
      <c r="C3258" s="195">
        <v>283.57</v>
      </c>
    </row>
    <row r="3259" spans="2:3" x14ac:dyDescent="0.35">
      <c r="B3259" s="95">
        <v>41470</v>
      </c>
      <c r="C3259" s="195">
        <v>283.88</v>
      </c>
    </row>
    <row r="3260" spans="2:3" x14ac:dyDescent="0.35">
      <c r="B3260" s="95">
        <v>41467</v>
      </c>
      <c r="C3260" s="195">
        <v>282.92</v>
      </c>
    </row>
    <row r="3261" spans="2:3" x14ac:dyDescent="0.35">
      <c r="B3261" s="95">
        <v>41466</v>
      </c>
      <c r="C3261" s="195">
        <v>283.32</v>
      </c>
    </row>
    <row r="3262" spans="2:3" x14ac:dyDescent="0.35">
      <c r="B3262" s="95">
        <v>41465</v>
      </c>
      <c r="C3262" s="195">
        <v>283.61</v>
      </c>
    </row>
    <row r="3263" spans="2:3" x14ac:dyDescent="0.35">
      <c r="B3263" s="95">
        <v>41464</v>
      </c>
      <c r="C3263" s="195">
        <v>282</v>
      </c>
    </row>
    <row r="3264" spans="2:3" x14ac:dyDescent="0.35">
      <c r="B3264" s="95">
        <v>41463</v>
      </c>
      <c r="C3264" s="195">
        <v>279.33</v>
      </c>
    </row>
    <row r="3265" spans="2:3" x14ac:dyDescent="0.35">
      <c r="B3265" s="95">
        <v>41460</v>
      </c>
      <c r="C3265" s="195">
        <v>280.06</v>
      </c>
    </row>
    <row r="3266" spans="2:3" x14ac:dyDescent="0.35">
      <c r="B3266" s="95">
        <v>41459</v>
      </c>
      <c r="C3266" s="195">
        <v>287.08999999999997</v>
      </c>
    </row>
    <row r="3267" spans="2:3" x14ac:dyDescent="0.35">
      <c r="B3267" s="95">
        <v>41458</v>
      </c>
      <c r="C3267" s="195">
        <v>282.69</v>
      </c>
    </row>
    <row r="3268" spans="2:3" x14ac:dyDescent="0.35">
      <c r="B3268" s="95">
        <v>41457</v>
      </c>
      <c r="C3268" s="195">
        <v>284.97000000000003</v>
      </c>
    </row>
    <row r="3269" spans="2:3" x14ac:dyDescent="0.35">
      <c r="B3269" s="95">
        <v>41456</v>
      </c>
      <c r="C3269" s="195">
        <v>286.83999999999997</v>
      </c>
    </row>
    <row r="3270" spans="2:3" x14ac:dyDescent="0.35">
      <c r="B3270" s="95">
        <v>41453</v>
      </c>
      <c r="C3270" s="195">
        <v>281.44</v>
      </c>
    </row>
    <row r="3271" spans="2:3" x14ac:dyDescent="0.35">
      <c r="B3271" s="95">
        <v>41452</v>
      </c>
      <c r="C3271" s="195">
        <v>275.72000000000003</v>
      </c>
    </row>
    <row r="3272" spans="2:3" x14ac:dyDescent="0.35">
      <c r="B3272" s="95">
        <v>41451</v>
      </c>
      <c r="C3272" s="195">
        <v>270.25</v>
      </c>
    </row>
    <row r="3273" spans="2:3" x14ac:dyDescent="0.35">
      <c r="B3273" s="95">
        <v>41450</v>
      </c>
      <c r="C3273" s="195">
        <v>270.27</v>
      </c>
    </row>
    <row r="3274" spans="2:3" x14ac:dyDescent="0.35">
      <c r="B3274" s="95">
        <v>41449</v>
      </c>
      <c r="C3274" s="195">
        <v>271.55</v>
      </c>
    </row>
    <row r="3275" spans="2:3" x14ac:dyDescent="0.35">
      <c r="B3275" s="95">
        <v>41446</v>
      </c>
      <c r="C3275" s="195">
        <v>276.33</v>
      </c>
    </row>
    <row r="3276" spans="2:3" x14ac:dyDescent="0.35">
      <c r="B3276" s="95">
        <v>41445</v>
      </c>
      <c r="C3276" s="195">
        <v>279.79000000000002</v>
      </c>
    </row>
    <row r="3277" spans="2:3" x14ac:dyDescent="0.35">
      <c r="B3277" s="95">
        <v>41444</v>
      </c>
      <c r="C3277" s="195">
        <v>278.64</v>
      </c>
    </row>
    <row r="3278" spans="2:3" x14ac:dyDescent="0.35">
      <c r="B3278" s="95">
        <v>41443</v>
      </c>
      <c r="C3278" s="195">
        <v>279.73</v>
      </c>
    </row>
    <row r="3279" spans="2:3" x14ac:dyDescent="0.35">
      <c r="B3279" s="95">
        <v>41442</v>
      </c>
      <c r="C3279" s="195">
        <v>281.42</v>
      </c>
    </row>
    <row r="3280" spans="2:3" x14ac:dyDescent="0.35">
      <c r="B3280" s="95">
        <v>41439</v>
      </c>
      <c r="C3280" s="195">
        <v>284.92</v>
      </c>
    </row>
    <row r="3281" spans="2:3" x14ac:dyDescent="0.35">
      <c r="B3281" s="95">
        <v>41438</v>
      </c>
      <c r="C3281" s="195">
        <v>281.77</v>
      </c>
    </row>
    <row r="3282" spans="2:3" x14ac:dyDescent="0.35">
      <c r="B3282" s="95">
        <v>41437</v>
      </c>
      <c r="C3282" s="195">
        <v>285.57</v>
      </c>
    </row>
    <row r="3283" spans="2:3" x14ac:dyDescent="0.35">
      <c r="B3283" s="95">
        <v>41436</v>
      </c>
      <c r="C3283" s="195">
        <v>289.14</v>
      </c>
    </row>
    <row r="3284" spans="2:3" x14ac:dyDescent="0.35">
      <c r="B3284" s="95">
        <v>41435</v>
      </c>
      <c r="C3284" s="195">
        <v>288.72000000000003</v>
      </c>
    </row>
    <row r="3285" spans="2:3" x14ac:dyDescent="0.35">
      <c r="B3285" s="95">
        <v>41432</v>
      </c>
      <c r="C3285" s="195">
        <v>288.10000000000002</v>
      </c>
    </row>
    <row r="3286" spans="2:3" x14ac:dyDescent="0.35">
      <c r="B3286" s="95">
        <v>41431</v>
      </c>
      <c r="C3286" s="195">
        <v>288.87</v>
      </c>
    </row>
    <row r="3287" spans="2:3" x14ac:dyDescent="0.35">
      <c r="B3287" s="95">
        <v>41430</v>
      </c>
      <c r="C3287" s="195">
        <v>277.45</v>
      </c>
    </row>
    <row r="3288" spans="2:3" x14ac:dyDescent="0.35">
      <c r="B3288" s="95">
        <v>41429</v>
      </c>
      <c r="C3288" s="195">
        <v>282.92</v>
      </c>
    </row>
    <row r="3289" spans="2:3" x14ac:dyDescent="0.35">
      <c r="B3289" s="95">
        <v>41428</v>
      </c>
      <c r="C3289" s="195">
        <v>289.97000000000003</v>
      </c>
    </row>
    <row r="3290" spans="2:3" x14ac:dyDescent="0.35">
      <c r="B3290" s="95">
        <v>41425</v>
      </c>
      <c r="C3290" s="195">
        <v>302.27</v>
      </c>
    </row>
    <row r="3291" spans="2:3" x14ac:dyDescent="0.35">
      <c r="B3291" s="95">
        <v>41424</v>
      </c>
      <c r="C3291" s="195">
        <v>292.17</v>
      </c>
    </row>
    <row r="3292" spans="2:3" x14ac:dyDescent="0.35">
      <c r="B3292" s="95">
        <v>41423</v>
      </c>
      <c r="C3292" s="195">
        <v>285.24</v>
      </c>
    </row>
    <row r="3293" spans="2:3" x14ac:dyDescent="0.35">
      <c r="B3293" s="95">
        <v>41422</v>
      </c>
      <c r="C3293" s="195">
        <v>283.38</v>
      </c>
    </row>
    <row r="3294" spans="2:3" x14ac:dyDescent="0.35">
      <c r="B3294" s="95">
        <v>41421</v>
      </c>
      <c r="C3294" s="195">
        <v>277.83</v>
      </c>
    </row>
    <row r="3295" spans="2:3" x14ac:dyDescent="0.35">
      <c r="B3295" s="95">
        <v>41418</v>
      </c>
      <c r="C3295" s="195">
        <v>239.91</v>
      </c>
    </row>
    <row r="3296" spans="2:3" x14ac:dyDescent="0.35">
      <c r="B3296" s="95">
        <v>41417</v>
      </c>
      <c r="C3296" s="195">
        <v>240.14</v>
      </c>
    </row>
    <row r="3297" spans="2:3" x14ac:dyDescent="0.35">
      <c r="B3297" s="95">
        <v>41416</v>
      </c>
      <c r="C3297" s="195">
        <v>236.17</v>
      </c>
    </row>
    <row r="3298" spans="2:3" x14ac:dyDescent="0.35">
      <c r="B3298" s="95">
        <v>41415</v>
      </c>
      <c r="C3298" s="195">
        <v>235.84</v>
      </c>
    </row>
    <row r="3299" spans="2:3" x14ac:dyDescent="0.35">
      <c r="B3299" s="95">
        <v>41414</v>
      </c>
      <c r="C3299" s="195">
        <v>237.43</v>
      </c>
    </row>
    <row r="3300" spans="2:3" x14ac:dyDescent="0.35">
      <c r="B3300" s="95">
        <v>41411</v>
      </c>
      <c r="C3300" s="195">
        <v>238.2</v>
      </c>
    </row>
    <row r="3301" spans="2:3" x14ac:dyDescent="0.35">
      <c r="B3301" s="95">
        <v>41410</v>
      </c>
      <c r="C3301" s="195">
        <v>238.12</v>
      </c>
    </row>
    <row r="3302" spans="2:3" x14ac:dyDescent="0.35">
      <c r="B3302" s="95">
        <v>41409</v>
      </c>
      <c r="C3302" s="195">
        <v>238.14</v>
      </c>
    </row>
    <row r="3303" spans="2:3" x14ac:dyDescent="0.35">
      <c r="B3303" s="95">
        <v>41408</v>
      </c>
      <c r="C3303" s="195">
        <v>235.72</v>
      </c>
    </row>
    <row r="3304" spans="2:3" x14ac:dyDescent="0.35">
      <c r="B3304" s="95">
        <v>41407</v>
      </c>
      <c r="C3304" s="195">
        <v>233.88</v>
      </c>
    </row>
    <row r="3305" spans="2:3" x14ac:dyDescent="0.35">
      <c r="B3305" s="95">
        <v>41404</v>
      </c>
      <c r="C3305" s="195">
        <v>238.37</v>
      </c>
    </row>
    <row r="3306" spans="2:3" x14ac:dyDescent="0.35">
      <c r="B3306" s="95">
        <v>41403</v>
      </c>
      <c r="C3306" s="195">
        <v>241.1</v>
      </c>
    </row>
    <row r="3307" spans="2:3" x14ac:dyDescent="0.35">
      <c r="B3307" s="95">
        <v>41402</v>
      </c>
      <c r="C3307" s="195">
        <v>238.03</v>
      </c>
    </row>
    <row r="3308" spans="2:3" x14ac:dyDescent="0.35">
      <c r="B3308" s="95">
        <v>41401</v>
      </c>
      <c r="C3308" s="195">
        <v>240.66</v>
      </c>
    </row>
    <row r="3309" spans="2:3" x14ac:dyDescent="0.35">
      <c r="B3309" s="95">
        <v>41400</v>
      </c>
      <c r="C3309" s="195">
        <v>240.91</v>
      </c>
    </row>
    <row r="3310" spans="2:3" x14ac:dyDescent="0.35">
      <c r="B3310" s="95">
        <v>41397</v>
      </c>
      <c r="C3310" s="195">
        <v>239.03</v>
      </c>
    </row>
    <row r="3311" spans="2:3" x14ac:dyDescent="0.35">
      <c r="B3311" s="95">
        <v>41396</v>
      </c>
      <c r="C3311" s="195">
        <v>239.87</v>
      </c>
    </row>
    <row r="3312" spans="2:3" x14ac:dyDescent="0.35">
      <c r="B3312" s="95">
        <v>41394</v>
      </c>
      <c r="C3312" s="195">
        <v>242.02</v>
      </c>
    </row>
    <row r="3313" spans="2:3" x14ac:dyDescent="0.35">
      <c r="B3313" s="95">
        <v>41393</v>
      </c>
      <c r="C3313" s="195">
        <v>234.86</v>
      </c>
    </row>
    <row r="3314" spans="2:3" x14ac:dyDescent="0.35">
      <c r="B3314" s="95">
        <v>41390</v>
      </c>
      <c r="C3314" s="195">
        <v>236.32</v>
      </c>
    </row>
    <row r="3315" spans="2:3" x14ac:dyDescent="0.35">
      <c r="B3315" s="95">
        <v>41389</v>
      </c>
      <c r="C3315" s="195">
        <v>235.26</v>
      </c>
    </row>
    <row r="3316" spans="2:3" x14ac:dyDescent="0.35">
      <c r="B3316" s="95">
        <v>41387</v>
      </c>
      <c r="C3316" s="195">
        <v>232.29</v>
      </c>
    </row>
    <row r="3317" spans="2:3" x14ac:dyDescent="0.35">
      <c r="B3317" s="95">
        <v>41386</v>
      </c>
      <c r="C3317" s="195">
        <v>235.65</v>
      </c>
    </row>
    <row r="3318" spans="2:3" x14ac:dyDescent="0.35">
      <c r="B3318" s="95">
        <v>41382</v>
      </c>
      <c r="C3318" s="195">
        <v>227.97</v>
      </c>
    </row>
    <row r="3319" spans="2:3" x14ac:dyDescent="0.35">
      <c r="B3319" s="95">
        <v>41381</v>
      </c>
      <c r="C3319" s="195">
        <v>225.7</v>
      </c>
    </row>
    <row r="3320" spans="2:3" x14ac:dyDescent="0.35">
      <c r="B3320" s="95">
        <v>41380</v>
      </c>
      <c r="C3320" s="195">
        <v>221.98</v>
      </c>
    </row>
    <row r="3321" spans="2:3" x14ac:dyDescent="0.35">
      <c r="B3321" s="95">
        <v>41379</v>
      </c>
      <c r="C3321" s="195">
        <v>219.69</v>
      </c>
    </row>
    <row r="3322" spans="2:3" x14ac:dyDescent="0.35">
      <c r="B3322" s="95">
        <v>41376</v>
      </c>
      <c r="C3322" s="195">
        <v>223.11</v>
      </c>
    </row>
    <row r="3323" spans="2:3" x14ac:dyDescent="0.35">
      <c r="B3323" s="95">
        <v>41375</v>
      </c>
      <c r="C3323" s="195">
        <v>223.72</v>
      </c>
    </row>
    <row r="3324" spans="2:3" x14ac:dyDescent="0.35">
      <c r="B3324" s="95">
        <v>41374</v>
      </c>
      <c r="C3324" s="195">
        <v>219.1</v>
      </c>
    </row>
    <row r="3325" spans="2:3" x14ac:dyDescent="0.35">
      <c r="B3325" s="95">
        <v>41373</v>
      </c>
      <c r="C3325" s="195">
        <v>217.14</v>
      </c>
    </row>
    <row r="3326" spans="2:3" x14ac:dyDescent="0.35">
      <c r="B3326" s="95">
        <v>41372</v>
      </c>
      <c r="C3326" s="195">
        <v>216.62</v>
      </c>
    </row>
    <row r="3327" spans="2:3" x14ac:dyDescent="0.35">
      <c r="B3327" s="95">
        <v>41369</v>
      </c>
      <c r="C3327" s="195">
        <v>215.64</v>
      </c>
    </row>
    <row r="3328" spans="2:3" x14ac:dyDescent="0.35">
      <c r="B3328" s="95">
        <v>41368</v>
      </c>
      <c r="C3328" s="195">
        <v>214.12</v>
      </c>
    </row>
    <row r="3329" spans="2:3" x14ac:dyDescent="0.35">
      <c r="B3329" s="95">
        <v>41367</v>
      </c>
      <c r="C3329" s="195">
        <v>217.02</v>
      </c>
    </row>
    <row r="3330" spans="2:3" x14ac:dyDescent="0.35">
      <c r="B3330" s="95">
        <v>41366</v>
      </c>
      <c r="C3330" s="195">
        <v>220.38</v>
      </c>
    </row>
    <row r="3331" spans="2:3" x14ac:dyDescent="0.35">
      <c r="B3331" s="95">
        <v>41365</v>
      </c>
      <c r="C3331" s="195">
        <v>220.15</v>
      </c>
    </row>
    <row r="3332" spans="2:3" x14ac:dyDescent="0.35">
      <c r="B3332" s="95">
        <v>41361</v>
      </c>
      <c r="C3332" s="195">
        <v>219.1</v>
      </c>
    </row>
    <row r="3333" spans="2:3" x14ac:dyDescent="0.35">
      <c r="B3333" s="95">
        <v>41359</v>
      </c>
      <c r="C3333" s="195">
        <v>215.58</v>
      </c>
    </row>
    <row r="3334" spans="2:3" x14ac:dyDescent="0.35">
      <c r="B3334" s="95">
        <v>41358</v>
      </c>
      <c r="C3334" s="195">
        <v>217.27</v>
      </c>
    </row>
    <row r="3335" spans="2:3" x14ac:dyDescent="0.35">
      <c r="B3335" s="95">
        <v>41355</v>
      </c>
      <c r="C3335" s="195">
        <v>218.12</v>
      </c>
    </row>
    <row r="3336" spans="2:3" x14ac:dyDescent="0.35">
      <c r="B3336" s="95">
        <v>41354</v>
      </c>
      <c r="C3336" s="195">
        <v>221.8</v>
      </c>
    </row>
    <row r="3337" spans="2:3" x14ac:dyDescent="0.35">
      <c r="B3337" s="95">
        <v>41353</v>
      </c>
      <c r="C3337" s="195">
        <v>220.86</v>
      </c>
    </row>
    <row r="3338" spans="2:3" x14ac:dyDescent="0.35">
      <c r="B3338" s="95">
        <v>41352</v>
      </c>
      <c r="C3338" s="195">
        <v>221.67</v>
      </c>
    </row>
    <row r="3339" spans="2:3" x14ac:dyDescent="0.35">
      <c r="B3339" s="95">
        <v>41351</v>
      </c>
      <c r="C3339" s="195">
        <v>228.29</v>
      </c>
    </row>
    <row r="3340" spans="2:3" x14ac:dyDescent="0.35">
      <c r="B3340" s="95">
        <v>41348</v>
      </c>
      <c r="C3340" s="195">
        <v>225.43</v>
      </c>
    </row>
    <row r="3341" spans="2:3" x14ac:dyDescent="0.35">
      <c r="B3341" s="95">
        <v>41347</v>
      </c>
      <c r="C3341" s="195">
        <v>224.34</v>
      </c>
    </row>
    <row r="3342" spans="2:3" x14ac:dyDescent="0.35">
      <c r="B3342" s="95">
        <v>41346</v>
      </c>
      <c r="C3342" s="195">
        <v>224.22</v>
      </c>
    </row>
    <row r="3343" spans="2:3" x14ac:dyDescent="0.35">
      <c r="B3343" s="95">
        <v>41345</v>
      </c>
      <c r="C3343" s="195">
        <v>224.22</v>
      </c>
    </row>
    <row r="3344" spans="2:3" x14ac:dyDescent="0.35">
      <c r="B3344" s="95">
        <v>41344</v>
      </c>
      <c r="C3344" s="195">
        <v>223.51</v>
      </c>
    </row>
    <row r="3345" spans="2:3" x14ac:dyDescent="0.35">
      <c r="B3345" s="95">
        <v>41341</v>
      </c>
      <c r="C3345" s="195">
        <v>220.23</v>
      </c>
    </row>
    <row r="3346" spans="2:3" x14ac:dyDescent="0.35">
      <c r="B3346" s="95">
        <v>41340</v>
      </c>
      <c r="C3346" s="195">
        <v>216.7</v>
      </c>
    </row>
    <row r="3347" spans="2:3" x14ac:dyDescent="0.35">
      <c r="B3347" s="95">
        <v>41339</v>
      </c>
      <c r="C3347" s="195">
        <v>212.61</v>
      </c>
    </row>
    <row r="3348" spans="2:3" x14ac:dyDescent="0.35">
      <c r="B3348" s="95">
        <v>41338</v>
      </c>
      <c r="C3348" s="195">
        <v>208.86</v>
      </c>
    </row>
    <row r="3349" spans="2:3" x14ac:dyDescent="0.35">
      <c r="B3349" s="95">
        <v>41337</v>
      </c>
      <c r="C3349" s="195">
        <v>208.79</v>
      </c>
    </row>
    <row r="3350" spans="2:3" x14ac:dyDescent="0.35">
      <c r="B3350" s="95">
        <v>41334</v>
      </c>
      <c r="C3350" s="195">
        <v>209.57</v>
      </c>
    </row>
    <row r="3351" spans="2:3" x14ac:dyDescent="0.35">
      <c r="B3351" s="95">
        <v>41333</v>
      </c>
      <c r="C3351" s="195">
        <v>200.97</v>
      </c>
    </row>
    <row r="3352" spans="2:3" x14ac:dyDescent="0.35">
      <c r="B3352" s="95">
        <v>41332</v>
      </c>
      <c r="C3352" s="195">
        <v>204.98</v>
      </c>
    </row>
    <row r="3353" spans="2:3" x14ac:dyDescent="0.35">
      <c r="B3353" s="95">
        <v>41331</v>
      </c>
      <c r="C3353" s="195">
        <v>204.39</v>
      </c>
    </row>
    <row r="3354" spans="2:3" x14ac:dyDescent="0.35">
      <c r="B3354" s="95">
        <v>41330</v>
      </c>
      <c r="C3354" s="195">
        <v>208.34</v>
      </c>
    </row>
    <row r="3355" spans="2:3" x14ac:dyDescent="0.35">
      <c r="B3355" s="95">
        <v>41327</v>
      </c>
      <c r="C3355" s="195">
        <v>209.21</v>
      </c>
    </row>
    <row r="3356" spans="2:3" x14ac:dyDescent="0.35">
      <c r="B3356" s="95">
        <v>41326</v>
      </c>
      <c r="C3356" s="195">
        <v>210.42</v>
      </c>
    </row>
    <row r="3357" spans="2:3" x14ac:dyDescent="0.35">
      <c r="B3357" s="95">
        <v>41325</v>
      </c>
      <c r="C3357" s="195">
        <v>208.19</v>
      </c>
    </row>
    <row r="3358" spans="2:3" x14ac:dyDescent="0.35">
      <c r="B3358" s="95">
        <v>41324</v>
      </c>
      <c r="C3358" s="195">
        <v>208.13</v>
      </c>
    </row>
    <row r="3359" spans="2:3" x14ac:dyDescent="0.35">
      <c r="B3359" s="95">
        <v>41323</v>
      </c>
      <c r="C3359" s="195">
        <v>206.1</v>
      </c>
    </row>
    <row r="3360" spans="2:3" x14ac:dyDescent="0.35">
      <c r="B3360" s="95">
        <v>41320</v>
      </c>
      <c r="C3360" s="195">
        <v>204.52</v>
      </c>
    </row>
    <row r="3361" spans="2:3" x14ac:dyDescent="0.35">
      <c r="B3361" s="95">
        <v>41319</v>
      </c>
      <c r="C3361" s="195">
        <v>205.81</v>
      </c>
    </row>
    <row r="3362" spans="2:3" x14ac:dyDescent="0.35">
      <c r="B3362" s="95">
        <v>41318</v>
      </c>
      <c r="C3362" s="195">
        <v>201.74</v>
      </c>
    </row>
    <row r="3363" spans="2:3" x14ac:dyDescent="0.35">
      <c r="B3363" s="95">
        <v>41317</v>
      </c>
      <c r="C3363" s="195">
        <v>199.07</v>
      </c>
    </row>
    <row r="3364" spans="2:3" x14ac:dyDescent="0.35">
      <c r="B3364" s="95">
        <v>41316</v>
      </c>
      <c r="C3364" s="195">
        <v>196.09</v>
      </c>
    </row>
    <row r="3365" spans="2:3" x14ac:dyDescent="0.35">
      <c r="B3365" s="95">
        <v>41313</v>
      </c>
      <c r="C3365" s="195">
        <v>194.08</v>
      </c>
    </row>
    <row r="3366" spans="2:3" x14ac:dyDescent="0.35">
      <c r="B3366" s="95">
        <v>41312</v>
      </c>
      <c r="C3366" s="195">
        <v>194.17</v>
      </c>
    </row>
    <row r="3367" spans="2:3" x14ac:dyDescent="0.35">
      <c r="B3367" s="95">
        <v>41311</v>
      </c>
      <c r="C3367" s="195">
        <v>194.46</v>
      </c>
    </row>
    <row r="3368" spans="2:3" x14ac:dyDescent="0.35">
      <c r="B3368" s="95">
        <v>41310</v>
      </c>
      <c r="C3368" s="195">
        <v>194.96</v>
      </c>
    </row>
    <row r="3369" spans="2:3" x14ac:dyDescent="0.35">
      <c r="B3369" s="95">
        <v>41309</v>
      </c>
      <c r="C3369" s="195">
        <v>196.25</v>
      </c>
    </row>
    <row r="3370" spans="2:3" x14ac:dyDescent="0.35">
      <c r="B3370" s="95">
        <v>41306</v>
      </c>
      <c r="C3370" s="195">
        <v>196.92</v>
      </c>
    </row>
    <row r="3371" spans="2:3" x14ac:dyDescent="0.35">
      <c r="B3371" s="95">
        <v>41305</v>
      </c>
      <c r="C3371" s="195">
        <v>201.18</v>
      </c>
    </row>
    <row r="3372" spans="2:3" x14ac:dyDescent="0.35">
      <c r="B3372" s="95">
        <v>41304</v>
      </c>
      <c r="C3372" s="195">
        <v>198.65</v>
      </c>
    </row>
    <row r="3373" spans="2:3" x14ac:dyDescent="0.35">
      <c r="B3373" s="95">
        <v>41303</v>
      </c>
      <c r="C3373" s="195">
        <v>200.43</v>
      </c>
    </row>
    <row r="3374" spans="2:3" x14ac:dyDescent="0.35">
      <c r="B3374" s="95">
        <v>41302</v>
      </c>
      <c r="C3374" s="195">
        <v>199.47</v>
      </c>
    </row>
    <row r="3375" spans="2:3" x14ac:dyDescent="0.35">
      <c r="B3375" s="95">
        <v>41299</v>
      </c>
      <c r="C3375" s="195">
        <v>202.05</v>
      </c>
    </row>
    <row r="3376" spans="2:3" x14ac:dyDescent="0.35">
      <c r="B3376" s="95">
        <v>41298</v>
      </c>
      <c r="C3376" s="195">
        <v>198.13</v>
      </c>
    </row>
    <row r="3377" spans="2:3" x14ac:dyDescent="0.35">
      <c r="B3377" s="95">
        <v>41297</v>
      </c>
      <c r="C3377" s="195">
        <v>202.53</v>
      </c>
    </row>
    <row r="3378" spans="2:3" x14ac:dyDescent="0.35">
      <c r="B3378" s="95">
        <v>41296</v>
      </c>
      <c r="C3378" s="195">
        <v>204.58</v>
      </c>
    </row>
    <row r="3379" spans="2:3" x14ac:dyDescent="0.35">
      <c r="B3379" s="95">
        <v>41295</v>
      </c>
      <c r="C3379" s="195">
        <v>204.31</v>
      </c>
    </row>
    <row r="3380" spans="2:3" x14ac:dyDescent="0.35">
      <c r="B3380" s="95">
        <v>41292</v>
      </c>
      <c r="C3380" s="195">
        <v>202.91</v>
      </c>
    </row>
    <row r="3381" spans="2:3" x14ac:dyDescent="0.35">
      <c r="B3381" s="95">
        <v>41291</v>
      </c>
      <c r="C3381" s="195">
        <v>204.47</v>
      </c>
    </row>
    <row r="3382" spans="2:3" x14ac:dyDescent="0.35">
      <c r="B3382" s="95">
        <v>41290</v>
      </c>
      <c r="C3382" s="195">
        <v>206.16</v>
      </c>
    </row>
    <row r="3383" spans="2:3" x14ac:dyDescent="0.35">
      <c r="B3383" s="95">
        <v>41289</v>
      </c>
      <c r="C3383" s="195">
        <v>203.03</v>
      </c>
    </row>
    <row r="3384" spans="2:3" x14ac:dyDescent="0.35">
      <c r="B3384" s="95">
        <v>41288</v>
      </c>
      <c r="C3384" s="195">
        <v>202.43</v>
      </c>
    </row>
    <row r="3385" spans="2:3" x14ac:dyDescent="0.35">
      <c r="B3385" s="95">
        <v>41285</v>
      </c>
      <c r="C3385" s="195">
        <v>204.58</v>
      </c>
    </row>
    <row r="3386" spans="2:3" x14ac:dyDescent="0.35">
      <c r="B3386" s="95">
        <v>41284</v>
      </c>
      <c r="C3386" s="195">
        <v>207.02</v>
      </c>
    </row>
    <row r="3387" spans="2:3" x14ac:dyDescent="0.35">
      <c r="B3387" s="95">
        <v>41283</v>
      </c>
      <c r="C3387" s="195">
        <v>210.96</v>
      </c>
    </row>
    <row r="3388" spans="2:3" x14ac:dyDescent="0.35">
      <c r="B3388" s="95">
        <v>41282</v>
      </c>
      <c r="C3388" s="195">
        <v>208.73</v>
      </c>
    </row>
    <row r="3389" spans="2:3" x14ac:dyDescent="0.35">
      <c r="B3389" s="95">
        <v>41281</v>
      </c>
      <c r="C3389" s="195">
        <v>209.44</v>
      </c>
    </row>
    <row r="3390" spans="2:3" x14ac:dyDescent="0.35">
      <c r="B3390" s="95">
        <v>41278</v>
      </c>
      <c r="C3390" s="195">
        <v>212.95</v>
      </c>
    </row>
    <row r="3391" spans="2:3" x14ac:dyDescent="0.35">
      <c r="B3391" s="95">
        <v>41277</v>
      </c>
      <c r="C3391" s="195">
        <v>211.9</v>
      </c>
    </row>
    <row r="3392" spans="2:3" x14ac:dyDescent="0.35">
      <c r="B3392" s="95">
        <v>41276</v>
      </c>
      <c r="C3392" s="195">
        <v>210.48</v>
      </c>
    </row>
    <row r="3393" spans="2:3" x14ac:dyDescent="0.35">
      <c r="B3393" s="95">
        <v>41275</v>
      </c>
      <c r="C3393" s="195">
        <v>209.25</v>
      </c>
    </row>
    <row r="3394" spans="2:3" x14ac:dyDescent="0.35">
      <c r="B3394" s="95">
        <v>41274</v>
      </c>
      <c r="C3394" s="195">
        <v>208.17</v>
      </c>
    </row>
    <row r="3395" spans="2:3" x14ac:dyDescent="0.35">
      <c r="B3395" s="95">
        <v>41271</v>
      </c>
      <c r="C3395" s="195">
        <v>206.58</v>
      </c>
    </row>
    <row r="3396" spans="2:3" x14ac:dyDescent="0.35">
      <c r="B3396" s="95">
        <v>41270</v>
      </c>
      <c r="C3396" s="195">
        <v>205.43</v>
      </c>
    </row>
    <row r="3397" spans="2:3" x14ac:dyDescent="0.35">
      <c r="B3397" s="95">
        <v>41269</v>
      </c>
      <c r="C3397" s="195">
        <v>208.54</v>
      </c>
    </row>
    <row r="3398" spans="2:3" x14ac:dyDescent="0.35">
      <c r="B3398" s="95">
        <v>41267</v>
      </c>
      <c r="C3398" s="195">
        <v>205.43</v>
      </c>
    </row>
    <row r="3399" spans="2:3" x14ac:dyDescent="0.35">
      <c r="B3399" s="95">
        <v>41264</v>
      </c>
      <c r="C3399" s="195">
        <v>204.7</v>
      </c>
    </row>
    <row r="3400" spans="2:3" x14ac:dyDescent="0.35">
      <c r="B3400" s="95">
        <v>41263</v>
      </c>
      <c r="C3400" s="195">
        <v>206.87</v>
      </c>
    </row>
    <row r="3401" spans="2:3" x14ac:dyDescent="0.35">
      <c r="B3401" s="95">
        <v>41262</v>
      </c>
      <c r="C3401" s="195">
        <v>207.71</v>
      </c>
    </row>
    <row r="3402" spans="2:3" x14ac:dyDescent="0.35">
      <c r="B3402" s="95">
        <v>41261</v>
      </c>
      <c r="C3402" s="195">
        <v>206.12</v>
      </c>
    </row>
    <row r="3403" spans="2:3" x14ac:dyDescent="0.35">
      <c r="B3403" s="95">
        <v>41260</v>
      </c>
      <c r="C3403" s="195">
        <v>207.71</v>
      </c>
    </row>
    <row r="3404" spans="2:3" x14ac:dyDescent="0.35">
      <c r="B3404" s="95">
        <v>41257</v>
      </c>
      <c r="C3404" s="195">
        <v>208.13</v>
      </c>
    </row>
    <row r="3405" spans="2:3" x14ac:dyDescent="0.35">
      <c r="B3405" s="95">
        <v>41256</v>
      </c>
      <c r="C3405" s="195">
        <v>207</v>
      </c>
    </row>
    <row r="3406" spans="2:3" x14ac:dyDescent="0.35">
      <c r="B3406" s="95">
        <v>41255</v>
      </c>
      <c r="C3406" s="195">
        <v>206.21</v>
      </c>
    </row>
    <row r="3407" spans="2:3" x14ac:dyDescent="0.35">
      <c r="B3407" s="95">
        <v>41254</v>
      </c>
      <c r="C3407" s="195">
        <v>208.25</v>
      </c>
    </row>
    <row r="3408" spans="2:3" x14ac:dyDescent="0.35">
      <c r="B3408" s="95">
        <v>41253</v>
      </c>
      <c r="C3408" s="195">
        <v>206.75</v>
      </c>
    </row>
    <row r="3409" spans="2:3" x14ac:dyDescent="0.35">
      <c r="B3409" s="95">
        <v>41250</v>
      </c>
      <c r="C3409" s="195">
        <v>206.92</v>
      </c>
    </row>
    <row r="3410" spans="2:3" x14ac:dyDescent="0.35">
      <c r="B3410" s="95">
        <v>41249</v>
      </c>
      <c r="C3410" s="195">
        <v>206.37</v>
      </c>
    </row>
    <row r="3411" spans="2:3" x14ac:dyDescent="0.35">
      <c r="B3411" s="95">
        <v>41248</v>
      </c>
      <c r="C3411" s="195">
        <v>203.85</v>
      </c>
    </row>
    <row r="3412" spans="2:3" x14ac:dyDescent="0.35">
      <c r="B3412" s="95">
        <v>41247</v>
      </c>
      <c r="C3412" s="195">
        <v>204.06</v>
      </c>
    </row>
    <row r="3413" spans="2:3" x14ac:dyDescent="0.35">
      <c r="B3413" s="95">
        <v>41246</v>
      </c>
      <c r="C3413" s="195">
        <v>206.19</v>
      </c>
    </row>
    <row r="3414" spans="2:3" x14ac:dyDescent="0.35">
      <c r="B3414" s="95">
        <v>41243</v>
      </c>
      <c r="C3414" s="195">
        <v>207.94</v>
      </c>
    </row>
    <row r="3415" spans="2:3" x14ac:dyDescent="0.35">
      <c r="B3415" s="95">
        <v>41242</v>
      </c>
      <c r="C3415" s="195">
        <v>205.85</v>
      </c>
    </row>
    <row r="3416" spans="2:3" x14ac:dyDescent="0.35">
      <c r="B3416" s="95">
        <v>41240</v>
      </c>
      <c r="C3416" s="195">
        <v>202.1</v>
      </c>
    </row>
    <row r="3417" spans="2:3" x14ac:dyDescent="0.35">
      <c r="B3417" s="95">
        <v>41239</v>
      </c>
      <c r="C3417" s="195">
        <v>203.99</v>
      </c>
    </row>
    <row r="3418" spans="2:3" x14ac:dyDescent="0.35">
      <c r="B3418" s="95">
        <v>41236</v>
      </c>
      <c r="C3418" s="195">
        <v>201.93</v>
      </c>
    </row>
    <row r="3419" spans="2:3" x14ac:dyDescent="0.35">
      <c r="B3419" s="95">
        <v>41235</v>
      </c>
      <c r="C3419" s="195">
        <v>199.53</v>
      </c>
    </row>
    <row r="3420" spans="2:3" x14ac:dyDescent="0.35">
      <c r="B3420" s="95">
        <v>41234</v>
      </c>
      <c r="C3420" s="195">
        <v>198.4</v>
      </c>
    </row>
    <row r="3421" spans="2:3" x14ac:dyDescent="0.35">
      <c r="B3421" s="95">
        <v>41233</v>
      </c>
      <c r="C3421" s="195">
        <v>201.11</v>
      </c>
    </row>
    <row r="3422" spans="2:3" x14ac:dyDescent="0.35">
      <c r="B3422" s="95">
        <v>41232</v>
      </c>
      <c r="C3422" s="195">
        <v>198.53</v>
      </c>
    </row>
    <row r="3423" spans="2:3" x14ac:dyDescent="0.35">
      <c r="B3423" s="95">
        <v>41229</v>
      </c>
      <c r="C3423" s="195">
        <v>199.11</v>
      </c>
    </row>
    <row r="3424" spans="2:3" x14ac:dyDescent="0.35">
      <c r="B3424" s="95">
        <v>41228</v>
      </c>
      <c r="C3424" s="195">
        <v>195.92</v>
      </c>
    </row>
    <row r="3425" spans="2:3" x14ac:dyDescent="0.35">
      <c r="B3425" s="95">
        <v>41225</v>
      </c>
      <c r="C3425" s="195">
        <v>192.27</v>
      </c>
    </row>
    <row r="3426" spans="2:3" x14ac:dyDescent="0.35">
      <c r="B3426" s="95">
        <v>41222</v>
      </c>
      <c r="C3426" s="195">
        <v>194.42</v>
      </c>
    </row>
    <row r="3427" spans="2:3" x14ac:dyDescent="0.35">
      <c r="B3427" s="95">
        <v>41221</v>
      </c>
      <c r="C3427" s="195">
        <v>196.02</v>
      </c>
    </row>
    <row r="3428" spans="2:3" x14ac:dyDescent="0.35">
      <c r="B3428" s="95">
        <v>41220</v>
      </c>
      <c r="C3428" s="195">
        <v>195.71</v>
      </c>
    </row>
    <row r="3429" spans="2:3" x14ac:dyDescent="0.35">
      <c r="B3429" s="95">
        <v>41219</v>
      </c>
      <c r="C3429" s="195">
        <v>200.32</v>
      </c>
    </row>
    <row r="3430" spans="2:3" x14ac:dyDescent="0.35">
      <c r="B3430" s="95">
        <v>41218</v>
      </c>
      <c r="C3430" s="195">
        <v>197.23</v>
      </c>
    </row>
    <row r="3431" spans="2:3" x14ac:dyDescent="0.35">
      <c r="B3431" s="95">
        <v>41215</v>
      </c>
      <c r="C3431" s="195">
        <v>198.21</v>
      </c>
    </row>
    <row r="3432" spans="2:3" x14ac:dyDescent="0.35">
      <c r="B3432" s="95">
        <v>41214</v>
      </c>
      <c r="C3432" s="195">
        <v>199.09</v>
      </c>
    </row>
    <row r="3433" spans="2:3" x14ac:dyDescent="0.35">
      <c r="B3433" s="95">
        <v>41213</v>
      </c>
      <c r="C3433" s="195">
        <v>201.87</v>
      </c>
    </row>
    <row r="3434" spans="2:3" x14ac:dyDescent="0.35">
      <c r="B3434" s="95">
        <v>41212</v>
      </c>
      <c r="C3434" s="195">
        <v>202.16</v>
      </c>
    </row>
    <row r="3435" spans="2:3" x14ac:dyDescent="0.35">
      <c r="B3435" s="95">
        <v>41211</v>
      </c>
      <c r="C3435" s="195">
        <v>204.14</v>
      </c>
    </row>
    <row r="3436" spans="2:3" x14ac:dyDescent="0.35">
      <c r="B3436" s="95">
        <v>41207</v>
      </c>
      <c r="C3436" s="195">
        <v>204.89</v>
      </c>
    </row>
    <row r="3437" spans="2:3" x14ac:dyDescent="0.35">
      <c r="B3437" s="95">
        <v>41205</v>
      </c>
      <c r="C3437" s="195">
        <v>201.36</v>
      </c>
    </row>
    <row r="3438" spans="2:3" x14ac:dyDescent="0.35">
      <c r="B3438" s="95">
        <v>41204</v>
      </c>
      <c r="C3438" s="195">
        <v>204.04</v>
      </c>
    </row>
    <row r="3439" spans="2:3" x14ac:dyDescent="0.35">
      <c r="B3439" s="95">
        <v>41201</v>
      </c>
      <c r="C3439" s="195">
        <v>202.64</v>
      </c>
    </row>
    <row r="3440" spans="2:3" x14ac:dyDescent="0.35">
      <c r="B3440" s="95">
        <v>41200</v>
      </c>
      <c r="C3440" s="195">
        <v>203.87</v>
      </c>
    </row>
    <row r="3441" spans="2:3" x14ac:dyDescent="0.35">
      <c r="B3441" s="95">
        <v>41199</v>
      </c>
      <c r="C3441" s="195">
        <v>203.89</v>
      </c>
    </row>
    <row r="3442" spans="2:3" x14ac:dyDescent="0.35">
      <c r="B3442" s="95">
        <v>41198</v>
      </c>
      <c r="C3442" s="195">
        <v>206.85</v>
      </c>
    </row>
    <row r="3443" spans="2:3" x14ac:dyDescent="0.35">
      <c r="B3443" s="95">
        <v>41197</v>
      </c>
      <c r="C3443" s="195">
        <v>204.75</v>
      </c>
    </row>
    <row r="3444" spans="2:3" x14ac:dyDescent="0.35">
      <c r="B3444" s="95">
        <v>41194</v>
      </c>
      <c r="C3444" s="195">
        <v>206</v>
      </c>
    </row>
    <row r="3445" spans="2:3" x14ac:dyDescent="0.35">
      <c r="B3445" s="95">
        <v>41193</v>
      </c>
      <c r="C3445" s="195">
        <v>208.94</v>
      </c>
    </row>
    <row r="3446" spans="2:3" x14ac:dyDescent="0.35">
      <c r="B3446" s="95">
        <v>41192</v>
      </c>
      <c r="C3446" s="195">
        <v>210.51</v>
      </c>
    </row>
    <row r="3447" spans="2:3" x14ac:dyDescent="0.35">
      <c r="B3447" s="95">
        <v>41191</v>
      </c>
      <c r="C3447" s="195">
        <v>212.78</v>
      </c>
    </row>
    <row r="3448" spans="2:3" x14ac:dyDescent="0.35">
      <c r="B3448" s="95">
        <v>41190</v>
      </c>
      <c r="C3448" s="195">
        <v>205.48</v>
      </c>
    </row>
    <row r="3449" spans="2:3" x14ac:dyDescent="0.35">
      <c r="B3449" s="95">
        <v>41187</v>
      </c>
      <c r="C3449" s="195">
        <v>202.95</v>
      </c>
    </row>
    <row r="3450" spans="2:3" x14ac:dyDescent="0.35">
      <c r="B3450" s="95">
        <v>41186</v>
      </c>
      <c r="C3450" s="195">
        <v>199.38</v>
      </c>
    </row>
    <row r="3451" spans="2:3" x14ac:dyDescent="0.35">
      <c r="B3451" s="95">
        <v>41185</v>
      </c>
      <c r="C3451" s="195">
        <v>197.4</v>
      </c>
    </row>
    <row r="3452" spans="2:3" x14ac:dyDescent="0.35">
      <c r="B3452" s="95">
        <v>41183</v>
      </c>
      <c r="C3452" s="195">
        <v>199.09</v>
      </c>
    </row>
    <row r="3453" spans="2:3" x14ac:dyDescent="0.35">
      <c r="B3453" s="95">
        <v>41180</v>
      </c>
      <c r="C3453" s="195">
        <v>198.57</v>
      </c>
    </row>
    <row r="3454" spans="2:3" x14ac:dyDescent="0.35">
      <c r="B3454" s="95">
        <v>41179</v>
      </c>
      <c r="C3454" s="195">
        <v>200.53</v>
      </c>
    </row>
    <row r="3455" spans="2:3" x14ac:dyDescent="0.35">
      <c r="B3455" s="95">
        <v>41178</v>
      </c>
      <c r="C3455" s="195">
        <v>199.61</v>
      </c>
    </row>
    <row r="3456" spans="2:3" x14ac:dyDescent="0.35">
      <c r="B3456" s="95">
        <v>41177</v>
      </c>
      <c r="C3456" s="195">
        <v>196.25</v>
      </c>
    </row>
    <row r="3457" spans="2:3" x14ac:dyDescent="0.35">
      <c r="B3457" s="95">
        <v>41176</v>
      </c>
      <c r="C3457" s="195">
        <v>197.84</v>
      </c>
    </row>
    <row r="3458" spans="2:3" x14ac:dyDescent="0.35">
      <c r="B3458" s="95">
        <v>41173</v>
      </c>
      <c r="C3458" s="195">
        <v>200.4</v>
      </c>
    </row>
    <row r="3459" spans="2:3" x14ac:dyDescent="0.35">
      <c r="B3459" s="95">
        <v>41172</v>
      </c>
      <c r="C3459" s="195">
        <v>202.05</v>
      </c>
    </row>
    <row r="3460" spans="2:3" x14ac:dyDescent="0.35">
      <c r="B3460" s="95">
        <v>41170</v>
      </c>
      <c r="C3460" s="195">
        <v>203.74</v>
      </c>
    </row>
    <row r="3461" spans="2:3" x14ac:dyDescent="0.35">
      <c r="B3461" s="95">
        <v>41169</v>
      </c>
      <c r="C3461" s="195">
        <v>204.79</v>
      </c>
    </row>
    <row r="3462" spans="2:3" x14ac:dyDescent="0.35">
      <c r="B3462" s="95">
        <v>41166</v>
      </c>
      <c r="C3462" s="195">
        <v>204.02</v>
      </c>
    </row>
    <row r="3463" spans="2:3" x14ac:dyDescent="0.35">
      <c r="B3463" s="95">
        <v>41165</v>
      </c>
      <c r="C3463" s="195">
        <v>203.66</v>
      </c>
    </row>
    <row r="3464" spans="2:3" x14ac:dyDescent="0.35">
      <c r="B3464" s="95">
        <v>41164</v>
      </c>
      <c r="C3464" s="195">
        <v>204.91</v>
      </c>
    </row>
    <row r="3465" spans="2:3" x14ac:dyDescent="0.35">
      <c r="B3465" s="95">
        <v>41163</v>
      </c>
      <c r="C3465" s="195">
        <v>204.54</v>
      </c>
    </row>
    <row r="3466" spans="2:3" x14ac:dyDescent="0.35">
      <c r="B3466" s="95">
        <v>41162</v>
      </c>
      <c r="C3466" s="195">
        <v>207.08</v>
      </c>
    </row>
    <row r="3467" spans="2:3" x14ac:dyDescent="0.35">
      <c r="B3467" s="95">
        <v>41159</v>
      </c>
      <c r="C3467" s="195">
        <v>207.65</v>
      </c>
    </row>
    <row r="3468" spans="2:3" x14ac:dyDescent="0.35">
      <c r="B3468" s="95">
        <v>41158</v>
      </c>
      <c r="C3468" s="195">
        <v>210.78</v>
      </c>
    </row>
    <row r="3469" spans="2:3" x14ac:dyDescent="0.35">
      <c r="B3469" s="95">
        <v>41157</v>
      </c>
      <c r="C3469" s="195">
        <v>209.9</v>
      </c>
    </row>
    <row r="3470" spans="2:3" x14ac:dyDescent="0.35">
      <c r="B3470" s="95">
        <v>41156</v>
      </c>
      <c r="C3470" s="195">
        <v>211.47</v>
      </c>
    </row>
    <row r="3471" spans="2:3" x14ac:dyDescent="0.35">
      <c r="B3471" s="95">
        <v>41155</v>
      </c>
      <c r="C3471" s="195">
        <v>210.51</v>
      </c>
    </row>
    <row r="3472" spans="2:3" x14ac:dyDescent="0.35">
      <c r="B3472" s="95">
        <v>41152</v>
      </c>
      <c r="C3472" s="195">
        <v>209.11</v>
      </c>
    </row>
    <row r="3473" spans="2:3" x14ac:dyDescent="0.35">
      <c r="B3473" s="95">
        <v>41151</v>
      </c>
      <c r="C3473" s="195">
        <v>204.31</v>
      </c>
    </row>
    <row r="3474" spans="2:3" x14ac:dyDescent="0.35">
      <c r="B3474" s="95">
        <v>41150</v>
      </c>
      <c r="C3474" s="195">
        <v>203.66</v>
      </c>
    </row>
    <row r="3475" spans="2:3" x14ac:dyDescent="0.35">
      <c r="B3475" s="95">
        <v>41149</v>
      </c>
      <c r="C3475" s="195">
        <v>203.87</v>
      </c>
    </row>
    <row r="3476" spans="2:3" x14ac:dyDescent="0.35">
      <c r="B3476" s="95">
        <v>41148</v>
      </c>
      <c r="C3476" s="195">
        <v>204.33</v>
      </c>
    </row>
    <row r="3477" spans="2:3" x14ac:dyDescent="0.35">
      <c r="B3477" s="95">
        <v>41145</v>
      </c>
      <c r="C3477" s="195">
        <v>202.37</v>
      </c>
    </row>
    <row r="3478" spans="2:3" x14ac:dyDescent="0.35">
      <c r="B3478" s="95">
        <v>41144</v>
      </c>
      <c r="C3478" s="195">
        <v>199.67</v>
      </c>
    </row>
    <row r="3479" spans="2:3" x14ac:dyDescent="0.35">
      <c r="B3479" s="95">
        <v>41143</v>
      </c>
      <c r="C3479" s="195">
        <v>197.9</v>
      </c>
    </row>
    <row r="3480" spans="2:3" x14ac:dyDescent="0.35">
      <c r="B3480" s="95">
        <v>41142</v>
      </c>
      <c r="C3480" s="195">
        <v>197.73</v>
      </c>
    </row>
    <row r="3481" spans="2:3" x14ac:dyDescent="0.35">
      <c r="B3481" s="95">
        <v>41138</v>
      </c>
      <c r="C3481" s="195">
        <v>196.15</v>
      </c>
    </row>
    <row r="3482" spans="2:3" x14ac:dyDescent="0.35">
      <c r="B3482" s="95">
        <v>41137</v>
      </c>
      <c r="C3482" s="195">
        <v>195.27</v>
      </c>
    </row>
    <row r="3483" spans="2:3" x14ac:dyDescent="0.35">
      <c r="B3483" s="95">
        <v>41135</v>
      </c>
      <c r="C3483" s="195">
        <v>194.14</v>
      </c>
    </row>
    <row r="3484" spans="2:3" x14ac:dyDescent="0.35">
      <c r="B3484" s="95">
        <v>41134</v>
      </c>
      <c r="C3484" s="195">
        <v>190.58</v>
      </c>
    </row>
    <row r="3485" spans="2:3" x14ac:dyDescent="0.35">
      <c r="B3485" s="95">
        <v>41131</v>
      </c>
      <c r="C3485" s="195">
        <v>188.76</v>
      </c>
    </row>
    <row r="3486" spans="2:3" x14ac:dyDescent="0.35">
      <c r="B3486" s="95">
        <v>41130</v>
      </c>
      <c r="C3486" s="195">
        <v>189.82</v>
      </c>
    </row>
    <row r="3487" spans="2:3" x14ac:dyDescent="0.35">
      <c r="B3487" s="95">
        <v>41129</v>
      </c>
      <c r="C3487" s="195">
        <v>189.16</v>
      </c>
    </row>
    <row r="3488" spans="2:3" x14ac:dyDescent="0.35">
      <c r="B3488" s="95">
        <v>41128</v>
      </c>
      <c r="C3488" s="195">
        <v>189.11</v>
      </c>
    </row>
    <row r="3489" spans="2:3" x14ac:dyDescent="0.35">
      <c r="B3489" s="95">
        <v>41127</v>
      </c>
      <c r="C3489" s="195">
        <v>192.29</v>
      </c>
    </row>
    <row r="3490" spans="2:3" x14ac:dyDescent="0.35">
      <c r="B3490" s="95">
        <v>41124</v>
      </c>
      <c r="C3490" s="195">
        <v>197.48</v>
      </c>
    </row>
    <row r="3491" spans="2:3" x14ac:dyDescent="0.35">
      <c r="B3491" s="95">
        <v>41123</v>
      </c>
      <c r="C3491" s="195">
        <v>194.71</v>
      </c>
    </row>
    <row r="3492" spans="2:3" x14ac:dyDescent="0.35">
      <c r="B3492" s="95">
        <v>41122</v>
      </c>
      <c r="C3492" s="195">
        <v>193.33</v>
      </c>
    </row>
    <row r="3493" spans="2:3" x14ac:dyDescent="0.35">
      <c r="B3493" s="95">
        <v>41121</v>
      </c>
      <c r="C3493" s="195">
        <v>193.94</v>
      </c>
    </row>
    <row r="3494" spans="2:3" x14ac:dyDescent="0.35">
      <c r="B3494" s="95">
        <v>41120</v>
      </c>
      <c r="C3494" s="195">
        <v>195.4</v>
      </c>
    </row>
    <row r="3495" spans="2:3" x14ac:dyDescent="0.35">
      <c r="B3495" s="95">
        <v>41117</v>
      </c>
      <c r="C3495" s="195">
        <v>196.65</v>
      </c>
    </row>
    <row r="3496" spans="2:3" x14ac:dyDescent="0.35">
      <c r="B3496" s="95">
        <v>41116</v>
      </c>
      <c r="C3496" s="195">
        <v>198.44</v>
      </c>
    </row>
    <row r="3497" spans="2:3" x14ac:dyDescent="0.35">
      <c r="B3497" s="95">
        <v>41115</v>
      </c>
      <c r="C3497" s="195">
        <v>200.57</v>
      </c>
    </row>
    <row r="3498" spans="2:3" x14ac:dyDescent="0.35">
      <c r="B3498" s="95">
        <v>41114</v>
      </c>
      <c r="C3498" s="195">
        <v>205.2</v>
      </c>
    </row>
    <row r="3499" spans="2:3" x14ac:dyDescent="0.35">
      <c r="B3499" s="95">
        <v>41113</v>
      </c>
      <c r="C3499" s="195">
        <v>207.04</v>
      </c>
    </row>
    <row r="3500" spans="2:3" x14ac:dyDescent="0.35">
      <c r="B3500" s="95">
        <v>41110</v>
      </c>
      <c r="C3500" s="195">
        <v>207.73</v>
      </c>
    </row>
    <row r="3501" spans="2:3" x14ac:dyDescent="0.35">
      <c r="B3501" s="95">
        <v>41109</v>
      </c>
      <c r="C3501" s="195">
        <v>208.65</v>
      </c>
    </row>
    <row r="3502" spans="2:3" x14ac:dyDescent="0.35">
      <c r="B3502" s="95">
        <v>41108</v>
      </c>
      <c r="C3502" s="195">
        <v>213.36</v>
      </c>
    </row>
    <row r="3503" spans="2:3" x14ac:dyDescent="0.35">
      <c r="B3503" s="95">
        <v>41107</v>
      </c>
      <c r="C3503" s="195">
        <v>214.49</v>
      </c>
    </row>
    <row r="3504" spans="2:3" x14ac:dyDescent="0.35">
      <c r="B3504" s="95">
        <v>41106</v>
      </c>
      <c r="C3504" s="195">
        <v>211.38</v>
      </c>
    </row>
    <row r="3505" spans="2:3" x14ac:dyDescent="0.35">
      <c r="B3505" s="95">
        <v>41103</v>
      </c>
      <c r="C3505" s="195">
        <v>215.45</v>
      </c>
    </row>
    <row r="3506" spans="2:3" x14ac:dyDescent="0.35">
      <c r="B3506" s="95">
        <v>41102</v>
      </c>
      <c r="C3506" s="195">
        <v>214.28</v>
      </c>
    </row>
    <row r="3507" spans="2:3" x14ac:dyDescent="0.35">
      <c r="B3507" s="95">
        <v>41101</v>
      </c>
      <c r="C3507" s="195">
        <v>214.44</v>
      </c>
    </row>
    <row r="3508" spans="2:3" x14ac:dyDescent="0.35">
      <c r="B3508" s="95">
        <v>41100</v>
      </c>
      <c r="C3508" s="195">
        <v>215.84</v>
      </c>
    </row>
    <row r="3509" spans="2:3" x14ac:dyDescent="0.35">
      <c r="B3509" s="95">
        <v>41099</v>
      </c>
      <c r="C3509" s="195">
        <v>213.68</v>
      </c>
    </row>
    <row r="3510" spans="2:3" x14ac:dyDescent="0.35">
      <c r="B3510" s="95">
        <v>41096</v>
      </c>
      <c r="C3510" s="195">
        <v>219.12</v>
      </c>
    </row>
    <row r="3511" spans="2:3" x14ac:dyDescent="0.35">
      <c r="B3511" s="95">
        <v>41095</v>
      </c>
      <c r="C3511" s="195">
        <v>219.53</v>
      </c>
    </row>
    <row r="3512" spans="2:3" x14ac:dyDescent="0.35">
      <c r="B3512" s="95">
        <v>41094</v>
      </c>
      <c r="C3512" s="195">
        <v>220.88</v>
      </c>
    </row>
    <row r="3513" spans="2:3" x14ac:dyDescent="0.35">
      <c r="B3513" s="95">
        <v>41093</v>
      </c>
      <c r="C3513" s="195">
        <v>220.52</v>
      </c>
    </row>
    <row r="3514" spans="2:3" x14ac:dyDescent="0.35">
      <c r="B3514" s="95">
        <v>41092</v>
      </c>
      <c r="C3514" s="195">
        <v>221.09</v>
      </c>
    </row>
    <row r="3515" spans="2:3" x14ac:dyDescent="0.35">
      <c r="B3515" s="95">
        <v>41089</v>
      </c>
      <c r="C3515" s="195">
        <v>215.65</v>
      </c>
    </row>
    <row r="3516" spans="2:3" x14ac:dyDescent="0.35">
      <c r="B3516" s="95">
        <v>41088</v>
      </c>
      <c r="C3516" s="195">
        <v>215.43</v>
      </c>
    </row>
    <row r="3517" spans="2:3" x14ac:dyDescent="0.35">
      <c r="B3517" s="95">
        <v>41087</v>
      </c>
      <c r="C3517" s="195">
        <v>214.62</v>
      </c>
    </row>
    <row r="3518" spans="2:3" x14ac:dyDescent="0.35">
      <c r="B3518" s="95">
        <v>41086</v>
      </c>
      <c r="C3518" s="195">
        <v>214.21</v>
      </c>
    </row>
    <row r="3519" spans="2:3" x14ac:dyDescent="0.35">
      <c r="B3519" s="95">
        <v>41085</v>
      </c>
      <c r="C3519" s="195">
        <v>216.72</v>
      </c>
    </row>
    <row r="3520" spans="2:3" x14ac:dyDescent="0.35">
      <c r="B3520" s="95">
        <v>41082</v>
      </c>
      <c r="C3520" s="195">
        <v>214.62</v>
      </c>
    </row>
    <row r="3521" spans="2:3" x14ac:dyDescent="0.35">
      <c r="B3521" s="95">
        <v>41081</v>
      </c>
      <c r="C3521" s="195">
        <v>214.32</v>
      </c>
    </row>
    <row r="3522" spans="2:3" x14ac:dyDescent="0.35">
      <c r="B3522" s="95">
        <v>41080</v>
      </c>
      <c r="C3522" s="195">
        <v>214.58</v>
      </c>
    </row>
    <row r="3523" spans="2:3" x14ac:dyDescent="0.35">
      <c r="B3523" s="95">
        <v>41079</v>
      </c>
      <c r="C3523" s="195">
        <v>213.72</v>
      </c>
    </row>
    <row r="3524" spans="2:3" x14ac:dyDescent="0.35">
      <c r="B3524" s="95">
        <v>41078</v>
      </c>
      <c r="C3524" s="195">
        <v>212.45</v>
      </c>
    </row>
    <row r="3525" spans="2:3" x14ac:dyDescent="0.35">
      <c r="B3525" s="95">
        <v>41075</v>
      </c>
      <c r="C3525" s="195">
        <v>215.67</v>
      </c>
    </row>
    <row r="3526" spans="2:3" x14ac:dyDescent="0.35">
      <c r="B3526" s="95">
        <v>41074</v>
      </c>
      <c r="C3526" s="195">
        <v>216.6</v>
      </c>
    </row>
    <row r="3527" spans="2:3" x14ac:dyDescent="0.35">
      <c r="B3527" s="95">
        <v>41073</v>
      </c>
      <c r="C3527" s="195">
        <v>221.38</v>
      </c>
    </row>
    <row r="3528" spans="2:3" x14ac:dyDescent="0.35">
      <c r="B3528" s="95">
        <v>41072</v>
      </c>
      <c r="C3528" s="195">
        <v>212.84</v>
      </c>
    </row>
    <row r="3529" spans="2:3" x14ac:dyDescent="0.35">
      <c r="B3529" s="95">
        <v>41071</v>
      </c>
      <c r="C3529" s="195">
        <v>213.39</v>
      </c>
    </row>
    <row r="3530" spans="2:3" x14ac:dyDescent="0.35">
      <c r="B3530" s="95">
        <v>41068</v>
      </c>
      <c r="C3530" s="195">
        <v>214.09</v>
      </c>
    </row>
    <row r="3531" spans="2:3" x14ac:dyDescent="0.35">
      <c r="B3531" s="95">
        <v>41067</v>
      </c>
      <c r="C3531" s="195">
        <v>214.95</v>
      </c>
    </row>
    <row r="3532" spans="2:3" x14ac:dyDescent="0.35">
      <c r="B3532" s="95">
        <v>41066</v>
      </c>
      <c r="C3532" s="195">
        <v>215.3</v>
      </c>
    </row>
    <row r="3533" spans="2:3" x14ac:dyDescent="0.35">
      <c r="B3533" s="95">
        <v>41065</v>
      </c>
      <c r="C3533" s="195">
        <v>212.94</v>
      </c>
    </row>
    <row r="3534" spans="2:3" x14ac:dyDescent="0.35">
      <c r="B3534" s="95">
        <v>41064</v>
      </c>
      <c r="C3534" s="195">
        <v>212.2</v>
      </c>
    </row>
    <row r="3535" spans="2:3" x14ac:dyDescent="0.35">
      <c r="B3535" s="95">
        <v>41061</v>
      </c>
      <c r="C3535" s="195">
        <v>216</v>
      </c>
    </row>
    <row r="3536" spans="2:3" x14ac:dyDescent="0.35">
      <c r="B3536" s="95">
        <v>41060</v>
      </c>
      <c r="C3536" s="195">
        <v>219.47</v>
      </c>
    </row>
    <row r="3537" spans="2:3" x14ac:dyDescent="0.35">
      <c r="B3537" s="95">
        <v>41059</v>
      </c>
      <c r="C3537" s="195">
        <v>212.68</v>
      </c>
    </row>
    <row r="3538" spans="2:3" x14ac:dyDescent="0.35">
      <c r="B3538" s="95">
        <v>41058</v>
      </c>
      <c r="C3538" s="195">
        <v>216.31</v>
      </c>
    </row>
    <row r="3539" spans="2:3" x14ac:dyDescent="0.35">
      <c r="B3539" s="95">
        <v>41057</v>
      </c>
      <c r="C3539" s="195">
        <v>220.62</v>
      </c>
    </row>
    <row r="3540" spans="2:3" x14ac:dyDescent="0.35">
      <c r="B3540" s="95">
        <v>41054</v>
      </c>
      <c r="C3540" s="195">
        <v>217.05</v>
      </c>
    </row>
    <row r="3541" spans="2:3" x14ac:dyDescent="0.35">
      <c r="B3541" s="95">
        <v>41053</v>
      </c>
      <c r="C3541" s="195">
        <v>215.75</v>
      </c>
    </row>
    <row r="3542" spans="2:3" x14ac:dyDescent="0.35">
      <c r="B3542" s="95">
        <v>41052</v>
      </c>
      <c r="C3542" s="195">
        <v>218.11</v>
      </c>
    </row>
    <row r="3543" spans="2:3" x14ac:dyDescent="0.35">
      <c r="B3543" s="95">
        <v>41051</v>
      </c>
      <c r="C3543" s="195">
        <v>218.03</v>
      </c>
    </row>
    <row r="3544" spans="2:3" x14ac:dyDescent="0.35">
      <c r="B3544" s="95">
        <v>41050</v>
      </c>
      <c r="C3544" s="195">
        <v>216.92</v>
      </c>
    </row>
    <row r="3545" spans="2:3" x14ac:dyDescent="0.35">
      <c r="B3545" s="95">
        <v>41047</v>
      </c>
      <c r="C3545" s="195">
        <v>216.41</v>
      </c>
    </row>
    <row r="3546" spans="2:3" x14ac:dyDescent="0.35">
      <c r="B3546" s="95">
        <v>41046</v>
      </c>
      <c r="C3546" s="195">
        <v>213.95</v>
      </c>
    </row>
    <row r="3547" spans="2:3" x14ac:dyDescent="0.35">
      <c r="B3547" s="95">
        <v>41045</v>
      </c>
      <c r="C3547" s="195">
        <v>215.08</v>
      </c>
    </row>
    <row r="3548" spans="2:3" x14ac:dyDescent="0.35">
      <c r="B3548" s="95">
        <v>41044</v>
      </c>
      <c r="C3548" s="195">
        <v>217.77</v>
      </c>
    </row>
    <row r="3549" spans="2:3" x14ac:dyDescent="0.35">
      <c r="B3549" s="95">
        <v>41043</v>
      </c>
      <c r="C3549" s="195">
        <v>219.94</v>
      </c>
    </row>
    <row r="3550" spans="2:3" x14ac:dyDescent="0.35">
      <c r="B3550" s="95">
        <v>41040</v>
      </c>
      <c r="C3550" s="195">
        <v>221.09</v>
      </c>
    </row>
    <row r="3551" spans="2:3" x14ac:dyDescent="0.35">
      <c r="B3551" s="95">
        <v>41039</v>
      </c>
      <c r="C3551" s="195">
        <v>227.27</v>
      </c>
    </row>
    <row r="3552" spans="2:3" x14ac:dyDescent="0.35">
      <c r="B3552" s="95">
        <v>41038</v>
      </c>
      <c r="C3552" s="195">
        <v>218.89</v>
      </c>
    </row>
    <row r="3553" spans="2:3" x14ac:dyDescent="0.35">
      <c r="B3553" s="95">
        <v>41037</v>
      </c>
      <c r="C3553" s="195">
        <v>222.34</v>
      </c>
    </row>
    <row r="3554" spans="2:3" x14ac:dyDescent="0.35">
      <c r="B3554" s="95">
        <v>41036</v>
      </c>
      <c r="C3554" s="195">
        <v>225.93</v>
      </c>
    </row>
    <row r="3555" spans="2:3" x14ac:dyDescent="0.35">
      <c r="B3555" s="95">
        <v>41033</v>
      </c>
      <c r="C3555" s="195">
        <v>225.97</v>
      </c>
    </row>
    <row r="3556" spans="2:3" x14ac:dyDescent="0.35">
      <c r="B3556" s="95">
        <v>41032</v>
      </c>
      <c r="C3556" s="195">
        <v>228.48</v>
      </c>
    </row>
    <row r="3557" spans="2:3" x14ac:dyDescent="0.35">
      <c r="B3557" s="95">
        <v>41031</v>
      </c>
      <c r="C3557" s="195">
        <v>230.51</v>
      </c>
    </row>
    <row r="3558" spans="2:3" x14ac:dyDescent="0.35">
      <c r="B3558" s="95">
        <v>41029</v>
      </c>
      <c r="C3558" s="195">
        <v>230.61</v>
      </c>
    </row>
    <row r="3559" spans="2:3" x14ac:dyDescent="0.35">
      <c r="B3559" s="95">
        <v>41026</v>
      </c>
      <c r="C3559" s="195">
        <v>230.06</v>
      </c>
    </row>
    <row r="3560" spans="2:3" x14ac:dyDescent="0.35">
      <c r="B3560" s="95">
        <v>41025</v>
      </c>
      <c r="C3560" s="195">
        <v>230.31</v>
      </c>
    </row>
    <row r="3561" spans="2:3" x14ac:dyDescent="0.35">
      <c r="B3561" s="95">
        <v>41024</v>
      </c>
      <c r="C3561" s="195">
        <v>233.77</v>
      </c>
    </row>
    <row r="3562" spans="2:3" x14ac:dyDescent="0.35">
      <c r="B3562" s="95">
        <v>41023</v>
      </c>
      <c r="C3562" s="195">
        <v>233.34</v>
      </c>
    </row>
    <row r="3563" spans="2:3" x14ac:dyDescent="0.35">
      <c r="B3563" s="95">
        <v>41022</v>
      </c>
      <c r="C3563" s="195">
        <v>230.94</v>
      </c>
    </row>
    <row r="3564" spans="2:3" x14ac:dyDescent="0.35">
      <c r="B3564" s="95">
        <v>41019</v>
      </c>
      <c r="C3564" s="195">
        <v>232.24</v>
      </c>
    </row>
    <row r="3565" spans="2:3" x14ac:dyDescent="0.35">
      <c r="B3565" s="95">
        <v>41018</v>
      </c>
      <c r="C3565" s="195">
        <v>234.06</v>
      </c>
    </row>
    <row r="3566" spans="2:3" x14ac:dyDescent="0.35">
      <c r="B3566" s="95">
        <v>41017</v>
      </c>
      <c r="C3566" s="195">
        <v>234.23</v>
      </c>
    </row>
    <row r="3567" spans="2:3" x14ac:dyDescent="0.35">
      <c r="B3567" s="95">
        <v>41016</v>
      </c>
      <c r="C3567" s="195">
        <v>236.75</v>
      </c>
    </row>
    <row r="3568" spans="2:3" x14ac:dyDescent="0.35">
      <c r="B3568" s="95">
        <v>41015</v>
      </c>
      <c r="C3568" s="195">
        <v>242</v>
      </c>
    </row>
    <row r="3569" spans="2:3" x14ac:dyDescent="0.35">
      <c r="B3569" s="95">
        <v>41012</v>
      </c>
      <c r="C3569" s="195">
        <v>239.3</v>
      </c>
    </row>
    <row r="3570" spans="2:3" x14ac:dyDescent="0.35">
      <c r="B3570" s="95">
        <v>41011</v>
      </c>
      <c r="C3570" s="195">
        <v>239.69</v>
      </c>
    </row>
    <row r="3571" spans="2:3" x14ac:dyDescent="0.35">
      <c r="B3571" s="95">
        <v>41010</v>
      </c>
      <c r="C3571" s="195">
        <v>240.05</v>
      </c>
    </row>
    <row r="3572" spans="2:3" x14ac:dyDescent="0.35">
      <c r="B3572" s="95">
        <v>41009</v>
      </c>
      <c r="C3572" s="195">
        <v>242.21</v>
      </c>
    </row>
    <row r="3573" spans="2:3" x14ac:dyDescent="0.35">
      <c r="B3573" s="95">
        <v>41008</v>
      </c>
      <c r="C3573" s="195">
        <v>244.1</v>
      </c>
    </row>
    <row r="3574" spans="2:3" x14ac:dyDescent="0.35">
      <c r="B3574" s="95">
        <v>41003</v>
      </c>
      <c r="C3574" s="195">
        <v>243.56</v>
      </c>
    </row>
    <row r="3575" spans="2:3" x14ac:dyDescent="0.35">
      <c r="B3575" s="95">
        <v>41002</v>
      </c>
      <c r="C3575" s="195">
        <v>244.57</v>
      </c>
    </row>
    <row r="3576" spans="2:3" x14ac:dyDescent="0.35">
      <c r="B3576" s="95">
        <v>41001</v>
      </c>
      <c r="C3576" s="195">
        <v>242.93</v>
      </c>
    </row>
    <row r="3577" spans="2:3" x14ac:dyDescent="0.35">
      <c r="B3577" s="95">
        <v>40998</v>
      </c>
      <c r="C3577" s="195">
        <v>243.42</v>
      </c>
    </row>
    <row r="3578" spans="2:3" x14ac:dyDescent="0.35">
      <c r="B3578" s="95">
        <v>40997</v>
      </c>
      <c r="C3578" s="195">
        <v>232.95</v>
      </c>
    </row>
    <row r="3579" spans="2:3" x14ac:dyDescent="0.35">
      <c r="B3579" s="95">
        <v>40996</v>
      </c>
      <c r="C3579" s="195">
        <v>231.33</v>
      </c>
    </row>
    <row r="3580" spans="2:3" x14ac:dyDescent="0.35">
      <c r="B3580" s="95">
        <v>40995</v>
      </c>
      <c r="C3580" s="195">
        <v>235.23</v>
      </c>
    </row>
    <row r="3581" spans="2:3" x14ac:dyDescent="0.35">
      <c r="B3581" s="95">
        <v>40994</v>
      </c>
      <c r="C3581" s="195">
        <v>235.21</v>
      </c>
    </row>
    <row r="3582" spans="2:3" x14ac:dyDescent="0.35">
      <c r="B3582" s="95">
        <v>40991</v>
      </c>
      <c r="C3582" s="195">
        <v>232.13</v>
      </c>
    </row>
    <row r="3583" spans="2:3" x14ac:dyDescent="0.35">
      <c r="B3583" s="95">
        <v>40990</v>
      </c>
      <c r="C3583" s="195">
        <v>234.23</v>
      </c>
    </row>
    <row r="3584" spans="2:3" x14ac:dyDescent="0.35">
      <c r="B3584" s="95">
        <v>40989</v>
      </c>
      <c r="C3584" s="195">
        <v>232.42</v>
      </c>
    </row>
    <row r="3585" spans="2:3" x14ac:dyDescent="0.35">
      <c r="B3585" s="95">
        <v>40988</v>
      </c>
      <c r="C3585" s="195">
        <v>229.34</v>
      </c>
    </row>
    <row r="3586" spans="2:3" x14ac:dyDescent="0.35">
      <c r="B3586" s="95">
        <v>40987</v>
      </c>
      <c r="C3586" s="195">
        <v>232.15</v>
      </c>
    </row>
    <row r="3587" spans="2:3" x14ac:dyDescent="0.35">
      <c r="B3587" s="95">
        <v>40984</v>
      </c>
      <c r="C3587" s="195">
        <v>234.86</v>
      </c>
    </row>
    <row r="3588" spans="2:3" x14ac:dyDescent="0.35">
      <c r="B3588" s="95">
        <v>40983</v>
      </c>
      <c r="C3588" s="195">
        <v>232.48</v>
      </c>
    </row>
    <row r="3589" spans="2:3" x14ac:dyDescent="0.35">
      <c r="B3589" s="95">
        <v>40982</v>
      </c>
      <c r="C3589" s="195">
        <v>232.95</v>
      </c>
    </row>
    <row r="3590" spans="2:3" x14ac:dyDescent="0.35">
      <c r="B3590" s="95">
        <v>40981</v>
      </c>
      <c r="C3590" s="195">
        <v>235.6</v>
      </c>
    </row>
    <row r="3591" spans="2:3" x14ac:dyDescent="0.35">
      <c r="B3591" s="95">
        <v>40980</v>
      </c>
      <c r="C3591" s="195">
        <v>232.77</v>
      </c>
    </row>
    <row r="3592" spans="2:3" x14ac:dyDescent="0.35">
      <c r="B3592" s="95">
        <v>40977</v>
      </c>
      <c r="C3592" s="195">
        <v>227.53</v>
      </c>
    </row>
    <row r="3593" spans="2:3" x14ac:dyDescent="0.35">
      <c r="B3593" s="95">
        <v>40975</v>
      </c>
      <c r="C3593" s="195">
        <v>218.55</v>
      </c>
    </row>
    <row r="3594" spans="2:3" x14ac:dyDescent="0.35">
      <c r="B3594" s="95">
        <v>40974</v>
      </c>
      <c r="C3594" s="195">
        <v>220.58</v>
      </c>
    </row>
    <row r="3595" spans="2:3" x14ac:dyDescent="0.35">
      <c r="B3595" s="95">
        <v>40973</v>
      </c>
      <c r="C3595" s="195">
        <v>222.63</v>
      </c>
    </row>
    <row r="3596" spans="2:3" x14ac:dyDescent="0.35">
      <c r="B3596" s="95">
        <v>40970</v>
      </c>
      <c r="C3596" s="195">
        <v>221.01</v>
      </c>
    </row>
    <row r="3597" spans="2:3" x14ac:dyDescent="0.35">
      <c r="B3597" s="95">
        <v>40969</v>
      </c>
      <c r="C3597" s="195">
        <v>214.95</v>
      </c>
    </row>
    <row r="3598" spans="2:3" x14ac:dyDescent="0.35">
      <c r="B3598" s="95">
        <v>40968</v>
      </c>
      <c r="C3598" s="195">
        <v>213.62</v>
      </c>
    </row>
    <row r="3599" spans="2:3" x14ac:dyDescent="0.35">
      <c r="B3599" s="95">
        <v>40967</v>
      </c>
      <c r="C3599" s="195">
        <v>209.53</v>
      </c>
    </row>
    <row r="3600" spans="2:3" x14ac:dyDescent="0.35">
      <c r="B3600" s="95">
        <v>40966</v>
      </c>
      <c r="C3600" s="195">
        <v>208.39</v>
      </c>
    </row>
    <row r="3601" spans="2:3" x14ac:dyDescent="0.35">
      <c r="B3601" s="95">
        <v>40963</v>
      </c>
      <c r="C3601" s="195">
        <v>212.61</v>
      </c>
    </row>
    <row r="3602" spans="2:3" x14ac:dyDescent="0.35">
      <c r="B3602" s="95">
        <v>40962</v>
      </c>
      <c r="C3602" s="195">
        <v>211.09</v>
      </c>
    </row>
    <row r="3603" spans="2:3" x14ac:dyDescent="0.35">
      <c r="B3603" s="95">
        <v>40961</v>
      </c>
      <c r="C3603" s="195">
        <v>210.17</v>
      </c>
    </row>
    <row r="3604" spans="2:3" x14ac:dyDescent="0.35">
      <c r="B3604" s="95">
        <v>40960</v>
      </c>
      <c r="C3604" s="195">
        <v>216.6</v>
      </c>
    </row>
    <row r="3605" spans="2:3" x14ac:dyDescent="0.35">
      <c r="B3605" s="95">
        <v>40956</v>
      </c>
      <c r="C3605" s="195">
        <v>215.65</v>
      </c>
    </row>
    <row r="3606" spans="2:3" x14ac:dyDescent="0.35">
      <c r="B3606" s="95">
        <v>40955</v>
      </c>
      <c r="C3606" s="195">
        <v>217.31</v>
      </c>
    </row>
    <row r="3607" spans="2:3" x14ac:dyDescent="0.35">
      <c r="B3607" s="95">
        <v>40954</v>
      </c>
      <c r="C3607" s="195">
        <v>216.33</v>
      </c>
    </row>
    <row r="3608" spans="2:3" x14ac:dyDescent="0.35">
      <c r="B3608" s="95">
        <v>40953</v>
      </c>
      <c r="C3608" s="195">
        <v>212.9</v>
      </c>
    </row>
    <row r="3609" spans="2:3" x14ac:dyDescent="0.35">
      <c r="B3609" s="95">
        <v>40952</v>
      </c>
      <c r="C3609" s="195">
        <v>212.57</v>
      </c>
    </row>
    <row r="3610" spans="2:3" x14ac:dyDescent="0.35">
      <c r="B3610" s="95">
        <v>40949</v>
      </c>
      <c r="C3610" s="195">
        <v>202.68</v>
      </c>
    </row>
    <row r="3611" spans="2:3" x14ac:dyDescent="0.35">
      <c r="B3611" s="95">
        <v>40948</v>
      </c>
      <c r="C3611" s="195">
        <v>199.42</v>
      </c>
    </row>
    <row r="3612" spans="2:3" x14ac:dyDescent="0.35">
      <c r="B3612" s="95">
        <v>40947</v>
      </c>
      <c r="C3612" s="195">
        <v>197.86</v>
      </c>
    </row>
    <row r="3613" spans="2:3" x14ac:dyDescent="0.35">
      <c r="B3613" s="95">
        <v>40946</v>
      </c>
      <c r="C3613" s="195">
        <v>195.17</v>
      </c>
    </row>
    <row r="3614" spans="2:3" x14ac:dyDescent="0.35">
      <c r="B3614" s="95">
        <v>40945</v>
      </c>
      <c r="C3614" s="195">
        <v>195.02</v>
      </c>
    </row>
    <row r="3615" spans="2:3" x14ac:dyDescent="0.35">
      <c r="B3615" s="95">
        <v>40942</v>
      </c>
      <c r="C3615" s="195">
        <v>195.04</v>
      </c>
    </row>
    <row r="3616" spans="2:3" x14ac:dyDescent="0.35">
      <c r="B3616" s="95">
        <v>40941</v>
      </c>
      <c r="C3616" s="195">
        <v>190.53</v>
      </c>
    </row>
    <row r="3617" spans="2:3" x14ac:dyDescent="0.35">
      <c r="B3617" s="95">
        <v>40940</v>
      </c>
      <c r="C3617" s="195">
        <v>190.61</v>
      </c>
    </row>
    <row r="3618" spans="2:3" x14ac:dyDescent="0.35">
      <c r="B3618" s="95">
        <v>40939</v>
      </c>
      <c r="C3618" s="195">
        <v>186.18</v>
      </c>
    </row>
    <row r="3619" spans="2:3" x14ac:dyDescent="0.35">
      <c r="B3619" s="95">
        <v>40938</v>
      </c>
      <c r="C3619" s="195">
        <v>183.06</v>
      </c>
    </row>
    <row r="3620" spans="2:3" x14ac:dyDescent="0.35">
      <c r="B3620" s="95">
        <v>40935</v>
      </c>
      <c r="C3620" s="195">
        <v>188.56</v>
      </c>
    </row>
    <row r="3621" spans="2:3" x14ac:dyDescent="0.35">
      <c r="B3621" s="95">
        <v>40933</v>
      </c>
      <c r="C3621" s="195">
        <v>187.39</v>
      </c>
    </row>
    <row r="3622" spans="2:3" x14ac:dyDescent="0.35">
      <c r="B3622" s="95">
        <v>40932</v>
      </c>
      <c r="C3622" s="195">
        <v>186.53</v>
      </c>
    </row>
    <row r="3623" spans="2:3" x14ac:dyDescent="0.35">
      <c r="B3623" s="95">
        <v>40931</v>
      </c>
      <c r="C3623" s="195">
        <v>185.15</v>
      </c>
    </row>
    <row r="3624" spans="2:3" x14ac:dyDescent="0.35">
      <c r="B3624" s="95">
        <v>40928</v>
      </c>
      <c r="C3624" s="195">
        <v>187.16</v>
      </c>
    </row>
    <row r="3625" spans="2:3" x14ac:dyDescent="0.35">
      <c r="B3625" s="95">
        <v>40927</v>
      </c>
      <c r="C3625" s="195">
        <v>185.66</v>
      </c>
    </row>
    <row r="3626" spans="2:3" x14ac:dyDescent="0.35">
      <c r="B3626" s="95">
        <v>40926</v>
      </c>
      <c r="C3626" s="195">
        <v>182.75</v>
      </c>
    </row>
    <row r="3627" spans="2:3" x14ac:dyDescent="0.35">
      <c r="B3627" s="95">
        <v>40925</v>
      </c>
      <c r="C3627" s="195">
        <v>182.32</v>
      </c>
    </row>
    <row r="3628" spans="2:3" x14ac:dyDescent="0.35">
      <c r="B3628" s="95">
        <v>40924</v>
      </c>
      <c r="C3628" s="195">
        <v>180</v>
      </c>
    </row>
    <row r="3629" spans="2:3" x14ac:dyDescent="0.35">
      <c r="B3629" s="95">
        <v>40921</v>
      </c>
      <c r="C3629" s="195">
        <v>180.18</v>
      </c>
    </row>
    <row r="3630" spans="2:3" x14ac:dyDescent="0.35">
      <c r="B3630" s="95">
        <v>40920</v>
      </c>
      <c r="C3630" s="195">
        <v>179.84</v>
      </c>
    </row>
    <row r="3631" spans="2:3" x14ac:dyDescent="0.35">
      <c r="B3631" s="95">
        <v>40919</v>
      </c>
      <c r="C3631" s="195">
        <v>181.58</v>
      </c>
    </row>
    <row r="3632" spans="2:3" x14ac:dyDescent="0.35">
      <c r="B3632" s="95">
        <v>40918</v>
      </c>
      <c r="C3632" s="195">
        <v>183.49</v>
      </c>
    </row>
    <row r="3633" spans="2:3" x14ac:dyDescent="0.35">
      <c r="B3633" s="95">
        <v>40917</v>
      </c>
      <c r="C3633" s="195">
        <v>184.74</v>
      </c>
    </row>
    <row r="3634" spans="2:3" x14ac:dyDescent="0.35">
      <c r="B3634" s="95">
        <v>40914</v>
      </c>
      <c r="C3634" s="195">
        <v>181.91</v>
      </c>
    </row>
    <row r="3635" spans="2:3" x14ac:dyDescent="0.35">
      <c r="B3635" s="95">
        <v>40913</v>
      </c>
      <c r="C3635" s="195">
        <v>180.41</v>
      </c>
    </row>
    <row r="3636" spans="2:3" x14ac:dyDescent="0.35">
      <c r="B3636" s="95">
        <v>40912</v>
      </c>
      <c r="C3636" s="195">
        <v>183.98</v>
      </c>
    </row>
    <row r="3637" spans="2:3" x14ac:dyDescent="0.35">
      <c r="B3637" s="95">
        <v>40911</v>
      </c>
      <c r="C3637" s="195">
        <v>183.61</v>
      </c>
    </row>
    <row r="3638" spans="2:3" x14ac:dyDescent="0.35">
      <c r="B3638" s="95">
        <v>40910</v>
      </c>
      <c r="C3638" s="195">
        <v>183.2</v>
      </c>
    </row>
    <row r="3639" spans="2:3" x14ac:dyDescent="0.35">
      <c r="B3639" s="95">
        <v>40907</v>
      </c>
      <c r="C3639" s="195">
        <v>184.15</v>
      </c>
    </row>
    <row r="3640" spans="2:3" x14ac:dyDescent="0.35">
      <c r="B3640" s="95">
        <v>40906</v>
      </c>
      <c r="C3640" s="195">
        <v>181.7</v>
      </c>
    </row>
    <row r="3641" spans="2:3" x14ac:dyDescent="0.35">
      <c r="B3641" s="95">
        <v>40905</v>
      </c>
      <c r="C3641" s="195">
        <v>184.86</v>
      </c>
    </row>
    <row r="3642" spans="2:3" x14ac:dyDescent="0.35">
      <c r="B3642" s="95">
        <v>40904</v>
      </c>
      <c r="C3642" s="195">
        <v>183.51</v>
      </c>
    </row>
    <row r="3643" spans="2:3" x14ac:dyDescent="0.35">
      <c r="B3643" s="95">
        <v>40903</v>
      </c>
      <c r="C3643" s="195">
        <v>180.68</v>
      </c>
    </row>
    <row r="3644" spans="2:3" x14ac:dyDescent="0.35">
      <c r="B3644" s="95">
        <v>40900</v>
      </c>
      <c r="C3644" s="195">
        <v>180.68</v>
      </c>
    </row>
    <row r="3645" spans="2:3" x14ac:dyDescent="0.35">
      <c r="B3645" s="95">
        <v>40899</v>
      </c>
      <c r="C3645" s="195">
        <v>181.25</v>
      </c>
    </row>
    <row r="3646" spans="2:3" x14ac:dyDescent="0.35">
      <c r="B3646" s="95">
        <v>40898</v>
      </c>
      <c r="C3646" s="195">
        <v>180.49</v>
      </c>
    </row>
    <row r="3647" spans="2:3" x14ac:dyDescent="0.35">
      <c r="B3647" s="95">
        <v>40897</v>
      </c>
      <c r="C3647" s="195">
        <v>180.9</v>
      </c>
    </row>
    <row r="3648" spans="2:3" x14ac:dyDescent="0.35">
      <c r="B3648" s="95">
        <v>40896</v>
      </c>
      <c r="C3648" s="195">
        <v>182.75</v>
      </c>
    </row>
    <row r="3649" spans="2:3" x14ac:dyDescent="0.35">
      <c r="B3649" s="95">
        <v>40893</v>
      </c>
      <c r="C3649" s="195">
        <v>186.4</v>
      </c>
    </row>
    <row r="3650" spans="2:3" x14ac:dyDescent="0.35">
      <c r="B3650" s="95">
        <v>40892</v>
      </c>
      <c r="C3650" s="195">
        <v>186.22</v>
      </c>
    </row>
    <row r="3651" spans="2:3" x14ac:dyDescent="0.35">
      <c r="B3651" s="95">
        <v>40891</v>
      </c>
      <c r="C3651" s="195">
        <v>183.26</v>
      </c>
    </row>
    <row r="3652" spans="2:3" x14ac:dyDescent="0.35">
      <c r="B3652" s="95">
        <v>40890</v>
      </c>
      <c r="C3652" s="195">
        <v>188.83</v>
      </c>
    </row>
    <row r="3653" spans="2:3" x14ac:dyDescent="0.35">
      <c r="B3653" s="95">
        <v>40889</v>
      </c>
      <c r="C3653" s="195">
        <v>188.6</v>
      </c>
    </row>
    <row r="3654" spans="2:3" x14ac:dyDescent="0.35">
      <c r="B3654" s="95">
        <v>40886</v>
      </c>
      <c r="C3654" s="195">
        <v>187.68</v>
      </c>
    </row>
    <row r="3655" spans="2:3" x14ac:dyDescent="0.35">
      <c r="B3655" s="95">
        <v>40885</v>
      </c>
      <c r="C3655" s="195">
        <v>189.56</v>
      </c>
    </row>
    <row r="3656" spans="2:3" x14ac:dyDescent="0.35">
      <c r="B3656" s="95">
        <v>40884</v>
      </c>
      <c r="C3656" s="195">
        <v>192.17</v>
      </c>
    </row>
    <row r="3657" spans="2:3" x14ac:dyDescent="0.35">
      <c r="B3657" s="95">
        <v>40882</v>
      </c>
      <c r="C3657" s="195">
        <v>191.41</v>
      </c>
    </row>
    <row r="3658" spans="2:3" x14ac:dyDescent="0.35">
      <c r="B3658" s="95">
        <v>40879</v>
      </c>
      <c r="C3658" s="195">
        <v>190.9</v>
      </c>
    </row>
    <row r="3659" spans="2:3" x14ac:dyDescent="0.35">
      <c r="B3659" s="95">
        <v>40878</v>
      </c>
      <c r="C3659" s="195">
        <v>192.31</v>
      </c>
    </row>
    <row r="3660" spans="2:3" x14ac:dyDescent="0.35">
      <c r="B3660" s="95">
        <v>40877</v>
      </c>
      <c r="C3660" s="195">
        <v>192.54</v>
      </c>
    </row>
    <row r="3661" spans="2:3" x14ac:dyDescent="0.35">
      <c r="B3661" s="95">
        <v>40876</v>
      </c>
      <c r="C3661" s="195">
        <v>192.99</v>
      </c>
    </row>
    <row r="3662" spans="2:3" x14ac:dyDescent="0.35">
      <c r="B3662" s="95">
        <v>40875</v>
      </c>
      <c r="C3662" s="195">
        <v>192.15</v>
      </c>
    </row>
    <row r="3663" spans="2:3" x14ac:dyDescent="0.35">
      <c r="B3663" s="95">
        <v>40872</v>
      </c>
      <c r="C3663" s="195">
        <v>194.8</v>
      </c>
    </row>
    <row r="3664" spans="2:3" x14ac:dyDescent="0.35">
      <c r="B3664" s="95">
        <v>40871</v>
      </c>
      <c r="C3664" s="195">
        <v>192.38</v>
      </c>
    </row>
    <row r="3665" spans="2:3" x14ac:dyDescent="0.35">
      <c r="B3665" s="95">
        <v>40870</v>
      </c>
      <c r="C3665" s="195">
        <v>190.92</v>
      </c>
    </row>
    <row r="3666" spans="2:3" x14ac:dyDescent="0.35">
      <c r="B3666" s="95">
        <v>40869</v>
      </c>
      <c r="C3666" s="195">
        <v>195.15</v>
      </c>
    </row>
    <row r="3667" spans="2:3" x14ac:dyDescent="0.35">
      <c r="B3667" s="95">
        <v>40868</v>
      </c>
      <c r="C3667" s="195">
        <v>196.21</v>
      </c>
    </row>
    <row r="3668" spans="2:3" x14ac:dyDescent="0.35">
      <c r="B3668" s="95">
        <v>40865</v>
      </c>
      <c r="C3668" s="195">
        <v>193.38</v>
      </c>
    </row>
    <row r="3669" spans="2:3" x14ac:dyDescent="0.35">
      <c r="B3669" s="95">
        <v>40864</v>
      </c>
      <c r="C3669" s="195">
        <v>198.86</v>
      </c>
    </row>
    <row r="3670" spans="2:3" x14ac:dyDescent="0.35">
      <c r="B3670" s="95">
        <v>40863</v>
      </c>
      <c r="C3670" s="195">
        <v>199.54</v>
      </c>
    </row>
    <row r="3671" spans="2:3" x14ac:dyDescent="0.35">
      <c r="B3671" s="95">
        <v>40862</v>
      </c>
      <c r="C3671" s="195">
        <v>196.05</v>
      </c>
    </row>
    <row r="3672" spans="2:3" x14ac:dyDescent="0.35">
      <c r="B3672" s="95">
        <v>40861</v>
      </c>
      <c r="C3672" s="195">
        <v>194.39</v>
      </c>
    </row>
    <row r="3673" spans="2:3" x14ac:dyDescent="0.35">
      <c r="B3673" s="95">
        <v>40858</v>
      </c>
      <c r="C3673" s="195">
        <v>198.92</v>
      </c>
    </row>
    <row r="3674" spans="2:3" x14ac:dyDescent="0.35">
      <c r="B3674" s="95">
        <v>40856</v>
      </c>
      <c r="C3674" s="195">
        <v>195.54</v>
      </c>
    </row>
    <row r="3675" spans="2:3" x14ac:dyDescent="0.35">
      <c r="B3675" s="95">
        <v>40855</v>
      </c>
      <c r="C3675" s="195">
        <v>193.77</v>
      </c>
    </row>
    <row r="3676" spans="2:3" x14ac:dyDescent="0.35">
      <c r="B3676" s="95">
        <v>40851</v>
      </c>
      <c r="C3676" s="195">
        <v>192.48</v>
      </c>
    </row>
    <row r="3677" spans="2:3" x14ac:dyDescent="0.35">
      <c r="B3677" s="95">
        <v>40850</v>
      </c>
      <c r="C3677" s="195">
        <v>193.44</v>
      </c>
    </row>
    <row r="3678" spans="2:3" x14ac:dyDescent="0.35">
      <c r="B3678" s="95">
        <v>40849</v>
      </c>
      <c r="C3678" s="195">
        <v>194.9</v>
      </c>
    </row>
    <row r="3679" spans="2:3" x14ac:dyDescent="0.35">
      <c r="B3679" s="95">
        <v>40848</v>
      </c>
      <c r="C3679" s="195">
        <v>194.86</v>
      </c>
    </row>
    <row r="3680" spans="2:3" x14ac:dyDescent="0.35">
      <c r="B3680" s="95">
        <v>40847</v>
      </c>
      <c r="C3680" s="195">
        <v>192.54</v>
      </c>
    </row>
    <row r="3681" spans="2:3" x14ac:dyDescent="0.35">
      <c r="B3681" s="95">
        <v>40844</v>
      </c>
      <c r="C3681" s="195">
        <v>192.95</v>
      </c>
    </row>
    <row r="3682" spans="2:3" x14ac:dyDescent="0.35">
      <c r="B3682" s="95">
        <v>40841</v>
      </c>
      <c r="C3682" s="195">
        <v>187</v>
      </c>
    </row>
    <row r="3683" spans="2:3" x14ac:dyDescent="0.35">
      <c r="B3683" s="95">
        <v>40840</v>
      </c>
      <c r="C3683" s="195">
        <v>185.15</v>
      </c>
    </row>
    <row r="3684" spans="2:3" x14ac:dyDescent="0.35">
      <c r="B3684" s="95">
        <v>40837</v>
      </c>
      <c r="C3684" s="195">
        <v>182.38</v>
      </c>
    </row>
    <row r="3685" spans="2:3" x14ac:dyDescent="0.35">
      <c r="B3685" s="95">
        <v>40836</v>
      </c>
      <c r="C3685" s="195">
        <v>181.85</v>
      </c>
    </row>
    <row r="3686" spans="2:3" x14ac:dyDescent="0.35">
      <c r="B3686" s="95">
        <v>40835</v>
      </c>
      <c r="C3686" s="195">
        <v>185.77</v>
      </c>
    </row>
    <row r="3687" spans="2:3" x14ac:dyDescent="0.35">
      <c r="B3687" s="95">
        <v>40834</v>
      </c>
      <c r="C3687" s="195">
        <v>182.75</v>
      </c>
    </row>
    <row r="3688" spans="2:3" x14ac:dyDescent="0.35">
      <c r="B3688" s="95">
        <v>40833</v>
      </c>
      <c r="C3688" s="195">
        <v>183.94</v>
      </c>
    </row>
    <row r="3689" spans="2:3" x14ac:dyDescent="0.35">
      <c r="B3689" s="95">
        <v>40830</v>
      </c>
      <c r="C3689" s="195">
        <v>183.78</v>
      </c>
    </row>
    <row r="3690" spans="2:3" x14ac:dyDescent="0.35">
      <c r="B3690" s="95">
        <v>40829</v>
      </c>
      <c r="C3690" s="195">
        <v>184.06</v>
      </c>
    </row>
    <row r="3691" spans="2:3" x14ac:dyDescent="0.35">
      <c r="B3691" s="95">
        <v>40828</v>
      </c>
      <c r="C3691" s="195">
        <v>184.74</v>
      </c>
    </row>
    <row r="3692" spans="2:3" x14ac:dyDescent="0.35">
      <c r="B3692" s="95">
        <v>40827</v>
      </c>
      <c r="C3692" s="195">
        <v>183.16</v>
      </c>
    </row>
    <row r="3693" spans="2:3" x14ac:dyDescent="0.35">
      <c r="B3693" s="95">
        <v>40826</v>
      </c>
      <c r="C3693" s="195">
        <v>183.22</v>
      </c>
    </row>
    <row r="3694" spans="2:3" x14ac:dyDescent="0.35">
      <c r="B3694" s="95">
        <v>40823</v>
      </c>
      <c r="C3694" s="195">
        <v>185.05</v>
      </c>
    </row>
    <row r="3695" spans="2:3" x14ac:dyDescent="0.35">
      <c r="B3695" s="95">
        <v>40821</v>
      </c>
      <c r="C3695" s="195">
        <v>185.07</v>
      </c>
    </row>
    <row r="3696" spans="2:3" x14ac:dyDescent="0.35">
      <c r="B3696" s="95">
        <v>40820</v>
      </c>
      <c r="C3696" s="195">
        <v>188.81</v>
      </c>
    </row>
    <row r="3697" spans="2:3" x14ac:dyDescent="0.35">
      <c r="B3697" s="95">
        <v>40819</v>
      </c>
      <c r="C3697" s="195">
        <v>189.38</v>
      </c>
    </row>
    <row r="3698" spans="2:3" x14ac:dyDescent="0.35">
      <c r="B3698" s="95">
        <v>40816</v>
      </c>
      <c r="C3698" s="195">
        <v>192.85</v>
      </c>
    </row>
    <row r="3699" spans="2:3" x14ac:dyDescent="0.35">
      <c r="B3699" s="95">
        <v>40815</v>
      </c>
      <c r="C3699" s="195">
        <v>189.36</v>
      </c>
    </row>
    <row r="3700" spans="2:3" x14ac:dyDescent="0.35">
      <c r="B3700" s="95">
        <v>40814</v>
      </c>
      <c r="C3700" s="195">
        <v>187.12</v>
      </c>
    </row>
    <row r="3701" spans="2:3" x14ac:dyDescent="0.35">
      <c r="B3701" s="95">
        <v>40813</v>
      </c>
      <c r="C3701" s="195">
        <v>191.04</v>
      </c>
    </row>
    <row r="3702" spans="2:3" x14ac:dyDescent="0.35">
      <c r="B3702" s="95">
        <v>40812</v>
      </c>
      <c r="C3702" s="195">
        <v>186.81</v>
      </c>
    </row>
    <row r="3703" spans="2:3" x14ac:dyDescent="0.35">
      <c r="B3703" s="95">
        <v>40809</v>
      </c>
      <c r="C3703" s="195">
        <v>190.22</v>
      </c>
    </row>
    <row r="3704" spans="2:3" x14ac:dyDescent="0.35">
      <c r="B3704" s="95">
        <v>40808</v>
      </c>
      <c r="C3704" s="195">
        <v>186.77</v>
      </c>
    </row>
    <row r="3705" spans="2:3" x14ac:dyDescent="0.35">
      <c r="B3705" s="95">
        <v>40807</v>
      </c>
      <c r="C3705" s="195">
        <v>190.24</v>
      </c>
    </row>
    <row r="3706" spans="2:3" x14ac:dyDescent="0.35">
      <c r="B3706" s="95">
        <v>40806</v>
      </c>
      <c r="C3706" s="195">
        <v>188.19</v>
      </c>
    </row>
    <row r="3707" spans="2:3" x14ac:dyDescent="0.35">
      <c r="B3707" s="95">
        <v>40805</v>
      </c>
      <c r="C3707" s="195">
        <v>187.22</v>
      </c>
    </row>
    <row r="3708" spans="2:3" x14ac:dyDescent="0.35">
      <c r="B3708" s="95">
        <v>40802</v>
      </c>
      <c r="C3708" s="195">
        <v>190.78</v>
      </c>
    </row>
    <row r="3709" spans="2:3" x14ac:dyDescent="0.35">
      <c r="B3709" s="95">
        <v>40801</v>
      </c>
      <c r="C3709" s="195">
        <v>192.7</v>
      </c>
    </row>
    <row r="3710" spans="2:3" x14ac:dyDescent="0.35">
      <c r="B3710" s="95">
        <v>40800</v>
      </c>
      <c r="C3710" s="195">
        <v>190.92</v>
      </c>
    </row>
    <row r="3711" spans="2:3" x14ac:dyDescent="0.35">
      <c r="B3711" s="95">
        <v>40799</v>
      </c>
      <c r="C3711" s="195">
        <v>192.34</v>
      </c>
    </row>
    <row r="3712" spans="2:3" x14ac:dyDescent="0.35">
      <c r="B3712" s="95">
        <v>40798</v>
      </c>
      <c r="C3712" s="195">
        <v>195.6</v>
      </c>
    </row>
    <row r="3713" spans="2:3" x14ac:dyDescent="0.35">
      <c r="B3713" s="95">
        <v>40795</v>
      </c>
      <c r="C3713" s="195">
        <v>193.01</v>
      </c>
    </row>
    <row r="3714" spans="2:3" x14ac:dyDescent="0.35">
      <c r="B3714" s="95">
        <v>40794</v>
      </c>
      <c r="C3714" s="195">
        <v>195.09</v>
      </c>
    </row>
    <row r="3715" spans="2:3" x14ac:dyDescent="0.35">
      <c r="B3715" s="95">
        <v>40793</v>
      </c>
      <c r="C3715" s="195">
        <v>196.17</v>
      </c>
    </row>
    <row r="3716" spans="2:3" x14ac:dyDescent="0.35">
      <c r="B3716" s="95">
        <v>40792</v>
      </c>
      <c r="C3716" s="195">
        <v>196.07</v>
      </c>
    </row>
    <row r="3717" spans="2:3" x14ac:dyDescent="0.35">
      <c r="B3717" s="95">
        <v>40791</v>
      </c>
      <c r="C3717" s="195">
        <v>196.85</v>
      </c>
    </row>
    <row r="3718" spans="2:3" x14ac:dyDescent="0.35">
      <c r="B3718" s="95">
        <v>40788</v>
      </c>
      <c r="C3718" s="195">
        <v>196.93</v>
      </c>
    </row>
    <row r="3719" spans="2:3" x14ac:dyDescent="0.35">
      <c r="B3719" s="95">
        <v>40785</v>
      </c>
      <c r="C3719" s="195">
        <v>200.75</v>
      </c>
    </row>
    <row r="3720" spans="2:3" x14ac:dyDescent="0.35">
      <c r="B3720" s="95">
        <v>40784</v>
      </c>
      <c r="C3720" s="195">
        <v>192.87</v>
      </c>
    </row>
    <row r="3721" spans="2:3" x14ac:dyDescent="0.35">
      <c r="B3721" s="95">
        <v>40781</v>
      </c>
      <c r="C3721" s="195">
        <v>194.43</v>
      </c>
    </row>
    <row r="3722" spans="2:3" x14ac:dyDescent="0.35">
      <c r="B3722" s="95">
        <v>40780</v>
      </c>
      <c r="C3722" s="195">
        <v>194.2</v>
      </c>
    </row>
    <row r="3723" spans="2:3" x14ac:dyDescent="0.35">
      <c r="B3723" s="95">
        <v>40779</v>
      </c>
      <c r="C3723" s="195">
        <v>195.04</v>
      </c>
    </row>
    <row r="3724" spans="2:3" x14ac:dyDescent="0.35">
      <c r="B3724" s="95">
        <v>40778</v>
      </c>
      <c r="C3724" s="195">
        <v>190.45</v>
      </c>
    </row>
    <row r="3725" spans="2:3" x14ac:dyDescent="0.35">
      <c r="B3725" s="95">
        <v>40777</v>
      </c>
      <c r="C3725" s="195">
        <v>189.09</v>
      </c>
    </row>
    <row r="3726" spans="2:3" x14ac:dyDescent="0.35">
      <c r="B3726" s="95">
        <v>40774</v>
      </c>
      <c r="C3726" s="195">
        <v>189.13</v>
      </c>
    </row>
    <row r="3727" spans="2:3" x14ac:dyDescent="0.35">
      <c r="B3727" s="95">
        <v>40773</v>
      </c>
      <c r="C3727" s="195">
        <v>194.2</v>
      </c>
    </row>
    <row r="3728" spans="2:3" x14ac:dyDescent="0.35">
      <c r="B3728" s="95">
        <v>40772</v>
      </c>
      <c r="C3728" s="195">
        <v>194.2</v>
      </c>
    </row>
    <row r="3729" spans="2:3" x14ac:dyDescent="0.35">
      <c r="B3729" s="95">
        <v>40771</v>
      </c>
      <c r="C3729" s="195">
        <v>191.74</v>
      </c>
    </row>
    <row r="3730" spans="2:3" x14ac:dyDescent="0.35">
      <c r="B3730" s="95">
        <v>40767</v>
      </c>
      <c r="C3730" s="195">
        <v>193.65</v>
      </c>
    </row>
    <row r="3731" spans="2:3" x14ac:dyDescent="0.35">
      <c r="B3731" s="95">
        <v>40766</v>
      </c>
      <c r="C3731" s="195">
        <v>190.92</v>
      </c>
    </row>
    <row r="3732" spans="2:3" x14ac:dyDescent="0.35">
      <c r="B3732" s="95">
        <v>40765</v>
      </c>
      <c r="C3732" s="195">
        <v>192.7</v>
      </c>
    </row>
    <row r="3733" spans="2:3" x14ac:dyDescent="0.35">
      <c r="B3733" s="95">
        <v>40764</v>
      </c>
      <c r="C3733" s="195">
        <v>193.81</v>
      </c>
    </row>
    <row r="3734" spans="2:3" x14ac:dyDescent="0.35">
      <c r="B3734" s="95">
        <v>40763</v>
      </c>
      <c r="C3734" s="195">
        <v>194.8</v>
      </c>
    </row>
    <row r="3735" spans="2:3" x14ac:dyDescent="0.35">
      <c r="B3735" s="95">
        <v>40760</v>
      </c>
      <c r="C3735" s="195">
        <v>192.91</v>
      </c>
    </row>
    <row r="3736" spans="2:3" x14ac:dyDescent="0.35">
      <c r="B3736" s="95">
        <v>40759</v>
      </c>
      <c r="C3736" s="195">
        <v>196.32</v>
      </c>
    </row>
    <row r="3737" spans="2:3" x14ac:dyDescent="0.35">
      <c r="B3737" s="95">
        <v>40758</v>
      </c>
      <c r="C3737" s="195">
        <v>196.95</v>
      </c>
    </row>
    <row r="3738" spans="2:3" x14ac:dyDescent="0.35">
      <c r="B3738" s="95">
        <v>40757</v>
      </c>
      <c r="C3738" s="195">
        <v>197.08</v>
      </c>
    </row>
    <row r="3739" spans="2:3" x14ac:dyDescent="0.35">
      <c r="B3739" s="95">
        <v>40756</v>
      </c>
      <c r="C3739" s="195">
        <v>196.3</v>
      </c>
    </row>
    <row r="3740" spans="2:3" x14ac:dyDescent="0.35">
      <c r="B3740" s="95">
        <v>40753</v>
      </c>
      <c r="C3740" s="195">
        <v>197.84</v>
      </c>
    </row>
    <row r="3741" spans="2:3" x14ac:dyDescent="0.35">
      <c r="B3741" s="95">
        <v>40752</v>
      </c>
      <c r="C3741" s="195">
        <v>195.39</v>
      </c>
    </row>
    <row r="3742" spans="2:3" x14ac:dyDescent="0.35">
      <c r="B3742" s="95">
        <v>40751</v>
      </c>
      <c r="C3742" s="195">
        <v>192.27</v>
      </c>
    </row>
    <row r="3743" spans="2:3" x14ac:dyDescent="0.35">
      <c r="B3743" s="95">
        <v>40750</v>
      </c>
      <c r="C3743" s="195">
        <v>194.31</v>
      </c>
    </row>
    <row r="3744" spans="2:3" x14ac:dyDescent="0.35">
      <c r="B3744" s="95">
        <v>40749</v>
      </c>
      <c r="C3744" s="195">
        <v>197.63</v>
      </c>
    </row>
    <row r="3745" spans="2:3" x14ac:dyDescent="0.35">
      <c r="B3745" s="95">
        <v>40746</v>
      </c>
      <c r="C3745" s="195">
        <v>197.04</v>
      </c>
    </row>
    <row r="3746" spans="2:3" x14ac:dyDescent="0.35">
      <c r="B3746" s="95">
        <v>40745</v>
      </c>
      <c r="C3746" s="195">
        <v>198.1</v>
      </c>
    </row>
    <row r="3747" spans="2:3" x14ac:dyDescent="0.35">
      <c r="B3747" s="95">
        <v>40744</v>
      </c>
      <c r="C3747" s="195">
        <v>196.83</v>
      </c>
    </row>
    <row r="3748" spans="2:3" x14ac:dyDescent="0.35">
      <c r="B3748" s="95">
        <v>40743</v>
      </c>
      <c r="C3748" s="195">
        <v>200.96</v>
      </c>
    </row>
    <row r="3749" spans="2:3" x14ac:dyDescent="0.35">
      <c r="B3749" s="95">
        <v>40742</v>
      </c>
      <c r="C3749" s="195">
        <v>195.31</v>
      </c>
    </row>
    <row r="3750" spans="2:3" x14ac:dyDescent="0.35">
      <c r="B3750" s="95">
        <v>40739</v>
      </c>
      <c r="C3750" s="195">
        <v>193.93</v>
      </c>
    </row>
    <row r="3751" spans="2:3" x14ac:dyDescent="0.35">
      <c r="B3751" s="95">
        <v>40738</v>
      </c>
      <c r="C3751" s="195">
        <v>194.16</v>
      </c>
    </row>
    <row r="3752" spans="2:3" x14ac:dyDescent="0.35">
      <c r="B3752" s="95">
        <v>40737</v>
      </c>
      <c r="C3752" s="195">
        <v>192.21</v>
      </c>
    </row>
    <row r="3753" spans="2:3" x14ac:dyDescent="0.35">
      <c r="B3753" s="95">
        <v>40736</v>
      </c>
      <c r="C3753" s="195">
        <v>190.9</v>
      </c>
    </row>
    <row r="3754" spans="2:3" x14ac:dyDescent="0.35">
      <c r="B3754" s="95">
        <v>40735</v>
      </c>
      <c r="C3754" s="195">
        <v>193.21</v>
      </c>
    </row>
    <row r="3755" spans="2:3" x14ac:dyDescent="0.35">
      <c r="B3755" s="95">
        <v>40732</v>
      </c>
      <c r="C3755" s="195">
        <v>193.29</v>
      </c>
    </row>
    <row r="3756" spans="2:3" x14ac:dyDescent="0.35">
      <c r="B3756" s="95">
        <v>40731</v>
      </c>
      <c r="C3756" s="195">
        <v>196.22</v>
      </c>
    </row>
    <row r="3757" spans="2:3" x14ac:dyDescent="0.35">
      <c r="B3757" s="95">
        <v>40730</v>
      </c>
      <c r="C3757" s="195">
        <v>196.42</v>
      </c>
    </row>
    <row r="3758" spans="2:3" x14ac:dyDescent="0.35">
      <c r="B3758" s="95">
        <v>40729</v>
      </c>
      <c r="C3758" s="195">
        <v>195.96</v>
      </c>
    </row>
    <row r="3759" spans="2:3" x14ac:dyDescent="0.35">
      <c r="B3759" s="95">
        <v>40728</v>
      </c>
      <c r="C3759" s="195">
        <v>197.32</v>
      </c>
    </row>
    <row r="3760" spans="2:3" x14ac:dyDescent="0.35">
      <c r="B3760" s="95">
        <v>40725</v>
      </c>
      <c r="C3760" s="195">
        <v>197.46</v>
      </c>
    </row>
    <row r="3761" spans="2:3" x14ac:dyDescent="0.35">
      <c r="B3761" s="95">
        <v>40724</v>
      </c>
      <c r="C3761" s="195">
        <v>194.06</v>
      </c>
    </row>
    <row r="3762" spans="2:3" x14ac:dyDescent="0.35">
      <c r="B3762" s="95">
        <v>40723</v>
      </c>
      <c r="C3762" s="195">
        <v>191.73</v>
      </c>
    </row>
    <row r="3763" spans="2:3" x14ac:dyDescent="0.35">
      <c r="B3763" s="95">
        <v>40722</v>
      </c>
      <c r="C3763" s="195">
        <v>189.48</v>
      </c>
    </row>
    <row r="3764" spans="2:3" x14ac:dyDescent="0.35">
      <c r="B3764" s="95">
        <v>40721</v>
      </c>
      <c r="C3764" s="195">
        <v>188.71</v>
      </c>
    </row>
    <row r="3765" spans="2:3" x14ac:dyDescent="0.35">
      <c r="B3765" s="95">
        <v>40718</v>
      </c>
      <c r="C3765" s="195">
        <v>188.47</v>
      </c>
    </row>
    <row r="3766" spans="2:3" x14ac:dyDescent="0.35">
      <c r="B3766" s="95">
        <v>40717</v>
      </c>
      <c r="C3766" s="195">
        <v>184.72</v>
      </c>
    </row>
    <row r="3767" spans="2:3" x14ac:dyDescent="0.35">
      <c r="B3767" s="95">
        <v>40716</v>
      </c>
      <c r="C3767" s="195">
        <v>186.36</v>
      </c>
    </row>
    <row r="3768" spans="2:3" x14ac:dyDescent="0.35">
      <c r="B3768" s="95">
        <v>40715</v>
      </c>
      <c r="C3768" s="195">
        <v>191.16</v>
      </c>
    </row>
    <row r="3769" spans="2:3" x14ac:dyDescent="0.35">
      <c r="B3769" s="95">
        <v>40714</v>
      </c>
      <c r="C3769" s="195">
        <v>190.51</v>
      </c>
    </row>
    <row r="3770" spans="2:3" x14ac:dyDescent="0.35">
      <c r="B3770" s="95">
        <v>40711</v>
      </c>
      <c r="C3770" s="195">
        <v>190.47</v>
      </c>
    </row>
    <row r="3771" spans="2:3" x14ac:dyDescent="0.35">
      <c r="B3771" s="95">
        <v>40710</v>
      </c>
      <c r="C3771" s="195">
        <v>190.98</v>
      </c>
    </row>
    <row r="3772" spans="2:3" x14ac:dyDescent="0.35">
      <c r="B3772" s="95">
        <v>40709</v>
      </c>
      <c r="C3772" s="195">
        <v>188.49</v>
      </c>
    </row>
    <row r="3773" spans="2:3" x14ac:dyDescent="0.35">
      <c r="B3773" s="95">
        <v>40708</v>
      </c>
      <c r="C3773" s="195">
        <v>190.61</v>
      </c>
    </row>
    <row r="3774" spans="2:3" x14ac:dyDescent="0.35">
      <c r="B3774" s="95">
        <v>40707</v>
      </c>
      <c r="C3774" s="195">
        <v>181.04</v>
      </c>
    </row>
    <row r="3775" spans="2:3" x14ac:dyDescent="0.35">
      <c r="B3775" s="95">
        <v>40704</v>
      </c>
      <c r="C3775" s="195">
        <v>179.6</v>
      </c>
    </row>
    <row r="3776" spans="2:3" x14ac:dyDescent="0.35">
      <c r="B3776" s="95">
        <v>40703</v>
      </c>
      <c r="C3776" s="195">
        <v>179.36</v>
      </c>
    </row>
    <row r="3777" spans="2:3" x14ac:dyDescent="0.35">
      <c r="B3777" s="95">
        <v>40702</v>
      </c>
      <c r="C3777" s="195">
        <v>180.21</v>
      </c>
    </row>
    <row r="3778" spans="2:3" x14ac:dyDescent="0.35">
      <c r="B3778" s="95">
        <v>40701</v>
      </c>
      <c r="C3778" s="195">
        <v>180.59</v>
      </c>
    </row>
    <row r="3779" spans="2:3" x14ac:dyDescent="0.35">
      <c r="B3779" s="95">
        <v>40700</v>
      </c>
      <c r="C3779" s="195">
        <v>181.28</v>
      </c>
    </row>
    <row r="3780" spans="2:3" x14ac:dyDescent="0.35">
      <c r="B3780" s="95">
        <v>40697</v>
      </c>
      <c r="C3780" s="195">
        <v>180.23</v>
      </c>
    </row>
    <row r="3781" spans="2:3" x14ac:dyDescent="0.35">
      <c r="B3781" s="95">
        <v>40696</v>
      </c>
      <c r="C3781" s="195">
        <v>174.9</v>
      </c>
    </row>
    <row r="3782" spans="2:3" x14ac:dyDescent="0.35">
      <c r="B3782" s="95">
        <v>40695</v>
      </c>
      <c r="C3782" s="195">
        <v>170.55</v>
      </c>
    </row>
    <row r="3783" spans="2:3" x14ac:dyDescent="0.35">
      <c r="B3783" s="95">
        <v>40694</v>
      </c>
      <c r="C3783" s="195">
        <v>170.28</v>
      </c>
    </row>
    <row r="3784" spans="2:3" x14ac:dyDescent="0.35">
      <c r="B3784" s="95">
        <v>40693</v>
      </c>
      <c r="C3784" s="195">
        <v>165.93</v>
      </c>
    </row>
    <row r="3785" spans="2:3" x14ac:dyDescent="0.35">
      <c r="B3785" s="95">
        <v>40690</v>
      </c>
      <c r="C3785" s="195">
        <v>158.36000000000001</v>
      </c>
    </row>
    <row r="3786" spans="2:3" x14ac:dyDescent="0.35">
      <c r="B3786" s="95">
        <v>40689</v>
      </c>
      <c r="C3786" s="195">
        <v>158.63999999999999</v>
      </c>
    </row>
    <row r="3787" spans="2:3" x14ac:dyDescent="0.35">
      <c r="B3787" s="95">
        <v>40688</v>
      </c>
      <c r="C3787" s="195">
        <v>160.12</v>
      </c>
    </row>
    <row r="3788" spans="2:3" x14ac:dyDescent="0.35">
      <c r="B3788" s="95">
        <v>40687</v>
      </c>
      <c r="C3788" s="195">
        <v>159.59</v>
      </c>
    </row>
    <row r="3789" spans="2:3" x14ac:dyDescent="0.35">
      <c r="B3789" s="95">
        <v>40686</v>
      </c>
      <c r="C3789" s="195">
        <v>155.93</v>
      </c>
    </row>
    <row r="3790" spans="2:3" x14ac:dyDescent="0.35">
      <c r="B3790" s="95">
        <v>40683</v>
      </c>
      <c r="C3790" s="195">
        <v>154.71</v>
      </c>
    </row>
    <row r="3791" spans="2:3" x14ac:dyDescent="0.35">
      <c r="B3791" s="95">
        <v>40682</v>
      </c>
      <c r="C3791" s="195">
        <v>154.80000000000001</v>
      </c>
    </row>
    <row r="3792" spans="2:3" x14ac:dyDescent="0.35">
      <c r="B3792" s="95">
        <v>40681</v>
      </c>
      <c r="C3792" s="195">
        <v>152.81</v>
      </c>
    </row>
    <row r="3793" spans="2:3" x14ac:dyDescent="0.35">
      <c r="B3793" s="95">
        <v>40680</v>
      </c>
      <c r="C3793" s="195">
        <v>151.84</v>
      </c>
    </row>
    <row r="3794" spans="2:3" x14ac:dyDescent="0.35">
      <c r="B3794" s="95">
        <v>40679</v>
      </c>
      <c r="C3794" s="195">
        <v>151.9</v>
      </c>
    </row>
    <row r="3795" spans="2:3" x14ac:dyDescent="0.35">
      <c r="B3795" s="95">
        <v>40676</v>
      </c>
      <c r="C3795" s="195">
        <v>150.32</v>
      </c>
    </row>
    <row r="3796" spans="2:3" x14ac:dyDescent="0.35">
      <c r="B3796" s="95">
        <v>40675</v>
      </c>
      <c r="C3796" s="195">
        <v>150.91</v>
      </c>
    </row>
    <row r="3797" spans="2:3" x14ac:dyDescent="0.35">
      <c r="B3797" s="95">
        <v>40674</v>
      </c>
      <c r="C3797" s="195">
        <v>152.75</v>
      </c>
    </row>
    <row r="3798" spans="2:3" x14ac:dyDescent="0.35">
      <c r="B3798" s="95">
        <v>40673</v>
      </c>
      <c r="C3798" s="195">
        <v>148.97999999999999</v>
      </c>
    </row>
    <row r="3799" spans="2:3" x14ac:dyDescent="0.35">
      <c r="B3799" s="95">
        <v>40672</v>
      </c>
      <c r="C3799" s="195">
        <v>149.41</v>
      </c>
    </row>
    <row r="3800" spans="2:3" x14ac:dyDescent="0.35">
      <c r="B3800" s="95">
        <v>40669</v>
      </c>
      <c r="C3800" s="195">
        <v>150.1</v>
      </c>
    </row>
    <row r="3801" spans="2:3" x14ac:dyDescent="0.35">
      <c r="B3801" s="95">
        <v>40668</v>
      </c>
      <c r="C3801" s="195">
        <v>147.16</v>
      </c>
    </row>
    <row r="3802" spans="2:3" x14ac:dyDescent="0.35">
      <c r="B3802" s="95">
        <v>40667</v>
      </c>
      <c r="C3802" s="195">
        <v>146.86000000000001</v>
      </c>
    </row>
    <row r="3803" spans="2:3" x14ac:dyDescent="0.35">
      <c r="B3803" s="95">
        <v>40666</v>
      </c>
      <c r="C3803" s="195">
        <v>146.94</v>
      </c>
    </row>
    <row r="3804" spans="2:3" x14ac:dyDescent="0.35">
      <c r="B3804" s="95">
        <v>40665</v>
      </c>
      <c r="C3804" s="195">
        <v>147.72999999999999</v>
      </c>
    </row>
    <row r="3805" spans="2:3" x14ac:dyDescent="0.35">
      <c r="B3805" s="95">
        <v>40662</v>
      </c>
      <c r="C3805" s="195">
        <v>149.55000000000001</v>
      </c>
    </row>
    <row r="3806" spans="2:3" x14ac:dyDescent="0.35">
      <c r="B3806" s="95">
        <v>40661</v>
      </c>
      <c r="C3806" s="195">
        <v>153.78</v>
      </c>
    </row>
    <row r="3807" spans="2:3" x14ac:dyDescent="0.35">
      <c r="B3807" s="95">
        <v>40660</v>
      </c>
      <c r="C3807" s="195">
        <v>153.16</v>
      </c>
    </row>
    <row r="3808" spans="2:3" x14ac:dyDescent="0.35">
      <c r="B3808" s="95">
        <v>40659</v>
      </c>
      <c r="C3808" s="195">
        <v>154.05000000000001</v>
      </c>
    </row>
    <row r="3809" spans="2:3" x14ac:dyDescent="0.35">
      <c r="B3809" s="95">
        <v>40658</v>
      </c>
      <c r="C3809" s="195">
        <v>153.84</v>
      </c>
    </row>
    <row r="3810" spans="2:3" x14ac:dyDescent="0.35">
      <c r="B3810" s="95">
        <v>40654</v>
      </c>
      <c r="C3810" s="195">
        <v>154.47</v>
      </c>
    </row>
    <row r="3811" spans="2:3" x14ac:dyDescent="0.35">
      <c r="B3811" s="95">
        <v>40653</v>
      </c>
      <c r="C3811" s="195">
        <v>154.13</v>
      </c>
    </row>
    <row r="3812" spans="2:3" x14ac:dyDescent="0.35">
      <c r="B3812" s="95">
        <v>40652</v>
      </c>
      <c r="C3812" s="195">
        <v>151.44999999999999</v>
      </c>
    </row>
    <row r="3813" spans="2:3" x14ac:dyDescent="0.35">
      <c r="B3813" s="95">
        <v>40651</v>
      </c>
      <c r="C3813" s="195">
        <v>152.71</v>
      </c>
    </row>
    <row r="3814" spans="2:3" x14ac:dyDescent="0.35">
      <c r="B3814" s="95">
        <v>40648</v>
      </c>
      <c r="C3814" s="195">
        <v>157.63</v>
      </c>
    </row>
    <row r="3815" spans="2:3" x14ac:dyDescent="0.35">
      <c r="B3815" s="95">
        <v>40646</v>
      </c>
      <c r="C3815" s="195">
        <v>156.19</v>
      </c>
    </row>
    <row r="3816" spans="2:3" x14ac:dyDescent="0.35">
      <c r="B3816" s="95">
        <v>40644</v>
      </c>
      <c r="C3816" s="195">
        <v>153.24</v>
      </c>
    </row>
    <row r="3817" spans="2:3" x14ac:dyDescent="0.35">
      <c r="B3817" s="95">
        <v>40641</v>
      </c>
      <c r="C3817" s="195">
        <v>152.28</v>
      </c>
    </row>
    <row r="3818" spans="2:3" x14ac:dyDescent="0.35">
      <c r="B3818" s="95">
        <v>40640</v>
      </c>
      <c r="C3818" s="195">
        <v>148.6</v>
      </c>
    </row>
    <row r="3819" spans="2:3" x14ac:dyDescent="0.35">
      <c r="B3819" s="95">
        <v>40639</v>
      </c>
      <c r="C3819" s="195">
        <v>148.22999999999999</v>
      </c>
    </row>
    <row r="3820" spans="2:3" x14ac:dyDescent="0.35">
      <c r="B3820" s="95">
        <v>40638</v>
      </c>
      <c r="C3820" s="195">
        <v>148.13</v>
      </c>
    </row>
    <row r="3821" spans="2:3" x14ac:dyDescent="0.35">
      <c r="B3821" s="95">
        <v>40637</v>
      </c>
      <c r="C3821" s="195">
        <v>150.54</v>
      </c>
    </row>
    <row r="3822" spans="2:3" x14ac:dyDescent="0.35">
      <c r="B3822" s="95">
        <v>40634</v>
      </c>
      <c r="C3822" s="195">
        <v>150.68</v>
      </c>
    </row>
    <row r="3823" spans="2:3" x14ac:dyDescent="0.35">
      <c r="B3823" s="95">
        <v>40633</v>
      </c>
      <c r="C3823" s="195">
        <v>150.85</v>
      </c>
    </row>
    <row r="3824" spans="2:3" x14ac:dyDescent="0.35">
      <c r="B3824" s="95">
        <v>40632</v>
      </c>
      <c r="C3824" s="195">
        <v>148.21</v>
      </c>
    </row>
    <row r="3825" spans="2:3" x14ac:dyDescent="0.35">
      <c r="B3825" s="95">
        <v>40631</v>
      </c>
      <c r="C3825" s="195">
        <v>143.69999999999999</v>
      </c>
    </row>
    <row r="3826" spans="2:3" x14ac:dyDescent="0.35">
      <c r="B3826" s="95">
        <v>40630</v>
      </c>
      <c r="C3826" s="195">
        <v>145.83000000000001</v>
      </c>
    </row>
    <row r="3827" spans="2:3" x14ac:dyDescent="0.35">
      <c r="B3827" s="95">
        <v>40627</v>
      </c>
      <c r="C3827" s="195">
        <v>143.52000000000001</v>
      </c>
    </row>
    <row r="3828" spans="2:3" x14ac:dyDescent="0.35">
      <c r="B3828" s="95">
        <v>40626</v>
      </c>
      <c r="C3828" s="195">
        <v>142.06</v>
      </c>
    </row>
    <row r="3829" spans="2:3" x14ac:dyDescent="0.35">
      <c r="B3829" s="95">
        <v>40625</v>
      </c>
      <c r="C3829" s="195">
        <v>141.47</v>
      </c>
    </row>
    <row r="3830" spans="2:3" x14ac:dyDescent="0.35">
      <c r="B3830" s="95">
        <v>40624</v>
      </c>
      <c r="C3830" s="195">
        <v>142</v>
      </c>
    </row>
    <row r="3831" spans="2:3" x14ac:dyDescent="0.35">
      <c r="B3831" s="95">
        <v>40623</v>
      </c>
      <c r="C3831" s="195">
        <v>142.85</v>
      </c>
    </row>
    <row r="3832" spans="2:3" x14ac:dyDescent="0.35">
      <c r="B3832" s="95">
        <v>40620</v>
      </c>
      <c r="C3832" s="195">
        <v>143.91999999999999</v>
      </c>
    </row>
    <row r="3833" spans="2:3" x14ac:dyDescent="0.35">
      <c r="B3833" s="95">
        <v>40619</v>
      </c>
      <c r="C3833" s="195">
        <v>145.74</v>
      </c>
    </row>
    <row r="3834" spans="2:3" x14ac:dyDescent="0.35">
      <c r="B3834" s="95">
        <v>40618</v>
      </c>
      <c r="C3834" s="195">
        <v>145.93</v>
      </c>
    </row>
    <row r="3835" spans="2:3" x14ac:dyDescent="0.35">
      <c r="B3835" s="95">
        <v>40617</v>
      </c>
      <c r="C3835" s="195">
        <v>145.4</v>
      </c>
    </row>
    <row r="3836" spans="2:3" x14ac:dyDescent="0.35">
      <c r="B3836" s="95">
        <v>40616</v>
      </c>
      <c r="C3836" s="195">
        <v>144.06</v>
      </c>
    </row>
    <row r="3837" spans="2:3" x14ac:dyDescent="0.35">
      <c r="B3837" s="95">
        <v>40613</v>
      </c>
      <c r="C3837" s="195">
        <v>143.97999999999999</v>
      </c>
    </row>
    <row r="3838" spans="2:3" x14ac:dyDescent="0.35">
      <c r="B3838" s="95">
        <v>40612</v>
      </c>
      <c r="C3838" s="195">
        <v>142.06</v>
      </c>
    </row>
    <row r="3839" spans="2:3" x14ac:dyDescent="0.35">
      <c r="B3839" s="95">
        <v>40611</v>
      </c>
      <c r="C3839" s="195">
        <v>141.66999999999999</v>
      </c>
    </row>
    <row r="3840" spans="2:3" x14ac:dyDescent="0.35">
      <c r="B3840" s="95">
        <v>40610</v>
      </c>
      <c r="C3840" s="195">
        <v>140.88</v>
      </c>
    </row>
    <row r="3841" spans="2:3" x14ac:dyDescent="0.35">
      <c r="B3841" s="95">
        <v>40609</v>
      </c>
      <c r="C3841" s="195">
        <v>140.01</v>
      </c>
    </row>
    <row r="3842" spans="2:3" x14ac:dyDescent="0.35">
      <c r="B3842" s="95">
        <v>40606</v>
      </c>
      <c r="C3842" s="195">
        <v>139.49</v>
      </c>
    </row>
    <row r="3843" spans="2:3" x14ac:dyDescent="0.35">
      <c r="B3843" s="95">
        <v>40605</v>
      </c>
      <c r="C3843" s="195">
        <v>140.32</v>
      </c>
    </row>
    <row r="3844" spans="2:3" x14ac:dyDescent="0.35">
      <c r="B3844" s="95">
        <v>40603</v>
      </c>
      <c r="C3844" s="195">
        <v>138.94</v>
      </c>
    </row>
    <row r="3845" spans="2:3" x14ac:dyDescent="0.35">
      <c r="B3845" s="95">
        <v>40602</v>
      </c>
      <c r="C3845" s="195">
        <v>136.21</v>
      </c>
    </row>
    <row r="3846" spans="2:3" x14ac:dyDescent="0.35">
      <c r="B3846" s="95">
        <v>40599</v>
      </c>
      <c r="C3846" s="195">
        <v>140.36000000000001</v>
      </c>
    </row>
    <row r="3847" spans="2:3" x14ac:dyDescent="0.35">
      <c r="B3847" s="95">
        <v>40598</v>
      </c>
      <c r="C3847" s="195">
        <v>144.02000000000001</v>
      </c>
    </row>
    <row r="3848" spans="2:3" x14ac:dyDescent="0.35">
      <c r="B3848" s="95">
        <v>40597</v>
      </c>
      <c r="C3848" s="195">
        <v>145.02000000000001</v>
      </c>
    </row>
    <row r="3849" spans="2:3" x14ac:dyDescent="0.35">
      <c r="B3849" s="95">
        <v>40596</v>
      </c>
      <c r="C3849" s="195">
        <v>145.54</v>
      </c>
    </row>
    <row r="3850" spans="2:3" x14ac:dyDescent="0.35">
      <c r="B3850" s="95">
        <v>40595</v>
      </c>
      <c r="C3850" s="195">
        <v>145.81</v>
      </c>
    </row>
    <row r="3851" spans="2:3" x14ac:dyDescent="0.35">
      <c r="B3851" s="95">
        <v>40592</v>
      </c>
      <c r="C3851" s="195">
        <v>149.07</v>
      </c>
    </row>
    <row r="3852" spans="2:3" x14ac:dyDescent="0.35">
      <c r="B3852" s="95">
        <v>40591</v>
      </c>
      <c r="C3852" s="195">
        <v>146.49</v>
      </c>
    </row>
    <row r="3853" spans="2:3" x14ac:dyDescent="0.35">
      <c r="B3853" s="95">
        <v>40590</v>
      </c>
      <c r="C3853" s="195">
        <v>146.76</v>
      </c>
    </row>
    <row r="3854" spans="2:3" x14ac:dyDescent="0.35">
      <c r="B3854" s="95">
        <v>40589</v>
      </c>
      <c r="C3854" s="195">
        <v>146.96</v>
      </c>
    </row>
    <row r="3855" spans="2:3" x14ac:dyDescent="0.35">
      <c r="B3855" s="95">
        <v>40588</v>
      </c>
      <c r="C3855" s="195">
        <v>146.82</v>
      </c>
    </row>
    <row r="3856" spans="2:3" x14ac:dyDescent="0.35">
      <c r="B3856" s="95">
        <v>40585</v>
      </c>
      <c r="C3856" s="195">
        <v>141.51</v>
      </c>
    </row>
    <row r="3857" spans="2:3" x14ac:dyDescent="0.35">
      <c r="B3857" s="95">
        <v>40584</v>
      </c>
      <c r="C3857" s="195">
        <v>140.03</v>
      </c>
    </row>
    <row r="3858" spans="2:3" x14ac:dyDescent="0.35">
      <c r="B3858" s="95">
        <v>40583</v>
      </c>
      <c r="C3858" s="195">
        <v>143.97999999999999</v>
      </c>
    </row>
    <row r="3859" spans="2:3" x14ac:dyDescent="0.35">
      <c r="B3859" s="95">
        <v>40582</v>
      </c>
      <c r="C3859" s="195">
        <v>145.4</v>
      </c>
    </row>
    <row r="3860" spans="2:3" x14ac:dyDescent="0.35">
      <c r="B3860" s="95">
        <v>40581</v>
      </c>
      <c r="C3860" s="195">
        <v>144.49</v>
      </c>
    </row>
    <row r="3861" spans="2:3" x14ac:dyDescent="0.35">
      <c r="B3861" s="95">
        <v>40578</v>
      </c>
      <c r="C3861" s="195">
        <v>146.91999999999999</v>
      </c>
    </row>
    <row r="3862" spans="2:3" x14ac:dyDescent="0.35">
      <c r="B3862" s="95">
        <v>40577</v>
      </c>
      <c r="C3862" s="195">
        <v>149.57</v>
      </c>
    </row>
    <row r="3863" spans="2:3" x14ac:dyDescent="0.35">
      <c r="B3863" s="95">
        <v>40576</v>
      </c>
      <c r="C3863" s="195">
        <v>148.28</v>
      </c>
    </row>
    <row r="3864" spans="2:3" x14ac:dyDescent="0.35">
      <c r="B3864" s="95">
        <v>40575</v>
      </c>
      <c r="C3864" s="195">
        <v>152.33000000000001</v>
      </c>
    </row>
    <row r="3865" spans="2:3" x14ac:dyDescent="0.35">
      <c r="B3865" s="95">
        <v>40574</v>
      </c>
      <c r="C3865" s="195">
        <v>153.19999999999999</v>
      </c>
    </row>
    <row r="3866" spans="2:3" x14ac:dyDescent="0.35">
      <c r="B3866" s="95">
        <v>40571</v>
      </c>
      <c r="C3866" s="195">
        <v>149.16999999999999</v>
      </c>
    </row>
    <row r="3867" spans="2:3" x14ac:dyDescent="0.35">
      <c r="B3867" s="95">
        <v>40570</v>
      </c>
      <c r="C3867" s="195">
        <v>150.56</v>
      </c>
    </row>
    <row r="3868" spans="2:3" x14ac:dyDescent="0.35">
      <c r="B3868" s="95">
        <v>40568</v>
      </c>
      <c r="C3868" s="195">
        <v>151.38999999999999</v>
      </c>
    </row>
    <row r="3869" spans="2:3" x14ac:dyDescent="0.35">
      <c r="B3869" s="95">
        <v>40567</v>
      </c>
      <c r="C3869" s="195">
        <v>151.13</v>
      </c>
    </row>
    <row r="3870" spans="2:3" x14ac:dyDescent="0.35">
      <c r="B3870" s="95">
        <v>40564</v>
      </c>
      <c r="C3870" s="195">
        <v>150.99</v>
      </c>
    </row>
    <row r="3871" spans="2:3" x14ac:dyDescent="0.35">
      <c r="B3871" s="95">
        <v>40563</v>
      </c>
      <c r="C3871" s="195">
        <v>157.18</v>
      </c>
    </row>
    <row r="3872" spans="2:3" x14ac:dyDescent="0.35">
      <c r="B3872" s="95">
        <v>40562</v>
      </c>
      <c r="C3872" s="195">
        <v>143.47999999999999</v>
      </c>
    </row>
    <row r="3873" spans="2:3" x14ac:dyDescent="0.35">
      <c r="B3873" s="95">
        <v>40561</v>
      </c>
      <c r="C3873" s="195">
        <v>144.13999999999999</v>
      </c>
    </row>
    <row r="3874" spans="2:3" x14ac:dyDescent="0.35">
      <c r="B3874" s="95">
        <v>40560</v>
      </c>
      <c r="C3874" s="195">
        <v>143.72</v>
      </c>
    </row>
    <row r="3875" spans="2:3" x14ac:dyDescent="0.35">
      <c r="B3875" s="95">
        <v>40557</v>
      </c>
      <c r="C3875" s="195">
        <v>149.15</v>
      </c>
    </row>
    <row r="3876" spans="2:3" x14ac:dyDescent="0.35">
      <c r="B3876" s="95">
        <v>40556</v>
      </c>
      <c r="C3876" s="195">
        <v>150.63999999999999</v>
      </c>
    </row>
    <row r="3877" spans="2:3" x14ac:dyDescent="0.35">
      <c r="B3877" s="95">
        <v>40555</v>
      </c>
      <c r="C3877" s="195">
        <v>151.38999999999999</v>
      </c>
    </row>
    <row r="3878" spans="2:3" x14ac:dyDescent="0.35">
      <c r="B3878" s="95">
        <v>40554</v>
      </c>
      <c r="C3878" s="195">
        <v>151.78</v>
      </c>
    </row>
    <row r="3879" spans="2:3" x14ac:dyDescent="0.35">
      <c r="B3879" s="95">
        <v>40553</v>
      </c>
      <c r="C3879" s="195">
        <v>156.29</v>
      </c>
    </row>
    <row r="3880" spans="2:3" x14ac:dyDescent="0.35">
      <c r="B3880" s="95">
        <v>40550</v>
      </c>
      <c r="C3880" s="195">
        <v>160.28</v>
      </c>
    </row>
    <row r="3881" spans="2:3" x14ac:dyDescent="0.35">
      <c r="B3881" s="95">
        <v>40549</v>
      </c>
      <c r="C3881" s="195">
        <v>162.65</v>
      </c>
    </row>
    <row r="3882" spans="2:3" x14ac:dyDescent="0.35">
      <c r="B3882" s="95">
        <v>40548</v>
      </c>
      <c r="C3882" s="195">
        <v>166.03</v>
      </c>
    </row>
    <row r="3883" spans="2:3" x14ac:dyDescent="0.35">
      <c r="B3883" s="95">
        <v>40547</v>
      </c>
      <c r="C3883" s="195">
        <v>165.87</v>
      </c>
    </row>
    <row r="3884" spans="2:3" x14ac:dyDescent="0.35">
      <c r="B3884" s="95">
        <v>40546</v>
      </c>
      <c r="C3884" s="195">
        <v>165.77</v>
      </c>
    </row>
    <row r="3885" spans="2:3" x14ac:dyDescent="0.35">
      <c r="B3885" s="95">
        <v>40543</v>
      </c>
      <c r="C3885" s="195">
        <v>167.45</v>
      </c>
    </row>
    <row r="3886" spans="2:3" x14ac:dyDescent="0.35">
      <c r="B3886" s="95">
        <v>40542</v>
      </c>
      <c r="C3886" s="195">
        <v>162.55000000000001</v>
      </c>
    </row>
    <row r="3887" spans="2:3" x14ac:dyDescent="0.35">
      <c r="B3887" s="95">
        <v>40541</v>
      </c>
      <c r="C3887" s="195">
        <v>161.9</v>
      </c>
    </row>
    <row r="3888" spans="2:3" x14ac:dyDescent="0.35">
      <c r="B3888" s="95">
        <v>40540</v>
      </c>
      <c r="C3888" s="195">
        <v>161.54</v>
      </c>
    </row>
    <row r="3889" spans="2:3" x14ac:dyDescent="0.35">
      <c r="B3889" s="95">
        <v>40539</v>
      </c>
      <c r="C3889" s="195">
        <v>160.1</v>
      </c>
    </row>
    <row r="3890" spans="2:3" x14ac:dyDescent="0.35">
      <c r="B3890" s="95">
        <v>40536</v>
      </c>
      <c r="C3890" s="195">
        <v>160.66999999999999</v>
      </c>
    </row>
    <row r="3891" spans="2:3" x14ac:dyDescent="0.35">
      <c r="B3891" s="95">
        <v>40535</v>
      </c>
      <c r="C3891" s="195">
        <v>161.11000000000001</v>
      </c>
    </row>
    <row r="3892" spans="2:3" x14ac:dyDescent="0.35">
      <c r="B3892" s="95">
        <v>40534</v>
      </c>
      <c r="C3892" s="195">
        <v>162.43</v>
      </c>
    </row>
    <row r="3893" spans="2:3" x14ac:dyDescent="0.35">
      <c r="B3893" s="95">
        <v>40533</v>
      </c>
      <c r="C3893" s="195">
        <v>163.6</v>
      </c>
    </row>
    <row r="3894" spans="2:3" x14ac:dyDescent="0.35">
      <c r="B3894" s="95">
        <v>40532</v>
      </c>
      <c r="C3894" s="195">
        <v>161.78</v>
      </c>
    </row>
    <row r="3895" spans="2:3" x14ac:dyDescent="0.35">
      <c r="B3895" s="95">
        <v>40528</v>
      </c>
      <c r="C3895" s="195">
        <v>163.83000000000001</v>
      </c>
    </row>
    <row r="3896" spans="2:3" x14ac:dyDescent="0.35">
      <c r="B3896" s="95">
        <v>40527</v>
      </c>
      <c r="C3896" s="195">
        <v>164.31</v>
      </c>
    </row>
    <row r="3897" spans="2:3" x14ac:dyDescent="0.35">
      <c r="B3897" s="95">
        <v>40526</v>
      </c>
      <c r="C3897" s="195">
        <v>164.13</v>
      </c>
    </row>
    <row r="3898" spans="2:3" x14ac:dyDescent="0.35">
      <c r="B3898" s="95">
        <v>40525</v>
      </c>
      <c r="C3898" s="195">
        <v>164.25</v>
      </c>
    </row>
    <row r="3899" spans="2:3" x14ac:dyDescent="0.35">
      <c r="B3899" s="95">
        <v>40522</v>
      </c>
      <c r="C3899" s="195">
        <v>162.93</v>
      </c>
    </row>
    <row r="3900" spans="2:3" x14ac:dyDescent="0.35">
      <c r="B3900" s="95">
        <v>40521</v>
      </c>
      <c r="C3900" s="195">
        <v>162</v>
      </c>
    </row>
    <row r="3901" spans="2:3" x14ac:dyDescent="0.35">
      <c r="B3901" s="95">
        <v>40520</v>
      </c>
      <c r="C3901" s="195">
        <v>166.5</v>
      </c>
    </row>
    <row r="3902" spans="2:3" x14ac:dyDescent="0.35">
      <c r="B3902" s="95">
        <v>40519</v>
      </c>
      <c r="C3902" s="195">
        <v>162.16999999999999</v>
      </c>
    </row>
    <row r="3903" spans="2:3" x14ac:dyDescent="0.35">
      <c r="B3903" s="95">
        <v>40518</v>
      </c>
      <c r="C3903" s="195">
        <v>163.83000000000001</v>
      </c>
    </row>
    <row r="3904" spans="2:3" x14ac:dyDescent="0.35">
      <c r="B3904" s="95">
        <v>40515</v>
      </c>
      <c r="C3904" s="195">
        <v>161.54</v>
      </c>
    </row>
    <row r="3905" spans="2:3" x14ac:dyDescent="0.35">
      <c r="B3905" s="95">
        <v>40514</v>
      </c>
      <c r="C3905" s="195">
        <v>167.03</v>
      </c>
    </row>
    <row r="3906" spans="2:3" x14ac:dyDescent="0.35">
      <c r="B3906" s="95">
        <v>40513</v>
      </c>
      <c r="C3906" s="195">
        <v>166.15</v>
      </c>
    </row>
    <row r="3907" spans="2:3" x14ac:dyDescent="0.35">
      <c r="B3907" s="95">
        <v>40512</v>
      </c>
      <c r="C3907" s="195">
        <v>162.97999999999999</v>
      </c>
    </row>
    <row r="3908" spans="2:3" x14ac:dyDescent="0.35">
      <c r="B3908" s="95">
        <v>40511</v>
      </c>
      <c r="C3908" s="195">
        <v>163.13999999999999</v>
      </c>
    </row>
    <row r="3909" spans="2:3" x14ac:dyDescent="0.35">
      <c r="B3909" s="95">
        <v>40508</v>
      </c>
      <c r="C3909" s="195">
        <v>158.99</v>
      </c>
    </row>
    <row r="3910" spans="2:3" x14ac:dyDescent="0.35">
      <c r="B3910" s="95">
        <v>40507</v>
      </c>
      <c r="C3910" s="195">
        <v>159.15</v>
      </c>
    </row>
    <row r="3911" spans="2:3" x14ac:dyDescent="0.35">
      <c r="B3911" s="95">
        <v>40506</v>
      </c>
      <c r="C3911" s="195">
        <v>161.27000000000001</v>
      </c>
    </row>
    <row r="3912" spans="2:3" x14ac:dyDescent="0.35">
      <c r="B3912" s="95">
        <v>40505</v>
      </c>
      <c r="C3912" s="195">
        <v>161.38</v>
      </c>
    </row>
    <row r="3913" spans="2:3" x14ac:dyDescent="0.35">
      <c r="B3913" s="95">
        <v>40504</v>
      </c>
      <c r="C3913" s="195">
        <v>164.17</v>
      </c>
    </row>
    <row r="3914" spans="2:3" x14ac:dyDescent="0.35">
      <c r="B3914" s="95">
        <v>40501</v>
      </c>
      <c r="C3914" s="195">
        <v>164.47</v>
      </c>
    </row>
    <row r="3915" spans="2:3" x14ac:dyDescent="0.35">
      <c r="B3915" s="95">
        <v>40500</v>
      </c>
      <c r="C3915" s="195">
        <v>166.07</v>
      </c>
    </row>
    <row r="3916" spans="2:3" x14ac:dyDescent="0.35">
      <c r="B3916" s="95">
        <v>40498</v>
      </c>
      <c r="C3916" s="195">
        <v>166.22</v>
      </c>
    </row>
    <row r="3917" spans="2:3" x14ac:dyDescent="0.35">
      <c r="B3917" s="95">
        <v>40497</v>
      </c>
      <c r="C3917" s="195">
        <v>167.63</v>
      </c>
    </row>
    <row r="3918" spans="2:3" x14ac:dyDescent="0.35">
      <c r="B3918" s="95">
        <v>40494</v>
      </c>
      <c r="C3918" s="195">
        <v>171.66</v>
      </c>
    </row>
    <row r="3919" spans="2:3" x14ac:dyDescent="0.35">
      <c r="B3919" s="95">
        <v>40493</v>
      </c>
      <c r="C3919" s="195">
        <v>174.8</v>
      </c>
    </row>
    <row r="3920" spans="2:3" x14ac:dyDescent="0.35">
      <c r="B3920" s="95">
        <v>40492</v>
      </c>
      <c r="C3920" s="195">
        <v>177.63</v>
      </c>
    </row>
    <row r="3921" spans="2:3" x14ac:dyDescent="0.35">
      <c r="B3921" s="95">
        <v>40491</v>
      </c>
      <c r="C3921" s="195">
        <v>178.32</v>
      </c>
    </row>
    <row r="3922" spans="2:3" x14ac:dyDescent="0.35">
      <c r="B3922" s="95">
        <v>40490</v>
      </c>
      <c r="C3922" s="195">
        <v>169.58</v>
      </c>
    </row>
    <row r="3923" spans="2:3" x14ac:dyDescent="0.35">
      <c r="B3923" s="95">
        <v>40486</v>
      </c>
      <c r="C3923" s="195">
        <v>167.55</v>
      </c>
    </row>
    <row r="3924" spans="2:3" x14ac:dyDescent="0.35">
      <c r="B3924" s="95">
        <v>40485</v>
      </c>
      <c r="C3924" s="195">
        <v>168.36</v>
      </c>
    </row>
    <row r="3925" spans="2:3" x14ac:dyDescent="0.35">
      <c r="B3925" s="95">
        <v>40484</v>
      </c>
      <c r="C3925" s="195">
        <v>167.49</v>
      </c>
    </row>
    <row r="3926" spans="2:3" x14ac:dyDescent="0.35">
      <c r="B3926" s="95">
        <v>40483</v>
      </c>
      <c r="C3926" s="195">
        <v>167.31</v>
      </c>
    </row>
    <row r="3927" spans="2:3" x14ac:dyDescent="0.35">
      <c r="B3927" s="95">
        <v>40480</v>
      </c>
      <c r="C3927" s="195">
        <v>167.51</v>
      </c>
    </row>
    <row r="3928" spans="2:3" x14ac:dyDescent="0.35">
      <c r="B3928" s="95">
        <v>40479</v>
      </c>
      <c r="C3928" s="195">
        <v>170.55</v>
      </c>
    </row>
    <row r="3929" spans="2:3" x14ac:dyDescent="0.35">
      <c r="B3929" s="95">
        <v>40478</v>
      </c>
      <c r="C3929" s="195">
        <v>168.42</v>
      </c>
    </row>
    <row r="3930" spans="2:3" x14ac:dyDescent="0.35">
      <c r="B3930" s="95">
        <v>40477</v>
      </c>
      <c r="C3930" s="195">
        <v>169.86</v>
      </c>
    </row>
    <row r="3931" spans="2:3" x14ac:dyDescent="0.35">
      <c r="B3931" s="95">
        <v>40476</v>
      </c>
      <c r="C3931" s="195">
        <v>172.13</v>
      </c>
    </row>
    <row r="3932" spans="2:3" x14ac:dyDescent="0.35">
      <c r="B3932" s="95">
        <v>40473</v>
      </c>
      <c r="C3932" s="195">
        <v>172.43</v>
      </c>
    </row>
    <row r="3933" spans="2:3" x14ac:dyDescent="0.35">
      <c r="B3933" s="95">
        <v>40472</v>
      </c>
      <c r="C3933" s="195">
        <v>174.31</v>
      </c>
    </row>
    <row r="3934" spans="2:3" x14ac:dyDescent="0.35">
      <c r="B3934" s="95">
        <v>40471</v>
      </c>
      <c r="C3934" s="195">
        <v>172.55</v>
      </c>
    </row>
    <row r="3935" spans="2:3" x14ac:dyDescent="0.35">
      <c r="B3935" s="95">
        <v>40470</v>
      </c>
      <c r="C3935" s="195">
        <v>171.84</v>
      </c>
    </row>
    <row r="3936" spans="2:3" x14ac:dyDescent="0.35">
      <c r="B3936" s="95">
        <v>40469</v>
      </c>
      <c r="C3936" s="195">
        <v>171.66</v>
      </c>
    </row>
    <row r="3937" spans="2:3" x14ac:dyDescent="0.35">
      <c r="B3937" s="95">
        <v>40466</v>
      </c>
      <c r="C3937" s="195">
        <v>173.95</v>
      </c>
    </row>
    <row r="3938" spans="2:3" x14ac:dyDescent="0.35">
      <c r="B3938" s="95">
        <v>40465</v>
      </c>
      <c r="C3938" s="195">
        <v>176.34</v>
      </c>
    </row>
    <row r="3939" spans="2:3" x14ac:dyDescent="0.35">
      <c r="B3939" s="95">
        <v>40464</v>
      </c>
      <c r="C3939" s="195">
        <v>177.15</v>
      </c>
    </row>
    <row r="3940" spans="2:3" x14ac:dyDescent="0.35">
      <c r="B3940" s="95">
        <v>40463</v>
      </c>
      <c r="C3940" s="195">
        <v>180.59</v>
      </c>
    </row>
    <row r="3941" spans="2:3" x14ac:dyDescent="0.35">
      <c r="B3941" s="95">
        <v>40462</v>
      </c>
      <c r="C3941" s="195">
        <v>180.27</v>
      </c>
    </row>
    <row r="3942" spans="2:3" x14ac:dyDescent="0.35">
      <c r="B3942" s="95">
        <v>40459</v>
      </c>
      <c r="C3942" s="195">
        <v>178.59</v>
      </c>
    </row>
    <row r="3943" spans="2:3" x14ac:dyDescent="0.35">
      <c r="B3943" s="95">
        <v>40458</v>
      </c>
      <c r="C3943" s="195">
        <v>178.63</v>
      </c>
    </row>
    <row r="3944" spans="2:3" x14ac:dyDescent="0.35">
      <c r="B3944" s="95">
        <v>40457</v>
      </c>
      <c r="C3944" s="195">
        <v>176.18</v>
      </c>
    </row>
    <row r="3945" spans="2:3" x14ac:dyDescent="0.35">
      <c r="B3945" s="95">
        <v>40456</v>
      </c>
      <c r="C3945" s="195">
        <v>175.18</v>
      </c>
    </row>
    <row r="3946" spans="2:3" x14ac:dyDescent="0.35">
      <c r="B3946" s="95">
        <v>40455</v>
      </c>
      <c r="C3946" s="195">
        <v>174.96</v>
      </c>
    </row>
    <row r="3947" spans="2:3" x14ac:dyDescent="0.35">
      <c r="B3947" s="95">
        <v>40452</v>
      </c>
      <c r="C3947" s="195">
        <v>176.82</v>
      </c>
    </row>
    <row r="3948" spans="2:3" x14ac:dyDescent="0.35">
      <c r="B3948" s="95">
        <v>40451</v>
      </c>
      <c r="C3948" s="195">
        <v>177.35</v>
      </c>
    </row>
    <row r="3949" spans="2:3" x14ac:dyDescent="0.35">
      <c r="B3949" s="95">
        <v>40450</v>
      </c>
      <c r="C3949" s="195">
        <v>174.33</v>
      </c>
    </row>
    <row r="3950" spans="2:3" x14ac:dyDescent="0.35">
      <c r="B3950" s="95">
        <v>40449</v>
      </c>
      <c r="C3950" s="195">
        <v>175.93</v>
      </c>
    </row>
    <row r="3951" spans="2:3" x14ac:dyDescent="0.35">
      <c r="B3951" s="95">
        <v>40448</v>
      </c>
      <c r="C3951" s="195">
        <v>173.61</v>
      </c>
    </row>
    <row r="3952" spans="2:3" x14ac:dyDescent="0.35">
      <c r="B3952" s="95">
        <v>40445</v>
      </c>
      <c r="C3952" s="195">
        <v>173.61</v>
      </c>
    </row>
    <row r="3953" spans="2:3" x14ac:dyDescent="0.35">
      <c r="B3953" s="95">
        <v>40444</v>
      </c>
      <c r="C3953" s="195">
        <v>173.36</v>
      </c>
    </row>
    <row r="3954" spans="2:3" x14ac:dyDescent="0.35">
      <c r="B3954" s="95">
        <v>40443</v>
      </c>
      <c r="C3954" s="195">
        <v>175.77</v>
      </c>
    </row>
    <row r="3955" spans="2:3" x14ac:dyDescent="0.35">
      <c r="B3955" s="95">
        <v>40442</v>
      </c>
      <c r="C3955" s="195">
        <v>176.02</v>
      </c>
    </row>
    <row r="3956" spans="2:3" x14ac:dyDescent="0.35">
      <c r="B3956" s="95">
        <v>40441</v>
      </c>
      <c r="C3956" s="195">
        <v>176.54</v>
      </c>
    </row>
    <row r="3957" spans="2:3" x14ac:dyDescent="0.35">
      <c r="B3957" s="95">
        <v>40438</v>
      </c>
      <c r="C3957" s="195">
        <v>173.42</v>
      </c>
    </row>
    <row r="3958" spans="2:3" x14ac:dyDescent="0.35">
      <c r="B3958" s="95">
        <v>40437</v>
      </c>
      <c r="C3958" s="195">
        <v>175.53</v>
      </c>
    </row>
    <row r="3959" spans="2:3" x14ac:dyDescent="0.35">
      <c r="B3959" s="95">
        <v>40436</v>
      </c>
      <c r="C3959" s="195">
        <v>180.51</v>
      </c>
    </row>
    <row r="3960" spans="2:3" x14ac:dyDescent="0.35">
      <c r="B3960" s="95">
        <v>40435</v>
      </c>
      <c r="C3960" s="195">
        <v>181.44</v>
      </c>
    </row>
    <row r="3961" spans="2:3" x14ac:dyDescent="0.35">
      <c r="B3961" s="95">
        <v>40434</v>
      </c>
      <c r="C3961" s="195">
        <v>191.24</v>
      </c>
    </row>
    <row r="3962" spans="2:3" x14ac:dyDescent="0.35">
      <c r="B3962" s="95">
        <v>40430</v>
      </c>
      <c r="C3962" s="195">
        <v>195.43</v>
      </c>
    </row>
    <row r="3963" spans="2:3" x14ac:dyDescent="0.35">
      <c r="B3963" s="95">
        <v>40429</v>
      </c>
      <c r="C3963" s="195">
        <v>195.49</v>
      </c>
    </row>
    <row r="3964" spans="2:3" x14ac:dyDescent="0.35">
      <c r="B3964" s="95">
        <v>40428</v>
      </c>
      <c r="C3964" s="195">
        <v>171.97</v>
      </c>
    </row>
    <row r="3965" spans="2:3" x14ac:dyDescent="0.35">
      <c r="B3965" s="95">
        <v>40427</v>
      </c>
      <c r="C3965" s="195">
        <v>168.61</v>
      </c>
    </row>
    <row r="3966" spans="2:3" x14ac:dyDescent="0.35">
      <c r="B3966" s="95">
        <v>40424</v>
      </c>
      <c r="C3966" s="195">
        <v>166.58</v>
      </c>
    </row>
    <row r="3967" spans="2:3" x14ac:dyDescent="0.35">
      <c r="B3967" s="95">
        <v>40423</v>
      </c>
      <c r="C3967" s="195">
        <v>166.3</v>
      </c>
    </row>
    <row r="3968" spans="2:3" x14ac:dyDescent="0.35">
      <c r="B3968" s="95">
        <v>40422</v>
      </c>
      <c r="C3968" s="195">
        <v>166.51</v>
      </c>
    </row>
    <row r="3969" spans="2:3" x14ac:dyDescent="0.35">
      <c r="B3969" s="95">
        <v>40421</v>
      </c>
      <c r="C3969" s="195">
        <v>166.01</v>
      </c>
    </row>
    <row r="3970" spans="2:3" x14ac:dyDescent="0.35">
      <c r="B3970" s="95">
        <v>40420</v>
      </c>
      <c r="C3970" s="195">
        <v>163.77000000000001</v>
      </c>
    </row>
    <row r="3971" spans="2:3" x14ac:dyDescent="0.35">
      <c r="B3971" s="95">
        <v>40417</v>
      </c>
      <c r="C3971" s="195">
        <v>162.44</v>
      </c>
    </row>
    <row r="3972" spans="2:3" x14ac:dyDescent="0.35">
      <c r="B3972" s="95">
        <v>40416</v>
      </c>
      <c r="C3972" s="195">
        <v>163.79</v>
      </c>
    </row>
    <row r="3973" spans="2:3" x14ac:dyDescent="0.35">
      <c r="B3973" s="95">
        <v>40415</v>
      </c>
      <c r="C3973" s="195">
        <v>162.96</v>
      </c>
    </row>
    <row r="3974" spans="2:3" x14ac:dyDescent="0.35">
      <c r="B3974" s="95">
        <v>40414</v>
      </c>
      <c r="C3974" s="195">
        <v>164.34</v>
      </c>
    </row>
    <row r="3975" spans="2:3" x14ac:dyDescent="0.35">
      <c r="B3975" s="95">
        <v>40413</v>
      </c>
      <c r="C3975" s="195">
        <v>164.95</v>
      </c>
    </row>
    <row r="3976" spans="2:3" x14ac:dyDescent="0.35">
      <c r="B3976" s="95">
        <v>40410</v>
      </c>
      <c r="C3976" s="195">
        <v>165.54</v>
      </c>
    </row>
    <row r="3977" spans="2:3" x14ac:dyDescent="0.35">
      <c r="B3977" s="95">
        <v>40409</v>
      </c>
      <c r="C3977" s="195">
        <v>162.33000000000001</v>
      </c>
    </row>
    <row r="3978" spans="2:3" x14ac:dyDescent="0.35">
      <c r="B3978" s="95">
        <v>40408</v>
      </c>
      <c r="C3978" s="195">
        <v>162.36000000000001</v>
      </c>
    </row>
    <row r="3979" spans="2:3" x14ac:dyDescent="0.35">
      <c r="B3979" s="95">
        <v>40407</v>
      </c>
      <c r="C3979" s="195">
        <v>163.56</v>
      </c>
    </row>
    <row r="3980" spans="2:3" x14ac:dyDescent="0.35">
      <c r="B3980" s="95">
        <v>40406</v>
      </c>
      <c r="C3980" s="195">
        <v>166.15</v>
      </c>
    </row>
    <row r="3981" spans="2:3" x14ac:dyDescent="0.35">
      <c r="B3981" s="95">
        <v>40403</v>
      </c>
      <c r="C3981" s="195">
        <v>170.36</v>
      </c>
    </row>
    <row r="3982" spans="2:3" x14ac:dyDescent="0.35">
      <c r="B3982" s="95">
        <v>40402</v>
      </c>
      <c r="C3982" s="195">
        <v>170.06</v>
      </c>
    </row>
    <row r="3983" spans="2:3" x14ac:dyDescent="0.35">
      <c r="B3983" s="95">
        <v>40401</v>
      </c>
      <c r="C3983" s="195">
        <v>168.5</v>
      </c>
    </row>
    <row r="3984" spans="2:3" x14ac:dyDescent="0.35">
      <c r="B3984" s="95">
        <v>40400</v>
      </c>
      <c r="C3984" s="195">
        <v>166.01</v>
      </c>
    </row>
    <row r="3985" spans="2:3" x14ac:dyDescent="0.35">
      <c r="B3985" s="95">
        <v>40399</v>
      </c>
      <c r="C3985" s="195">
        <v>174.17</v>
      </c>
    </row>
    <row r="3986" spans="2:3" x14ac:dyDescent="0.35">
      <c r="B3986" s="95">
        <v>40396</v>
      </c>
      <c r="C3986" s="195">
        <v>184.9</v>
      </c>
    </row>
    <row r="3987" spans="2:3" x14ac:dyDescent="0.35">
      <c r="B3987" s="95">
        <v>40395</v>
      </c>
      <c r="C3987" s="195">
        <v>186.11</v>
      </c>
    </row>
    <row r="3988" spans="2:3" x14ac:dyDescent="0.35">
      <c r="B3988" s="95">
        <v>40394</v>
      </c>
      <c r="C3988" s="195">
        <v>175.92</v>
      </c>
    </row>
    <row r="3989" spans="2:3" x14ac:dyDescent="0.35">
      <c r="B3989" s="95">
        <v>40393</v>
      </c>
      <c r="C3989" s="195">
        <v>171.69</v>
      </c>
    </row>
    <row r="3990" spans="2:3" x14ac:dyDescent="0.35">
      <c r="B3990" s="95">
        <v>40392</v>
      </c>
      <c r="C3990" s="195">
        <v>169.24</v>
      </c>
    </row>
    <row r="3991" spans="2:3" x14ac:dyDescent="0.35">
      <c r="B3991" s="95">
        <v>40389</v>
      </c>
      <c r="C3991" s="195">
        <v>159.41999999999999</v>
      </c>
    </row>
    <row r="3992" spans="2:3" x14ac:dyDescent="0.35">
      <c r="B3992" s="95">
        <v>40388</v>
      </c>
      <c r="C3992" s="195">
        <v>152.71</v>
      </c>
    </row>
    <row r="3993" spans="2:3" x14ac:dyDescent="0.35">
      <c r="B3993" s="95">
        <v>40387</v>
      </c>
      <c r="C3993" s="195">
        <v>154.54</v>
      </c>
    </row>
    <row r="3994" spans="2:3" x14ac:dyDescent="0.35">
      <c r="B3994" s="95">
        <v>40386</v>
      </c>
      <c r="C3994" s="195">
        <v>155.44999999999999</v>
      </c>
    </row>
    <row r="3995" spans="2:3" x14ac:dyDescent="0.35">
      <c r="B3995" s="95">
        <v>40385</v>
      </c>
      <c r="C3995" s="195">
        <v>155.82</v>
      </c>
    </row>
    <row r="3996" spans="2:3" x14ac:dyDescent="0.35">
      <c r="B3996" s="95">
        <v>40382</v>
      </c>
      <c r="C3996" s="195">
        <v>158.65</v>
      </c>
    </row>
    <row r="3997" spans="2:3" x14ac:dyDescent="0.35">
      <c r="B3997" s="95">
        <v>40381</v>
      </c>
      <c r="C3997" s="195">
        <v>154.88999999999999</v>
      </c>
    </row>
    <row r="3998" spans="2:3" x14ac:dyDescent="0.35">
      <c r="B3998" s="95">
        <v>40380</v>
      </c>
      <c r="C3998" s="195">
        <v>150.76</v>
      </c>
    </row>
    <row r="3999" spans="2:3" x14ac:dyDescent="0.35">
      <c r="B3999" s="95">
        <v>40379</v>
      </c>
      <c r="C3999" s="195">
        <v>148.63999999999999</v>
      </c>
    </row>
    <row r="4000" spans="2:3" x14ac:dyDescent="0.35">
      <c r="B4000" s="95">
        <v>40378</v>
      </c>
      <c r="C4000" s="195">
        <v>154.63999999999999</v>
      </c>
    </row>
    <row r="4001" spans="2:3" x14ac:dyDescent="0.35">
      <c r="B4001" s="95">
        <v>40375</v>
      </c>
      <c r="C4001" s="195">
        <v>155.56</v>
      </c>
    </row>
    <row r="4002" spans="2:3" x14ac:dyDescent="0.35">
      <c r="B4002" s="95">
        <v>40374</v>
      </c>
      <c r="C4002" s="195">
        <v>155.29</v>
      </c>
    </row>
    <row r="4003" spans="2:3" x14ac:dyDescent="0.35">
      <c r="B4003" s="95">
        <v>40373</v>
      </c>
      <c r="C4003" s="195">
        <v>155.88999999999999</v>
      </c>
    </row>
    <row r="4004" spans="2:3" x14ac:dyDescent="0.35">
      <c r="B4004" s="95">
        <v>40372</v>
      </c>
      <c r="C4004" s="195">
        <v>154.56</v>
      </c>
    </row>
    <row r="4005" spans="2:3" x14ac:dyDescent="0.35">
      <c r="B4005" s="95">
        <v>40371</v>
      </c>
      <c r="C4005" s="195">
        <v>153.47</v>
      </c>
    </row>
    <row r="4006" spans="2:3" x14ac:dyDescent="0.35">
      <c r="B4006" s="95">
        <v>40368</v>
      </c>
      <c r="C4006" s="195">
        <v>151.91999999999999</v>
      </c>
    </row>
    <row r="4007" spans="2:3" x14ac:dyDescent="0.35">
      <c r="B4007" s="95">
        <v>40367</v>
      </c>
      <c r="C4007" s="195">
        <v>152.11000000000001</v>
      </c>
    </row>
    <row r="4008" spans="2:3" x14ac:dyDescent="0.35">
      <c r="B4008" s="95">
        <v>40366</v>
      </c>
      <c r="C4008" s="195">
        <v>153.69999999999999</v>
      </c>
    </row>
    <row r="4009" spans="2:3" x14ac:dyDescent="0.35">
      <c r="B4009" s="95">
        <v>40365</v>
      </c>
      <c r="C4009" s="195">
        <v>149.15</v>
      </c>
    </row>
    <row r="4010" spans="2:3" x14ac:dyDescent="0.35">
      <c r="B4010" s="95">
        <v>40364</v>
      </c>
      <c r="C4010" s="195">
        <v>148.72</v>
      </c>
    </row>
    <row r="4011" spans="2:3" x14ac:dyDescent="0.35">
      <c r="B4011" s="95">
        <v>40361</v>
      </c>
      <c r="C4011" s="195">
        <v>148.74</v>
      </c>
    </row>
    <row r="4012" spans="2:3" x14ac:dyDescent="0.35">
      <c r="B4012" s="95">
        <v>40360</v>
      </c>
      <c r="C4012" s="195">
        <v>149.09</v>
      </c>
    </row>
    <row r="4013" spans="2:3" x14ac:dyDescent="0.35">
      <c r="B4013" s="95">
        <v>40359</v>
      </c>
      <c r="C4013" s="195">
        <v>148.44</v>
      </c>
    </row>
    <row r="4014" spans="2:3" x14ac:dyDescent="0.35">
      <c r="B4014" s="95">
        <v>40358</v>
      </c>
      <c r="C4014" s="195">
        <v>148.56</v>
      </c>
    </row>
    <row r="4015" spans="2:3" x14ac:dyDescent="0.35">
      <c r="B4015" s="95">
        <v>40357</v>
      </c>
      <c r="C4015" s="195">
        <v>147.94</v>
      </c>
    </row>
    <row r="4016" spans="2:3" x14ac:dyDescent="0.35">
      <c r="B4016" s="95">
        <v>40354</v>
      </c>
      <c r="C4016" s="195">
        <v>148.66</v>
      </c>
    </row>
    <row r="4017" spans="2:3" x14ac:dyDescent="0.35">
      <c r="B4017" s="95">
        <v>40353</v>
      </c>
      <c r="C4017" s="195">
        <v>149.44999999999999</v>
      </c>
    </row>
    <row r="4018" spans="2:3" x14ac:dyDescent="0.35">
      <c r="B4018" s="95">
        <v>40352</v>
      </c>
      <c r="C4018" s="195">
        <v>148.18</v>
      </c>
    </row>
    <row r="4019" spans="2:3" x14ac:dyDescent="0.35">
      <c r="B4019" s="95">
        <v>40351</v>
      </c>
      <c r="C4019" s="195">
        <v>148.08000000000001</v>
      </c>
    </row>
    <row r="4020" spans="2:3" x14ac:dyDescent="0.35">
      <c r="B4020" s="95">
        <v>40350</v>
      </c>
      <c r="C4020" s="195">
        <v>148.77000000000001</v>
      </c>
    </row>
    <row r="4021" spans="2:3" x14ac:dyDescent="0.35">
      <c r="B4021" s="95">
        <v>40347</v>
      </c>
      <c r="C4021" s="195">
        <v>148.01</v>
      </c>
    </row>
    <row r="4022" spans="2:3" x14ac:dyDescent="0.35">
      <c r="B4022" s="95">
        <v>40346</v>
      </c>
      <c r="C4022" s="195">
        <v>145.21</v>
      </c>
    </row>
    <row r="4023" spans="2:3" x14ac:dyDescent="0.35">
      <c r="B4023" s="95">
        <v>40345</v>
      </c>
      <c r="C4023" s="195">
        <v>144.97999999999999</v>
      </c>
    </row>
    <row r="4024" spans="2:3" x14ac:dyDescent="0.35">
      <c r="B4024" s="95">
        <v>40344</v>
      </c>
      <c r="C4024" s="195">
        <v>142.26</v>
      </c>
    </row>
    <row r="4025" spans="2:3" x14ac:dyDescent="0.35">
      <c r="B4025" s="95">
        <v>40343</v>
      </c>
      <c r="C4025" s="195">
        <v>141.38</v>
      </c>
    </row>
    <row r="4026" spans="2:3" x14ac:dyDescent="0.35">
      <c r="B4026" s="95">
        <v>40340</v>
      </c>
      <c r="C4026" s="195">
        <v>140.4</v>
      </c>
    </row>
    <row r="4027" spans="2:3" x14ac:dyDescent="0.35">
      <c r="B4027" s="95">
        <v>40339</v>
      </c>
      <c r="C4027" s="195">
        <v>138.05000000000001</v>
      </c>
    </row>
    <row r="4028" spans="2:3" x14ac:dyDescent="0.35">
      <c r="B4028" s="95">
        <v>40338</v>
      </c>
      <c r="C4028" s="195">
        <v>137.84</v>
      </c>
    </row>
    <row r="4029" spans="2:3" x14ac:dyDescent="0.35">
      <c r="B4029" s="95">
        <v>40337</v>
      </c>
      <c r="C4029" s="195">
        <v>135.51</v>
      </c>
    </row>
    <row r="4030" spans="2:3" x14ac:dyDescent="0.35">
      <c r="B4030" s="95">
        <v>40336</v>
      </c>
      <c r="C4030" s="195">
        <v>136.12</v>
      </c>
    </row>
    <row r="4031" spans="2:3" x14ac:dyDescent="0.35">
      <c r="B4031" s="95">
        <v>40333</v>
      </c>
      <c r="C4031" s="195">
        <v>137.22</v>
      </c>
    </row>
    <row r="4032" spans="2:3" x14ac:dyDescent="0.35">
      <c r="B4032" s="95">
        <v>40332</v>
      </c>
      <c r="C4032" s="195">
        <v>137.03</v>
      </c>
    </row>
    <row r="4033" spans="2:3" x14ac:dyDescent="0.35">
      <c r="B4033" s="95">
        <v>40331</v>
      </c>
      <c r="C4033" s="195">
        <v>135.13999999999999</v>
      </c>
    </row>
    <row r="4034" spans="2:3" x14ac:dyDescent="0.35">
      <c r="B4034" s="95">
        <v>40330</v>
      </c>
      <c r="C4034" s="195">
        <v>134.38</v>
      </c>
    </row>
    <row r="4035" spans="2:3" x14ac:dyDescent="0.35">
      <c r="B4035" s="95">
        <v>40329</v>
      </c>
      <c r="C4035" s="195">
        <v>136.62</v>
      </c>
    </row>
    <row r="4036" spans="2:3" x14ac:dyDescent="0.35">
      <c r="B4036" s="95">
        <v>40326</v>
      </c>
      <c r="C4036" s="195">
        <v>135.97999999999999</v>
      </c>
    </row>
    <row r="4037" spans="2:3" x14ac:dyDescent="0.35">
      <c r="B4037" s="95">
        <v>40325</v>
      </c>
      <c r="C4037" s="195">
        <v>133.68</v>
      </c>
    </row>
    <row r="4038" spans="2:3" x14ac:dyDescent="0.35">
      <c r="B4038" s="95">
        <v>40324</v>
      </c>
      <c r="C4038" s="195">
        <v>133.38999999999999</v>
      </c>
    </row>
    <row r="4039" spans="2:3" x14ac:dyDescent="0.35">
      <c r="B4039" s="95">
        <v>40323</v>
      </c>
      <c r="C4039" s="195">
        <v>133.66</v>
      </c>
    </row>
    <row r="4040" spans="2:3" x14ac:dyDescent="0.35">
      <c r="B4040" s="95">
        <v>40322</v>
      </c>
      <c r="C4040" s="195">
        <v>133.93</v>
      </c>
    </row>
    <row r="4041" spans="2:3" x14ac:dyDescent="0.35">
      <c r="B4041" s="95">
        <v>40319</v>
      </c>
      <c r="C4041" s="195">
        <v>133.78</v>
      </c>
    </row>
    <row r="4042" spans="2:3" x14ac:dyDescent="0.35">
      <c r="B4042" s="95">
        <v>40318</v>
      </c>
      <c r="C4042" s="195">
        <v>133.94999999999999</v>
      </c>
    </row>
    <row r="4043" spans="2:3" x14ac:dyDescent="0.35">
      <c r="B4043" s="95">
        <v>40317</v>
      </c>
      <c r="C4043" s="195">
        <v>133.75</v>
      </c>
    </row>
    <row r="4044" spans="2:3" x14ac:dyDescent="0.35">
      <c r="B4044" s="95">
        <v>40316</v>
      </c>
      <c r="C4044" s="195">
        <v>134.55000000000001</v>
      </c>
    </row>
    <row r="4045" spans="2:3" x14ac:dyDescent="0.35">
      <c r="B4045" s="95">
        <v>40315</v>
      </c>
      <c r="C4045" s="195">
        <v>132.36000000000001</v>
      </c>
    </row>
    <row r="4046" spans="2:3" x14ac:dyDescent="0.35">
      <c r="B4046" s="95">
        <v>40312</v>
      </c>
      <c r="C4046" s="195">
        <v>131.97999999999999</v>
      </c>
    </row>
    <row r="4047" spans="2:3" x14ac:dyDescent="0.35">
      <c r="B4047" s="95">
        <v>40311</v>
      </c>
      <c r="C4047" s="195">
        <v>131.96</v>
      </c>
    </row>
    <row r="4048" spans="2:3" x14ac:dyDescent="0.35">
      <c r="B4048" s="95">
        <v>40310</v>
      </c>
      <c r="C4048" s="195">
        <v>131.96</v>
      </c>
    </row>
    <row r="4049" spans="2:3" x14ac:dyDescent="0.35">
      <c r="B4049" s="95">
        <v>40309</v>
      </c>
      <c r="C4049" s="195">
        <v>131.91999999999999</v>
      </c>
    </row>
    <row r="4050" spans="2:3" x14ac:dyDescent="0.35">
      <c r="B4050" s="95">
        <v>40308</v>
      </c>
      <c r="C4050" s="195">
        <v>131.91999999999999</v>
      </c>
    </row>
    <row r="4051" spans="2:3" x14ac:dyDescent="0.35">
      <c r="B4051" s="95">
        <v>40305</v>
      </c>
      <c r="C4051" s="195">
        <v>130.62</v>
      </c>
    </row>
    <row r="4052" spans="2:3" x14ac:dyDescent="0.35">
      <c r="B4052" s="95">
        <v>40304</v>
      </c>
      <c r="C4052" s="195">
        <v>132.34</v>
      </c>
    </row>
    <row r="4053" spans="2:3" x14ac:dyDescent="0.35">
      <c r="B4053" s="95">
        <v>40303</v>
      </c>
      <c r="C4053" s="195">
        <v>131.91</v>
      </c>
    </row>
    <row r="4054" spans="2:3" x14ac:dyDescent="0.35">
      <c r="B4054" s="95">
        <v>40302</v>
      </c>
      <c r="C4054" s="195">
        <v>131.91</v>
      </c>
    </row>
    <row r="4055" spans="2:3" x14ac:dyDescent="0.35">
      <c r="B4055" s="95">
        <v>40301</v>
      </c>
      <c r="C4055" s="195">
        <v>131.91999999999999</v>
      </c>
    </row>
    <row r="4056" spans="2:3" x14ac:dyDescent="0.35">
      <c r="B4056" s="95">
        <v>40298</v>
      </c>
      <c r="C4056" s="195">
        <v>132.30000000000001</v>
      </c>
    </row>
    <row r="4057" spans="2:3" x14ac:dyDescent="0.35">
      <c r="B4057" s="95">
        <v>40297</v>
      </c>
      <c r="C4057" s="195">
        <v>130.5</v>
      </c>
    </row>
    <row r="4058" spans="2:3" x14ac:dyDescent="0.35">
      <c r="B4058" s="95">
        <v>40296</v>
      </c>
      <c r="C4058" s="195">
        <v>131.26</v>
      </c>
    </row>
    <row r="4059" spans="2:3" x14ac:dyDescent="0.35">
      <c r="B4059" s="95">
        <v>40295</v>
      </c>
      <c r="C4059" s="195">
        <v>131.19</v>
      </c>
    </row>
    <row r="4060" spans="2:3" x14ac:dyDescent="0.35">
      <c r="B4060" s="95">
        <v>40294</v>
      </c>
      <c r="C4060" s="195">
        <v>133.05000000000001</v>
      </c>
    </row>
    <row r="4061" spans="2:3" x14ac:dyDescent="0.35">
      <c r="B4061" s="95">
        <v>40291</v>
      </c>
      <c r="C4061" s="195">
        <v>133.13</v>
      </c>
    </row>
    <row r="4062" spans="2:3" x14ac:dyDescent="0.35">
      <c r="B4062" s="95">
        <v>40290</v>
      </c>
      <c r="C4062" s="195">
        <v>132.38999999999999</v>
      </c>
    </row>
    <row r="4063" spans="2:3" x14ac:dyDescent="0.35">
      <c r="B4063" s="95">
        <v>40289</v>
      </c>
      <c r="C4063" s="195">
        <v>132.1</v>
      </c>
    </row>
    <row r="4064" spans="2:3" x14ac:dyDescent="0.35">
      <c r="B4064" s="95">
        <v>40288</v>
      </c>
      <c r="C4064" s="195">
        <v>131.25</v>
      </c>
    </row>
    <row r="4065" spans="2:3" x14ac:dyDescent="0.35">
      <c r="B4065" s="95">
        <v>40287</v>
      </c>
      <c r="C4065" s="195">
        <v>130.80000000000001</v>
      </c>
    </row>
    <row r="4066" spans="2:3" x14ac:dyDescent="0.35">
      <c r="B4066" s="95">
        <v>40284</v>
      </c>
      <c r="C4066" s="195">
        <v>132.44</v>
      </c>
    </row>
    <row r="4067" spans="2:3" x14ac:dyDescent="0.35">
      <c r="B4067" s="95">
        <v>40283</v>
      </c>
      <c r="C4067" s="195">
        <v>131.91999999999999</v>
      </c>
    </row>
    <row r="4068" spans="2:3" x14ac:dyDescent="0.35">
      <c r="B4068" s="95">
        <v>40281</v>
      </c>
      <c r="C4068" s="195">
        <v>132.13999999999999</v>
      </c>
    </row>
    <row r="4069" spans="2:3" x14ac:dyDescent="0.35">
      <c r="B4069" s="95">
        <v>40280</v>
      </c>
      <c r="C4069" s="195">
        <v>131.97999999999999</v>
      </c>
    </row>
    <row r="4070" spans="2:3" x14ac:dyDescent="0.35">
      <c r="B4070" s="95">
        <v>40277</v>
      </c>
      <c r="C4070" s="195">
        <v>132.5</v>
      </c>
    </row>
    <row r="4071" spans="2:3" x14ac:dyDescent="0.35">
      <c r="B4071" s="95">
        <v>40276</v>
      </c>
      <c r="C4071" s="195">
        <v>131.85</v>
      </c>
    </row>
    <row r="4072" spans="2:3" x14ac:dyDescent="0.35">
      <c r="B4072" s="95">
        <v>40275</v>
      </c>
      <c r="C4072" s="195">
        <v>132.16</v>
      </c>
    </row>
    <row r="4073" spans="2:3" x14ac:dyDescent="0.35">
      <c r="B4073" s="95">
        <v>40274</v>
      </c>
      <c r="C4073" s="195">
        <v>129.44999999999999</v>
      </c>
    </row>
    <row r="4074" spans="2:3" x14ac:dyDescent="0.35">
      <c r="B4074" s="95">
        <v>40273</v>
      </c>
      <c r="C4074" s="195">
        <v>128.02000000000001</v>
      </c>
    </row>
    <row r="4075" spans="2:3" x14ac:dyDescent="0.35">
      <c r="B4075" s="95">
        <v>40269</v>
      </c>
      <c r="C4075" s="195">
        <v>127.91</v>
      </c>
    </row>
    <row r="4076" spans="2:3" x14ac:dyDescent="0.35">
      <c r="B4076" s="95">
        <v>40268</v>
      </c>
      <c r="C4076" s="195">
        <v>127.84</v>
      </c>
    </row>
    <row r="4077" spans="2:3" x14ac:dyDescent="0.35">
      <c r="B4077" s="95">
        <v>40267</v>
      </c>
      <c r="C4077" s="195">
        <v>125.83</v>
      </c>
    </row>
    <row r="4078" spans="2:3" x14ac:dyDescent="0.35">
      <c r="B4078" s="95">
        <v>40266</v>
      </c>
      <c r="C4078" s="195">
        <v>125.4</v>
      </c>
    </row>
    <row r="4079" spans="2:3" x14ac:dyDescent="0.35">
      <c r="B4079" s="95">
        <v>40263</v>
      </c>
      <c r="C4079" s="195">
        <v>126.53</v>
      </c>
    </row>
    <row r="4080" spans="2:3" x14ac:dyDescent="0.35">
      <c r="B4080" s="95">
        <v>40262</v>
      </c>
      <c r="C4080" s="195">
        <v>127.56</v>
      </c>
    </row>
    <row r="4081" spans="2:3" x14ac:dyDescent="0.35">
      <c r="B4081" s="95">
        <v>40260</v>
      </c>
      <c r="C4081" s="195">
        <v>125.76</v>
      </c>
    </row>
    <row r="4082" spans="2:3" x14ac:dyDescent="0.35">
      <c r="B4082" s="95">
        <v>40259</v>
      </c>
      <c r="C4082" s="195">
        <v>126.34</v>
      </c>
    </row>
    <row r="4083" spans="2:3" x14ac:dyDescent="0.35">
      <c r="B4083" s="95">
        <v>40256</v>
      </c>
      <c r="C4083" s="195">
        <v>126.46</v>
      </c>
    </row>
    <row r="4084" spans="2:3" x14ac:dyDescent="0.35">
      <c r="B4084" s="95">
        <v>40255</v>
      </c>
      <c r="C4084" s="195">
        <v>126.81</v>
      </c>
    </row>
    <row r="4085" spans="2:3" x14ac:dyDescent="0.35">
      <c r="B4085" s="95">
        <v>40254</v>
      </c>
      <c r="C4085" s="195">
        <v>127.54</v>
      </c>
    </row>
    <row r="4086" spans="2:3" x14ac:dyDescent="0.35">
      <c r="B4086" s="95">
        <v>40253</v>
      </c>
      <c r="C4086" s="195">
        <v>127.97</v>
      </c>
    </row>
    <row r="4087" spans="2:3" x14ac:dyDescent="0.35">
      <c r="B4087" s="95">
        <v>40252</v>
      </c>
      <c r="C4087" s="195">
        <v>127.06</v>
      </c>
    </row>
    <row r="4088" spans="2:3" x14ac:dyDescent="0.35">
      <c r="B4088" s="95">
        <v>40249</v>
      </c>
      <c r="C4088" s="195">
        <v>126.04</v>
      </c>
    </row>
    <row r="4089" spans="2:3" x14ac:dyDescent="0.35">
      <c r="B4089" s="95">
        <v>40248</v>
      </c>
      <c r="C4089" s="195">
        <v>126.06</v>
      </c>
    </row>
    <row r="4090" spans="2:3" x14ac:dyDescent="0.35">
      <c r="B4090" s="95">
        <v>40247</v>
      </c>
      <c r="C4090" s="195">
        <v>127.61</v>
      </c>
    </row>
    <row r="4091" spans="2:3" x14ac:dyDescent="0.35">
      <c r="B4091" s="95">
        <v>40246</v>
      </c>
      <c r="C4091" s="195">
        <v>128.71</v>
      </c>
    </row>
    <row r="4092" spans="2:3" x14ac:dyDescent="0.35">
      <c r="B4092" s="95">
        <v>40245</v>
      </c>
      <c r="C4092" s="195">
        <v>131.12</v>
      </c>
    </row>
    <row r="4093" spans="2:3" x14ac:dyDescent="0.35">
      <c r="B4093" s="95">
        <v>40242</v>
      </c>
      <c r="C4093" s="195">
        <v>141.30000000000001</v>
      </c>
    </row>
    <row r="4094" spans="2:3" x14ac:dyDescent="0.35">
      <c r="B4094" s="95">
        <v>40241</v>
      </c>
      <c r="C4094" s="195">
        <v>139.59</v>
      </c>
    </row>
    <row r="4095" spans="2:3" x14ac:dyDescent="0.35">
      <c r="B4095" s="95">
        <v>40240</v>
      </c>
      <c r="C4095" s="195">
        <v>139.32</v>
      </c>
    </row>
    <row r="4096" spans="2:3" x14ac:dyDescent="0.35">
      <c r="B4096" s="95">
        <v>40239</v>
      </c>
      <c r="C4096" s="195">
        <v>135.18</v>
      </c>
    </row>
    <row r="4097" spans="2:3" x14ac:dyDescent="0.35">
      <c r="B4097" s="95">
        <v>40235</v>
      </c>
      <c r="C4097" s="195">
        <v>133.79</v>
      </c>
    </row>
    <row r="4098" spans="2:3" x14ac:dyDescent="0.35">
      <c r="B4098" s="95">
        <v>40234</v>
      </c>
      <c r="C4098" s="195">
        <v>131.59</v>
      </c>
    </row>
    <row r="4099" spans="2:3" x14ac:dyDescent="0.35">
      <c r="B4099" s="95">
        <v>40233</v>
      </c>
      <c r="C4099" s="195">
        <v>131.11000000000001</v>
      </c>
    </row>
    <row r="4100" spans="2:3" x14ac:dyDescent="0.35">
      <c r="B4100" s="95">
        <v>40232</v>
      </c>
      <c r="C4100" s="195">
        <v>130.22999999999999</v>
      </c>
    </row>
    <row r="4101" spans="2:3" x14ac:dyDescent="0.35">
      <c r="B4101" s="95">
        <v>40231</v>
      </c>
      <c r="C4101" s="195">
        <v>130.32</v>
      </c>
    </row>
    <row r="4102" spans="2:3" x14ac:dyDescent="0.35">
      <c r="B4102" s="95">
        <v>40228</v>
      </c>
      <c r="C4102" s="195">
        <v>130.47999999999999</v>
      </c>
    </row>
    <row r="4103" spans="2:3" x14ac:dyDescent="0.35">
      <c r="B4103" s="95">
        <v>40227</v>
      </c>
      <c r="C4103" s="195">
        <v>130.80000000000001</v>
      </c>
    </row>
    <row r="4104" spans="2:3" x14ac:dyDescent="0.35">
      <c r="B4104" s="95">
        <v>40226</v>
      </c>
      <c r="C4104" s="195">
        <v>130.41999999999999</v>
      </c>
    </row>
    <row r="4105" spans="2:3" x14ac:dyDescent="0.35">
      <c r="B4105" s="95">
        <v>40225</v>
      </c>
      <c r="C4105" s="195">
        <v>130.31</v>
      </c>
    </row>
    <row r="4106" spans="2:3" x14ac:dyDescent="0.35">
      <c r="B4106" s="95">
        <v>40224</v>
      </c>
      <c r="C4106" s="195">
        <v>131.9</v>
      </c>
    </row>
    <row r="4107" spans="2:3" x14ac:dyDescent="0.35">
      <c r="B4107" s="95">
        <v>40220</v>
      </c>
      <c r="C4107" s="195">
        <v>130.34</v>
      </c>
    </row>
    <row r="4108" spans="2:3" x14ac:dyDescent="0.35">
      <c r="B4108" s="95">
        <v>40219</v>
      </c>
      <c r="C4108" s="195">
        <v>130.02000000000001</v>
      </c>
    </row>
    <row r="4109" spans="2:3" x14ac:dyDescent="0.35">
      <c r="B4109" s="95">
        <v>40218</v>
      </c>
      <c r="C4109" s="195">
        <v>128.63</v>
      </c>
    </row>
    <row r="4110" spans="2:3" x14ac:dyDescent="0.35">
      <c r="B4110" s="95">
        <v>40217</v>
      </c>
      <c r="C4110" s="195">
        <v>128.5</v>
      </c>
    </row>
    <row r="4111" spans="2:3" x14ac:dyDescent="0.35">
      <c r="B4111" s="95">
        <v>40214</v>
      </c>
      <c r="C4111" s="195">
        <v>127.71</v>
      </c>
    </row>
    <row r="4112" spans="2:3" x14ac:dyDescent="0.35">
      <c r="B4112" s="95">
        <v>40213</v>
      </c>
      <c r="C4112" s="195">
        <v>127.59</v>
      </c>
    </row>
    <row r="4113" spans="2:3" x14ac:dyDescent="0.35">
      <c r="B4113" s="95">
        <v>40212</v>
      </c>
      <c r="C4113" s="195">
        <v>127.85</v>
      </c>
    </row>
    <row r="4114" spans="2:3" x14ac:dyDescent="0.35">
      <c r="B4114" s="95">
        <v>40211</v>
      </c>
      <c r="C4114" s="195">
        <v>127.9</v>
      </c>
    </row>
    <row r="4115" spans="2:3" x14ac:dyDescent="0.35">
      <c r="B4115" s="95">
        <v>40210</v>
      </c>
      <c r="C4115" s="195">
        <v>127.58</v>
      </c>
    </row>
    <row r="4116" spans="2:3" x14ac:dyDescent="0.35">
      <c r="B4116" s="95">
        <v>40207</v>
      </c>
      <c r="C4116" s="195">
        <v>125.24</v>
      </c>
    </row>
    <row r="4117" spans="2:3" x14ac:dyDescent="0.35">
      <c r="B4117" s="95">
        <v>40206</v>
      </c>
      <c r="C4117" s="195">
        <v>127.56</v>
      </c>
    </row>
    <row r="4118" spans="2:3" x14ac:dyDescent="0.35">
      <c r="B4118" s="95">
        <v>40205</v>
      </c>
      <c r="C4118" s="195">
        <v>125.8</v>
      </c>
    </row>
    <row r="4119" spans="2:3" x14ac:dyDescent="0.35">
      <c r="B4119" s="95">
        <v>40203</v>
      </c>
      <c r="C4119" s="195">
        <v>130.52000000000001</v>
      </c>
    </row>
    <row r="4120" spans="2:3" x14ac:dyDescent="0.35">
      <c r="B4120" s="95">
        <v>40200</v>
      </c>
      <c r="C4120" s="195">
        <v>131.25</v>
      </c>
    </row>
    <row r="4121" spans="2:3" x14ac:dyDescent="0.35">
      <c r="B4121" s="95">
        <v>40199</v>
      </c>
      <c r="C4121" s="195">
        <v>131.72</v>
      </c>
    </row>
    <row r="4122" spans="2:3" x14ac:dyDescent="0.35">
      <c r="B4122" s="95">
        <v>40198</v>
      </c>
      <c r="C4122" s="195">
        <v>132.88999999999999</v>
      </c>
    </row>
    <row r="4123" spans="2:3" x14ac:dyDescent="0.35">
      <c r="B4123" s="95">
        <v>40197</v>
      </c>
      <c r="C4123" s="195">
        <v>135.12</v>
      </c>
    </row>
    <row r="4124" spans="2:3" x14ac:dyDescent="0.35">
      <c r="B4124" s="95">
        <v>40196</v>
      </c>
      <c r="C4124" s="195">
        <v>134.57</v>
      </c>
    </row>
    <row r="4125" spans="2:3" x14ac:dyDescent="0.35">
      <c r="B4125" s="95">
        <v>40193</v>
      </c>
      <c r="C4125" s="195">
        <v>135.41</v>
      </c>
    </row>
    <row r="4126" spans="2:3" x14ac:dyDescent="0.35">
      <c r="B4126" s="95">
        <v>40192</v>
      </c>
      <c r="C4126" s="195">
        <v>134.33000000000001</v>
      </c>
    </row>
    <row r="4127" spans="2:3" x14ac:dyDescent="0.35">
      <c r="B4127" s="95">
        <v>40191</v>
      </c>
      <c r="C4127" s="195">
        <v>132.74</v>
      </c>
    </row>
    <row r="4128" spans="2:3" x14ac:dyDescent="0.35">
      <c r="B4128" s="95">
        <v>40190</v>
      </c>
      <c r="C4128" s="195">
        <v>133.22</v>
      </c>
    </row>
    <row r="4129" spans="2:3" x14ac:dyDescent="0.35">
      <c r="B4129" s="95">
        <v>40189</v>
      </c>
      <c r="C4129" s="195">
        <v>132.1</v>
      </c>
    </row>
    <row r="4130" spans="2:3" x14ac:dyDescent="0.35">
      <c r="B4130" s="95">
        <v>40186</v>
      </c>
      <c r="C4130" s="195">
        <v>132.13</v>
      </c>
    </row>
    <row r="4131" spans="2:3" x14ac:dyDescent="0.35">
      <c r="B4131" s="95">
        <v>40185</v>
      </c>
      <c r="C4131" s="195">
        <v>131.84</v>
      </c>
    </row>
    <row r="4132" spans="2:3" x14ac:dyDescent="0.35">
      <c r="B4132" s="95">
        <v>40184</v>
      </c>
      <c r="C4132" s="195">
        <v>132.38</v>
      </c>
    </row>
    <row r="4133" spans="2:3" x14ac:dyDescent="0.35">
      <c r="B4133" s="95">
        <v>40183</v>
      </c>
      <c r="C4133" s="195">
        <v>133.59</v>
      </c>
    </row>
    <row r="4134" spans="2:3" x14ac:dyDescent="0.35">
      <c r="B4134" s="95">
        <v>40182</v>
      </c>
      <c r="C4134" s="195">
        <v>133.38999999999999</v>
      </c>
    </row>
    <row r="4135" spans="2:3" x14ac:dyDescent="0.35">
      <c r="B4135" s="95">
        <v>40178</v>
      </c>
      <c r="C4135" s="195">
        <v>134.34</v>
      </c>
    </row>
    <row r="4136" spans="2:3" x14ac:dyDescent="0.35">
      <c r="B4136" s="95">
        <v>40177</v>
      </c>
      <c r="C4136" s="195">
        <v>133.27000000000001</v>
      </c>
    </row>
    <row r="4137" spans="2:3" x14ac:dyDescent="0.35">
      <c r="B4137" s="95">
        <v>40176</v>
      </c>
      <c r="C4137" s="195">
        <v>131.49</v>
      </c>
    </row>
    <row r="4138" spans="2:3" x14ac:dyDescent="0.35">
      <c r="B4138" s="95">
        <v>40171</v>
      </c>
      <c r="C4138" s="195">
        <v>130</v>
      </c>
    </row>
    <row r="4139" spans="2:3" x14ac:dyDescent="0.35">
      <c r="B4139" s="95">
        <v>40170</v>
      </c>
      <c r="C4139" s="195">
        <v>131.03</v>
      </c>
    </row>
    <row r="4140" spans="2:3" x14ac:dyDescent="0.35">
      <c r="B4140" s="95">
        <v>40169</v>
      </c>
      <c r="C4140" s="195">
        <v>129.37</v>
      </c>
    </row>
    <row r="4141" spans="2:3" x14ac:dyDescent="0.35">
      <c r="B4141" s="95">
        <v>40168</v>
      </c>
      <c r="C4141" s="195">
        <v>130.36000000000001</v>
      </c>
    </row>
    <row r="4142" spans="2:3" x14ac:dyDescent="0.35">
      <c r="B4142" s="95">
        <v>40165</v>
      </c>
      <c r="C4142" s="195">
        <v>130.58000000000001</v>
      </c>
    </row>
    <row r="4143" spans="2:3" x14ac:dyDescent="0.35">
      <c r="B4143" s="95">
        <v>40164</v>
      </c>
      <c r="C4143" s="195">
        <v>129.57</v>
      </c>
    </row>
    <row r="4144" spans="2:3" x14ac:dyDescent="0.35">
      <c r="B4144" s="95">
        <v>40163</v>
      </c>
      <c r="C4144" s="195">
        <v>131.02000000000001</v>
      </c>
    </row>
    <row r="4145" spans="2:3" x14ac:dyDescent="0.35">
      <c r="B4145" s="95">
        <v>40162</v>
      </c>
      <c r="C4145" s="195">
        <v>129.71</v>
      </c>
    </row>
    <row r="4146" spans="2:3" x14ac:dyDescent="0.35">
      <c r="B4146" s="95">
        <v>40161</v>
      </c>
      <c r="C4146" s="195">
        <v>131.08000000000001</v>
      </c>
    </row>
    <row r="4147" spans="2:3" x14ac:dyDescent="0.35">
      <c r="B4147" s="95">
        <v>40158</v>
      </c>
      <c r="C4147" s="195">
        <v>132.74</v>
      </c>
    </row>
    <row r="4148" spans="2:3" x14ac:dyDescent="0.35">
      <c r="B4148" s="95">
        <v>40157</v>
      </c>
      <c r="C4148" s="195">
        <v>132.06</v>
      </c>
    </row>
    <row r="4149" spans="2:3" x14ac:dyDescent="0.35">
      <c r="B4149" s="95">
        <v>40156</v>
      </c>
      <c r="C4149" s="195">
        <v>132.56</v>
      </c>
    </row>
    <row r="4150" spans="2:3" x14ac:dyDescent="0.35">
      <c r="B4150" s="95">
        <v>40155</v>
      </c>
      <c r="C4150" s="195">
        <v>133.66999999999999</v>
      </c>
    </row>
    <row r="4151" spans="2:3" x14ac:dyDescent="0.35">
      <c r="B4151" s="95">
        <v>40154</v>
      </c>
      <c r="C4151" s="195">
        <v>133.26</v>
      </c>
    </row>
    <row r="4152" spans="2:3" x14ac:dyDescent="0.35">
      <c r="B4152" s="95">
        <v>40151</v>
      </c>
      <c r="C4152" s="195">
        <v>131.03</v>
      </c>
    </row>
    <row r="4153" spans="2:3" x14ac:dyDescent="0.35">
      <c r="B4153" s="95">
        <v>40150</v>
      </c>
      <c r="C4153" s="195">
        <v>130.52000000000001</v>
      </c>
    </row>
    <row r="4154" spans="2:3" x14ac:dyDescent="0.35">
      <c r="B4154" s="95">
        <v>40149</v>
      </c>
      <c r="C4154" s="195">
        <v>129.59</v>
      </c>
    </row>
    <row r="4155" spans="2:3" x14ac:dyDescent="0.35">
      <c r="B4155" s="95">
        <v>40148</v>
      </c>
      <c r="C4155" s="195">
        <v>129.96</v>
      </c>
    </row>
    <row r="4156" spans="2:3" x14ac:dyDescent="0.35">
      <c r="B4156" s="95">
        <v>40147</v>
      </c>
      <c r="C4156" s="195">
        <v>128.16</v>
      </c>
    </row>
    <row r="4157" spans="2:3" x14ac:dyDescent="0.35">
      <c r="B4157" s="95">
        <v>40144</v>
      </c>
      <c r="C4157" s="195">
        <v>129.78</v>
      </c>
    </row>
    <row r="4158" spans="2:3" x14ac:dyDescent="0.35">
      <c r="B4158" s="95">
        <v>40143</v>
      </c>
      <c r="C4158" s="195">
        <v>131.9</v>
      </c>
    </row>
    <row r="4159" spans="2:3" x14ac:dyDescent="0.35">
      <c r="B4159" s="95">
        <v>40142</v>
      </c>
      <c r="C4159" s="195">
        <v>133.27000000000001</v>
      </c>
    </row>
    <row r="4160" spans="2:3" x14ac:dyDescent="0.35">
      <c r="B4160" s="95">
        <v>40141</v>
      </c>
      <c r="C4160" s="195">
        <v>133.74</v>
      </c>
    </row>
    <row r="4161" spans="2:3" x14ac:dyDescent="0.35">
      <c r="B4161" s="95">
        <v>40140</v>
      </c>
      <c r="C4161" s="195">
        <v>131.86000000000001</v>
      </c>
    </row>
    <row r="4162" spans="2:3" x14ac:dyDescent="0.35">
      <c r="B4162" s="95">
        <v>40137</v>
      </c>
      <c r="C4162" s="195">
        <v>134.97999999999999</v>
      </c>
    </row>
    <row r="4163" spans="2:3" x14ac:dyDescent="0.35">
      <c r="B4163" s="95">
        <v>40136</v>
      </c>
      <c r="C4163" s="195">
        <v>134.57</v>
      </c>
    </row>
    <row r="4164" spans="2:3" x14ac:dyDescent="0.35">
      <c r="B4164" s="95">
        <v>40135</v>
      </c>
      <c r="C4164" s="195">
        <v>133.69999999999999</v>
      </c>
    </row>
    <row r="4165" spans="2:3" x14ac:dyDescent="0.35">
      <c r="B4165" s="95">
        <v>40134</v>
      </c>
      <c r="C4165" s="195">
        <v>130.88</v>
      </c>
    </row>
    <row r="4166" spans="2:3" x14ac:dyDescent="0.35">
      <c r="B4166" s="95">
        <v>40133</v>
      </c>
      <c r="C4166" s="195">
        <v>133.69</v>
      </c>
    </row>
    <row r="4167" spans="2:3" x14ac:dyDescent="0.35">
      <c r="B4167" s="95">
        <v>40130</v>
      </c>
      <c r="C4167" s="195">
        <v>133.62</v>
      </c>
    </row>
    <row r="4168" spans="2:3" x14ac:dyDescent="0.35">
      <c r="B4168" s="95">
        <v>40129</v>
      </c>
      <c r="C4168" s="195">
        <v>134.04</v>
      </c>
    </row>
    <row r="4169" spans="2:3" x14ac:dyDescent="0.35">
      <c r="B4169" s="95">
        <v>40128</v>
      </c>
      <c r="C4169" s="195">
        <v>135.26</v>
      </c>
    </row>
    <row r="4170" spans="2:3" x14ac:dyDescent="0.35">
      <c r="B4170" s="95">
        <v>40127</v>
      </c>
      <c r="C4170" s="195">
        <v>133.47999999999999</v>
      </c>
    </row>
    <row r="4171" spans="2:3" x14ac:dyDescent="0.35">
      <c r="B4171" s="95">
        <v>40126</v>
      </c>
      <c r="C4171" s="195">
        <v>133.65</v>
      </c>
    </row>
    <row r="4172" spans="2:3" x14ac:dyDescent="0.35">
      <c r="B4172" s="95">
        <v>40123</v>
      </c>
      <c r="C4172" s="195">
        <v>131.12</v>
      </c>
    </row>
    <row r="4173" spans="2:3" x14ac:dyDescent="0.35">
      <c r="B4173" s="95">
        <v>40122</v>
      </c>
      <c r="C4173" s="195">
        <v>131.53</v>
      </c>
    </row>
    <row r="4174" spans="2:3" x14ac:dyDescent="0.35">
      <c r="B4174" s="95">
        <v>40121</v>
      </c>
      <c r="C4174" s="195">
        <v>132.54</v>
      </c>
    </row>
    <row r="4175" spans="2:3" x14ac:dyDescent="0.35">
      <c r="B4175" s="95">
        <v>40120</v>
      </c>
      <c r="C4175" s="195">
        <v>132.38999999999999</v>
      </c>
    </row>
    <row r="4176" spans="2:3" x14ac:dyDescent="0.35">
      <c r="B4176" s="95">
        <v>40116</v>
      </c>
      <c r="C4176" s="195">
        <v>133.01</v>
      </c>
    </row>
    <row r="4177" spans="2:3" x14ac:dyDescent="0.35">
      <c r="B4177" s="95">
        <v>40115</v>
      </c>
      <c r="C4177" s="195">
        <v>134.30000000000001</v>
      </c>
    </row>
    <row r="4178" spans="2:3" x14ac:dyDescent="0.35">
      <c r="B4178" s="95">
        <v>40114</v>
      </c>
      <c r="C4178" s="195">
        <v>133.72999999999999</v>
      </c>
    </row>
    <row r="4179" spans="2:3" x14ac:dyDescent="0.35">
      <c r="B4179" s="95">
        <v>40113</v>
      </c>
      <c r="C4179" s="195">
        <v>133.53</v>
      </c>
    </row>
    <row r="4180" spans="2:3" x14ac:dyDescent="0.35">
      <c r="B4180" s="95">
        <v>40112</v>
      </c>
      <c r="C4180" s="195">
        <v>137.12</v>
      </c>
    </row>
    <row r="4181" spans="2:3" x14ac:dyDescent="0.35">
      <c r="B4181" s="95">
        <v>40109</v>
      </c>
      <c r="C4181" s="195">
        <v>138.35</v>
      </c>
    </row>
    <row r="4182" spans="2:3" x14ac:dyDescent="0.35">
      <c r="B4182" s="95">
        <v>40108</v>
      </c>
      <c r="C4182" s="195">
        <v>135.91999999999999</v>
      </c>
    </row>
    <row r="4183" spans="2:3" x14ac:dyDescent="0.35">
      <c r="B4183" s="95">
        <v>40107</v>
      </c>
      <c r="C4183" s="195">
        <v>140.58000000000001</v>
      </c>
    </row>
    <row r="4184" spans="2:3" x14ac:dyDescent="0.35">
      <c r="B4184" s="95">
        <v>40106</v>
      </c>
      <c r="C4184" s="195">
        <v>140.94999999999999</v>
      </c>
    </row>
    <row r="4185" spans="2:3" x14ac:dyDescent="0.35">
      <c r="B4185" s="95">
        <v>40102</v>
      </c>
      <c r="C4185" s="195">
        <v>131.22</v>
      </c>
    </row>
    <row r="4186" spans="2:3" x14ac:dyDescent="0.35">
      <c r="B4186" s="95">
        <v>40101</v>
      </c>
      <c r="C4186" s="195">
        <v>131.19</v>
      </c>
    </row>
    <row r="4187" spans="2:3" x14ac:dyDescent="0.35">
      <c r="B4187" s="95">
        <v>40100</v>
      </c>
      <c r="C4187" s="195">
        <v>130.44</v>
      </c>
    </row>
    <row r="4188" spans="2:3" x14ac:dyDescent="0.35">
      <c r="B4188" s="95">
        <v>40099</v>
      </c>
      <c r="C4188" s="195">
        <v>131.16999999999999</v>
      </c>
    </row>
    <row r="4189" spans="2:3" x14ac:dyDescent="0.35">
      <c r="B4189" s="95">
        <v>40098</v>
      </c>
      <c r="C4189" s="195">
        <v>131.16999999999999</v>
      </c>
    </row>
    <row r="4190" spans="2:3" x14ac:dyDescent="0.35">
      <c r="B4190" s="95">
        <v>40095</v>
      </c>
      <c r="C4190" s="195">
        <v>130.72</v>
      </c>
    </row>
    <row r="4191" spans="2:3" x14ac:dyDescent="0.35">
      <c r="B4191" s="95">
        <v>40094</v>
      </c>
      <c r="C4191" s="195">
        <v>125.7</v>
      </c>
    </row>
    <row r="4192" spans="2:3" x14ac:dyDescent="0.35">
      <c r="B4192" s="95">
        <v>40093</v>
      </c>
      <c r="C4192" s="195">
        <v>123.83</v>
      </c>
    </row>
    <row r="4193" spans="2:3" x14ac:dyDescent="0.35">
      <c r="B4193" s="95">
        <v>40092</v>
      </c>
      <c r="C4193" s="195">
        <v>122.86</v>
      </c>
    </row>
    <row r="4194" spans="2:3" x14ac:dyDescent="0.35">
      <c r="B4194" s="95">
        <v>40091</v>
      </c>
      <c r="C4194" s="195">
        <v>124.07</v>
      </c>
    </row>
    <row r="4195" spans="2:3" x14ac:dyDescent="0.35">
      <c r="B4195" s="95">
        <v>40087</v>
      </c>
      <c r="C4195" s="195">
        <v>124.68</v>
      </c>
    </row>
    <row r="4196" spans="2:3" x14ac:dyDescent="0.35">
      <c r="B4196" s="95">
        <v>40086</v>
      </c>
      <c r="C4196" s="195">
        <v>125.13</v>
      </c>
    </row>
    <row r="4197" spans="2:3" x14ac:dyDescent="0.35">
      <c r="B4197" s="95">
        <v>40085</v>
      </c>
      <c r="C4197" s="195">
        <v>123.68</v>
      </c>
    </row>
    <row r="4198" spans="2:3" x14ac:dyDescent="0.35">
      <c r="B4198" s="95">
        <v>40081</v>
      </c>
      <c r="C4198" s="195">
        <v>122.15</v>
      </c>
    </row>
    <row r="4199" spans="2:3" x14ac:dyDescent="0.35">
      <c r="B4199" s="95">
        <v>40080</v>
      </c>
      <c r="C4199" s="195">
        <v>122.4</v>
      </c>
    </row>
    <row r="4200" spans="2:3" x14ac:dyDescent="0.35">
      <c r="B4200" s="95">
        <v>40079</v>
      </c>
      <c r="C4200" s="195">
        <v>121.12</v>
      </c>
    </row>
    <row r="4201" spans="2:3" x14ac:dyDescent="0.35">
      <c r="B4201" s="95">
        <v>40078</v>
      </c>
      <c r="C4201" s="195">
        <v>120.96</v>
      </c>
    </row>
    <row r="4202" spans="2:3" x14ac:dyDescent="0.35">
      <c r="B4202" s="95">
        <v>40074</v>
      </c>
      <c r="C4202" s="195">
        <v>123.38</v>
      </c>
    </row>
    <row r="4203" spans="2:3" x14ac:dyDescent="0.35">
      <c r="B4203" s="95">
        <v>40073</v>
      </c>
      <c r="C4203" s="195">
        <v>125.46</v>
      </c>
    </row>
    <row r="4204" spans="2:3" x14ac:dyDescent="0.35">
      <c r="B4204" s="95">
        <v>40072</v>
      </c>
      <c r="C4204" s="195">
        <v>127.83</v>
      </c>
    </row>
    <row r="4205" spans="2:3" x14ac:dyDescent="0.35">
      <c r="B4205" s="95">
        <v>40071</v>
      </c>
      <c r="C4205" s="195">
        <v>131.65</v>
      </c>
    </row>
    <row r="4206" spans="2:3" x14ac:dyDescent="0.35">
      <c r="B4206" s="95">
        <v>40070</v>
      </c>
      <c r="C4206" s="195">
        <v>131.44</v>
      </c>
    </row>
    <row r="4207" spans="2:3" x14ac:dyDescent="0.35">
      <c r="B4207" s="95">
        <v>40067</v>
      </c>
      <c r="C4207" s="195">
        <v>131.78</v>
      </c>
    </row>
    <row r="4208" spans="2:3" x14ac:dyDescent="0.35">
      <c r="B4208" s="95">
        <v>40066</v>
      </c>
      <c r="C4208" s="195">
        <v>131.6</v>
      </c>
    </row>
    <row r="4209" spans="2:3" x14ac:dyDescent="0.35">
      <c r="B4209" s="95">
        <v>40065</v>
      </c>
      <c r="C4209" s="195">
        <v>131.72999999999999</v>
      </c>
    </row>
    <row r="4210" spans="2:3" x14ac:dyDescent="0.35">
      <c r="B4210" s="95">
        <v>40064</v>
      </c>
      <c r="C4210" s="195">
        <v>132.68</v>
      </c>
    </row>
    <row r="4211" spans="2:3" x14ac:dyDescent="0.35">
      <c r="B4211" s="95">
        <v>40063</v>
      </c>
      <c r="C4211" s="195">
        <v>131.93</v>
      </c>
    </row>
    <row r="4212" spans="2:3" x14ac:dyDescent="0.35">
      <c r="B4212" s="95">
        <v>40060</v>
      </c>
      <c r="C4212" s="195">
        <v>132.32</v>
      </c>
    </row>
    <row r="4213" spans="2:3" x14ac:dyDescent="0.35">
      <c r="B4213" s="95">
        <v>40059</v>
      </c>
      <c r="C4213" s="195">
        <v>134.09</v>
      </c>
    </row>
    <row r="4214" spans="2:3" x14ac:dyDescent="0.35">
      <c r="B4214" s="95">
        <v>40058</v>
      </c>
      <c r="C4214" s="195">
        <v>134.26</v>
      </c>
    </row>
    <row r="4215" spans="2:3" x14ac:dyDescent="0.35">
      <c r="B4215" s="95">
        <v>40057</v>
      </c>
      <c r="C4215" s="195">
        <v>134.5</v>
      </c>
    </row>
    <row r="4216" spans="2:3" x14ac:dyDescent="0.35">
      <c r="B4216" s="95">
        <v>40056</v>
      </c>
      <c r="C4216" s="195">
        <v>133.03</v>
      </c>
    </row>
    <row r="4217" spans="2:3" x14ac:dyDescent="0.35">
      <c r="B4217" s="95">
        <v>40053</v>
      </c>
      <c r="C4217" s="195">
        <v>132.63</v>
      </c>
    </row>
    <row r="4218" spans="2:3" x14ac:dyDescent="0.35">
      <c r="B4218" s="95">
        <v>40052</v>
      </c>
      <c r="C4218" s="195">
        <v>130.96</v>
      </c>
    </row>
    <row r="4219" spans="2:3" x14ac:dyDescent="0.35">
      <c r="B4219" s="95">
        <v>40051</v>
      </c>
      <c r="C4219" s="195">
        <v>132.78</v>
      </c>
    </row>
    <row r="4220" spans="2:3" x14ac:dyDescent="0.35">
      <c r="B4220" s="95">
        <v>40050</v>
      </c>
      <c r="C4220" s="195">
        <v>134.59</v>
      </c>
    </row>
    <row r="4221" spans="2:3" x14ac:dyDescent="0.35">
      <c r="B4221" s="95">
        <v>40049</v>
      </c>
      <c r="C4221" s="195">
        <v>131.91</v>
      </c>
    </row>
    <row r="4222" spans="2:3" x14ac:dyDescent="0.35">
      <c r="B4222" s="95">
        <v>40046</v>
      </c>
      <c r="C4222" s="195">
        <v>130.86000000000001</v>
      </c>
    </row>
    <row r="4223" spans="2:3" x14ac:dyDescent="0.35">
      <c r="B4223" s="95">
        <v>40045</v>
      </c>
      <c r="C4223" s="195">
        <v>131.74</v>
      </c>
    </row>
    <row r="4224" spans="2:3" x14ac:dyDescent="0.35">
      <c r="B4224" s="95">
        <v>40044</v>
      </c>
      <c r="C4224" s="195">
        <v>133.22</v>
      </c>
    </row>
    <row r="4225" spans="2:3" x14ac:dyDescent="0.35">
      <c r="B4225" s="95">
        <v>40043</v>
      </c>
      <c r="C4225" s="195">
        <v>132.97999999999999</v>
      </c>
    </row>
    <row r="4226" spans="2:3" x14ac:dyDescent="0.35">
      <c r="B4226" s="95">
        <v>40042</v>
      </c>
      <c r="C4226" s="195">
        <v>134.36000000000001</v>
      </c>
    </row>
    <row r="4227" spans="2:3" x14ac:dyDescent="0.35">
      <c r="B4227" s="95">
        <v>40039</v>
      </c>
      <c r="C4227" s="195">
        <v>137.83000000000001</v>
      </c>
    </row>
    <row r="4228" spans="2:3" x14ac:dyDescent="0.35">
      <c r="B4228" s="95">
        <v>40038</v>
      </c>
      <c r="C4228" s="195">
        <v>134</v>
      </c>
    </row>
    <row r="4229" spans="2:3" x14ac:dyDescent="0.35">
      <c r="B4229" s="95">
        <v>40037</v>
      </c>
      <c r="C4229" s="195">
        <v>131.62</v>
      </c>
    </row>
    <row r="4230" spans="2:3" x14ac:dyDescent="0.35">
      <c r="B4230" s="95">
        <v>40036</v>
      </c>
      <c r="C4230" s="195">
        <v>132.47999999999999</v>
      </c>
    </row>
    <row r="4231" spans="2:3" x14ac:dyDescent="0.35">
      <c r="B4231" s="95">
        <v>40035</v>
      </c>
      <c r="C4231" s="195">
        <v>135.19</v>
      </c>
    </row>
    <row r="4232" spans="2:3" x14ac:dyDescent="0.35">
      <c r="B4232" s="95">
        <v>40032</v>
      </c>
      <c r="C4232" s="195">
        <v>136.27000000000001</v>
      </c>
    </row>
    <row r="4233" spans="2:3" x14ac:dyDescent="0.35">
      <c r="B4233" s="95">
        <v>40031</v>
      </c>
      <c r="C4233" s="195">
        <v>139.6</v>
      </c>
    </row>
    <row r="4234" spans="2:3" x14ac:dyDescent="0.35">
      <c r="B4234" s="95">
        <v>40030</v>
      </c>
      <c r="C4234" s="195">
        <v>144.37</v>
      </c>
    </row>
    <row r="4235" spans="2:3" x14ac:dyDescent="0.35">
      <c r="B4235" s="95">
        <v>40029</v>
      </c>
      <c r="C4235" s="195">
        <v>142.68</v>
      </c>
    </row>
    <row r="4236" spans="2:3" x14ac:dyDescent="0.35">
      <c r="B4236" s="95">
        <v>40028</v>
      </c>
      <c r="C4236" s="195">
        <v>146.82</v>
      </c>
    </row>
    <row r="4237" spans="2:3" x14ac:dyDescent="0.35">
      <c r="B4237" s="95">
        <v>40025</v>
      </c>
      <c r="C4237" s="195">
        <v>149.4</v>
      </c>
    </row>
    <row r="4238" spans="2:3" x14ac:dyDescent="0.35">
      <c r="B4238" s="95">
        <v>40024</v>
      </c>
      <c r="C4238" s="195">
        <v>145.25</v>
      </c>
    </row>
    <row r="4239" spans="2:3" x14ac:dyDescent="0.35">
      <c r="B4239" s="95">
        <v>40023</v>
      </c>
      <c r="C4239" s="195">
        <v>145.83000000000001</v>
      </c>
    </row>
    <row r="4240" spans="2:3" x14ac:dyDescent="0.35">
      <c r="B4240" s="95">
        <v>40022</v>
      </c>
      <c r="C4240" s="195">
        <v>144.19</v>
      </c>
    </row>
    <row r="4241" spans="2:3" x14ac:dyDescent="0.35">
      <c r="B4241" s="95">
        <v>40021</v>
      </c>
      <c r="C4241" s="195">
        <v>147.37</v>
      </c>
    </row>
    <row r="4242" spans="2:3" x14ac:dyDescent="0.35">
      <c r="B4242" s="95">
        <v>40018</v>
      </c>
      <c r="C4242" s="195">
        <v>145.51</v>
      </c>
    </row>
    <row r="4243" spans="2:3" x14ac:dyDescent="0.35">
      <c r="B4243" s="95">
        <v>40017</v>
      </c>
      <c r="C4243" s="195">
        <v>142.44</v>
      </c>
    </row>
    <row r="4244" spans="2:3" x14ac:dyDescent="0.35">
      <c r="B4244" s="95">
        <v>40016</v>
      </c>
      <c r="C4244" s="195">
        <v>137.02000000000001</v>
      </c>
    </row>
    <row r="4245" spans="2:3" x14ac:dyDescent="0.35">
      <c r="B4245" s="95">
        <v>40015</v>
      </c>
      <c r="C4245" s="195">
        <v>132.83000000000001</v>
      </c>
    </row>
    <row r="4246" spans="2:3" x14ac:dyDescent="0.35">
      <c r="B4246" s="95">
        <v>40014</v>
      </c>
      <c r="C4246" s="195">
        <v>132.57</v>
      </c>
    </row>
    <row r="4247" spans="2:3" x14ac:dyDescent="0.35">
      <c r="B4247" s="95">
        <v>40011</v>
      </c>
      <c r="C4247" s="195">
        <v>126.73</v>
      </c>
    </row>
    <row r="4248" spans="2:3" x14ac:dyDescent="0.35">
      <c r="B4248" s="95">
        <v>40010</v>
      </c>
      <c r="C4248" s="195">
        <v>126.62</v>
      </c>
    </row>
    <row r="4249" spans="2:3" x14ac:dyDescent="0.35">
      <c r="B4249" s="95">
        <v>40009</v>
      </c>
      <c r="C4249" s="195">
        <v>127.37</v>
      </c>
    </row>
    <row r="4250" spans="2:3" x14ac:dyDescent="0.35">
      <c r="B4250" s="95">
        <v>40008</v>
      </c>
      <c r="C4250" s="195">
        <v>127.77</v>
      </c>
    </row>
    <row r="4251" spans="2:3" x14ac:dyDescent="0.35">
      <c r="B4251" s="95">
        <v>40007</v>
      </c>
      <c r="C4251" s="195">
        <v>128.69</v>
      </c>
    </row>
    <row r="4252" spans="2:3" x14ac:dyDescent="0.35">
      <c r="B4252" s="95">
        <v>40004</v>
      </c>
      <c r="C4252" s="195">
        <v>126.22</v>
      </c>
    </row>
    <row r="4253" spans="2:3" x14ac:dyDescent="0.35">
      <c r="B4253" s="95">
        <v>40003</v>
      </c>
      <c r="C4253" s="195">
        <v>127.41</v>
      </c>
    </row>
    <row r="4254" spans="2:3" x14ac:dyDescent="0.35">
      <c r="B4254" s="95">
        <v>40002</v>
      </c>
      <c r="C4254" s="195">
        <v>128.27000000000001</v>
      </c>
    </row>
    <row r="4255" spans="2:3" x14ac:dyDescent="0.35">
      <c r="B4255" s="95">
        <v>40001</v>
      </c>
      <c r="C4255" s="195">
        <v>129.99</v>
      </c>
    </row>
    <row r="4256" spans="2:3" x14ac:dyDescent="0.35">
      <c r="B4256" s="95">
        <v>40000</v>
      </c>
      <c r="C4256" s="195">
        <v>126.45</v>
      </c>
    </row>
    <row r="4257" spans="2:3" x14ac:dyDescent="0.35">
      <c r="B4257" s="95">
        <v>39997</v>
      </c>
      <c r="C4257" s="195">
        <v>126.54</v>
      </c>
    </row>
    <row r="4258" spans="2:3" x14ac:dyDescent="0.35">
      <c r="B4258" s="95">
        <v>39996</v>
      </c>
      <c r="C4258" s="195">
        <v>126.42</v>
      </c>
    </row>
    <row r="4259" spans="2:3" x14ac:dyDescent="0.35">
      <c r="B4259" s="95">
        <v>39995</v>
      </c>
      <c r="C4259" s="195">
        <v>125.53</v>
      </c>
    </row>
    <row r="4260" spans="2:3" x14ac:dyDescent="0.35">
      <c r="B4260" s="95">
        <v>39994</v>
      </c>
      <c r="C4260" s="195">
        <v>127.54</v>
      </c>
    </row>
    <row r="4261" spans="2:3" x14ac:dyDescent="0.35">
      <c r="B4261" s="95">
        <v>39993</v>
      </c>
      <c r="C4261" s="195">
        <v>128.72</v>
      </c>
    </row>
    <row r="4262" spans="2:3" x14ac:dyDescent="0.35">
      <c r="B4262" s="95">
        <v>39990</v>
      </c>
      <c r="C4262" s="195">
        <v>124.66</v>
      </c>
    </row>
    <row r="4263" spans="2:3" x14ac:dyDescent="0.35">
      <c r="B4263" s="95">
        <v>39989</v>
      </c>
      <c r="C4263" s="195">
        <v>123.98</v>
      </c>
    </row>
    <row r="4264" spans="2:3" x14ac:dyDescent="0.35">
      <c r="B4264" s="95">
        <v>39988</v>
      </c>
      <c r="C4264" s="195">
        <v>125.45</v>
      </c>
    </row>
    <row r="4265" spans="2:3" x14ac:dyDescent="0.35">
      <c r="B4265" s="95">
        <v>39987</v>
      </c>
      <c r="C4265" s="195">
        <v>124.71</v>
      </c>
    </row>
    <row r="4266" spans="2:3" x14ac:dyDescent="0.35">
      <c r="B4266" s="95">
        <v>39986</v>
      </c>
      <c r="C4266" s="195">
        <v>125.16</v>
      </c>
    </row>
    <row r="4267" spans="2:3" x14ac:dyDescent="0.35">
      <c r="B4267" s="95">
        <v>39983</v>
      </c>
      <c r="C4267" s="195">
        <v>125.16</v>
      </c>
    </row>
    <row r="4268" spans="2:3" x14ac:dyDescent="0.35">
      <c r="B4268" s="95">
        <v>39982</v>
      </c>
      <c r="C4268" s="195">
        <v>127.95</v>
      </c>
    </row>
    <row r="4269" spans="2:3" x14ac:dyDescent="0.35">
      <c r="B4269" s="95">
        <v>39981</v>
      </c>
      <c r="C4269" s="195">
        <v>127.9</v>
      </c>
    </row>
    <row r="4270" spans="2:3" x14ac:dyDescent="0.35">
      <c r="B4270" s="95">
        <v>39980</v>
      </c>
      <c r="C4270" s="195">
        <v>126.16</v>
      </c>
    </row>
    <row r="4271" spans="2:3" x14ac:dyDescent="0.35">
      <c r="B4271" s="95">
        <v>39979</v>
      </c>
      <c r="C4271" s="195">
        <v>126.88</v>
      </c>
    </row>
    <row r="4272" spans="2:3" x14ac:dyDescent="0.35">
      <c r="B4272" s="95">
        <v>39976</v>
      </c>
      <c r="C4272" s="195">
        <v>125.12</v>
      </c>
    </row>
    <row r="4273" spans="2:3" x14ac:dyDescent="0.35">
      <c r="B4273" s="95">
        <v>39975</v>
      </c>
      <c r="C4273" s="195">
        <v>128.22999999999999</v>
      </c>
    </row>
    <row r="4274" spans="2:3" x14ac:dyDescent="0.35">
      <c r="B4274" s="95">
        <v>39974</v>
      </c>
      <c r="C4274" s="195">
        <v>128.16</v>
      </c>
    </row>
    <row r="4275" spans="2:3" x14ac:dyDescent="0.35">
      <c r="B4275" s="95">
        <v>39973</v>
      </c>
      <c r="C4275" s="195">
        <v>129.31</v>
      </c>
    </row>
    <row r="4276" spans="2:3" x14ac:dyDescent="0.35">
      <c r="B4276" s="95">
        <v>39972</v>
      </c>
      <c r="C4276" s="195">
        <v>127.82</v>
      </c>
    </row>
    <row r="4277" spans="2:3" x14ac:dyDescent="0.35">
      <c r="B4277" s="95">
        <v>39969</v>
      </c>
      <c r="C4277" s="195">
        <v>128.16999999999999</v>
      </c>
    </row>
    <row r="4278" spans="2:3" x14ac:dyDescent="0.35">
      <c r="B4278" s="95">
        <v>39968</v>
      </c>
      <c r="C4278" s="195">
        <v>127.27</v>
      </c>
    </row>
    <row r="4279" spans="2:3" x14ac:dyDescent="0.35">
      <c r="B4279" s="95">
        <v>39967</v>
      </c>
      <c r="C4279" s="195">
        <v>127.86</v>
      </c>
    </row>
    <row r="4280" spans="2:3" x14ac:dyDescent="0.35">
      <c r="B4280" s="95">
        <v>39966</v>
      </c>
      <c r="C4280" s="195">
        <v>130.21</v>
      </c>
    </row>
    <row r="4281" spans="2:3" x14ac:dyDescent="0.35">
      <c r="B4281" s="95">
        <v>39965</v>
      </c>
      <c r="C4281" s="195">
        <v>131.25</v>
      </c>
    </row>
    <row r="4282" spans="2:3" x14ac:dyDescent="0.35">
      <c r="B4282" s="95">
        <v>39962</v>
      </c>
      <c r="C4282" s="195">
        <v>133.71</v>
      </c>
    </row>
    <row r="4283" spans="2:3" x14ac:dyDescent="0.35">
      <c r="B4283" s="95">
        <v>39961</v>
      </c>
      <c r="C4283" s="195">
        <v>132.47</v>
      </c>
    </row>
    <row r="4284" spans="2:3" x14ac:dyDescent="0.35">
      <c r="B4284" s="95">
        <v>39960</v>
      </c>
      <c r="C4284" s="195">
        <v>135.63999999999999</v>
      </c>
    </row>
    <row r="4285" spans="2:3" x14ac:dyDescent="0.35">
      <c r="B4285" s="95">
        <v>39959</v>
      </c>
      <c r="C4285" s="195">
        <v>132.44999999999999</v>
      </c>
    </row>
    <row r="4286" spans="2:3" x14ac:dyDescent="0.35">
      <c r="B4286" s="95">
        <v>39958</v>
      </c>
      <c r="C4286" s="195">
        <v>132.57</v>
      </c>
    </row>
    <row r="4287" spans="2:3" x14ac:dyDescent="0.35">
      <c r="B4287" s="95">
        <v>39955</v>
      </c>
      <c r="C4287" s="195">
        <v>132.76</v>
      </c>
    </row>
    <row r="4288" spans="2:3" x14ac:dyDescent="0.35">
      <c r="B4288" s="95">
        <v>39954</v>
      </c>
      <c r="C4288" s="195">
        <v>135.44999999999999</v>
      </c>
    </row>
    <row r="4289" spans="2:3" x14ac:dyDescent="0.35">
      <c r="B4289" s="95">
        <v>39953</v>
      </c>
      <c r="C4289" s="195">
        <v>135.31</v>
      </c>
    </row>
    <row r="4290" spans="2:3" x14ac:dyDescent="0.35">
      <c r="B4290" s="95">
        <v>39952</v>
      </c>
      <c r="C4290" s="195">
        <v>131.18</v>
      </c>
    </row>
    <row r="4291" spans="2:3" x14ac:dyDescent="0.35">
      <c r="B4291" s="95">
        <v>39951</v>
      </c>
      <c r="C4291" s="195">
        <v>127.58</v>
      </c>
    </row>
    <row r="4292" spans="2:3" x14ac:dyDescent="0.35">
      <c r="B4292" s="95">
        <v>39948</v>
      </c>
      <c r="C4292" s="195">
        <v>127.58</v>
      </c>
    </row>
    <row r="4293" spans="2:3" x14ac:dyDescent="0.35">
      <c r="B4293" s="95">
        <v>39947</v>
      </c>
      <c r="C4293" s="195">
        <v>124.84</v>
      </c>
    </row>
    <row r="4294" spans="2:3" x14ac:dyDescent="0.35">
      <c r="B4294" s="95">
        <v>39946</v>
      </c>
      <c r="C4294" s="195">
        <v>122.53</v>
      </c>
    </row>
    <row r="4295" spans="2:3" x14ac:dyDescent="0.35">
      <c r="B4295" s="95">
        <v>39945</v>
      </c>
      <c r="C4295" s="195">
        <v>122.46</v>
      </c>
    </row>
    <row r="4296" spans="2:3" x14ac:dyDescent="0.35">
      <c r="B4296" s="95">
        <v>39944</v>
      </c>
      <c r="C4296" s="195">
        <v>122.4</v>
      </c>
    </row>
    <row r="4297" spans="2:3" x14ac:dyDescent="0.35">
      <c r="B4297" s="95">
        <v>39941</v>
      </c>
      <c r="C4297" s="195">
        <v>121.7</v>
      </c>
    </row>
    <row r="4298" spans="2:3" x14ac:dyDescent="0.35">
      <c r="B4298" s="95">
        <v>39940</v>
      </c>
      <c r="C4298" s="195">
        <v>121.71</v>
      </c>
    </row>
    <row r="4299" spans="2:3" x14ac:dyDescent="0.35">
      <c r="B4299" s="95">
        <v>39939</v>
      </c>
      <c r="C4299" s="195">
        <v>121.63</v>
      </c>
    </row>
    <row r="4300" spans="2:3" x14ac:dyDescent="0.35">
      <c r="B4300" s="95">
        <v>39938</v>
      </c>
      <c r="C4300" s="195">
        <v>120.69</v>
      </c>
    </row>
    <row r="4301" spans="2:3" x14ac:dyDescent="0.35">
      <c r="B4301" s="95">
        <v>39937</v>
      </c>
      <c r="C4301" s="195">
        <v>123.25</v>
      </c>
    </row>
    <row r="4302" spans="2:3" x14ac:dyDescent="0.35">
      <c r="B4302" s="95">
        <v>39933</v>
      </c>
      <c r="C4302" s="195">
        <v>124.85</v>
      </c>
    </row>
    <row r="4303" spans="2:3" x14ac:dyDescent="0.35">
      <c r="B4303" s="95">
        <v>39932</v>
      </c>
      <c r="C4303" s="195">
        <v>124.85</v>
      </c>
    </row>
    <row r="4304" spans="2:3" x14ac:dyDescent="0.35">
      <c r="B4304" s="95">
        <v>39931</v>
      </c>
      <c r="C4304" s="195">
        <v>121.89</v>
      </c>
    </row>
    <row r="4305" spans="2:3" x14ac:dyDescent="0.35">
      <c r="B4305" s="95">
        <v>39930</v>
      </c>
      <c r="C4305" s="195">
        <v>120.23</v>
      </c>
    </row>
    <row r="4306" spans="2:3" x14ac:dyDescent="0.35">
      <c r="B4306" s="95">
        <v>39927</v>
      </c>
      <c r="C4306" s="195">
        <v>121.17</v>
      </c>
    </row>
    <row r="4307" spans="2:3" x14ac:dyDescent="0.35">
      <c r="B4307" s="95">
        <v>39926</v>
      </c>
      <c r="C4307" s="195">
        <v>118.85</v>
      </c>
    </row>
    <row r="4308" spans="2:3" x14ac:dyDescent="0.35">
      <c r="B4308" s="95">
        <v>39925</v>
      </c>
      <c r="C4308" s="195">
        <v>118.54</v>
      </c>
    </row>
    <row r="4309" spans="2:3" x14ac:dyDescent="0.35">
      <c r="B4309" s="95">
        <v>39924</v>
      </c>
      <c r="C4309" s="195">
        <v>121.42</v>
      </c>
    </row>
    <row r="4310" spans="2:3" x14ac:dyDescent="0.35">
      <c r="B4310" s="95">
        <v>39923</v>
      </c>
      <c r="C4310" s="195">
        <v>124.43</v>
      </c>
    </row>
    <row r="4311" spans="2:3" x14ac:dyDescent="0.35">
      <c r="B4311" s="95">
        <v>39920</v>
      </c>
      <c r="C4311" s="195">
        <v>119.82</v>
      </c>
    </row>
    <row r="4312" spans="2:3" x14ac:dyDescent="0.35">
      <c r="B4312" s="95">
        <v>39919</v>
      </c>
      <c r="C4312" s="195">
        <v>118.61</v>
      </c>
    </row>
    <row r="4313" spans="2:3" x14ac:dyDescent="0.35">
      <c r="B4313" s="95">
        <v>39918</v>
      </c>
      <c r="C4313" s="195">
        <v>118.52</v>
      </c>
    </row>
    <row r="4314" spans="2:3" x14ac:dyDescent="0.35">
      <c r="B4314" s="95">
        <v>39916</v>
      </c>
      <c r="C4314" s="195">
        <v>115.07</v>
      </c>
    </row>
    <row r="4315" spans="2:3" x14ac:dyDescent="0.35">
      <c r="B4315" s="95">
        <v>39912</v>
      </c>
      <c r="C4315" s="195">
        <v>112.85</v>
      </c>
    </row>
    <row r="4316" spans="2:3" x14ac:dyDescent="0.35">
      <c r="B4316" s="95">
        <v>39911</v>
      </c>
      <c r="C4316" s="195">
        <v>114.85</v>
      </c>
    </row>
    <row r="4317" spans="2:3" x14ac:dyDescent="0.35">
      <c r="B4317" s="95">
        <v>39909</v>
      </c>
      <c r="C4317" s="195">
        <v>115.35</v>
      </c>
    </row>
    <row r="4318" spans="2:3" x14ac:dyDescent="0.35">
      <c r="B4318" s="95">
        <v>39905</v>
      </c>
      <c r="C4318" s="195">
        <v>111.32</v>
      </c>
    </row>
    <row r="4319" spans="2:3" x14ac:dyDescent="0.35">
      <c r="B4319" s="95">
        <v>39904</v>
      </c>
      <c r="C4319" s="195">
        <v>109.18</v>
      </c>
    </row>
    <row r="4320" spans="2:3" x14ac:dyDescent="0.35">
      <c r="B4320" s="95">
        <v>39903</v>
      </c>
      <c r="C4320" s="195">
        <v>109.2</v>
      </c>
    </row>
    <row r="4321" spans="2:3" x14ac:dyDescent="0.35">
      <c r="B4321" s="95">
        <v>39902</v>
      </c>
      <c r="C4321" s="195">
        <v>108.21</v>
      </c>
    </row>
    <row r="4322" spans="2:3" x14ac:dyDescent="0.35">
      <c r="B4322" s="95">
        <v>39899</v>
      </c>
      <c r="C4322" s="195">
        <v>104.37</v>
      </c>
    </row>
    <row r="4323" spans="2:3" x14ac:dyDescent="0.35">
      <c r="B4323" s="95">
        <v>39898</v>
      </c>
      <c r="C4323" s="195">
        <v>103.57</v>
      </c>
    </row>
    <row r="4324" spans="2:3" x14ac:dyDescent="0.35">
      <c r="B4324" s="95">
        <v>39897</v>
      </c>
      <c r="C4324" s="195">
        <v>100.04</v>
      </c>
    </row>
    <row r="4325" spans="2:3" x14ac:dyDescent="0.35">
      <c r="B4325" s="95">
        <v>39896</v>
      </c>
      <c r="C4325" s="195">
        <v>104.33</v>
      </c>
    </row>
    <row r="4326" spans="2:3" x14ac:dyDescent="0.35">
      <c r="B4326" s="95">
        <v>39895</v>
      </c>
      <c r="C4326" s="195">
        <v>105.59</v>
      </c>
    </row>
    <row r="4327" spans="2:3" x14ac:dyDescent="0.35">
      <c r="B4327" s="95">
        <v>39892</v>
      </c>
      <c r="C4327" s="195">
        <v>105.69</v>
      </c>
    </row>
    <row r="4328" spans="2:3" x14ac:dyDescent="0.35">
      <c r="B4328" s="95">
        <v>39891</v>
      </c>
      <c r="C4328" s="195">
        <v>101.53</v>
      </c>
    </row>
    <row r="4329" spans="2:3" x14ac:dyDescent="0.35">
      <c r="B4329" s="95">
        <v>39890</v>
      </c>
      <c r="C4329" s="195">
        <v>104.63</v>
      </c>
    </row>
    <row r="4330" spans="2:3" x14ac:dyDescent="0.35">
      <c r="B4330" s="95">
        <v>39889</v>
      </c>
      <c r="C4330" s="195">
        <v>100.98</v>
      </c>
    </row>
    <row r="4331" spans="2:3" x14ac:dyDescent="0.35">
      <c r="B4331" s="95">
        <v>39888</v>
      </c>
      <c r="C4331" s="195">
        <v>100.7</v>
      </c>
    </row>
    <row r="4332" spans="2:3" x14ac:dyDescent="0.35">
      <c r="B4332" s="95">
        <v>39885</v>
      </c>
      <c r="C4332" s="195">
        <v>96.55</v>
      </c>
    </row>
    <row r="4333" spans="2:3" x14ac:dyDescent="0.35">
      <c r="B4333" s="95">
        <v>39884</v>
      </c>
      <c r="C4333" s="195">
        <v>96.99</v>
      </c>
    </row>
    <row r="4334" spans="2:3" x14ac:dyDescent="0.35">
      <c r="B4334" s="95">
        <v>39881</v>
      </c>
      <c r="C4334" s="195">
        <v>95.54</v>
      </c>
    </row>
    <row r="4335" spans="2:3" x14ac:dyDescent="0.35">
      <c r="B4335" s="95">
        <v>39878</v>
      </c>
      <c r="C4335" s="195">
        <v>99</v>
      </c>
    </row>
    <row r="4336" spans="2:3" x14ac:dyDescent="0.35">
      <c r="B4336" s="95">
        <v>39877</v>
      </c>
      <c r="C4336" s="195">
        <v>98.84</v>
      </c>
    </row>
    <row r="4337" spans="2:3" x14ac:dyDescent="0.35">
      <c r="B4337" s="95">
        <v>39876</v>
      </c>
      <c r="C4337" s="195">
        <v>100.54</v>
      </c>
    </row>
    <row r="4338" spans="2:3" x14ac:dyDescent="0.35">
      <c r="B4338" s="95">
        <v>39875</v>
      </c>
      <c r="C4338" s="195">
        <v>102.8</v>
      </c>
    </row>
    <row r="4339" spans="2:3" x14ac:dyDescent="0.35">
      <c r="B4339" s="95">
        <v>39874</v>
      </c>
      <c r="C4339" s="195">
        <v>102.56</v>
      </c>
    </row>
    <row r="4340" spans="2:3" x14ac:dyDescent="0.35">
      <c r="B4340" s="95">
        <v>39871</v>
      </c>
      <c r="C4340" s="195">
        <v>102.57</v>
      </c>
    </row>
    <row r="4341" spans="2:3" x14ac:dyDescent="0.35">
      <c r="B4341" s="95">
        <v>39870</v>
      </c>
      <c r="C4341" s="195">
        <v>102.56</v>
      </c>
    </row>
    <row r="4342" spans="2:3" x14ac:dyDescent="0.35">
      <c r="B4342" s="95">
        <v>39869</v>
      </c>
      <c r="C4342" s="195">
        <v>103.51</v>
      </c>
    </row>
    <row r="4343" spans="2:3" x14ac:dyDescent="0.35">
      <c r="B4343" s="95">
        <v>39868</v>
      </c>
      <c r="C4343" s="195">
        <v>104.55</v>
      </c>
    </row>
    <row r="4344" spans="2:3" x14ac:dyDescent="0.35">
      <c r="B4344" s="95">
        <v>39864</v>
      </c>
      <c r="C4344" s="195">
        <v>105.87</v>
      </c>
    </row>
    <row r="4345" spans="2:3" x14ac:dyDescent="0.35">
      <c r="B4345" s="95">
        <v>39863</v>
      </c>
      <c r="C4345" s="195">
        <v>106.06</v>
      </c>
    </row>
    <row r="4346" spans="2:3" x14ac:dyDescent="0.35">
      <c r="B4346" s="95">
        <v>39862</v>
      </c>
      <c r="C4346" s="195">
        <v>107.88</v>
      </c>
    </row>
    <row r="4347" spans="2:3" x14ac:dyDescent="0.35">
      <c r="B4347" s="95">
        <v>39861</v>
      </c>
      <c r="C4347" s="195">
        <v>105.53</v>
      </c>
    </row>
    <row r="4348" spans="2:3" x14ac:dyDescent="0.35">
      <c r="B4348" s="95">
        <v>39860</v>
      </c>
      <c r="C4348" s="195">
        <v>106.96</v>
      </c>
    </row>
    <row r="4349" spans="2:3" x14ac:dyDescent="0.35">
      <c r="B4349" s="95">
        <v>39857</v>
      </c>
      <c r="C4349" s="195">
        <v>108.25</v>
      </c>
    </row>
    <row r="4350" spans="2:3" x14ac:dyDescent="0.35">
      <c r="B4350" s="95">
        <v>39856</v>
      </c>
      <c r="C4350" s="195">
        <v>107.66</v>
      </c>
    </row>
    <row r="4351" spans="2:3" x14ac:dyDescent="0.35">
      <c r="B4351" s="95">
        <v>39855</v>
      </c>
      <c r="C4351" s="195">
        <v>108.9</v>
      </c>
    </row>
    <row r="4352" spans="2:3" x14ac:dyDescent="0.35">
      <c r="B4352" s="95">
        <v>39854</v>
      </c>
      <c r="C4352" s="195">
        <v>108.97</v>
      </c>
    </row>
    <row r="4353" spans="2:3" x14ac:dyDescent="0.35">
      <c r="B4353" s="95">
        <v>39853</v>
      </c>
      <c r="C4353" s="195">
        <v>107.58</v>
      </c>
    </row>
    <row r="4354" spans="2:3" x14ac:dyDescent="0.35">
      <c r="B4354" s="95">
        <v>39850</v>
      </c>
      <c r="C4354" s="195">
        <v>108.98</v>
      </c>
    </row>
    <row r="4355" spans="2:3" x14ac:dyDescent="0.35">
      <c r="B4355" s="95">
        <v>39849</v>
      </c>
      <c r="C4355" s="195">
        <v>106.08</v>
      </c>
    </row>
    <row r="4356" spans="2:3" x14ac:dyDescent="0.35">
      <c r="B4356" s="95">
        <v>39848</v>
      </c>
      <c r="C4356" s="195">
        <v>107.29</v>
      </c>
    </row>
    <row r="4357" spans="2:3" x14ac:dyDescent="0.35">
      <c r="B4357" s="95">
        <v>39847</v>
      </c>
      <c r="C4357" s="195">
        <v>107.95</v>
      </c>
    </row>
    <row r="4358" spans="2:3" x14ac:dyDescent="0.35">
      <c r="B4358" s="95">
        <v>39846</v>
      </c>
      <c r="C4358" s="195">
        <v>109.2</v>
      </c>
    </row>
    <row r="4359" spans="2:3" x14ac:dyDescent="0.35">
      <c r="B4359" s="95">
        <v>39843</v>
      </c>
      <c r="C4359" s="195">
        <v>108.46</v>
      </c>
    </row>
    <row r="4360" spans="2:3" x14ac:dyDescent="0.35">
      <c r="B4360" s="95">
        <v>39842</v>
      </c>
      <c r="C4360" s="195">
        <v>104.55</v>
      </c>
    </row>
    <row r="4361" spans="2:3" x14ac:dyDescent="0.35">
      <c r="B4361" s="95">
        <v>39841</v>
      </c>
      <c r="C4361" s="195">
        <v>103.51</v>
      </c>
    </row>
    <row r="4362" spans="2:3" x14ac:dyDescent="0.35">
      <c r="B4362" s="95">
        <v>39840</v>
      </c>
      <c r="C4362" s="195">
        <v>105.42</v>
      </c>
    </row>
    <row r="4363" spans="2:3" x14ac:dyDescent="0.35">
      <c r="B4363" s="95">
        <v>39836</v>
      </c>
      <c r="C4363" s="195">
        <v>102.31</v>
      </c>
    </row>
    <row r="4364" spans="2:3" x14ac:dyDescent="0.35">
      <c r="B4364" s="95">
        <v>39835</v>
      </c>
      <c r="C4364" s="195">
        <v>103.09</v>
      </c>
    </row>
    <row r="4365" spans="2:3" x14ac:dyDescent="0.35">
      <c r="B4365" s="95">
        <v>39834</v>
      </c>
      <c r="C4365" s="195">
        <v>103.53</v>
      </c>
    </row>
    <row r="4366" spans="2:3" x14ac:dyDescent="0.35">
      <c r="B4366" s="95">
        <v>39833</v>
      </c>
      <c r="C4366" s="195">
        <v>102.19</v>
      </c>
    </row>
    <row r="4367" spans="2:3" x14ac:dyDescent="0.35">
      <c r="B4367" s="95">
        <v>39832</v>
      </c>
      <c r="C4367" s="195">
        <v>102.31</v>
      </c>
    </row>
    <row r="4368" spans="2:3" x14ac:dyDescent="0.35">
      <c r="B4368" s="95">
        <v>39829</v>
      </c>
      <c r="C4368" s="195">
        <v>101.47</v>
      </c>
    </row>
    <row r="4369" spans="2:3" x14ac:dyDescent="0.35">
      <c r="B4369" s="95">
        <v>39828</v>
      </c>
      <c r="C4369" s="195">
        <v>101.51</v>
      </c>
    </row>
    <row r="4370" spans="2:3" x14ac:dyDescent="0.35">
      <c r="B4370" s="95">
        <v>39827</v>
      </c>
      <c r="C4370" s="195">
        <v>101.4</v>
      </c>
    </row>
    <row r="4371" spans="2:3" x14ac:dyDescent="0.35">
      <c r="B4371" s="95">
        <v>39826</v>
      </c>
      <c r="C4371" s="195">
        <v>100.2</v>
      </c>
    </row>
    <row r="4372" spans="2:3" x14ac:dyDescent="0.35">
      <c r="B4372" s="95">
        <v>39825</v>
      </c>
      <c r="C4372" s="195">
        <v>99.83</v>
      </c>
    </row>
    <row r="4373" spans="2:3" x14ac:dyDescent="0.35">
      <c r="B4373" s="95">
        <v>39822</v>
      </c>
      <c r="C4373" s="195">
        <v>98.66</v>
      </c>
    </row>
    <row r="4374" spans="2:3" x14ac:dyDescent="0.35">
      <c r="B4374" s="95">
        <v>39820</v>
      </c>
      <c r="C4374" s="195">
        <v>100.72</v>
      </c>
    </row>
    <row r="4375" spans="2:3" x14ac:dyDescent="0.35">
      <c r="B4375" s="95">
        <v>39819</v>
      </c>
      <c r="C4375" s="195">
        <v>104.52</v>
      </c>
    </row>
    <row r="4376" spans="2:3" x14ac:dyDescent="0.35">
      <c r="B4376" s="95">
        <v>39818</v>
      </c>
      <c r="C4376" s="195">
        <v>104.7</v>
      </c>
    </row>
    <row r="4377" spans="2:3" x14ac:dyDescent="0.35">
      <c r="B4377" s="95">
        <v>39815</v>
      </c>
      <c r="C4377" s="195">
        <v>103.44</v>
      </c>
    </row>
    <row r="4378" spans="2:3" x14ac:dyDescent="0.35">
      <c r="B4378" s="95">
        <v>39813</v>
      </c>
      <c r="C4378" s="195">
        <v>103.14</v>
      </c>
    </row>
    <row r="4379" spans="2:3" x14ac:dyDescent="0.35">
      <c r="B4379" s="95">
        <v>39812</v>
      </c>
      <c r="C4379" s="195">
        <v>99.92</v>
      </c>
    </row>
    <row r="4380" spans="2:3" x14ac:dyDescent="0.35">
      <c r="B4380" s="95">
        <v>39811</v>
      </c>
      <c r="C4380" s="195">
        <v>99</v>
      </c>
    </row>
    <row r="4381" spans="2:3" x14ac:dyDescent="0.35">
      <c r="B4381" s="95">
        <v>39808</v>
      </c>
      <c r="C4381" s="195">
        <v>97.72</v>
      </c>
    </row>
    <row r="4382" spans="2:3" x14ac:dyDescent="0.35">
      <c r="B4382" s="95">
        <v>39806</v>
      </c>
      <c r="C4382" s="195">
        <v>96.5</v>
      </c>
    </row>
    <row r="4383" spans="2:3" x14ac:dyDescent="0.35">
      <c r="B4383" s="95">
        <v>39805</v>
      </c>
      <c r="C4383" s="195">
        <v>99.36</v>
      </c>
    </row>
    <row r="4384" spans="2:3" x14ac:dyDescent="0.35">
      <c r="B4384" s="95">
        <v>39804</v>
      </c>
      <c r="C4384" s="195">
        <v>100.49</v>
      </c>
    </row>
    <row r="4385" spans="2:3" x14ac:dyDescent="0.35">
      <c r="B4385" s="95">
        <v>39801</v>
      </c>
      <c r="C4385" s="195">
        <v>101.31</v>
      </c>
    </row>
    <row r="4386" spans="2:3" x14ac:dyDescent="0.35">
      <c r="B4386" s="95">
        <v>39800</v>
      </c>
      <c r="C4386" s="195">
        <v>93.01</v>
      </c>
    </row>
    <row r="4387" spans="2:3" x14ac:dyDescent="0.35">
      <c r="B4387" s="95">
        <v>39799</v>
      </c>
      <c r="C4387" s="195">
        <v>93.08</v>
      </c>
    </row>
    <row r="4388" spans="2:3" x14ac:dyDescent="0.35">
      <c r="B4388" s="95">
        <v>39798</v>
      </c>
      <c r="C4388" s="195">
        <v>93.34</v>
      </c>
    </row>
    <row r="4389" spans="2:3" x14ac:dyDescent="0.35">
      <c r="B4389" s="95">
        <v>39797</v>
      </c>
      <c r="C4389" s="195">
        <v>95.21</v>
      </c>
    </row>
    <row r="4390" spans="2:3" x14ac:dyDescent="0.35">
      <c r="B4390" s="95">
        <v>39794</v>
      </c>
      <c r="C4390" s="195">
        <v>95.79</v>
      </c>
    </row>
    <row r="4391" spans="2:3" x14ac:dyDescent="0.35">
      <c r="B4391" s="95">
        <v>39793</v>
      </c>
      <c r="C4391" s="195">
        <v>98.45</v>
      </c>
    </row>
    <row r="4392" spans="2:3" x14ac:dyDescent="0.35">
      <c r="B4392" s="95">
        <v>39792</v>
      </c>
      <c r="C4392" s="195">
        <v>93.7</v>
      </c>
    </row>
    <row r="4393" spans="2:3" x14ac:dyDescent="0.35">
      <c r="B4393" s="95">
        <v>39790</v>
      </c>
      <c r="C4393" s="195">
        <v>92.72</v>
      </c>
    </row>
    <row r="4394" spans="2:3" x14ac:dyDescent="0.35">
      <c r="B4394" s="95">
        <v>39787</v>
      </c>
      <c r="C4394" s="195">
        <v>91.55</v>
      </c>
    </row>
    <row r="4395" spans="2:3" x14ac:dyDescent="0.35">
      <c r="B4395" s="95">
        <v>39786</v>
      </c>
      <c r="C4395" s="195">
        <v>97.83</v>
      </c>
    </row>
    <row r="4396" spans="2:3" x14ac:dyDescent="0.35">
      <c r="B4396" s="95">
        <v>39785</v>
      </c>
      <c r="C4396" s="195">
        <v>87.65</v>
      </c>
    </row>
    <row r="4397" spans="2:3" x14ac:dyDescent="0.35">
      <c r="B4397" s="95">
        <v>39784</v>
      </c>
      <c r="C4397" s="195">
        <v>86.63</v>
      </c>
    </row>
    <row r="4398" spans="2:3" x14ac:dyDescent="0.35">
      <c r="B4398" s="95">
        <v>39783</v>
      </c>
      <c r="C4398" s="195">
        <v>85.94</v>
      </c>
    </row>
    <row r="4399" spans="2:3" x14ac:dyDescent="0.35">
      <c r="B4399" s="95">
        <v>39780</v>
      </c>
      <c r="C4399" s="195">
        <v>86.47</v>
      </c>
    </row>
    <row r="4400" spans="2:3" x14ac:dyDescent="0.35">
      <c r="B4400" s="95">
        <v>39779</v>
      </c>
      <c r="C4400" s="195">
        <v>86.2</v>
      </c>
    </row>
    <row r="4401" spans="2:3" x14ac:dyDescent="0.35">
      <c r="B4401" s="95">
        <v>39778</v>
      </c>
      <c r="C4401" s="195">
        <v>86.2</v>
      </c>
    </row>
    <row r="4402" spans="2:3" x14ac:dyDescent="0.35">
      <c r="B4402" s="95">
        <v>39777</v>
      </c>
      <c r="C4402" s="195">
        <v>87.43</v>
      </c>
    </row>
    <row r="4403" spans="2:3" x14ac:dyDescent="0.35">
      <c r="B4403" s="95">
        <v>39776</v>
      </c>
      <c r="C4403" s="195">
        <v>88.51</v>
      </c>
    </row>
    <row r="4404" spans="2:3" x14ac:dyDescent="0.35">
      <c r="B4404" s="95">
        <v>39773</v>
      </c>
      <c r="C4404" s="195">
        <v>86.03</v>
      </c>
    </row>
    <row r="4405" spans="2:3" x14ac:dyDescent="0.35">
      <c r="B4405" s="95">
        <v>39772</v>
      </c>
      <c r="C4405" s="195">
        <v>85.99</v>
      </c>
    </row>
    <row r="4406" spans="2:3" x14ac:dyDescent="0.35">
      <c r="B4406" s="95">
        <v>39771</v>
      </c>
      <c r="C4406" s="195">
        <v>85.99</v>
      </c>
    </row>
    <row r="4407" spans="2:3" x14ac:dyDescent="0.35">
      <c r="B4407" s="95">
        <v>39770</v>
      </c>
      <c r="C4407" s="195">
        <v>86.23</v>
      </c>
    </row>
    <row r="4408" spans="2:3" x14ac:dyDescent="0.35">
      <c r="B4408" s="95">
        <v>39769</v>
      </c>
      <c r="C4408" s="195">
        <v>86.97</v>
      </c>
    </row>
    <row r="4409" spans="2:3" x14ac:dyDescent="0.35">
      <c r="B4409" s="95">
        <v>39766</v>
      </c>
      <c r="C4409" s="195">
        <v>88.04</v>
      </c>
    </row>
    <row r="4410" spans="2:3" x14ac:dyDescent="0.35">
      <c r="B4410" s="95">
        <v>39764</v>
      </c>
      <c r="C4410" s="195">
        <v>89.93</v>
      </c>
    </row>
    <row r="4411" spans="2:3" x14ac:dyDescent="0.35">
      <c r="B4411" s="95">
        <v>39763</v>
      </c>
      <c r="C4411" s="195">
        <v>90.99</v>
      </c>
    </row>
    <row r="4412" spans="2:3" x14ac:dyDescent="0.35">
      <c r="B4412" s="95">
        <v>39762</v>
      </c>
      <c r="C4412" s="195">
        <v>90.18</v>
      </c>
    </row>
    <row r="4413" spans="2:3" x14ac:dyDescent="0.35">
      <c r="B4413" s="95">
        <v>39759</v>
      </c>
      <c r="C4413" s="195">
        <v>89.9</v>
      </c>
    </row>
    <row r="4414" spans="2:3" x14ac:dyDescent="0.35">
      <c r="B4414" s="95">
        <v>39758</v>
      </c>
      <c r="C4414" s="195">
        <v>90.8</v>
      </c>
    </row>
    <row r="4415" spans="2:3" x14ac:dyDescent="0.35">
      <c r="B4415" s="95">
        <v>39757</v>
      </c>
      <c r="C4415" s="195">
        <v>92.19</v>
      </c>
    </row>
    <row r="4416" spans="2:3" x14ac:dyDescent="0.35">
      <c r="B4416" s="95">
        <v>39756</v>
      </c>
      <c r="C4416" s="195">
        <v>92.93</v>
      </c>
    </row>
    <row r="4417" spans="2:3" x14ac:dyDescent="0.35">
      <c r="B4417" s="95">
        <v>39755</v>
      </c>
      <c r="C4417" s="195">
        <v>92.37</v>
      </c>
    </row>
    <row r="4418" spans="2:3" x14ac:dyDescent="0.35">
      <c r="B4418" s="95">
        <v>39752</v>
      </c>
      <c r="C4418" s="195">
        <v>91.5</v>
      </c>
    </row>
    <row r="4419" spans="2:3" x14ac:dyDescent="0.35">
      <c r="B4419" s="95">
        <v>39750</v>
      </c>
      <c r="C4419" s="195">
        <v>88.64</v>
      </c>
    </row>
    <row r="4420" spans="2:3" x14ac:dyDescent="0.35">
      <c r="B4420" s="95">
        <v>39748</v>
      </c>
      <c r="C4420" s="195">
        <v>86.52</v>
      </c>
    </row>
    <row r="4421" spans="2:3" x14ac:dyDescent="0.35">
      <c r="B4421" s="95">
        <v>39745</v>
      </c>
      <c r="C4421" s="195">
        <v>85.9</v>
      </c>
    </row>
    <row r="4422" spans="2:3" x14ac:dyDescent="0.35">
      <c r="B4422" s="95">
        <v>39744</v>
      </c>
      <c r="C4422" s="195">
        <v>88.49</v>
      </c>
    </row>
    <row r="4423" spans="2:3" x14ac:dyDescent="0.35">
      <c r="B4423" s="95">
        <v>39743</v>
      </c>
      <c r="C4423" s="195">
        <v>87.92</v>
      </c>
    </row>
    <row r="4424" spans="2:3" x14ac:dyDescent="0.35">
      <c r="B4424" s="95">
        <v>39742</v>
      </c>
      <c r="C4424" s="195">
        <v>89.72</v>
      </c>
    </row>
    <row r="4425" spans="2:3" x14ac:dyDescent="0.35">
      <c r="B4425" s="95">
        <v>39741</v>
      </c>
      <c r="C4425" s="195">
        <v>89.34</v>
      </c>
    </row>
    <row r="4426" spans="2:3" x14ac:dyDescent="0.35">
      <c r="B4426" s="95">
        <v>39738</v>
      </c>
      <c r="C4426" s="195">
        <v>89.57</v>
      </c>
    </row>
    <row r="4427" spans="2:3" x14ac:dyDescent="0.35">
      <c r="B4427" s="95">
        <v>39737</v>
      </c>
      <c r="C4427" s="195">
        <v>90.58</v>
      </c>
    </row>
    <row r="4428" spans="2:3" x14ac:dyDescent="0.35">
      <c r="B4428" s="95">
        <v>39736</v>
      </c>
      <c r="C4428" s="195">
        <v>92.96</v>
      </c>
    </row>
    <row r="4429" spans="2:3" x14ac:dyDescent="0.35">
      <c r="B4429" s="95">
        <v>39735</v>
      </c>
      <c r="C4429" s="195">
        <v>94.5</v>
      </c>
    </row>
    <row r="4430" spans="2:3" x14ac:dyDescent="0.35">
      <c r="B4430" s="95">
        <v>39734</v>
      </c>
      <c r="C4430" s="195">
        <v>93.95</v>
      </c>
    </row>
    <row r="4431" spans="2:3" x14ac:dyDescent="0.35">
      <c r="B4431" s="95">
        <v>39731</v>
      </c>
      <c r="C4431" s="195">
        <v>93.53</v>
      </c>
    </row>
    <row r="4432" spans="2:3" x14ac:dyDescent="0.35">
      <c r="B4432" s="95">
        <v>39729</v>
      </c>
      <c r="C4432" s="195">
        <v>97.34</v>
      </c>
    </row>
    <row r="4433" spans="2:3" x14ac:dyDescent="0.35">
      <c r="B4433" s="95">
        <v>39728</v>
      </c>
      <c r="C4433" s="195">
        <v>101.57</v>
      </c>
    </row>
    <row r="4434" spans="2:3" x14ac:dyDescent="0.35">
      <c r="B4434" s="95">
        <v>39727</v>
      </c>
      <c r="C4434" s="195">
        <v>98.96</v>
      </c>
    </row>
    <row r="4435" spans="2:3" x14ac:dyDescent="0.35">
      <c r="B4435" s="95">
        <v>39724</v>
      </c>
      <c r="C4435" s="195">
        <v>102.81</v>
      </c>
    </row>
    <row r="4436" spans="2:3" x14ac:dyDescent="0.35">
      <c r="B4436" s="95">
        <v>39722</v>
      </c>
      <c r="C4436" s="195">
        <v>103.5</v>
      </c>
    </row>
    <row r="4437" spans="2:3" x14ac:dyDescent="0.35">
      <c r="B4437" s="95">
        <v>39721</v>
      </c>
      <c r="C4437" s="195">
        <v>105.32</v>
      </c>
    </row>
    <row r="4438" spans="2:3" x14ac:dyDescent="0.35">
      <c r="B4438" s="95">
        <v>39720</v>
      </c>
      <c r="C4438" s="195">
        <v>104.16</v>
      </c>
    </row>
    <row r="4439" spans="2:3" x14ac:dyDescent="0.35">
      <c r="B4439" s="95">
        <v>39717</v>
      </c>
      <c r="C4439" s="195">
        <v>102.98</v>
      </c>
    </row>
    <row r="4440" spans="2:3" x14ac:dyDescent="0.35">
      <c r="B4440" s="95">
        <v>39716</v>
      </c>
      <c r="C4440" s="195">
        <v>103.45</v>
      </c>
    </row>
    <row r="4441" spans="2:3" x14ac:dyDescent="0.35">
      <c r="B4441" s="95">
        <v>39715</v>
      </c>
      <c r="C4441" s="195">
        <v>105.34</v>
      </c>
    </row>
    <row r="4442" spans="2:3" x14ac:dyDescent="0.35">
      <c r="B4442" s="95">
        <v>39714</v>
      </c>
      <c r="C4442" s="195">
        <v>103.76</v>
      </c>
    </row>
    <row r="4443" spans="2:3" x14ac:dyDescent="0.35">
      <c r="B4443" s="95">
        <v>39713</v>
      </c>
      <c r="C4443" s="195">
        <v>105.71</v>
      </c>
    </row>
    <row r="4444" spans="2:3" x14ac:dyDescent="0.35">
      <c r="B4444" s="95">
        <v>39710</v>
      </c>
      <c r="C4444" s="195">
        <v>107.53</v>
      </c>
    </row>
    <row r="4445" spans="2:3" x14ac:dyDescent="0.35">
      <c r="B4445" s="95">
        <v>39709</v>
      </c>
      <c r="C4445" s="195">
        <v>107.13</v>
      </c>
    </row>
    <row r="4446" spans="2:3" x14ac:dyDescent="0.35">
      <c r="B4446" s="95">
        <v>39708</v>
      </c>
      <c r="C4446" s="195">
        <v>104.9</v>
      </c>
    </row>
    <row r="4447" spans="2:3" x14ac:dyDescent="0.35">
      <c r="B4447" s="95">
        <v>39707</v>
      </c>
      <c r="C4447" s="195">
        <v>104.54</v>
      </c>
    </row>
    <row r="4448" spans="2:3" x14ac:dyDescent="0.35">
      <c r="B4448" s="95">
        <v>39706</v>
      </c>
      <c r="C4448" s="195">
        <v>102.33</v>
      </c>
    </row>
    <row r="4449" spans="2:3" x14ac:dyDescent="0.35">
      <c r="B4449" s="95">
        <v>39703</v>
      </c>
      <c r="C4449" s="195">
        <v>104.92</v>
      </c>
    </row>
    <row r="4450" spans="2:3" x14ac:dyDescent="0.35">
      <c r="B4450" s="95">
        <v>39702</v>
      </c>
      <c r="C4450" s="195">
        <v>106.97</v>
      </c>
    </row>
    <row r="4451" spans="2:3" x14ac:dyDescent="0.35">
      <c r="B4451" s="95">
        <v>39701</v>
      </c>
      <c r="C4451" s="195">
        <v>108.66</v>
      </c>
    </row>
    <row r="4452" spans="2:3" x14ac:dyDescent="0.35">
      <c r="B4452" s="95">
        <v>39700</v>
      </c>
      <c r="C4452" s="195">
        <v>109.05</v>
      </c>
    </row>
    <row r="4453" spans="2:3" x14ac:dyDescent="0.35">
      <c r="B4453" s="95">
        <v>39699</v>
      </c>
      <c r="C4453" s="195">
        <v>111.42</v>
      </c>
    </row>
    <row r="4454" spans="2:3" x14ac:dyDescent="0.35">
      <c r="B4454" s="95">
        <v>39696</v>
      </c>
      <c r="C4454" s="195">
        <v>109.86</v>
      </c>
    </row>
    <row r="4455" spans="2:3" x14ac:dyDescent="0.35">
      <c r="B4455" s="95">
        <v>39695</v>
      </c>
      <c r="C4455" s="195">
        <v>113.9</v>
      </c>
    </row>
    <row r="4456" spans="2:3" x14ac:dyDescent="0.35">
      <c r="B4456" s="95">
        <v>39693</v>
      </c>
      <c r="C4456" s="195">
        <v>112.94</v>
      </c>
    </row>
    <row r="4457" spans="2:3" x14ac:dyDescent="0.35">
      <c r="B4457" s="95">
        <v>39692</v>
      </c>
      <c r="C4457" s="195">
        <v>112.45</v>
      </c>
    </row>
    <row r="4458" spans="2:3" x14ac:dyDescent="0.35">
      <c r="B4458" s="95">
        <v>39689</v>
      </c>
      <c r="C4458" s="195">
        <v>112.38</v>
      </c>
    </row>
    <row r="4459" spans="2:3" x14ac:dyDescent="0.35">
      <c r="B4459" s="95">
        <v>39688</v>
      </c>
      <c r="C4459" s="195">
        <v>111.18</v>
      </c>
    </row>
    <row r="4460" spans="2:3" x14ac:dyDescent="0.35">
      <c r="B4460" s="95">
        <v>39687</v>
      </c>
      <c r="C4460" s="195">
        <v>111.3</v>
      </c>
    </row>
    <row r="4461" spans="2:3" x14ac:dyDescent="0.35">
      <c r="B4461" s="95">
        <v>39686</v>
      </c>
      <c r="C4461" s="195">
        <v>111.26</v>
      </c>
    </row>
    <row r="4462" spans="2:3" x14ac:dyDescent="0.35">
      <c r="B4462" s="95">
        <v>39685</v>
      </c>
      <c r="C4462" s="195">
        <v>111.15</v>
      </c>
    </row>
    <row r="4463" spans="2:3" x14ac:dyDescent="0.35">
      <c r="B4463" s="95">
        <v>39682</v>
      </c>
      <c r="C4463" s="195">
        <v>111.12</v>
      </c>
    </row>
    <row r="4464" spans="2:3" x14ac:dyDescent="0.35">
      <c r="B4464" s="95">
        <v>39681</v>
      </c>
      <c r="C4464" s="195">
        <v>111.16</v>
      </c>
    </row>
    <row r="4465" spans="2:3" x14ac:dyDescent="0.35">
      <c r="B4465" s="95">
        <v>39680</v>
      </c>
      <c r="C4465" s="195">
        <v>110.75</v>
      </c>
    </row>
    <row r="4466" spans="2:3" x14ac:dyDescent="0.35">
      <c r="B4466" s="95">
        <v>39679</v>
      </c>
      <c r="C4466" s="195">
        <v>108.97</v>
      </c>
    </row>
    <row r="4467" spans="2:3" x14ac:dyDescent="0.35">
      <c r="B4467" s="95">
        <v>39678</v>
      </c>
      <c r="C4467" s="195">
        <v>108.41</v>
      </c>
    </row>
    <row r="4468" spans="2:3" x14ac:dyDescent="0.35">
      <c r="B4468" s="95">
        <v>39674</v>
      </c>
      <c r="C4468" s="195">
        <v>108.44</v>
      </c>
    </row>
    <row r="4469" spans="2:3" x14ac:dyDescent="0.35">
      <c r="B4469" s="95">
        <v>39673</v>
      </c>
      <c r="C4469" s="195">
        <v>107.86</v>
      </c>
    </row>
    <row r="4470" spans="2:3" x14ac:dyDescent="0.35">
      <c r="B4470" s="95">
        <v>39672</v>
      </c>
      <c r="C4470" s="195">
        <v>106.26</v>
      </c>
    </row>
    <row r="4471" spans="2:3" x14ac:dyDescent="0.35">
      <c r="B4471" s="95">
        <v>39671</v>
      </c>
      <c r="C4471" s="195">
        <v>107.25</v>
      </c>
    </row>
    <row r="4472" spans="2:3" x14ac:dyDescent="0.35">
      <c r="B4472" s="95">
        <v>39668</v>
      </c>
      <c r="C4472" s="195">
        <v>105.34</v>
      </c>
    </row>
    <row r="4473" spans="2:3" x14ac:dyDescent="0.35">
      <c r="B4473" s="95">
        <v>39667</v>
      </c>
      <c r="C4473" s="195">
        <v>107.23</v>
      </c>
    </row>
    <row r="4474" spans="2:3" x14ac:dyDescent="0.35">
      <c r="B4474" s="95">
        <v>39666</v>
      </c>
      <c r="C4474" s="195">
        <v>106.81</v>
      </c>
    </row>
    <row r="4475" spans="2:3" x14ac:dyDescent="0.35">
      <c r="B4475" s="95">
        <v>39665</v>
      </c>
      <c r="C4475" s="195">
        <v>107.12</v>
      </c>
    </row>
    <row r="4476" spans="2:3" x14ac:dyDescent="0.35">
      <c r="B4476" s="95">
        <v>39664</v>
      </c>
      <c r="C4476" s="195">
        <v>106.48</v>
      </c>
    </row>
    <row r="4477" spans="2:3" x14ac:dyDescent="0.35">
      <c r="B4477" s="95">
        <v>39661</v>
      </c>
      <c r="C4477" s="195">
        <v>107.07</v>
      </c>
    </row>
    <row r="4478" spans="2:3" x14ac:dyDescent="0.35">
      <c r="B4478" s="95">
        <v>39660</v>
      </c>
      <c r="C4478" s="195">
        <v>107.73</v>
      </c>
    </row>
    <row r="4479" spans="2:3" x14ac:dyDescent="0.35">
      <c r="B4479" s="95">
        <v>39659</v>
      </c>
      <c r="C4479" s="195">
        <v>106.24</v>
      </c>
    </row>
    <row r="4480" spans="2:3" x14ac:dyDescent="0.35">
      <c r="B4480" s="95">
        <v>39658</v>
      </c>
      <c r="C4480" s="195">
        <v>105.37</v>
      </c>
    </row>
    <row r="4481" spans="2:3" x14ac:dyDescent="0.35">
      <c r="B4481" s="95">
        <v>39657</v>
      </c>
      <c r="C4481" s="195">
        <v>107.68</v>
      </c>
    </row>
    <row r="4482" spans="2:3" x14ac:dyDescent="0.35">
      <c r="B4482" s="95">
        <v>39654</v>
      </c>
      <c r="C4482" s="195">
        <v>106.29</v>
      </c>
    </row>
    <row r="4483" spans="2:3" x14ac:dyDescent="0.35">
      <c r="B4483" s="95">
        <v>39653</v>
      </c>
      <c r="C4483" s="195">
        <v>103.99</v>
      </c>
    </row>
    <row r="4484" spans="2:3" x14ac:dyDescent="0.35">
      <c r="B4484" s="95">
        <v>39652</v>
      </c>
      <c r="C4484" s="195">
        <v>104.41</v>
      </c>
    </row>
    <row r="4485" spans="2:3" x14ac:dyDescent="0.35">
      <c r="B4485" s="95">
        <v>39651</v>
      </c>
      <c r="C4485" s="195">
        <v>102.86</v>
      </c>
    </row>
    <row r="4486" spans="2:3" x14ac:dyDescent="0.35">
      <c r="B4486" s="95">
        <v>39650</v>
      </c>
      <c r="C4486" s="195">
        <v>103.97</v>
      </c>
    </row>
    <row r="4487" spans="2:3" x14ac:dyDescent="0.35">
      <c r="B4487" s="95">
        <v>39647</v>
      </c>
      <c r="C4487" s="195">
        <v>103.76</v>
      </c>
    </row>
    <row r="4488" spans="2:3" x14ac:dyDescent="0.35">
      <c r="B4488" s="95">
        <v>39646</v>
      </c>
      <c r="C4488" s="195">
        <v>102.87</v>
      </c>
    </row>
    <row r="4489" spans="2:3" x14ac:dyDescent="0.35">
      <c r="B4489" s="95">
        <v>39645</v>
      </c>
      <c r="C4489" s="195">
        <v>102.96</v>
      </c>
    </row>
    <row r="4490" spans="2:3" x14ac:dyDescent="0.35">
      <c r="B4490" s="95">
        <v>39644</v>
      </c>
      <c r="C4490" s="195">
        <v>103.06</v>
      </c>
    </row>
    <row r="4491" spans="2:3" x14ac:dyDescent="0.35">
      <c r="B4491" s="95">
        <v>39643</v>
      </c>
      <c r="C4491" s="195">
        <v>105.63</v>
      </c>
    </row>
    <row r="4492" spans="2:3" x14ac:dyDescent="0.35">
      <c r="B4492" s="95">
        <v>39640</v>
      </c>
      <c r="C4492" s="195">
        <v>105.3</v>
      </c>
    </row>
    <row r="4493" spans="2:3" x14ac:dyDescent="0.35">
      <c r="B4493" s="95">
        <v>39639</v>
      </c>
      <c r="C4493" s="195">
        <v>105.29</v>
      </c>
    </row>
    <row r="4494" spans="2:3" x14ac:dyDescent="0.35">
      <c r="B4494" s="95">
        <v>39638</v>
      </c>
      <c r="C4494" s="195">
        <v>105.67</v>
      </c>
    </row>
    <row r="4495" spans="2:3" x14ac:dyDescent="0.35">
      <c r="B4495" s="95">
        <v>39637</v>
      </c>
      <c r="C4495" s="195">
        <v>105.04</v>
      </c>
    </row>
    <row r="4496" spans="2:3" x14ac:dyDescent="0.35">
      <c r="B4496" s="95">
        <v>39636</v>
      </c>
      <c r="C4496" s="195">
        <v>105.05</v>
      </c>
    </row>
    <row r="4497" spans="2:3" x14ac:dyDescent="0.35">
      <c r="B4497" s="95">
        <v>39633</v>
      </c>
      <c r="C4497" s="195">
        <v>104.29</v>
      </c>
    </row>
    <row r="4498" spans="2:3" x14ac:dyDescent="0.35">
      <c r="B4498" s="95">
        <v>39632</v>
      </c>
      <c r="C4498" s="195">
        <v>102.6</v>
      </c>
    </row>
    <row r="4499" spans="2:3" x14ac:dyDescent="0.35">
      <c r="B4499" s="95">
        <v>39631</v>
      </c>
      <c r="C4499" s="195">
        <v>106.4</v>
      </c>
    </row>
    <row r="4500" spans="2:3" x14ac:dyDescent="0.35">
      <c r="B4500" s="95">
        <v>39630</v>
      </c>
      <c r="C4500" s="195">
        <v>109.1</v>
      </c>
    </row>
    <row r="4501" spans="2:3" x14ac:dyDescent="0.35">
      <c r="B4501" s="95">
        <v>39629</v>
      </c>
      <c r="C4501" s="195">
        <v>110.76</v>
      </c>
    </row>
    <row r="4502" spans="2:3" x14ac:dyDescent="0.35">
      <c r="B4502" s="95">
        <v>39626</v>
      </c>
      <c r="C4502" s="195">
        <v>111.66</v>
      </c>
    </row>
    <row r="4503" spans="2:3" x14ac:dyDescent="0.35">
      <c r="B4503" s="95">
        <v>39625</v>
      </c>
      <c r="C4503" s="195">
        <v>110.67</v>
      </c>
    </row>
    <row r="4504" spans="2:3" x14ac:dyDescent="0.35">
      <c r="B4504" s="95">
        <v>39624</v>
      </c>
      <c r="C4504" s="195">
        <v>109.3</v>
      </c>
    </row>
    <row r="4505" spans="2:3" x14ac:dyDescent="0.35">
      <c r="B4505" s="95">
        <v>39623</v>
      </c>
      <c r="C4505" s="195">
        <v>107.94</v>
      </c>
    </row>
    <row r="4506" spans="2:3" x14ac:dyDescent="0.35">
      <c r="B4506" s="95">
        <v>39622</v>
      </c>
      <c r="C4506" s="195">
        <v>108.68</v>
      </c>
    </row>
    <row r="4507" spans="2:3" x14ac:dyDescent="0.35">
      <c r="B4507" s="95">
        <v>39619</v>
      </c>
      <c r="C4507" s="195">
        <v>111.33</v>
      </c>
    </row>
    <row r="4508" spans="2:3" x14ac:dyDescent="0.35">
      <c r="B4508" s="95">
        <v>39618</v>
      </c>
      <c r="C4508" s="195">
        <v>111.71</v>
      </c>
    </row>
    <row r="4509" spans="2:3" x14ac:dyDescent="0.35">
      <c r="B4509" s="95">
        <v>39617</v>
      </c>
      <c r="C4509" s="195">
        <v>112.82</v>
      </c>
    </row>
    <row r="4510" spans="2:3" x14ac:dyDescent="0.35">
      <c r="B4510" s="95">
        <v>39616</v>
      </c>
      <c r="C4510" s="195">
        <v>115.3</v>
      </c>
    </row>
    <row r="4511" spans="2:3" x14ac:dyDescent="0.35">
      <c r="B4511" s="95">
        <v>39615</v>
      </c>
      <c r="C4511" s="195">
        <v>113.64</v>
      </c>
    </row>
    <row r="4512" spans="2:3" x14ac:dyDescent="0.35">
      <c r="B4512" s="95">
        <v>39612</v>
      </c>
      <c r="C4512" s="195">
        <v>114.5</v>
      </c>
    </row>
    <row r="4513" spans="2:3" x14ac:dyDescent="0.35">
      <c r="B4513" s="95">
        <v>39611</v>
      </c>
      <c r="C4513" s="195">
        <v>114.73</v>
      </c>
    </row>
    <row r="4514" spans="2:3" x14ac:dyDescent="0.35">
      <c r="B4514" s="95">
        <v>39610</v>
      </c>
      <c r="C4514" s="195">
        <v>113.73</v>
      </c>
    </row>
    <row r="4515" spans="2:3" x14ac:dyDescent="0.35">
      <c r="B4515" s="95">
        <v>39609</v>
      </c>
      <c r="C4515" s="195">
        <v>114.15</v>
      </c>
    </row>
    <row r="4516" spans="2:3" x14ac:dyDescent="0.35">
      <c r="B4516" s="95">
        <v>39608</v>
      </c>
      <c r="C4516" s="195">
        <v>114.63</v>
      </c>
    </row>
    <row r="4517" spans="2:3" x14ac:dyDescent="0.35">
      <c r="B4517" s="95">
        <v>39605</v>
      </c>
      <c r="C4517" s="195">
        <v>113.91</v>
      </c>
    </row>
    <row r="4518" spans="2:3" x14ac:dyDescent="0.35">
      <c r="B4518" s="95">
        <v>39604</v>
      </c>
      <c r="C4518" s="195">
        <v>111.99</v>
      </c>
    </row>
    <row r="4519" spans="2:3" x14ac:dyDescent="0.35">
      <c r="B4519" s="95">
        <v>39603</v>
      </c>
      <c r="C4519" s="195">
        <v>110.72</v>
      </c>
    </row>
    <row r="4520" spans="2:3" x14ac:dyDescent="0.35">
      <c r="B4520" s="95">
        <v>39602</v>
      </c>
      <c r="C4520" s="195">
        <v>111.37</v>
      </c>
    </row>
    <row r="4521" spans="2:3" x14ac:dyDescent="0.35">
      <c r="B4521" s="95">
        <v>39601</v>
      </c>
      <c r="C4521" s="195">
        <v>110.95</v>
      </c>
    </row>
    <row r="4522" spans="2:3" x14ac:dyDescent="0.35">
      <c r="B4522" s="95">
        <v>39598</v>
      </c>
      <c r="C4522" s="195">
        <v>111.39</v>
      </c>
    </row>
    <row r="4523" spans="2:3" x14ac:dyDescent="0.35">
      <c r="B4523" s="95">
        <v>39597</v>
      </c>
      <c r="C4523" s="195">
        <v>111.77</v>
      </c>
    </row>
    <row r="4524" spans="2:3" x14ac:dyDescent="0.35">
      <c r="B4524" s="95">
        <v>39596</v>
      </c>
      <c r="C4524" s="195">
        <v>107.46</v>
      </c>
    </row>
    <row r="4525" spans="2:3" x14ac:dyDescent="0.35">
      <c r="B4525" s="95">
        <v>39595</v>
      </c>
      <c r="C4525" s="195">
        <v>110.37</v>
      </c>
    </row>
    <row r="4526" spans="2:3" x14ac:dyDescent="0.35">
      <c r="B4526" s="95">
        <v>39594</v>
      </c>
      <c r="C4526" s="195">
        <v>113.29</v>
      </c>
    </row>
    <row r="4527" spans="2:3" x14ac:dyDescent="0.35">
      <c r="B4527" s="95">
        <v>39591</v>
      </c>
      <c r="C4527" s="195">
        <v>109.72</v>
      </c>
    </row>
    <row r="4528" spans="2:3" x14ac:dyDescent="0.35">
      <c r="B4528" s="95">
        <v>39590</v>
      </c>
      <c r="C4528" s="195">
        <v>109.71</v>
      </c>
    </row>
    <row r="4529" spans="2:3" x14ac:dyDescent="0.35">
      <c r="B4529" s="95">
        <v>39589</v>
      </c>
      <c r="C4529" s="195">
        <v>110.53</v>
      </c>
    </row>
    <row r="4530" spans="2:3" x14ac:dyDescent="0.35">
      <c r="B4530" s="95">
        <v>39588</v>
      </c>
      <c r="C4530" s="195">
        <v>109.33</v>
      </c>
    </row>
    <row r="4531" spans="2:3" x14ac:dyDescent="0.35">
      <c r="B4531" s="95">
        <v>39584</v>
      </c>
      <c r="C4531" s="195">
        <v>109.78</v>
      </c>
    </row>
    <row r="4532" spans="2:3" x14ac:dyDescent="0.35">
      <c r="B4532" s="95">
        <v>39583</v>
      </c>
      <c r="C4532" s="195">
        <v>107.92</v>
      </c>
    </row>
    <row r="4533" spans="2:3" x14ac:dyDescent="0.35">
      <c r="B4533" s="95">
        <v>39582</v>
      </c>
      <c r="C4533" s="195">
        <v>105.84</v>
      </c>
    </row>
    <row r="4534" spans="2:3" x14ac:dyDescent="0.35">
      <c r="B4534" s="95">
        <v>39581</v>
      </c>
      <c r="C4534" s="195">
        <v>106.04</v>
      </c>
    </row>
    <row r="4535" spans="2:3" x14ac:dyDescent="0.35">
      <c r="B4535" s="95">
        <v>39580</v>
      </c>
      <c r="C4535" s="195">
        <v>106.04</v>
      </c>
    </row>
    <row r="4536" spans="2:3" x14ac:dyDescent="0.35">
      <c r="B4536" s="95">
        <v>39577</v>
      </c>
      <c r="C4536" s="195">
        <v>105.87</v>
      </c>
    </row>
    <row r="4537" spans="2:3" x14ac:dyDescent="0.35">
      <c r="B4537" s="95">
        <v>39576</v>
      </c>
      <c r="C4537" s="195">
        <v>105.96</v>
      </c>
    </row>
    <row r="4538" spans="2:3" x14ac:dyDescent="0.35">
      <c r="B4538" s="95">
        <v>39575</v>
      </c>
      <c r="C4538" s="195">
        <v>105.91</v>
      </c>
    </row>
    <row r="4539" spans="2:3" x14ac:dyDescent="0.35">
      <c r="B4539" s="95">
        <v>39574</v>
      </c>
      <c r="C4539" s="195">
        <v>104.46</v>
      </c>
    </row>
    <row r="4540" spans="2:3" x14ac:dyDescent="0.35">
      <c r="B4540" s="95">
        <v>39573</v>
      </c>
      <c r="C4540" s="195">
        <v>104.54</v>
      </c>
    </row>
    <row r="4541" spans="2:3" x14ac:dyDescent="0.35">
      <c r="B4541" s="95">
        <v>39570</v>
      </c>
      <c r="C4541" s="195">
        <v>104.63</v>
      </c>
    </row>
    <row r="4542" spans="2:3" x14ac:dyDescent="0.35">
      <c r="B4542" s="95">
        <v>39568</v>
      </c>
      <c r="C4542" s="195">
        <v>104.22</v>
      </c>
    </row>
    <row r="4543" spans="2:3" x14ac:dyDescent="0.35">
      <c r="B4543" s="95">
        <v>39567</v>
      </c>
      <c r="C4543" s="195">
        <v>103.42</v>
      </c>
    </row>
    <row r="4544" spans="2:3" x14ac:dyDescent="0.35">
      <c r="B4544" s="95">
        <v>39566</v>
      </c>
      <c r="C4544" s="195">
        <v>103.3</v>
      </c>
    </row>
    <row r="4545" spans="2:3" x14ac:dyDescent="0.35">
      <c r="B4545" s="95">
        <v>39563</v>
      </c>
      <c r="C4545" s="195">
        <v>106.04</v>
      </c>
    </row>
    <row r="4546" spans="2:3" x14ac:dyDescent="0.35">
      <c r="B4546" s="95">
        <v>39562</v>
      </c>
      <c r="C4546" s="195">
        <v>101.8</v>
      </c>
    </row>
    <row r="4547" spans="2:3" x14ac:dyDescent="0.35">
      <c r="B4547" s="95">
        <v>39561</v>
      </c>
      <c r="C4547" s="195">
        <v>101.66</v>
      </c>
    </row>
    <row r="4548" spans="2:3" x14ac:dyDescent="0.35">
      <c r="B4548" s="95">
        <v>39560</v>
      </c>
      <c r="C4548" s="195">
        <v>101.61</v>
      </c>
    </row>
    <row r="4549" spans="2:3" x14ac:dyDescent="0.35">
      <c r="B4549" s="95">
        <v>39559</v>
      </c>
      <c r="C4549" s="195">
        <v>100.13</v>
      </c>
    </row>
    <row r="4550" spans="2:3" x14ac:dyDescent="0.35">
      <c r="B4550" s="95">
        <v>39555</v>
      </c>
      <c r="C4550" s="195">
        <v>100.06</v>
      </c>
    </row>
    <row r="4551" spans="2:3" x14ac:dyDescent="0.35">
      <c r="B4551" s="95">
        <v>39554</v>
      </c>
      <c r="C4551" s="195">
        <v>100.49</v>
      </c>
    </row>
    <row r="4552" spans="2:3" x14ac:dyDescent="0.35">
      <c r="B4552" s="95">
        <v>39553</v>
      </c>
      <c r="C4552" s="195">
        <v>99.38</v>
      </c>
    </row>
    <row r="4553" spans="2:3" x14ac:dyDescent="0.35">
      <c r="B4553" s="95">
        <v>39549</v>
      </c>
      <c r="C4553" s="195">
        <v>99.34</v>
      </c>
    </row>
    <row r="4554" spans="2:3" x14ac:dyDescent="0.35">
      <c r="B4554" s="95">
        <v>39548</v>
      </c>
      <c r="C4554" s="195">
        <v>99.63</v>
      </c>
    </row>
    <row r="4555" spans="2:3" x14ac:dyDescent="0.35">
      <c r="B4555" s="95">
        <v>39547</v>
      </c>
      <c r="C4555" s="195">
        <v>99.72</v>
      </c>
    </row>
    <row r="4556" spans="2:3" x14ac:dyDescent="0.35">
      <c r="B4556" s="95">
        <v>39546</v>
      </c>
      <c r="C4556" s="195">
        <v>100.32</v>
      </c>
    </row>
    <row r="4557" spans="2:3" x14ac:dyDescent="0.35">
      <c r="B4557" s="95">
        <v>39545</v>
      </c>
      <c r="C4557" s="195">
        <v>99.71</v>
      </c>
    </row>
    <row r="4558" spans="2:3" x14ac:dyDescent="0.35">
      <c r="B4558" s="95">
        <v>39542</v>
      </c>
      <c r="C4558" s="195">
        <v>99.46</v>
      </c>
    </row>
    <row r="4559" spans="2:3" x14ac:dyDescent="0.35">
      <c r="B4559" s="95">
        <v>39541</v>
      </c>
      <c r="C4559" s="195">
        <v>99.28</v>
      </c>
    </row>
    <row r="4560" spans="2:3" x14ac:dyDescent="0.35">
      <c r="B4560" s="95">
        <v>39540</v>
      </c>
      <c r="C4560" s="195">
        <v>101.45</v>
      </c>
    </row>
    <row r="4561" spans="2:3" x14ac:dyDescent="0.35">
      <c r="B4561" s="95">
        <v>39539</v>
      </c>
      <c r="C4561" s="195">
        <v>102.56</v>
      </c>
    </row>
    <row r="4562" spans="2:3" x14ac:dyDescent="0.35">
      <c r="B4562" s="95">
        <v>39538</v>
      </c>
      <c r="C4562" s="195">
        <v>101.87</v>
      </c>
    </row>
    <row r="4563" spans="2:3" x14ac:dyDescent="0.35">
      <c r="B4563" s="95">
        <v>39535</v>
      </c>
      <c r="C4563" s="195">
        <v>101.29</v>
      </c>
    </row>
    <row r="4564" spans="2:3" x14ac:dyDescent="0.35">
      <c r="B4564" s="95">
        <v>39534</v>
      </c>
      <c r="C4564" s="195">
        <v>99.75</v>
      </c>
    </row>
    <row r="4565" spans="2:3" x14ac:dyDescent="0.35">
      <c r="B4565" s="95">
        <v>39533</v>
      </c>
      <c r="C4565" s="195">
        <v>101.03</v>
      </c>
    </row>
    <row r="4566" spans="2:3" x14ac:dyDescent="0.35">
      <c r="B4566" s="95">
        <v>39532</v>
      </c>
      <c r="C4566" s="195">
        <v>96.69</v>
      </c>
    </row>
    <row r="4567" spans="2:3" x14ac:dyDescent="0.35">
      <c r="B4567" s="95">
        <v>39531</v>
      </c>
      <c r="C4567" s="195">
        <v>95.65</v>
      </c>
    </row>
    <row r="4568" spans="2:3" x14ac:dyDescent="0.35">
      <c r="B4568" s="95">
        <v>39526</v>
      </c>
      <c r="C4568" s="195">
        <v>98.42</v>
      </c>
    </row>
    <row r="4569" spans="2:3" x14ac:dyDescent="0.35">
      <c r="B4569" s="95">
        <v>39525</v>
      </c>
      <c r="C4569" s="195">
        <v>100.04</v>
      </c>
    </row>
    <row r="4570" spans="2:3" x14ac:dyDescent="0.35">
      <c r="B4570" s="95">
        <v>39524</v>
      </c>
      <c r="C4570" s="195">
        <v>99.34</v>
      </c>
    </row>
    <row r="4571" spans="2:3" x14ac:dyDescent="0.35">
      <c r="B4571" s="95">
        <v>39521</v>
      </c>
      <c r="C4571" s="195">
        <v>105.29</v>
      </c>
    </row>
    <row r="4572" spans="2:3" x14ac:dyDescent="0.35">
      <c r="B4572" s="95">
        <v>39520</v>
      </c>
      <c r="C4572" s="195">
        <v>106.96</v>
      </c>
    </row>
    <row r="4573" spans="2:3" x14ac:dyDescent="0.35">
      <c r="B4573" s="95">
        <v>39519</v>
      </c>
      <c r="C4573" s="195">
        <v>106.49</v>
      </c>
    </row>
    <row r="4574" spans="2:3" x14ac:dyDescent="0.35">
      <c r="B4574" s="95">
        <v>39518</v>
      </c>
      <c r="C4574" s="195">
        <v>109.39</v>
      </c>
    </row>
    <row r="4575" spans="2:3" x14ac:dyDescent="0.35">
      <c r="B4575" s="95">
        <v>39517</v>
      </c>
      <c r="C4575" s="195">
        <v>105.81</v>
      </c>
    </row>
    <row r="4576" spans="2:3" x14ac:dyDescent="0.35">
      <c r="B4576" s="95">
        <v>39514</v>
      </c>
      <c r="C4576" s="195">
        <v>105.32</v>
      </c>
    </row>
    <row r="4577" spans="2:3" x14ac:dyDescent="0.35">
      <c r="B4577" s="95">
        <v>39512</v>
      </c>
      <c r="C4577" s="195">
        <v>105.77</v>
      </c>
    </row>
    <row r="4578" spans="2:3" x14ac:dyDescent="0.35">
      <c r="B4578" s="95">
        <v>39511</v>
      </c>
      <c r="C4578" s="195">
        <v>104.6</v>
      </c>
    </row>
    <row r="4579" spans="2:3" x14ac:dyDescent="0.35">
      <c r="B4579" s="95">
        <v>39510</v>
      </c>
      <c r="C4579" s="195">
        <v>104.72</v>
      </c>
    </row>
    <row r="4580" spans="2:3" x14ac:dyDescent="0.35">
      <c r="B4580" s="95">
        <v>39507</v>
      </c>
      <c r="C4580" s="195">
        <v>106.11</v>
      </c>
    </row>
    <row r="4581" spans="2:3" x14ac:dyDescent="0.35">
      <c r="B4581" s="95">
        <v>39506</v>
      </c>
      <c r="C4581" s="195">
        <v>108.21</v>
      </c>
    </row>
    <row r="4582" spans="2:3" x14ac:dyDescent="0.35">
      <c r="B4582" s="95">
        <v>39505</v>
      </c>
      <c r="C4582" s="195">
        <v>106.86</v>
      </c>
    </row>
    <row r="4583" spans="2:3" x14ac:dyDescent="0.35">
      <c r="B4583" s="95">
        <v>39504</v>
      </c>
      <c r="C4583" s="195">
        <v>107.44</v>
      </c>
    </row>
    <row r="4584" spans="2:3" x14ac:dyDescent="0.35">
      <c r="B4584" s="95">
        <v>39503</v>
      </c>
      <c r="C4584" s="195">
        <v>107.29</v>
      </c>
    </row>
    <row r="4585" spans="2:3" x14ac:dyDescent="0.35">
      <c r="B4585" s="95">
        <v>39500</v>
      </c>
      <c r="C4585" s="195">
        <v>107.28</v>
      </c>
    </row>
    <row r="4586" spans="2:3" x14ac:dyDescent="0.35">
      <c r="B4586" s="95">
        <v>39499</v>
      </c>
      <c r="C4586" s="195">
        <v>107.78</v>
      </c>
    </row>
    <row r="4587" spans="2:3" x14ac:dyDescent="0.35">
      <c r="B4587" s="95">
        <v>39498</v>
      </c>
      <c r="C4587" s="195">
        <v>108.97</v>
      </c>
    </row>
    <row r="4588" spans="2:3" x14ac:dyDescent="0.35">
      <c r="B4588" s="95">
        <v>39497</v>
      </c>
      <c r="C4588" s="195">
        <v>110.09</v>
      </c>
    </row>
    <row r="4589" spans="2:3" x14ac:dyDescent="0.35">
      <c r="B4589" s="95">
        <v>39496</v>
      </c>
      <c r="C4589" s="195">
        <v>106.96</v>
      </c>
    </row>
    <row r="4590" spans="2:3" x14ac:dyDescent="0.35">
      <c r="B4590" s="95">
        <v>39493</v>
      </c>
      <c r="C4590" s="195">
        <v>107.03</v>
      </c>
    </row>
    <row r="4591" spans="2:3" x14ac:dyDescent="0.35">
      <c r="B4591" s="95">
        <v>39492</v>
      </c>
      <c r="C4591" s="195">
        <v>106.26</v>
      </c>
    </row>
    <row r="4592" spans="2:3" x14ac:dyDescent="0.35">
      <c r="B4592" s="95">
        <v>39491</v>
      </c>
      <c r="C4592" s="195">
        <v>104.49</v>
      </c>
    </row>
    <row r="4593" spans="2:3" x14ac:dyDescent="0.35">
      <c r="B4593" s="95">
        <v>39490</v>
      </c>
      <c r="C4593" s="195">
        <v>104.88</v>
      </c>
    </row>
    <row r="4594" spans="2:3" x14ac:dyDescent="0.35">
      <c r="B4594" s="95">
        <v>39489</v>
      </c>
      <c r="C4594" s="195">
        <v>109.09</v>
      </c>
    </row>
    <row r="4595" spans="2:3" x14ac:dyDescent="0.35">
      <c r="B4595" s="95">
        <v>39486</v>
      </c>
      <c r="C4595" s="195">
        <v>108.12</v>
      </c>
    </row>
    <row r="4596" spans="2:3" x14ac:dyDescent="0.35">
      <c r="B4596" s="95">
        <v>39485</v>
      </c>
      <c r="C4596" s="195">
        <v>109.52</v>
      </c>
    </row>
    <row r="4597" spans="2:3" x14ac:dyDescent="0.35">
      <c r="B4597" s="95">
        <v>39484</v>
      </c>
      <c r="C4597" s="195">
        <v>111</v>
      </c>
    </row>
    <row r="4598" spans="2:3" x14ac:dyDescent="0.35">
      <c r="B4598" s="95">
        <v>39483</v>
      </c>
      <c r="C4598" s="195">
        <v>113.21</v>
      </c>
    </row>
    <row r="4599" spans="2:3" x14ac:dyDescent="0.35">
      <c r="B4599" s="95">
        <v>39482</v>
      </c>
      <c r="C4599" s="195">
        <v>114.16</v>
      </c>
    </row>
    <row r="4600" spans="2:3" x14ac:dyDescent="0.35">
      <c r="B4600" s="95">
        <v>39479</v>
      </c>
      <c r="C4600" s="195">
        <v>109.57</v>
      </c>
    </row>
    <row r="4601" spans="2:3" x14ac:dyDescent="0.35">
      <c r="B4601" s="95">
        <v>39478</v>
      </c>
      <c r="C4601" s="195">
        <v>111.34</v>
      </c>
    </row>
    <row r="4602" spans="2:3" x14ac:dyDescent="0.35">
      <c r="B4602" s="95">
        <v>39477</v>
      </c>
      <c r="C4602" s="195">
        <v>110.91</v>
      </c>
    </row>
    <row r="4603" spans="2:3" x14ac:dyDescent="0.35">
      <c r="B4603" s="95">
        <v>39476</v>
      </c>
      <c r="C4603" s="195">
        <v>110.74</v>
      </c>
    </row>
    <row r="4604" spans="2:3" x14ac:dyDescent="0.35">
      <c r="B4604" s="95">
        <v>39475</v>
      </c>
      <c r="C4604" s="195">
        <v>111.44</v>
      </c>
    </row>
    <row r="4605" spans="2:3" x14ac:dyDescent="0.35">
      <c r="B4605" s="95">
        <v>39472</v>
      </c>
      <c r="C4605" s="195">
        <v>113.84</v>
      </c>
    </row>
    <row r="4606" spans="2:3" x14ac:dyDescent="0.35">
      <c r="B4606" s="95">
        <v>39471</v>
      </c>
      <c r="C4606" s="195">
        <v>112.19</v>
      </c>
    </row>
    <row r="4607" spans="2:3" x14ac:dyDescent="0.35">
      <c r="B4607" s="95">
        <v>39470</v>
      </c>
      <c r="C4607" s="195">
        <v>110.46</v>
      </c>
    </row>
    <row r="4608" spans="2:3" x14ac:dyDescent="0.35">
      <c r="B4608" s="95">
        <v>39469</v>
      </c>
      <c r="C4608" s="195">
        <v>114.4</v>
      </c>
    </row>
    <row r="4609" spans="2:3" x14ac:dyDescent="0.35">
      <c r="B4609" s="95">
        <v>39468</v>
      </c>
      <c r="C4609" s="195">
        <v>113.76</v>
      </c>
    </row>
    <row r="4610" spans="2:3" x14ac:dyDescent="0.35">
      <c r="B4610" s="95">
        <v>39465</v>
      </c>
      <c r="C4610" s="195">
        <v>119.33</v>
      </c>
    </row>
    <row r="4611" spans="2:3" x14ac:dyDescent="0.35">
      <c r="B4611" s="95">
        <v>39464</v>
      </c>
      <c r="C4611" s="195">
        <v>119.33</v>
      </c>
    </row>
    <row r="4612" spans="2:3" x14ac:dyDescent="0.35">
      <c r="B4612" s="95">
        <v>39463</v>
      </c>
      <c r="C4612" s="195">
        <v>119.53</v>
      </c>
    </row>
    <row r="4613" spans="2:3" x14ac:dyDescent="0.35">
      <c r="B4613" s="95">
        <v>39462</v>
      </c>
      <c r="C4613" s="195">
        <v>121.85</v>
      </c>
    </row>
    <row r="4614" spans="2:3" x14ac:dyDescent="0.35">
      <c r="B4614" s="95">
        <v>39461</v>
      </c>
      <c r="C4614" s="195">
        <v>123.13</v>
      </c>
    </row>
    <row r="4615" spans="2:3" x14ac:dyDescent="0.35">
      <c r="B4615" s="95">
        <v>39458</v>
      </c>
      <c r="C4615" s="195">
        <v>123.88</v>
      </c>
    </row>
    <row r="4616" spans="2:3" x14ac:dyDescent="0.35">
      <c r="B4616" s="95">
        <v>39457</v>
      </c>
      <c r="C4616" s="195">
        <v>119.54</v>
      </c>
    </row>
    <row r="4617" spans="2:3" x14ac:dyDescent="0.35">
      <c r="B4617" s="95">
        <v>39456</v>
      </c>
      <c r="C4617" s="195">
        <v>119.31</v>
      </c>
    </row>
    <row r="4618" spans="2:3" x14ac:dyDescent="0.35">
      <c r="B4618" s="95">
        <v>39455</v>
      </c>
      <c r="C4618" s="195">
        <v>117.98</v>
      </c>
    </row>
    <row r="4619" spans="2:3" x14ac:dyDescent="0.35">
      <c r="B4619" s="95">
        <v>39454</v>
      </c>
      <c r="C4619" s="195">
        <v>117.22</v>
      </c>
    </row>
    <row r="4620" spans="2:3" x14ac:dyDescent="0.35">
      <c r="B4620" s="95">
        <v>39451</v>
      </c>
      <c r="C4620" s="195">
        <v>115.81</v>
      </c>
    </row>
    <row r="4621" spans="2:3" x14ac:dyDescent="0.35">
      <c r="B4621" s="95">
        <v>39450</v>
      </c>
      <c r="C4621" s="195">
        <v>116.38</v>
      </c>
    </row>
    <row r="4622" spans="2:3" x14ac:dyDescent="0.35">
      <c r="B4622" s="95">
        <v>39449</v>
      </c>
      <c r="C4622" s="195">
        <v>114.62</v>
      </c>
    </row>
    <row r="4623" spans="2:3" x14ac:dyDescent="0.35">
      <c r="B4623" s="95">
        <v>39448</v>
      </c>
      <c r="C4623" s="195">
        <v>113.48</v>
      </c>
    </row>
    <row r="4624" spans="2:3" x14ac:dyDescent="0.35">
      <c r="B4624" s="95">
        <v>39447</v>
      </c>
      <c r="C4624" s="195">
        <v>113.41</v>
      </c>
    </row>
    <row r="4625" spans="2:3" x14ac:dyDescent="0.35">
      <c r="B4625" s="95">
        <v>39444</v>
      </c>
      <c r="C4625" s="195">
        <v>112.81</v>
      </c>
    </row>
    <row r="4626" spans="2:3" x14ac:dyDescent="0.35">
      <c r="B4626" s="95">
        <v>39443</v>
      </c>
      <c r="C4626" s="195">
        <v>113.15</v>
      </c>
    </row>
    <row r="4627" spans="2:3" x14ac:dyDescent="0.35">
      <c r="B4627" s="95">
        <v>39442</v>
      </c>
      <c r="C4627" s="195">
        <v>113.29</v>
      </c>
    </row>
    <row r="4628" spans="2:3" x14ac:dyDescent="0.35">
      <c r="B4628" s="95">
        <v>39440</v>
      </c>
      <c r="C4628" s="195">
        <v>112.92</v>
      </c>
    </row>
    <row r="4629" spans="2:3" x14ac:dyDescent="0.35">
      <c r="B4629" s="95">
        <v>39436</v>
      </c>
      <c r="C4629" s="195">
        <v>112.86</v>
      </c>
    </row>
    <row r="4630" spans="2:3" x14ac:dyDescent="0.35">
      <c r="B4630" s="95">
        <v>39435</v>
      </c>
      <c r="C4630" s="195">
        <v>114.42</v>
      </c>
    </row>
    <row r="4631" spans="2:3" x14ac:dyDescent="0.35">
      <c r="B4631" s="95">
        <v>39434</v>
      </c>
      <c r="C4631" s="195">
        <v>115.43</v>
      </c>
    </row>
    <row r="4632" spans="2:3" x14ac:dyDescent="0.35">
      <c r="B4632" s="95">
        <v>39433</v>
      </c>
      <c r="C4632" s="195">
        <v>115.43</v>
      </c>
    </row>
    <row r="4633" spans="2:3" x14ac:dyDescent="0.35">
      <c r="B4633" s="95">
        <v>39430</v>
      </c>
      <c r="C4633" s="195">
        <v>115.55</v>
      </c>
    </row>
    <row r="4634" spans="2:3" x14ac:dyDescent="0.35">
      <c r="B4634" s="95">
        <v>39429</v>
      </c>
      <c r="C4634" s="195">
        <v>116.18</v>
      </c>
    </row>
    <row r="4635" spans="2:3" x14ac:dyDescent="0.35">
      <c r="B4635" s="95">
        <v>39428</v>
      </c>
      <c r="C4635" s="195">
        <v>114.19</v>
      </c>
    </row>
    <row r="4636" spans="2:3" x14ac:dyDescent="0.35">
      <c r="B4636" s="95">
        <v>39427</v>
      </c>
      <c r="C4636" s="195">
        <v>112.35</v>
      </c>
    </row>
    <row r="4637" spans="2:3" x14ac:dyDescent="0.35">
      <c r="B4637" s="95">
        <v>39426</v>
      </c>
      <c r="C4637" s="195">
        <v>112.24</v>
      </c>
    </row>
    <row r="4638" spans="2:3" x14ac:dyDescent="0.35">
      <c r="B4638" s="95">
        <v>39423</v>
      </c>
      <c r="C4638" s="195">
        <v>114.74</v>
      </c>
    </row>
    <row r="4639" spans="2:3" x14ac:dyDescent="0.35">
      <c r="B4639" s="95">
        <v>39422</v>
      </c>
      <c r="C4639" s="195">
        <v>115.1</v>
      </c>
    </row>
    <row r="4640" spans="2:3" x14ac:dyDescent="0.35">
      <c r="B4640" s="95">
        <v>39421</v>
      </c>
      <c r="C4640" s="195">
        <v>116.58</v>
      </c>
    </row>
    <row r="4641" spans="2:3" x14ac:dyDescent="0.35">
      <c r="B4641" s="95">
        <v>39420</v>
      </c>
      <c r="C4641" s="195">
        <v>113.48</v>
      </c>
    </row>
    <row r="4642" spans="2:3" x14ac:dyDescent="0.35">
      <c r="B4642" s="95">
        <v>39419</v>
      </c>
      <c r="C4642" s="195">
        <v>113</v>
      </c>
    </row>
    <row r="4643" spans="2:3" x14ac:dyDescent="0.35">
      <c r="B4643" s="95">
        <v>39416</v>
      </c>
      <c r="C4643" s="195">
        <v>114.86</v>
      </c>
    </row>
    <row r="4644" spans="2:3" x14ac:dyDescent="0.35">
      <c r="B4644" s="95">
        <v>39415</v>
      </c>
      <c r="C4644" s="195">
        <v>115.45</v>
      </c>
    </row>
    <row r="4645" spans="2:3" x14ac:dyDescent="0.35">
      <c r="B4645" s="95">
        <v>39414</v>
      </c>
      <c r="C4645" s="195">
        <v>114.14</v>
      </c>
    </row>
    <row r="4646" spans="2:3" x14ac:dyDescent="0.35">
      <c r="B4646" s="95">
        <v>39413</v>
      </c>
      <c r="C4646" s="195">
        <v>116.72</v>
      </c>
    </row>
    <row r="4647" spans="2:3" x14ac:dyDescent="0.35">
      <c r="B4647" s="95">
        <v>39412</v>
      </c>
      <c r="C4647" s="195">
        <v>115.45</v>
      </c>
    </row>
    <row r="4648" spans="2:3" x14ac:dyDescent="0.35">
      <c r="B4648" s="95">
        <v>39409</v>
      </c>
      <c r="C4648" s="195">
        <v>115.54</v>
      </c>
    </row>
    <row r="4649" spans="2:3" x14ac:dyDescent="0.35">
      <c r="B4649" s="95">
        <v>39408</v>
      </c>
      <c r="C4649" s="195">
        <v>115.28</v>
      </c>
    </row>
    <row r="4650" spans="2:3" x14ac:dyDescent="0.35">
      <c r="B4650" s="95">
        <v>39407</v>
      </c>
      <c r="C4650" s="195">
        <v>117.01</v>
      </c>
    </row>
    <row r="4651" spans="2:3" x14ac:dyDescent="0.35">
      <c r="B4651" s="95">
        <v>39406</v>
      </c>
      <c r="C4651" s="195">
        <v>116.99</v>
      </c>
    </row>
    <row r="4652" spans="2:3" x14ac:dyDescent="0.35">
      <c r="B4652" s="95">
        <v>39405</v>
      </c>
      <c r="C4652" s="195">
        <v>117.38</v>
      </c>
    </row>
    <row r="4653" spans="2:3" x14ac:dyDescent="0.35">
      <c r="B4653" s="95">
        <v>39402</v>
      </c>
      <c r="C4653" s="195">
        <v>116.19</v>
      </c>
    </row>
    <row r="4654" spans="2:3" x14ac:dyDescent="0.35">
      <c r="B4654" s="95">
        <v>39401</v>
      </c>
      <c r="C4654" s="195">
        <v>118.77</v>
      </c>
    </row>
    <row r="4655" spans="2:3" x14ac:dyDescent="0.35">
      <c r="B4655" s="95">
        <v>39400</v>
      </c>
      <c r="C4655" s="195">
        <v>116.6</v>
      </c>
    </row>
    <row r="4656" spans="2:3" x14ac:dyDescent="0.35">
      <c r="B4656" s="95">
        <v>39399</v>
      </c>
      <c r="C4656" s="195">
        <v>116.68</v>
      </c>
    </row>
    <row r="4657" spans="2:3" x14ac:dyDescent="0.35">
      <c r="B4657" s="95">
        <v>39398</v>
      </c>
      <c r="C4657" s="195">
        <v>116.22</v>
      </c>
    </row>
    <row r="4658" spans="2:3" x14ac:dyDescent="0.35">
      <c r="B4658" s="95">
        <v>39394</v>
      </c>
      <c r="C4658" s="195">
        <v>115.54</v>
      </c>
    </row>
    <row r="4659" spans="2:3" x14ac:dyDescent="0.35">
      <c r="B4659" s="95">
        <v>39393</v>
      </c>
      <c r="C4659" s="195">
        <v>115.47</v>
      </c>
    </row>
    <row r="4660" spans="2:3" x14ac:dyDescent="0.35">
      <c r="B4660" s="95">
        <v>39392</v>
      </c>
      <c r="C4660" s="195">
        <v>115.48</v>
      </c>
    </row>
    <row r="4661" spans="2:3" x14ac:dyDescent="0.35">
      <c r="B4661" s="95">
        <v>39391</v>
      </c>
      <c r="C4661" s="195">
        <v>114.73</v>
      </c>
    </row>
    <row r="4662" spans="2:3" x14ac:dyDescent="0.35">
      <c r="B4662" s="95">
        <v>39388</v>
      </c>
      <c r="C4662" s="195">
        <v>115.51</v>
      </c>
    </row>
    <row r="4663" spans="2:3" x14ac:dyDescent="0.35">
      <c r="B4663" s="95">
        <v>39387</v>
      </c>
      <c r="C4663" s="195">
        <v>116.85</v>
      </c>
    </row>
    <row r="4664" spans="2:3" x14ac:dyDescent="0.35">
      <c r="B4664" s="95">
        <v>39386</v>
      </c>
      <c r="C4664" s="195">
        <v>118.58</v>
      </c>
    </row>
    <row r="4665" spans="2:3" x14ac:dyDescent="0.35">
      <c r="B4665" s="95">
        <v>39385</v>
      </c>
      <c r="C4665" s="195">
        <v>115.37</v>
      </c>
    </row>
    <row r="4666" spans="2:3" x14ac:dyDescent="0.35">
      <c r="B4666" s="95">
        <v>39384</v>
      </c>
      <c r="C4666" s="195">
        <v>117.78</v>
      </c>
    </row>
    <row r="4667" spans="2:3" x14ac:dyDescent="0.35">
      <c r="B4667" s="95">
        <v>39381</v>
      </c>
      <c r="C4667" s="195">
        <v>117.49</v>
      </c>
    </row>
    <row r="4668" spans="2:3" x14ac:dyDescent="0.35">
      <c r="B4668" s="95">
        <v>39380</v>
      </c>
      <c r="C4668" s="195">
        <v>115.62</v>
      </c>
    </row>
    <row r="4669" spans="2:3" x14ac:dyDescent="0.35">
      <c r="B4669" s="95">
        <v>39379</v>
      </c>
      <c r="C4669" s="195">
        <v>113.95</v>
      </c>
    </row>
    <row r="4670" spans="2:3" x14ac:dyDescent="0.35">
      <c r="B4670" s="95">
        <v>39378</v>
      </c>
      <c r="C4670" s="195">
        <v>107.18</v>
      </c>
    </row>
    <row r="4671" spans="2:3" x14ac:dyDescent="0.35">
      <c r="B4671" s="95">
        <v>39377</v>
      </c>
      <c r="C4671" s="195">
        <v>107.77</v>
      </c>
    </row>
    <row r="4672" spans="2:3" x14ac:dyDescent="0.35">
      <c r="B4672" s="95">
        <v>39374</v>
      </c>
      <c r="C4672" s="195">
        <v>106.75</v>
      </c>
    </row>
    <row r="4673" spans="2:3" x14ac:dyDescent="0.35">
      <c r="B4673" s="95">
        <v>39373</v>
      </c>
      <c r="C4673" s="195">
        <v>104.36</v>
      </c>
    </row>
    <row r="4674" spans="2:3" x14ac:dyDescent="0.35">
      <c r="B4674" s="95">
        <v>39372</v>
      </c>
      <c r="C4674" s="195">
        <v>106.44</v>
      </c>
    </row>
    <row r="4675" spans="2:3" x14ac:dyDescent="0.35">
      <c r="B4675" s="95">
        <v>39371</v>
      </c>
      <c r="C4675" s="195">
        <v>107.81</v>
      </c>
    </row>
    <row r="4676" spans="2:3" x14ac:dyDescent="0.35">
      <c r="B4676" s="95">
        <v>39370</v>
      </c>
      <c r="C4676" s="195">
        <v>107.85</v>
      </c>
    </row>
    <row r="4677" spans="2:3" x14ac:dyDescent="0.35">
      <c r="B4677" s="95">
        <v>39367</v>
      </c>
      <c r="C4677" s="195">
        <v>109.88</v>
      </c>
    </row>
    <row r="4678" spans="2:3" x14ac:dyDescent="0.35">
      <c r="B4678" s="95">
        <v>39366</v>
      </c>
      <c r="C4678" s="195">
        <v>110.52</v>
      </c>
    </row>
    <row r="4679" spans="2:3" x14ac:dyDescent="0.35">
      <c r="B4679" s="95">
        <v>39365</v>
      </c>
      <c r="C4679" s="195">
        <v>110.14</v>
      </c>
    </row>
    <row r="4680" spans="2:3" x14ac:dyDescent="0.35">
      <c r="B4680" s="95">
        <v>39364</v>
      </c>
      <c r="C4680" s="195">
        <v>112</v>
      </c>
    </row>
    <row r="4681" spans="2:3" x14ac:dyDescent="0.35">
      <c r="B4681" s="95">
        <v>39363</v>
      </c>
      <c r="C4681" s="195">
        <v>110.38</v>
      </c>
    </row>
    <row r="4682" spans="2:3" x14ac:dyDescent="0.35">
      <c r="B4682" s="95">
        <v>39360</v>
      </c>
      <c r="C4682" s="195">
        <v>108.52</v>
      </c>
    </row>
    <row r="4683" spans="2:3" x14ac:dyDescent="0.35">
      <c r="B4683" s="95">
        <v>39359</v>
      </c>
      <c r="C4683" s="195">
        <v>110.74</v>
      </c>
    </row>
    <row r="4684" spans="2:3" x14ac:dyDescent="0.35">
      <c r="B4684" s="95">
        <v>39358</v>
      </c>
      <c r="C4684" s="195">
        <v>109.8</v>
      </c>
    </row>
    <row r="4685" spans="2:3" x14ac:dyDescent="0.35">
      <c r="B4685" s="95">
        <v>39356</v>
      </c>
      <c r="C4685" s="195">
        <v>111.44</v>
      </c>
    </row>
    <row r="4686" spans="2:3" x14ac:dyDescent="0.35">
      <c r="B4686" s="95">
        <v>39353</v>
      </c>
      <c r="C4686" s="195">
        <v>112.54</v>
      </c>
    </row>
    <row r="4687" spans="2:3" x14ac:dyDescent="0.35">
      <c r="B4687" s="95">
        <v>39352</v>
      </c>
      <c r="C4687" s="195">
        <v>111.9</v>
      </c>
    </row>
    <row r="4688" spans="2:3" x14ac:dyDescent="0.35">
      <c r="B4688" s="95">
        <v>39351</v>
      </c>
      <c r="C4688" s="195">
        <v>113.46</v>
      </c>
    </row>
    <row r="4689" spans="2:3" x14ac:dyDescent="0.35">
      <c r="B4689" s="95">
        <v>39350</v>
      </c>
      <c r="C4689" s="195">
        <v>113.95</v>
      </c>
    </row>
    <row r="4690" spans="2:3" x14ac:dyDescent="0.35">
      <c r="B4690" s="95">
        <v>39349</v>
      </c>
      <c r="C4690" s="195">
        <v>114.3</v>
      </c>
    </row>
    <row r="4691" spans="2:3" x14ac:dyDescent="0.35">
      <c r="B4691" s="95">
        <v>39346</v>
      </c>
      <c r="C4691" s="195">
        <v>113.37</v>
      </c>
    </row>
    <row r="4692" spans="2:3" x14ac:dyDescent="0.35">
      <c r="B4692" s="95">
        <v>39345</v>
      </c>
      <c r="C4692" s="195">
        <v>118.22</v>
      </c>
    </row>
    <row r="4693" spans="2:3" x14ac:dyDescent="0.35">
      <c r="B4693" s="95">
        <v>39344</v>
      </c>
      <c r="C4693" s="195">
        <v>116.38</v>
      </c>
    </row>
    <row r="4694" spans="2:3" x14ac:dyDescent="0.35">
      <c r="B4694" s="95">
        <v>39343</v>
      </c>
      <c r="C4694" s="195">
        <v>117.42</v>
      </c>
    </row>
    <row r="4695" spans="2:3" x14ac:dyDescent="0.35">
      <c r="B4695" s="95">
        <v>39342</v>
      </c>
      <c r="C4695" s="195">
        <v>115.88</v>
      </c>
    </row>
    <row r="4696" spans="2:3" x14ac:dyDescent="0.35">
      <c r="B4696" s="95">
        <v>39339</v>
      </c>
      <c r="C4696" s="195">
        <v>117.22</v>
      </c>
    </row>
    <row r="4697" spans="2:3" x14ac:dyDescent="0.35">
      <c r="B4697" s="95">
        <v>39338</v>
      </c>
      <c r="C4697" s="195">
        <v>118.49</v>
      </c>
    </row>
    <row r="4698" spans="2:3" x14ac:dyDescent="0.35">
      <c r="B4698" s="95">
        <v>39337</v>
      </c>
      <c r="C4698" s="195">
        <v>118</v>
      </c>
    </row>
    <row r="4699" spans="2:3" x14ac:dyDescent="0.35">
      <c r="B4699" s="95">
        <v>39336</v>
      </c>
      <c r="C4699" s="195">
        <v>119.34</v>
      </c>
    </row>
    <row r="4700" spans="2:3" x14ac:dyDescent="0.35">
      <c r="B4700" s="95">
        <v>39335</v>
      </c>
      <c r="C4700" s="195">
        <v>120.36</v>
      </c>
    </row>
    <row r="4701" spans="2:3" x14ac:dyDescent="0.35">
      <c r="B4701" s="95">
        <v>39332</v>
      </c>
      <c r="C4701" s="195">
        <v>121.06</v>
      </c>
    </row>
    <row r="4702" spans="2:3" x14ac:dyDescent="0.35">
      <c r="B4702" s="95">
        <v>39331</v>
      </c>
      <c r="C4702" s="195">
        <v>122.01</v>
      </c>
    </row>
    <row r="4703" spans="2:3" x14ac:dyDescent="0.35">
      <c r="B4703" s="95">
        <v>39330</v>
      </c>
      <c r="C4703" s="195">
        <v>122.41</v>
      </c>
    </row>
    <row r="4704" spans="2:3" x14ac:dyDescent="0.35">
      <c r="B4704" s="95">
        <v>39329</v>
      </c>
      <c r="C4704" s="195">
        <v>123.72</v>
      </c>
    </row>
    <row r="4705" spans="2:3" x14ac:dyDescent="0.35">
      <c r="B4705" s="95">
        <v>39328</v>
      </c>
      <c r="C4705" s="195">
        <v>124.57</v>
      </c>
    </row>
    <row r="4706" spans="2:3" x14ac:dyDescent="0.35">
      <c r="B4706" s="95">
        <v>39325</v>
      </c>
      <c r="C4706" s="195">
        <v>120.82</v>
      </c>
    </row>
    <row r="4707" spans="2:3" x14ac:dyDescent="0.35">
      <c r="B4707" s="95">
        <v>39324</v>
      </c>
      <c r="C4707" s="195">
        <v>122.64</v>
      </c>
    </row>
    <row r="4708" spans="2:3" x14ac:dyDescent="0.35">
      <c r="B4708" s="95">
        <v>39323</v>
      </c>
      <c r="C4708" s="195">
        <v>121.16</v>
      </c>
    </row>
    <row r="4709" spans="2:3" x14ac:dyDescent="0.35">
      <c r="B4709" s="95">
        <v>39322</v>
      </c>
      <c r="C4709" s="195">
        <v>120.84</v>
      </c>
    </row>
    <row r="4710" spans="2:3" x14ac:dyDescent="0.35">
      <c r="B4710" s="95">
        <v>39321</v>
      </c>
      <c r="C4710" s="195">
        <v>121.45</v>
      </c>
    </row>
    <row r="4711" spans="2:3" x14ac:dyDescent="0.35">
      <c r="B4711" s="95">
        <v>39318</v>
      </c>
      <c r="C4711" s="195">
        <v>116.14</v>
      </c>
    </row>
    <row r="4712" spans="2:3" x14ac:dyDescent="0.35">
      <c r="B4712" s="95">
        <v>39317</v>
      </c>
      <c r="C4712" s="195">
        <v>116.09</v>
      </c>
    </row>
    <row r="4713" spans="2:3" x14ac:dyDescent="0.35">
      <c r="B4713" s="95">
        <v>39316</v>
      </c>
      <c r="C4713" s="195">
        <v>117.39</v>
      </c>
    </row>
    <row r="4714" spans="2:3" x14ac:dyDescent="0.35">
      <c r="B4714" s="95">
        <v>39315</v>
      </c>
      <c r="C4714" s="195">
        <v>120.38</v>
      </c>
    </row>
    <row r="4715" spans="2:3" x14ac:dyDescent="0.35">
      <c r="B4715" s="95">
        <v>39314</v>
      </c>
      <c r="C4715" s="195">
        <v>121.05</v>
      </c>
    </row>
    <row r="4716" spans="2:3" x14ac:dyDescent="0.35">
      <c r="B4716" s="95">
        <v>39311</v>
      </c>
      <c r="C4716" s="195">
        <v>121.74</v>
      </c>
    </row>
    <row r="4717" spans="2:3" x14ac:dyDescent="0.35">
      <c r="B4717" s="95">
        <v>39310</v>
      </c>
      <c r="C4717" s="195">
        <v>120.27</v>
      </c>
    </row>
    <row r="4718" spans="2:3" x14ac:dyDescent="0.35">
      <c r="B4718" s="95">
        <v>39308</v>
      </c>
      <c r="C4718" s="195">
        <v>125.22</v>
      </c>
    </row>
    <row r="4719" spans="2:3" x14ac:dyDescent="0.35">
      <c r="B4719" s="95">
        <v>39307</v>
      </c>
      <c r="C4719" s="195">
        <v>123.65</v>
      </c>
    </row>
    <row r="4720" spans="2:3" x14ac:dyDescent="0.35">
      <c r="B4720" s="95">
        <v>39304</v>
      </c>
      <c r="C4720" s="195">
        <v>121.96</v>
      </c>
    </row>
    <row r="4721" spans="2:3" x14ac:dyDescent="0.35">
      <c r="B4721" s="95">
        <v>39303</v>
      </c>
      <c r="C4721" s="195">
        <v>122.09</v>
      </c>
    </row>
    <row r="4722" spans="2:3" x14ac:dyDescent="0.35">
      <c r="B4722" s="95">
        <v>39302</v>
      </c>
      <c r="C4722" s="195">
        <v>123.02</v>
      </c>
    </row>
    <row r="4723" spans="2:3" x14ac:dyDescent="0.35">
      <c r="B4723" s="95">
        <v>39301</v>
      </c>
      <c r="C4723" s="195">
        <v>123.04</v>
      </c>
    </row>
    <row r="4724" spans="2:3" x14ac:dyDescent="0.35">
      <c r="B4724" s="95">
        <v>39300</v>
      </c>
      <c r="C4724" s="195">
        <v>122.32</v>
      </c>
    </row>
    <row r="4725" spans="2:3" x14ac:dyDescent="0.35">
      <c r="B4725" s="95">
        <v>39297</v>
      </c>
      <c r="C4725" s="195">
        <v>124.25</v>
      </c>
    </row>
    <row r="4726" spans="2:3" x14ac:dyDescent="0.35">
      <c r="B4726" s="95">
        <v>39296</v>
      </c>
      <c r="C4726" s="195">
        <v>123.45</v>
      </c>
    </row>
    <row r="4727" spans="2:3" x14ac:dyDescent="0.35">
      <c r="B4727" s="95">
        <v>39295</v>
      </c>
      <c r="C4727" s="195">
        <v>125.04</v>
      </c>
    </row>
    <row r="4728" spans="2:3" x14ac:dyDescent="0.35">
      <c r="B4728" s="95">
        <v>39294</v>
      </c>
      <c r="C4728" s="195">
        <v>130.21</v>
      </c>
    </row>
    <row r="4729" spans="2:3" x14ac:dyDescent="0.35">
      <c r="B4729" s="95">
        <v>39293</v>
      </c>
      <c r="C4729" s="195">
        <v>126.76</v>
      </c>
    </row>
    <row r="4730" spans="2:3" x14ac:dyDescent="0.35">
      <c r="B4730" s="95">
        <v>39290</v>
      </c>
      <c r="C4730" s="195">
        <v>129.22</v>
      </c>
    </row>
    <row r="4731" spans="2:3" x14ac:dyDescent="0.35">
      <c r="B4731" s="95">
        <v>39289</v>
      </c>
      <c r="C4731" s="195">
        <v>129.78</v>
      </c>
    </row>
    <row r="4732" spans="2:3" x14ac:dyDescent="0.35">
      <c r="B4732" s="95">
        <v>39288</v>
      </c>
      <c r="C4732" s="195">
        <v>130.34</v>
      </c>
    </row>
    <row r="4733" spans="2:3" x14ac:dyDescent="0.35">
      <c r="B4733" s="95">
        <v>39287</v>
      </c>
      <c r="C4733" s="195">
        <v>130.32</v>
      </c>
    </row>
    <row r="4734" spans="2:3" x14ac:dyDescent="0.35">
      <c r="B4734" s="95">
        <v>39286</v>
      </c>
      <c r="C4734" s="195">
        <v>130.15</v>
      </c>
    </row>
    <row r="4735" spans="2:3" x14ac:dyDescent="0.35">
      <c r="B4735" s="95">
        <v>39283</v>
      </c>
      <c r="C4735" s="195">
        <v>130.72999999999999</v>
      </c>
    </row>
    <row r="4736" spans="2:3" x14ac:dyDescent="0.35">
      <c r="B4736" s="95">
        <v>39282</v>
      </c>
      <c r="C4736" s="195">
        <v>131.5</v>
      </c>
    </row>
    <row r="4737" spans="2:3" x14ac:dyDescent="0.35">
      <c r="B4737" s="95">
        <v>39281</v>
      </c>
      <c r="C4737" s="195">
        <v>132.91</v>
      </c>
    </row>
    <row r="4738" spans="2:3" x14ac:dyDescent="0.35">
      <c r="B4738" s="95">
        <v>39280</v>
      </c>
      <c r="C4738" s="195">
        <v>131.93</v>
      </c>
    </row>
    <row r="4739" spans="2:3" x14ac:dyDescent="0.35">
      <c r="B4739" s="95">
        <v>39279</v>
      </c>
      <c r="C4739" s="195">
        <v>132.91</v>
      </c>
    </row>
    <row r="4740" spans="2:3" x14ac:dyDescent="0.35">
      <c r="B4740" s="95">
        <v>39276</v>
      </c>
      <c r="C4740" s="195">
        <v>128.96</v>
      </c>
    </row>
    <row r="4741" spans="2:3" x14ac:dyDescent="0.35">
      <c r="B4741" s="95">
        <v>39275</v>
      </c>
      <c r="C4741" s="195">
        <v>127.12</v>
      </c>
    </row>
    <row r="4742" spans="2:3" x14ac:dyDescent="0.35">
      <c r="B4742" s="95">
        <v>39274</v>
      </c>
      <c r="C4742" s="195">
        <v>129.19999999999999</v>
      </c>
    </row>
    <row r="4743" spans="2:3" x14ac:dyDescent="0.35">
      <c r="B4743" s="95">
        <v>39273</v>
      </c>
      <c r="C4743" s="195">
        <v>128.29</v>
      </c>
    </row>
    <row r="4744" spans="2:3" x14ac:dyDescent="0.35">
      <c r="B4744" s="95">
        <v>39272</v>
      </c>
      <c r="C4744" s="195">
        <v>131.02000000000001</v>
      </c>
    </row>
    <row r="4745" spans="2:3" x14ac:dyDescent="0.35">
      <c r="B4745" s="95">
        <v>39269</v>
      </c>
      <c r="C4745" s="195">
        <v>130.36000000000001</v>
      </c>
    </row>
    <row r="4746" spans="2:3" x14ac:dyDescent="0.35">
      <c r="B4746" s="95">
        <v>39268</v>
      </c>
      <c r="C4746" s="195">
        <v>130.19999999999999</v>
      </c>
    </row>
    <row r="4747" spans="2:3" x14ac:dyDescent="0.35">
      <c r="B4747" s="95">
        <v>39267</v>
      </c>
      <c r="C4747" s="195">
        <v>124.22</v>
      </c>
    </row>
    <row r="4748" spans="2:3" x14ac:dyDescent="0.35">
      <c r="B4748" s="95">
        <v>39266</v>
      </c>
      <c r="C4748" s="195">
        <v>122.6</v>
      </c>
    </row>
    <row r="4749" spans="2:3" x14ac:dyDescent="0.35">
      <c r="B4749" s="95">
        <v>39265</v>
      </c>
      <c r="C4749" s="195">
        <v>119.77</v>
      </c>
    </row>
    <row r="4750" spans="2:3" x14ac:dyDescent="0.35">
      <c r="B4750" s="95">
        <v>39262</v>
      </c>
      <c r="C4750" s="195">
        <v>120.12</v>
      </c>
    </row>
    <row r="4751" spans="2:3" x14ac:dyDescent="0.35">
      <c r="B4751" s="95">
        <v>39261</v>
      </c>
      <c r="C4751" s="195">
        <v>116.93</v>
      </c>
    </row>
    <row r="4752" spans="2:3" x14ac:dyDescent="0.35">
      <c r="B4752" s="95">
        <v>39260</v>
      </c>
      <c r="C4752" s="195">
        <v>117.64</v>
      </c>
    </row>
    <row r="4753" spans="2:3" x14ac:dyDescent="0.35">
      <c r="B4753" s="95">
        <v>39259</v>
      </c>
      <c r="C4753" s="195">
        <v>115.98</v>
      </c>
    </row>
    <row r="4754" spans="2:3" x14ac:dyDescent="0.35">
      <c r="B4754" s="95">
        <v>39258</v>
      </c>
      <c r="C4754" s="195">
        <v>116.94</v>
      </c>
    </row>
    <row r="4755" spans="2:3" x14ac:dyDescent="0.35">
      <c r="B4755" s="95">
        <v>39255</v>
      </c>
      <c r="C4755" s="195">
        <v>115.98</v>
      </c>
    </row>
    <row r="4756" spans="2:3" x14ac:dyDescent="0.35">
      <c r="B4756" s="95">
        <v>39254</v>
      </c>
      <c r="C4756" s="195">
        <v>116.06</v>
      </c>
    </row>
    <row r="4757" spans="2:3" x14ac:dyDescent="0.35">
      <c r="B4757" s="95">
        <v>39253</v>
      </c>
      <c r="C4757" s="195">
        <v>112.1</v>
      </c>
    </row>
    <row r="4758" spans="2:3" x14ac:dyDescent="0.35">
      <c r="B4758" s="95">
        <v>39252</v>
      </c>
      <c r="C4758" s="195">
        <v>111.32</v>
      </c>
    </row>
    <row r="4759" spans="2:3" x14ac:dyDescent="0.35">
      <c r="B4759" s="95">
        <v>39251</v>
      </c>
      <c r="C4759" s="195">
        <v>111.37</v>
      </c>
    </row>
    <row r="4760" spans="2:3" x14ac:dyDescent="0.35">
      <c r="B4760" s="95">
        <v>39248</v>
      </c>
      <c r="C4760" s="195">
        <v>111.52</v>
      </c>
    </row>
    <row r="4761" spans="2:3" x14ac:dyDescent="0.35">
      <c r="B4761" s="95">
        <v>39247</v>
      </c>
      <c r="C4761" s="195">
        <v>112.61</v>
      </c>
    </row>
    <row r="4762" spans="2:3" x14ac:dyDescent="0.35">
      <c r="B4762" s="95">
        <v>39246</v>
      </c>
      <c r="C4762" s="195">
        <v>112.77</v>
      </c>
    </row>
    <row r="4763" spans="2:3" x14ac:dyDescent="0.35">
      <c r="B4763" s="95">
        <v>39245</v>
      </c>
      <c r="C4763" s="195">
        <v>114.17</v>
      </c>
    </row>
    <row r="4764" spans="2:3" x14ac:dyDescent="0.35">
      <c r="B4764" s="95">
        <v>39244</v>
      </c>
      <c r="C4764" s="195">
        <v>113.79</v>
      </c>
    </row>
    <row r="4765" spans="2:3" x14ac:dyDescent="0.35">
      <c r="B4765" s="95">
        <v>39241</v>
      </c>
      <c r="C4765" s="195">
        <v>115.24</v>
      </c>
    </row>
    <row r="4766" spans="2:3" x14ac:dyDescent="0.35">
      <c r="B4766" s="95">
        <v>39240</v>
      </c>
      <c r="C4766" s="195">
        <v>113.8</v>
      </c>
    </row>
    <row r="4767" spans="2:3" x14ac:dyDescent="0.35">
      <c r="B4767" s="95">
        <v>39239</v>
      </c>
      <c r="C4767" s="195">
        <v>116.41</v>
      </c>
    </row>
    <row r="4768" spans="2:3" x14ac:dyDescent="0.35">
      <c r="B4768" s="95">
        <v>39238</v>
      </c>
      <c r="C4768" s="195">
        <v>118.06</v>
      </c>
    </row>
    <row r="4769" spans="2:3" x14ac:dyDescent="0.35">
      <c r="B4769" s="95">
        <v>39237</v>
      </c>
      <c r="C4769" s="195">
        <v>113.78</v>
      </c>
    </row>
    <row r="4770" spans="2:3" x14ac:dyDescent="0.35">
      <c r="B4770" s="95">
        <v>39234</v>
      </c>
      <c r="C4770" s="195">
        <v>117.12</v>
      </c>
    </row>
    <row r="4771" spans="2:3" x14ac:dyDescent="0.35">
      <c r="B4771" s="95">
        <v>39233</v>
      </c>
      <c r="C4771" s="195">
        <v>116.77</v>
      </c>
    </row>
    <row r="4772" spans="2:3" x14ac:dyDescent="0.35">
      <c r="B4772" s="95">
        <v>39232</v>
      </c>
      <c r="C4772" s="195">
        <v>118.96</v>
      </c>
    </row>
    <row r="4773" spans="2:3" x14ac:dyDescent="0.35">
      <c r="B4773" s="95">
        <v>39231</v>
      </c>
      <c r="C4773" s="195">
        <v>123</v>
      </c>
    </row>
    <row r="4774" spans="2:3" x14ac:dyDescent="0.35">
      <c r="B4774" s="95">
        <v>39230</v>
      </c>
      <c r="C4774" s="195">
        <v>119.38</v>
      </c>
    </row>
    <row r="4775" spans="2:3" x14ac:dyDescent="0.35">
      <c r="B4775" s="95">
        <v>39227</v>
      </c>
      <c r="C4775" s="195">
        <v>114.69</v>
      </c>
    </row>
    <row r="4776" spans="2:3" x14ac:dyDescent="0.35">
      <c r="B4776" s="95">
        <v>39226</v>
      </c>
      <c r="C4776" s="195">
        <v>113.07</v>
      </c>
    </row>
    <row r="4777" spans="2:3" x14ac:dyDescent="0.35">
      <c r="B4777" s="95">
        <v>39225</v>
      </c>
      <c r="C4777" s="195">
        <v>110.24</v>
      </c>
    </row>
    <row r="4778" spans="2:3" x14ac:dyDescent="0.35">
      <c r="B4778" s="95">
        <v>39224</v>
      </c>
      <c r="C4778" s="195">
        <v>109.68</v>
      </c>
    </row>
    <row r="4779" spans="2:3" x14ac:dyDescent="0.35">
      <c r="B4779" s="95">
        <v>39223</v>
      </c>
      <c r="C4779" s="195">
        <v>108.04</v>
      </c>
    </row>
    <row r="4780" spans="2:3" x14ac:dyDescent="0.35">
      <c r="B4780" s="95">
        <v>39220</v>
      </c>
      <c r="C4780" s="195">
        <v>108.3</v>
      </c>
    </row>
    <row r="4781" spans="2:3" x14ac:dyDescent="0.35">
      <c r="B4781" s="95">
        <v>39219</v>
      </c>
      <c r="C4781" s="195">
        <v>109.36</v>
      </c>
    </row>
    <row r="4782" spans="2:3" x14ac:dyDescent="0.35">
      <c r="B4782" s="95">
        <v>39218</v>
      </c>
      <c r="C4782" s="195">
        <v>109.23</v>
      </c>
    </row>
    <row r="4783" spans="2:3" x14ac:dyDescent="0.35">
      <c r="B4783" s="95">
        <v>39217</v>
      </c>
      <c r="C4783" s="195">
        <v>111.39</v>
      </c>
    </row>
    <row r="4784" spans="2:3" x14ac:dyDescent="0.35">
      <c r="B4784" s="95">
        <v>39216</v>
      </c>
      <c r="C4784" s="195">
        <v>114.41</v>
      </c>
    </row>
    <row r="4785" spans="2:3" x14ac:dyDescent="0.35">
      <c r="B4785" s="95">
        <v>39213</v>
      </c>
      <c r="C4785" s="195">
        <v>116.04</v>
      </c>
    </row>
    <row r="4786" spans="2:3" x14ac:dyDescent="0.35">
      <c r="B4786" s="95">
        <v>39212</v>
      </c>
      <c r="C4786" s="195">
        <v>119.95</v>
      </c>
    </row>
    <row r="4787" spans="2:3" x14ac:dyDescent="0.35">
      <c r="B4787" s="95">
        <v>39211</v>
      </c>
      <c r="C4787" s="195">
        <v>113.16</v>
      </c>
    </row>
    <row r="4788" spans="2:3" x14ac:dyDescent="0.35">
      <c r="B4788" s="95">
        <v>39210</v>
      </c>
      <c r="C4788" s="195">
        <v>105.19</v>
      </c>
    </row>
    <row r="4789" spans="2:3" x14ac:dyDescent="0.35">
      <c r="B4789" s="95">
        <v>39209</v>
      </c>
      <c r="C4789" s="195">
        <v>100.7</v>
      </c>
    </row>
    <row r="4790" spans="2:3" x14ac:dyDescent="0.35">
      <c r="B4790" s="95">
        <v>39206</v>
      </c>
      <c r="C4790" s="195">
        <v>99.91</v>
      </c>
    </row>
    <row r="4791" spans="2:3" x14ac:dyDescent="0.35">
      <c r="B4791" s="95">
        <v>39205</v>
      </c>
      <c r="C4791" s="195">
        <v>99.93</v>
      </c>
    </row>
    <row r="4792" spans="2:3" x14ac:dyDescent="0.35">
      <c r="B4792" s="95">
        <v>39202</v>
      </c>
      <c r="C4792" s="195">
        <v>96.58</v>
      </c>
    </row>
    <row r="4793" spans="2:3" x14ac:dyDescent="0.35">
      <c r="B4793" s="95">
        <v>39199</v>
      </c>
      <c r="C4793" s="195">
        <v>96.39</v>
      </c>
    </row>
    <row r="4794" spans="2:3" x14ac:dyDescent="0.35">
      <c r="B4794" s="95">
        <v>39198</v>
      </c>
      <c r="C4794" s="195">
        <v>97.31</v>
      </c>
    </row>
    <row r="4795" spans="2:3" x14ac:dyDescent="0.35">
      <c r="B4795" s="95">
        <v>39197</v>
      </c>
      <c r="C4795" s="195">
        <v>97.55</v>
      </c>
    </row>
    <row r="4796" spans="2:3" x14ac:dyDescent="0.35">
      <c r="B4796" s="95">
        <v>39196</v>
      </c>
      <c r="C4796" s="195">
        <v>96.86</v>
      </c>
    </row>
    <row r="4797" spans="2:3" x14ac:dyDescent="0.35">
      <c r="B4797" s="95">
        <v>39195</v>
      </c>
      <c r="C4797" s="195">
        <v>95.25</v>
      </c>
    </row>
    <row r="4798" spans="2:3" x14ac:dyDescent="0.35">
      <c r="B4798" s="95">
        <v>39192</v>
      </c>
      <c r="C4798" s="195">
        <v>95.26</v>
      </c>
    </row>
    <row r="4799" spans="2:3" x14ac:dyDescent="0.35">
      <c r="B4799" s="95">
        <v>39191</v>
      </c>
      <c r="C4799" s="195">
        <v>95.31</v>
      </c>
    </row>
    <row r="4800" spans="2:3" x14ac:dyDescent="0.35">
      <c r="B4800" s="95">
        <v>39190</v>
      </c>
      <c r="C4800" s="195">
        <v>95.4</v>
      </c>
    </row>
    <row r="4801" spans="2:3" x14ac:dyDescent="0.35">
      <c r="B4801" s="95">
        <v>39189</v>
      </c>
      <c r="C4801" s="195">
        <v>97.05</v>
      </c>
    </row>
    <row r="4802" spans="2:3" x14ac:dyDescent="0.35">
      <c r="B4802" s="95">
        <v>39188</v>
      </c>
      <c r="C4802" s="195">
        <v>97.2</v>
      </c>
    </row>
    <row r="4803" spans="2:3" x14ac:dyDescent="0.35">
      <c r="B4803" s="95">
        <v>39185</v>
      </c>
      <c r="C4803" s="195">
        <v>94.65</v>
      </c>
    </row>
    <row r="4804" spans="2:3" x14ac:dyDescent="0.35">
      <c r="B4804" s="95">
        <v>39184</v>
      </c>
      <c r="C4804" s="195">
        <v>94.45</v>
      </c>
    </row>
    <row r="4805" spans="2:3" x14ac:dyDescent="0.35">
      <c r="B4805" s="95">
        <v>39183</v>
      </c>
      <c r="C4805" s="195">
        <v>93.58</v>
      </c>
    </row>
    <row r="4806" spans="2:3" x14ac:dyDescent="0.35">
      <c r="B4806" s="95">
        <v>39182</v>
      </c>
      <c r="C4806" s="195">
        <v>94.7</v>
      </c>
    </row>
    <row r="4807" spans="2:3" x14ac:dyDescent="0.35">
      <c r="B4807" s="95">
        <v>39181</v>
      </c>
      <c r="C4807" s="195">
        <v>94.39</v>
      </c>
    </row>
    <row r="4808" spans="2:3" x14ac:dyDescent="0.35">
      <c r="B4808" s="95">
        <v>39177</v>
      </c>
      <c r="C4808" s="195">
        <v>94.1</v>
      </c>
    </row>
    <row r="4809" spans="2:3" x14ac:dyDescent="0.35">
      <c r="B4809" s="95">
        <v>39176</v>
      </c>
      <c r="C4809" s="195">
        <v>93.07</v>
      </c>
    </row>
    <row r="4810" spans="2:3" x14ac:dyDescent="0.35">
      <c r="B4810" s="95">
        <v>39175</v>
      </c>
      <c r="C4810" s="195">
        <v>93.77</v>
      </c>
    </row>
    <row r="4811" spans="2:3" x14ac:dyDescent="0.35">
      <c r="B4811" s="95">
        <v>39174</v>
      </c>
      <c r="C4811" s="195">
        <v>92.53</v>
      </c>
    </row>
    <row r="4812" spans="2:3" x14ac:dyDescent="0.35">
      <c r="B4812" s="95">
        <v>39171</v>
      </c>
      <c r="C4812" s="195">
        <v>95.64</v>
      </c>
    </row>
    <row r="4813" spans="2:3" x14ac:dyDescent="0.35">
      <c r="B4813" s="95">
        <v>39170</v>
      </c>
      <c r="C4813" s="195">
        <v>91.19</v>
      </c>
    </row>
    <row r="4814" spans="2:3" x14ac:dyDescent="0.35">
      <c r="B4814" s="95">
        <v>39169</v>
      </c>
      <c r="C4814" s="195">
        <v>94.17</v>
      </c>
    </row>
    <row r="4815" spans="2:3" x14ac:dyDescent="0.35">
      <c r="B4815" s="95">
        <v>39167</v>
      </c>
      <c r="C4815" s="195">
        <v>96.49</v>
      </c>
    </row>
    <row r="4816" spans="2:3" x14ac:dyDescent="0.35">
      <c r="B4816" s="95">
        <v>39164</v>
      </c>
      <c r="C4816" s="195">
        <v>94.47</v>
      </c>
    </row>
    <row r="4817" spans="2:3" x14ac:dyDescent="0.35">
      <c r="B4817" s="95">
        <v>39163</v>
      </c>
      <c r="C4817" s="195">
        <v>94.48</v>
      </c>
    </row>
    <row r="4818" spans="2:3" x14ac:dyDescent="0.35">
      <c r="B4818" s="95">
        <v>39162</v>
      </c>
      <c r="C4818" s="195">
        <v>96.5</v>
      </c>
    </row>
    <row r="4819" spans="2:3" x14ac:dyDescent="0.35">
      <c r="B4819" s="95">
        <v>39161</v>
      </c>
      <c r="C4819" s="195">
        <v>97.54</v>
      </c>
    </row>
    <row r="4820" spans="2:3" x14ac:dyDescent="0.35">
      <c r="B4820" s="95">
        <v>39160</v>
      </c>
      <c r="C4820" s="195">
        <v>98.4</v>
      </c>
    </row>
    <row r="4821" spans="2:3" x14ac:dyDescent="0.35">
      <c r="B4821" s="95">
        <v>39157</v>
      </c>
      <c r="C4821" s="195">
        <v>95.89</v>
      </c>
    </row>
    <row r="4822" spans="2:3" x14ac:dyDescent="0.35">
      <c r="B4822" s="95">
        <v>39156</v>
      </c>
      <c r="C4822" s="195">
        <v>96.4</v>
      </c>
    </row>
    <row r="4823" spans="2:3" x14ac:dyDescent="0.35">
      <c r="B4823" s="95">
        <v>39155</v>
      </c>
      <c r="C4823" s="195">
        <v>96.05</v>
      </c>
    </row>
    <row r="4824" spans="2:3" x14ac:dyDescent="0.35">
      <c r="B4824" s="95">
        <v>39154</v>
      </c>
      <c r="C4824" s="195">
        <v>97.78</v>
      </c>
    </row>
    <row r="4825" spans="2:3" x14ac:dyDescent="0.35">
      <c r="B4825" s="95">
        <v>39153</v>
      </c>
      <c r="C4825" s="195">
        <v>97.91</v>
      </c>
    </row>
    <row r="4826" spans="2:3" x14ac:dyDescent="0.35">
      <c r="B4826" s="95">
        <v>39150</v>
      </c>
      <c r="C4826" s="195">
        <v>93.68</v>
      </c>
    </row>
    <row r="4827" spans="2:3" x14ac:dyDescent="0.35">
      <c r="B4827" s="95">
        <v>39149</v>
      </c>
      <c r="C4827" s="195">
        <v>94.43</v>
      </c>
    </row>
    <row r="4828" spans="2:3" x14ac:dyDescent="0.35">
      <c r="B4828" s="95">
        <v>39148</v>
      </c>
      <c r="C4828" s="195">
        <v>93.31</v>
      </c>
    </row>
    <row r="4829" spans="2:3" x14ac:dyDescent="0.35">
      <c r="B4829" s="95">
        <v>39147</v>
      </c>
      <c r="C4829" s="195">
        <v>97.26</v>
      </c>
    </row>
    <row r="4830" spans="2:3" x14ac:dyDescent="0.35">
      <c r="B4830" s="95">
        <v>39146</v>
      </c>
      <c r="C4830" s="195">
        <v>99.6</v>
      </c>
    </row>
    <row r="4831" spans="2:3" x14ac:dyDescent="0.35">
      <c r="B4831" s="95">
        <v>39143</v>
      </c>
      <c r="C4831" s="195">
        <v>98.94</v>
      </c>
    </row>
    <row r="4832" spans="2:3" x14ac:dyDescent="0.35">
      <c r="B4832" s="95">
        <v>39142</v>
      </c>
      <c r="C4832" s="195">
        <v>94.74</v>
      </c>
    </row>
    <row r="4833" spans="2:3" x14ac:dyDescent="0.35">
      <c r="B4833" s="95">
        <v>39141</v>
      </c>
      <c r="C4833" s="195">
        <v>94.28</v>
      </c>
    </row>
    <row r="4834" spans="2:3" x14ac:dyDescent="0.35">
      <c r="B4834" s="95">
        <v>39140</v>
      </c>
      <c r="C4834" s="195">
        <v>97.07</v>
      </c>
    </row>
    <row r="4835" spans="2:3" x14ac:dyDescent="0.35">
      <c r="B4835" s="95">
        <v>39139</v>
      </c>
      <c r="C4835" s="195">
        <v>91.48</v>
      </c>
    </row>
    <row r="4836" spans="2:3" x14ac:dyDescent="0.35">
      <c r="B4836" s="95">
        <v>39136</v>
      </c>
      <c r="C4836" s="195">
        <v>91.72</v>
      </c>
    </row>
    <row r="4837" spans="2:3" x14ac:dyDescent="0.35">
      <c r="B4837" s="95">
        <v>39135</v>
      </c>
      <c r="C4837" s="195">
        <v>96.46</v>
      </c>
    </row>
    <row r="4838" spans="2:3" x14ac:dyDescent="0.35">
      <c r="B4838" s="95">
        <v>39134</v>
      </c>
      <c r="C4838" s="195">
        <v>97.49</v>
      </c>
    </row>
    <row r="4839" spans="2:3" x14ac:dyDescent="0.35">
      <c r="B4839" s="95">
        <v>39133</v>
      </c>
      <c r="C4839" s="195">
        <v>95.47</v>
      </c>
    </row>
    <row r="4840" spans="2:3" x14ac:dyDescent="0.35">
      <c r="B4840" s="95">
        <v>39132</v>
      </c>
      <c r="C4840" s="195">
        <v>96.91</v>
      </c>
    </row>
    <row r="4841" spans="2:3" x14ac:dyDescent="0.35">
      <c r="B4841" s="95">
        <v>39128</v>
      </c>
      <c r="C4841" s="195">
        <v>97.01</v>
      </c>
    </row>
    <row r="4842" spans="2:3" x14ac:dyDescent="0.35">
      <c r="B4842" s="95">
        <v>39127</v>
      </c>
      <c r="C4842" s="195">
        <v>96.31</v>
      </c>
    </row>
    <row r="4843" spans="2:3" x14ac:dyDescent="0.35">
      <c r="B4843" s="95">
        <v>39126</v>
      </c>
      <c r="C4843" s="195">
        <v>90.84</v>
      </c>
    </row>
    <row r="4844" spans="2:3" x14ac:dyDescent="0.35">
      <c r="B4844" s="95">
        <v>39125</v>
      </c>
      <c r="C4844" s="195">
        <v>89.77</v>
      </c>
    </row>
    <row r="4845" spans="2:3" x14ac:dyDescent="0.35">
      <c r="B4845" s="95">
        <v>39122</v>
      </c>
      <c r="C4845" s="195">
        <v>90.52</v>
      </c>
    </row>
    <row r="4846" spans="2:3" x14ac:dyDescent="0.35">
      <c r="B4846" s="95">
        <v>39121</v>
      </c>
      <c r="C4846" s="195">
        <v>90.5</v>
      </c>
    </row>
    <row r="4847" spans="2:3" x14ac:dyDescent="0.35">
      <c r="B4847" s="95">
        <v>39120</v>
      </c>
      <c r="C4847" s="195">
        <v>89.42</v>
      </c>
    </row>
    <row r="4848" spans="2:3" x14ac:dyDescent="0.35">
      <c r="B4848" s="95">
        <v>39119</v>
      </c>
      <c r="C4848" s="195">
        <v>88.57</v>
      </c>
    </row>
    <row r="4849" spans="2:3" x14ac:dyDescent="0.35">
      <c r="B4849" s="95">
        <v>39118</v>
      </c>
      <c r="C4849" s="195">
        <v>84.83</v>
      </c>
    </row>
    <row r="4850" spans="2:3" x14ac:dyDescent="0.35">
      <c r="B4850" s="95">
        <v>39115</v>
      </c>
      <c r="C4850" s="195">
        <v>87.57</v>
      </c>
    </row>
    <row r="4851" spans="2:3" x14ac:dyDescent="0.35">
      <c r="B4851" s="95">
        <v>39114</v>
      </c>
      <c r="C4851" s="195">
        <v>87.44</v>
      </c>
    </row>
    <row r="4852" spans="2:3" x14ac:dyDescent="0.35">
      <c r="B4852" s="95">
        <v>39113</v>
      </c>
      <c r="C4852" s="195">
        <v>88.05</v>
      </c>
    </row>
    <row r="4853" spans="2:3" x14ac:dyDescent="0.35">
      <c r="B4853" s="95">
        <v>39111</v>
      </c>
      <c r="C4853" s="195">
        <v>86.9</v>
      </c>
    </row>
    <row r="4854" spans="2:3" x14ac:dyDescent="0.35">
      <c r="B4854" s="95">
        <v>39107</v>
      </c>
      <c r="C4854" s="195">
        <v>86.64</v>
      </c>
    </row>
    <row r="4855" spans="2:3" x14ac:dyDescent="0.35">
      <c r="B4855" s="95">
        <v>39106</v>
      </c>
      <c r="C4855" s="195">
        <v>86.65</v>
      </c>
    </row>
    <row r="4856" spans="2:3" x14ac:dyDescent="0.35">
      <c r="B4856" s="95">
        <v>39105</v>
      </c>
      <c r="C4856" s="195">
        <v>86.11</v>
      </c>
    </row>
    <row r="4857" spans="2:3" x14ac:dyDescent="0.35">
      <c r="B4857" s="95">
        <v>39104</v>
      </c>
      <c r="C4857" s="195">
        <v>85.79</v>
      </c>
    </row>
    <row r="4858" spans="2:3" x14ac:dyDescent="0.35">
      <c r="B4858" s="95">
        <v>39101</v>
      </c>
      <c r="C4858" s="195">
        <v>85.06</v>
      </c>
    </row>
    <row r="4859" spans="2:3" x14ac:dyDescent="0.35">
      <c r="B4859" s="95">
        <v>39100</v>
      </c>
      <c r="C4859" s="195">
        <v>85.44</v>
      </c>
    </row>
    <row r="4860" spans="2:3" x14ac:dyDescent="0.35">
      <c r="B4860" s="95">
        <v>39099</v>
      </c>
      <c r="C4860" s="195">
        <v>85.67</v>
      </c>
    </row>
    <row r="4861" spans="2:3" x14ac:dyDescent="0.35">
      <c r="B4861" s="95">
        <v>39098</v>
      </c>
      <c r="C4861" s="195">
        <v>85.24</v>
      </c>
    </row>
    <row r="4862" spans="2:3" x14ac:dyDescent="0.35">
      <c r="B4862" s="95">
        <v>39097</v>
      </c>
      <c r="C4862" s="195">
        <v>85.45</v>
      </c>
    </row>
    <row r="4863" spans="2:3" x14ac:dyDescent="0.35">
      <c r="B4863" s="95">
        <v>39094</v>
      </c>
      <c r="C4863" s="195">
        <v>84.4</v>
      </c>
    </row>
    <row r="4864" spans="2:3" x14ac:dyDescent="0.35">
      <c r="B4864" s="95">
        <v>39093</v>
      </c>
      <c r="C4864" s="195">
        <v>85.41</v>
      </c>
    </row>
    <row r="4865" spans="2:3" x14ac:dyDescent="0.35">
      <c r="B4865" s="95">
        <v>39092</v>
      </c>
      <c r="C4865" s="195">
        <v>84.63</v>
      </c>
    </row>
    <row r="4866" spans="2:3" x14ac:dyDescent="0.35">
      <c r="B4866" s="95">
        <v>39091</v>
      </c>
      <c r="C4866" s="195">
        <v>83.52</v>
      </c>
    </row>
    <row r="4867" spans="2:3" x14ac:dyDescent="0.35">
      <c r="B4867" s="95">
        <v>39090</v>
      </c>
      <c r="C4867" s="195">
        <v>83.62</v>
      </c>
    </row>
    <row r="4868" spans="2:3" x14ac:dyDescent="0.35">
      <c r="B4868" s="95">
        <v>39087</v>
      </c>
      <c r="C4868" s="195">
        <v>84.09</v>
      </c>
    </row>
    <row r="4869" spans="2:3" x14ac:dyDescent="0.35">
      <c r="B4869" s="95">
        <v>39086</v>
      </c>
      <c r="C4869" s="195">
        <v>84.45</v>
      </c>
    </row>
    <row r="4870" spans="2:3" x14ac:dyDescent="0.35">
      <c r="B4870" s="95">
        <v>39085</v>
      </c>
      <c r="C4870" s="195">
        <v>83.55</v>
      </c>
    </row>
    <row r="4871" spans="2:3" x14ac:dyDescent="0.35">
      <c r="B4871" s="95">
        <v>39084</v>
      </c>
      <c r="C4871" s="195">
        <v>83.9</v>
      </c>
    </row>
    <row r="4872" spans="2:3" x14ac:dyDescent="0.35">
      <c r="B4872" s="95">
        <v>39080</v>
      </c>
      <c r="C4872" s="195">
        <v>83.44</v>
      </c>
    </row>
    <row r="4873" spans="2:3" x14ac:dyDescent="0.35">
      <c r="B4873" s="95">
        <v>39079</v>
      </c>
      <c r="C4873" s="195">
        <v>83.93</v>
      </c>
    </row>
    <row r="4874" spans="2:3" x14ac:dyDescent="0.35">
      <c r="B4874" s="95">
        <v>39078</v>
      </c>
      <c r="C4874" s="195">
        <v>84.32</v>
      </c>
    </row>
    <row r="4875" spans="2:3" x14ac:dyDescent="0.35">
      <c r="B4875" s="95">
        <v>39077</v>
      </c>
      <c r="C4875" s="195">
        <v>84.66</v>
      </c>
    </row>
    <row r="4876" spans="2:3" x14ac:dyDescent="0.35">
      <c r="B4876" s="95">
        <v>39073</v>
      </c>
      <c r="C4876" s="195">
        <v>84.57</v>
      </c>
    </row>
    <row r="4877" spans="2:3" x14ac:dyDescent="0.35">
      <c r="B4877" s="95">
        <v>39072</v>
      </c>
      <c r="C4877" s="195">
        <v>84.28</v>
      </c>
    </row>
    <row r="4878" spans="2:3" x14ac:dyDescent="0.35">
      <c r="B4878" s="95">
        <v>39071</v>
      </c>
      <c r="C4878" s="195">
        <v>84.79</v>
      </c>
    </row>
    <row r="4879" spans="2:3" x14ac:dyDescent="0.35">
      <c r="B4879" s="95">
        <v>39070</v>
      </c>
      <c r="C4879" s="195">
        <v>86.14</v>
      </c>
    </row>
    <row r="4880" spans="2:3" x14ac:dyDescent="0.35">
      <c r="B4880" s="95">
        <v>39069</v>
      </c>
      <c r="C4880" s="195">
        <v>86.46</v>
      </c>
    </row>
    <row r="4881" spans="2:3" x14ac:dyDescent="0.35">
      <c r="B4881" s="95">
        <v>39066</v>
      </c>
      <c r="C4881" s="195">
        <v>86.55</v>
      </c>
    </row>
    <row r="4882" spans="2:3" x14ac:dyDescent="0.35">
      <c r="B4882" s="95">
        <v>39065</v>
      </c>
      <c r="C4882" s="195">
        <v>87.92</v>
      </c>
    </row>
    <row r="4883" spans="2:3" x14ac:dyDescent="0.35">
      <c r="B4883" s="95">
        <v>39064</v>
      </c>
      <c r="C4883" s="195">
        <v>82.84</v>
      </c>
    </row>
    <row r="4884" spans="2:3" x14ac:dyDescent="0.35">
      <c r="B4884" s="95">
        <v>39063</v>
      </c>
      <c r="C4884" s="195">
        <v>83.9</v>
      </c>
    </row>
    <row r="4885" spans="2:3" x14ac:dyDescent="0.35">
      <c r="B4885" s="95">
        <v>39062</v>
      </c>
      <c r="C4885" s="195">
        <v>83.35</v>
      </c>
    </row>
    <row r="4886" spans="2:3" x14ac:dyDescent="0.35">
      <c r="B4886" s="95">
        <v>39059</v>
      </c>
      <c r="C4886" s="195">
        <v>86.38</v>
      </c>
    </row>
    <row r="4887" spans="2:3" x14ac:dyDescent="0.35">
      <c r="B4887" s="95">
        <v>39058</v>
      </c>
      <c r="C4887" s="195">
        <v>85.6</v>
      </c>
    </row>
    <row r="4888" spans="2:3" x14ac:dyDescent="0.35">
      <c r="B4888" s="95">
        <v>39057</v>
      </c>
      <c r="C4888" s="195">
        <v>87.97</v>
      </c>
    </row>
    <row r="4889" spans="2:3" x14ac:dyDescent="0.35">
      <c r="B4889" s="95">
        <v>39056</v>
      </c>
      <c r="C4889" s="195">
        <v>88.59</v>
      </c>
    </row>
    <row r="4890" spans="2:3" x14ac:dyDescent="0.35">
      <c r="B4890" s="95">
        <v>39055</v>
      </c>
      <c r="C4890" s="195">
        <v>86.97</v>
      </c>
    </row>
    <row r="4891" spans="2:3" x14ac:dyDescent="0.35">
      <c r="B4891" s="95">
        <v>39052</v>
      </c>
      <c r="C4891" s="195">
        <v>86.54</v>
      </c>
    </row>
    <row r="4892" spans="2:3" x14ac:dyDescent="0.35">
      <c r="B4892" s="95">
        <v>39051</v>
      </c>
      <c r="C4892" s="195">
        <v>85.84</v>
      </c>
    </row>
    <row r="4893" spans="2:3" x14ac:dyDescent="0.35">
      <c r="B4893" s="95">
        <v>39050</v>
      </c>
      <c r="C4893" s="195">
        <v>85.07</v>
      </c>
    </row>
    <row r="4894" spans="2:3" x14ac:dyDescent="0.35">
      <c r="B4894" s="95">
        <v>39049</v>
      </c>
      <c r="C4894" s="195">
        <v>84.85</v>
      </c>
    </row>
    <row r="4895" spans="2:3" x14ac:dyDescent="0.35">
      <c r="B4895" s="95">
        <v>39048</v>
      </c>
      <c r="C4895" s="195">
        <v>84.99</v>
      </c>
    </row>
    <row r="4896" spans="2:3" x14ac:dyDescent="0.35">
      <c r="B4896" s="95">
        <v>39045</v>
      </c>
      <c r="C4896" s="195">
        <v>85.01</v>
      </c>
    </row>
    <row r="4897" spans="2:3" x14ac:dyDescent="0.35">
      <c r="B4897" s="95">
        <v>39044</v>
      </c>
      <c r="C4897" s="195">
        <v>84.66</v>
      </c>
    </row>
    <row r="4898" spans="2:3" x14ac:dyDescent="0.35">
      <c r="B4898" s="95">
        <v>39043</v>
      </c>
      <c r="C4898" s="195">
        <v>84.85</v>
      </c>
    </row>
    <row r="4899" spans="2:3" x14ac:dyDescent="0.35">
      <c r="B4899" s="95">
        <v>39042</v>
      </c>
      <c r="C4899" s="195">
        <v>84.42</v>
      </c>
    </row>
    <row r="4900" spans="2:3" x14ac:dyDescent="0.35">
      <c r="B4900" s="95">
        <v>39041</v>
      </c>
      <c r="C4900" s="195">
        <v>84.39</v>
      </c>
    </row>
    <row r="4901" spans="2:3" x14ac:dyDescent="0.35">
      <c r="B4901" s="95">
        <v>39038</v>
      </c>
      <c r="C4901" s="195">
        <v>85.69</v>
      </c>
    </row>
    <row r="4902" spans="2:3" x14ac:dyDescent="0.35">
      <c r="B4902" s="95">
        <v>39037</v>
      </c>
      <c r="C4902" s="195">
        <v>86.74</v>
      </c>
    </row>
    <row r="4903" spans="2:3" x14ac:dyDescent="0.35">
      <c r="B4903" s="95">
        <v>39036</v>
      </c>
      <c r="C4903" s="195">
        <v>86.88</v>
      </c>
    </row>
    <row r="4904" spans="2:3" x14ac:dyDescent="0.35">
      <c r="B4904" s="95">
        <v>39035</v>
      </c>
      <c r="C4904" s="195">
        <v>87.31</v>
      </c>
    </row>
    <row r="4905" spans="2:3" x14ac:dyDescent="0.35">
      <c r="B4905" s="95">
        <v>39034</v>
      </c>
      <c r="C4905" s="195">
        <v>86.38</v>
      </c>
    </row>
    <row r="4906" spans="2:3" x14ac:dyDescent="0.35">
      <c r="B4906" s="95">
        <v>39031</v>
      </c>
      <c r="C4906" s="195">
        <v>85.43</v>
      </c>
    </row>
    <row r="4907" spans="2:3" x14ac:dyDescent="0.35">
      <c r="B4907" s="95">
        <v>39030</v>
      </c>
      <c r="C4907" s="195">
        <v>84.42</v>
      </c>
    </row>
    <row r="4908" spans="2:3" x14ac:dyDescent="0.35">
      <c r="B4908" s="95">
        <v>39029</v>
      </c>
      <c r="C4908" s="195">
        <v>84.64</v>
      </c>
    </row>
    <row r="4909" spans="2:3" x14ac:dyDescent="0.35">
      <c r="B4909" s="95">
        <v>39028</v>
      </c>
      <c r="C4909" s="195">
        <v>86.49</v>
      </c>
    </row>
    <row r="4910" spans="2:3" x14ac:dyDescent="0.35">
      <c r="B4910" s="95">
        <v>39027</v>
      </c>
      <c r="C4910" s="195">
        <v>86.44</v>
      </c>
    </row>
    <row r="4911" spans="2:3" x14ac:dyDescent="0.35">
      <c r="B4911" s="95">
        <v>39024</v>
      </c>
      <c r="C4911" s="195">
        <v>88.02</v>
      </c>
    </row>
    <row r="4912" spans="2:3" x14ac:dyDescent="0.35">
      <c r="B4912" s="95">
        <v>39023</v>
      </c>
      <c r="C4912" s="195">
        <v>88.53</v>
      </c>
    </row>
    <row r="4913" spans="2:3" x14ac:dyDescent="0.35">
      <c r="B4913" s="95">
        <v>39022</v>
      </c>
      <c r="C4913" s="195">
        <v>88.07</v>
      </c>
    </row>
    <row r="4914" spans="2:3" x14ac:dyDescent="0.35">
      <c r="B4914" s="95">
        <v>39021</v>
      </c>
      <c r="C4914" s="195">
        <v>87.2</v>
      </c>
    </row>
    <row r="4915" spans="2:3" x14ac:dyDescent="0.35">
      <c r="B4915" s="95">
        <v>39020</v>
      </c>
      <c r="C4915" s="195">
        <v>90.71</v>
      </c>
    </row>
    <row r="4916" spans="2:3" x14ac:dyDescent="0.35">
      <c r="B4916" s="95">
        <v>39017</v>
      </c>
      <c r="C4916" s="195">
        <v>95.51</v>
      </c>
    </row>
    <row r="4917" spans="2:3" x14ac:dyDescent="0.35">
      <c r="B4917" s="95">
        <v>39016</v>
      </c>
      <c r="C4917" s="195">
        <v>95.35</v>
      </c>
    </row>
    <row r="4918" spans="2:3" x14ac:dyDescent="0.35">
      <c r="B4918" s="95">
        <v>39013</v>
      </c>
      <c r="C4918" s="195">
        <v>96.5</v>
      </c>
    </row>
    <row r="4919" spans="2:3" x14ac:dyDescent="0.35">
      <c r="B4919" s="95">
        <v>39010</v>
      </c>
      <c r="C4919" s="195">
        <v>96.59</v>
      </c>
    </row>
    <row r="4920" spans="2:3" x14ac:dyDescent="0.35">
      <c r="B4920" s="95">
        <v>39009</v>
      </c>
      <c r="C4920" s="195">
        <v>96.68</v>
      </c>
    </row>
    <row r="4921" spans="2:3" x14ac:dyDescent="0.35">
      <c r="B4921" s="95">
        <v>39008</v>
      </c>
      <c r="C4921" s="195">
        <v>96.36</v>
      </c>
    </row>
    <row r="4922" spans="2:3" x14ac:dyDescent="0.35">
      <c r="B4922" s="95">
        <v>39007</v>
      </c>
      <c r="C4922" s="195">
        <v>95.23</v>
      </c>
    </row>
    <row r="4923" spans="2:3" x14ac:dyDescent="0.35">
      <c r="B4923" s="95">
        <v>39006</v>
      </c>
      <c r="C4923" s="195">
        <v>96.69</v>
      </c>
    </row>
    <row r="4924" spans="2:3" x14ac:dyDescent="0.35">
      <c r="B4924" s="95">
        <v>39003</v>
      </c>
      <c r="C4924" s="195">
        <v>98.2</v>
      </c>
    </row>
    <row r="4925" spans="2:3" x14ac:dyDescent="0.35">
      <c r="B4925" s="95">
        <v>39002</v>
      </c>
      <c r="C4925" s="195">
        <v>96.19</v>
      </c>
    </row>
    <row r="4926" spans="2:3" x14ac:dyDescent="0.35">
      <c r="B4926" s="95">
        <v>39001</v>
      </c>
      <c r="C4926" s="195">
        <v>97.98</v>
      </c>
    </row>
    <row r="4927" spans="2:3" x14ac:dyDescent="0.35">
      <c r="B4927" s="95">
        <v>39000</v>
      </c>
      <c r="C4927" s="195">
        <v>98.5</v>
      </c>
    </row>
    <row r="4928" spans="2:3" x14ac:dyDescent="0.35">
      <c r="B4928" s="95">
        <v>38999</v>
      </c>
      <c r="C4928" s="195">
        <v>92.65</v>
      </c>
    </row>
    <row r="4929" spans="2:3" x14ac:dyDescent="0.35">
      <c r="B4929" s="95">
        <v>38996</v>
      </c>
      <c r="C4929" s="195">
        <v>90.57</v>
      </c>
    </row>
    <row r="4930" spans="2:3" x14ac:dyDescent="0.35">
      <c r="B4930" s="95">
        <v>38995</v>
      </c>
      <c r="C4930" s="195">
        <v>89.38</v>
      </c>
    </row>
    <row r="4931" spans="2:3" x14ac:dyDescent="0.35">
      <c r="B4931" s="95">
        <v>38994</v>
      </c>
      <c r="C4931" s="195">
        <v>85.81</v>
      </c>
    </row>
    <row r="4932" spans="2:3" x14ac:dyDescent="0.35">
      <c r="B4932" s="95">
        <v>38993</v>
      </c>
      <c r="C4932" s="195">
        <v>83.83</v>
      </c>
    </row>
    <row r="4933" spans="2:3" x14ac:dyDescent="0.35">
      <c r="B4933" s="95">
        <v>38989</v>
      </c>
      <c r="C4933" s="195">
        <v>84.93</v>
      </c>
    </row>
    <row r="4934" spans="2:3" x14ac:dyDescent="0.35">
      <c r="B4934" s="95">
        <v>38988</v>
      </c>
      <c r="C4934" s="195">
        <v>83.45</v>
      </c>
    </row>
    <row r="4935" spans="2:3" x14ac:dyDescent="0.35">
      <c r="B4935" s="95">
        <v>38987</v>
      </c>
      <c r="C4935" s="195">
        <v>82.49</v>
      </c>
    </row>
    <row r="4936" spans="2:3" x14ac:dyDescent="0.35">
      <c r="B4936" s="95">
        <v>38986</v>
      </c>
      <c r="C4936" s="195">
        <v>81.96</v>
      </c>
    </row>
    <row r="4937" spans="2:3" x14ac:dyDescent="0.35">
      <c r="B4937" s="95">
        <v>38985</v>
      </c>
      <c r="C4937" s="195">
        <v>83.24</v>
      </c>
    </row>
    <row r="4938" spans="2:3" x14ac:dyDescent="0.35">
      <c r="B4938" s="95">
        <v>38982</v>
      </c>
      <c r="C4938" s="195">
        <v>84.11</v>
      </c>
    </row>
    <row r="4939" spans="2:3" x14ac:dyDescent="0.35">
      <c r="B4939" s="95">
        <v>38981</v>
      </c>
      <c r="C4939" s="195">
        <v>84.91</v>
      </c>
    </row>
    <row r="4940" spans="2:3" x14ac:dyDescent="0.35">
      <c r="B4940" s="95">
        <v>38980</v>
      </c>
      <c r="C4940" s="195">
        <v>84.69</v>
      </c>
    </row>
    <row r="4941" spans="2:3" x14ac:dyDescent="0.35">
      <c r="B4941" s="95">
        <v>38979</v>
      </c>
      <c r="C4941" s="195">
        <v>83.95</v>
      </c>
    </row>
    <row r="4942" spans="2:3" x14ac:dyDescent="0.35">
      <c r="B4942" s="95">
        <v>38978</v>
      </c>
      <c r="C4942" s="195">
        <v>84.96</v>
      </c>
    </row>
    <row r="4943" spans="2:3" x14ac:dyDescent="0.35">
      <c r="B4943" s="95">
        <v>38975</v>
      </c>
      <c r="C4943" s="195">
        <v>83.73</v>
      </c>
    </row>
    <row r="4944" spans="2:3" x14ac:dyDescent="0.35">
      <c r="B4944" s="95">
        <v>38974</v>
      </c>
      <c r="C4944" s="195">
        <v>83.87</v>
      </c>
    </row>
    <row r="4945" spans="2:3" x14ac:dyDescent="0.35">
      <c r="B4945" s="95">
        <v>38973</v>
      </c>
      <c r="C4945" s="195">
        <v>83.31</v>
      </c>
    </row>
    <row r="4946" spans="2:3" x14ac:dyDescent="0.35">
      <c r="B4946" s="95">
        <v>38972</v>
      </c>
      <c r="C4946" s="195">
        <v>79.63</v>
      </c>
    </row>
    <row r="4947" spans="2:3" x14ac:dyDescent="0.35">
      <c r="B4947" s="95">
        <v>38971</v>
      </c>
      <c r="C4947" s="195">
        <v>78.75</v>
      </c>
    </row>
    <row r="4948" spans="2:3" x14ac:dyDescent="0.35">
      <c r="B4948" s="95">
        <v>38968</v>
      </c>
      <c r="C4948" s="195">
        <v>79.489999999999995</v>
      </c>
    </row>
    <row r="4949" spans="2:3" x14ac:dyDescent="0.35">
      <c r="B4949" s="95">
        <v>38967</v>
      </c>
      <c r="C4949" s="195">
        <v>80.069999999999993</v>
      </c>
    </row>
    <row r="4950" spans="2:3" x14ac:dyDescent="0.35">
      <c r="B4950" s="95">
        <v>38966</v>
      </c>
      <c r="C4950" s="195">
        <v>80.61</v>
      </c>
    </row>
    <row r="4951" spans="2:3" x14ac:dyDescent="0.35">
      <c r="B4951" s="95">
        <v>38965</v>
      </c>
      <c r="C4951" s="195">
        <v>81.400000000000006</v>
      </c>
    </row>
    <row r="4952" spans="2:3" x14ac:dyDescent="0.35">
      <c r="B4952" s="95">
        <v>38964</v>
      </c>
      <c r="C4952" s="195">
        <v>81.78</v>
      </c>
    </row>
    <row r="4953" spans="2:3" x14ac:dyDescent="0.35">
      <c r="B4953" s="95">
        <v>38961</v>
      </c>
      <c r="C4953" s="195">
        <v>82.26</v>
      </c>
    </row>
    <row r="4954" spans="2:3" x14ac:dyDescent="0.35">
      <c r="B4954" s="95">
        <v>38960</v>
      </c>
      <c r="C4954" s="195">
        <v>81.99</v>
      </c>
    </row>
    <row r="4955" spans="2:3" x14ac:dyDescent="0.35">
      <c r="B4955" s="95">
        <v>38959</v>
      </c>
      <c r="C4955" s="195">
        <v>84.22</v>
      </c>
    </row>
    <row r="4956" spans="2:3" x14ac:dyDescent="0.35">
      <c r="B4956" s="95">
        <v>38958</v>
      </c>
      <c r="C4956" s="195">
        <v>83.97</v>
      </c>
    </row>
    <row r="4957" spans="2:3" x14ac:dyDescent="0.35">
      <c r="B4957" s="95">
        <v>38957</v>
      </c>
      <c r="C4957" s="195">
        <v>85.77</v>
      </c>
    </row>
    <row r="4958" spans="2:3" x14ac:dyDescent="0.35">
      <c r="B4958" s="95">
        <v>38954</v>
      </c>
      <c r="C4958" s="195">
        <v>85.13</v>
      </c>
    </row>
    <row r="4959" spans="2:3" x14ac:dyDescent="0.35">
      <c r="B4959" s="95">
        <v>38953</v>
      </c>
      <c r="C4959" s="195">
        <v>84.43</v>
      </c>
    </row>
    <row r="4960" spans="2:3" x14ac:dyDescent="0.35">
      <c r="B4960" s="95">
        <v>38952</v>
      </c>
      <c r="C4960" s="195">
        <v>85.69</v>
      </c>
    </row>
    <row r="4961" spans="2:3" x14ac:dyDescent="0.35">
      <c r="B4961" s="95">
        <v>38951</v>
      </c>
      <c r="C4961" s="195">
        <v>86.5</v>
      </c>
    </row>
    <row r="4962" spans="2:3" x14ac:dyDescent="0.35">
      <c r="B4962" s="95">
        <v>38950</v>
      </c>
      <c r="C4962" s="195">
        <v>87.6</v>
      </c>
    </row>
    <row r="4963" spans="2:3" x14ac:dyDescent="0.35">
      <c r="B4963" s="95">
        <v>38947</v>
      </c>
      <c r="C4963" s="195">
        <v>88.61</v>
      </c>
    </row>
    <row r="4964" spans="2:3" x14ac:dyDescent="0.35">
      <c r="B4964" s="95">
        <v>38946</v>
      </c>
      <c r="C4964" s="195">
        <v>90</v>
      </c>
    </row>
    <row r="4965" spans="2:3" x14ac:dyDescent="0.35">
      <c r="B4965" s="95">
        <v>38945</v>
      </c>
      <c r="C4965" s="195">
        <v>90.93</v>
      </c>
    </row>
    <row r="4966" spans="2:3" x14ac:dyDescent="0.35">
      <c r="B4966" s="95">
        <v>38943</v>
      </c>
      <c r="C4966" s="195">
        <v>90.55</v>
      </c>
    </row>
    <row r="4967" spans="2:3" x14ac:dyDescent="0.35">
      <c r="B4967" s="95">
        <v>38940</v>
      </c>
      <c r="C4967" s="195">
        <v>90.19</v>
      </c>
    </row>
    <row r="4968" spans="2:3" x14ac:dyDescent="0.35">
      <c r="B4968" s="95">
        <v>38939</v>
      </c>
      <c r="C4968" s="195">
        <v>89.99</v>
      </c>
    </row>
    <row r="4969" spans="2:3" x14ac:dyDescent="0.35">
      <c r="B4969" s="95">
        <v>38938</v>
      </c>
      <c r="C4969" s="195">
        <v>89.93</v>
      </c>
    </row>
    <row r="4970" spans="2:3" x14ac:dyDescent="0.35">
      <c r="B4970" s="95">
        <v>38937</v>
      </c>
      <c r="C4970" s="195">
        <v>87.03</v>
      </c>
    </row>
    <row r="4971" spans="2:3" x14ac:dyDescent="0.35">
      <c r="B4971" s="95">
        <v>38936</v>
      </c>
      <c r="C4971" s="195">
        <v>84.14</v>
      </c>
    </row>
    <row r="4972" spans="2:3" x14ac:dyDescent="0.35">
      <c r="B4972" s="95">
        <v>38933</v>
      </c>
      <c r="C4972" s="195">
        <v>83.57</v>
      </c>
    </row>
    <row r="4973" spans="2:3" x14ac:dyDescent="0.35">
      <c r="B4973" s="95">
        <v>38932</v>
      </c>
      <c r="C4973" s="195">
        <v>83.6</v>
      </c>
    </row>
    <row r="4974" spans="2:3" x14ac:dyDescent="0.35">
      <c r="B4974" s="95">
        <v>38931</v>
      </c>
      <c r="C4974" s="195">
        <v>83.5</v>
      </c>
    </row>
    <row r="4975" spans="2:3" x14ac:dyDescent="0.35">
      <c r="B4975" s="95">
        <v>38930</v>
      </c>
      <c r="C4975" s="195">
        <v>83.45</v>
      </c>
    </row>
    <row r="4976" spans="2:3" x14ac:dyDescent="0.35">
      <c r="B4976" s="95">
        <v>38929</v>
      </c>
      <c r="C4976" s="195">
        <v>83.54</v>
      </c>
    </row>
    <row r="4977" spans="2:3" x14ac:dyDescent="0.35">
      <c r="B4977" s="95">
        <v>38926</v>
      </c>
      <c r="C4977" s="195">
        <v>80.61</v>
      </c>
    </row>
    <row r="4978" spans="2:3" x14ac:dyDescent="0.35">
      <c r="B4978" s="95">
        <v>38925</v>
      </c>
      <c r="C4978" s="195">
        <v>79.83</v>
      </c>
    </row>
    <row r="4979" spans="2:3" x14ac:dyDescent="0.35">
      <c r="B4979" s="95">
        <v>38924</v>
      </c>
      <c r="C4979" s="195">
        <v>79.040000000000006</v>
      </c>
    </row>
    <row r="4980" spans="2:3" x14ac:dyDescent="0.35">
      <c r="B4980" s="95">
        <v>38923</v>
      </c>
      <c r="C4980" s="195">
        <v>80.09</v>
      </c>
    </row>
    <row r="4981" spans="2:3" x14ac:dyDescent="0.35">
      <c r="B4981" s="95">
        <v>38922</v>
      </c>
      <c r="C4981" s="195">
        <v>80.040000000000006</v>
      </c>
    </row>
    <row r="4982" spans="2:3" x14ac:dyDescent="0.35">
      <c r="B4982" s="95">
        <v>38919</v>
      </c>
      <c r="C4982" s="195">
        <v>81.97</v>
      </c>
    </row>
    <row r="4983" spans="2:3" x14ac:dyDescent="0.35">
      <c r="B4983" s="95">
        <v>38918</v>
      </c>
      <c r="C4983" s="195">
        <v>83.7</v>
      </c>
    </row>
    <row r="4984" spans="2:3" x14ac:dyDescent="0.35">
      <c r="B4984" s="95">
        <v>38917</v>
      </c>
      <c r="C4984" s="195">
        <v>84.5</v>
      </c>
    </row>
    <row r="4985" spans="2:3" x14ac:dyDescent="0.35">
      <c r="B4985" s="95">
        <v>38916</v>
      </c>
      <c r="C4985" s="195">
        <v>84.04</v>
      </c>
    </row>
    <row r="4986" spans="2:3" x14ac:dyDescent="0.35">
      <c r="B4986" s="95">
        <v>38915</v>
      </c>
      <c r="C4986" s="195">
        <v>83.97</v>
      </c>
    </row>
    <row r="4987" spans="2:3" x14ac:dyDescent="0.35">
      <c r="B4987" s="95">
        <v>38912</v>
      </c>
      <c r="C4987" s="195">
        <v>85.97</v>
      </c>
    </row>
    <row r="4988" spans="2:3" x14ac:dyDescent="0.35">
      <c r="B4988" s="95">
        <v>38911</v>
      </c>
      <c r="C4988" s="195">
        <v>86.7</v>
      </c>
    </row>
    <row r="4989" spans="2:3" x14ac:dyDescent="0.35">
      <c r="B4989" s="95">
        <v>38910</v>
      </c>
      <c r="C4989" s="195">
        <v>84.04</v>
      </c>
    </row>
    <row r="4990" spans="2:3" x14ac:dyDescent="0.35">
      <c r="B4990" s="95">
        <v>38909</v>
      </c>
      <c r="C4990" s="195">
        <v>85.09</v>
      </c>
    </row>
    <row r="4991" spans="2:3" x14ac:dyDescent="0.35">
      <c r="B4991" s="95">
        <v>38908</v>
      </c>
      <c r="C4991" s="195">
        <v>86.48</v>
      </c>
    </row>
    <row r="4992" spans="2:3" x14ac:dyDescent="0.35">
      <c r="B4992" s="95">
        <v>38905</v>
      </c>
      <c r="C4992" s="195">
        <v>88.58</v>
      </c>
    </row>
    <row r="4993" spans="2:3" x14ac:dyDescent="0.35">
      <c r="B4993" s="95">
        <v>38904</v>
      </c>
      <c r="C4993" s="195">
        <v>89.66</v>
      </c>
    </row>
    <row r="4994" spans="2:3" x14ac:dyDescent="0.35">
      <c r="B4994" s="95">
        <v>38903</v>
      </c>
      <c r="C4994" s="195">
        <v>90.43</v>
      </c>
    </row>
    <row r="4995" spans="2:3" x14ac:dyDescent="0.35">
      <c r="B4995" s="95">
        <v>38902</v>
      </c>
      <c r="C4995" s="195">
        <v>90.77</v>
      </c>
    </row>
    <row r="4996" spans="2:3" x14ac:dyDescent="0.35">
      <c r="B4996" s="95">
        <v>38901</v>
      </c>
      <c r="C4996" s="195">
        <v>90.28</v>
      </c>
    </row>
    <row r="4997" spans="2:3" x14ac:dyDescent="0.35">
      <c r="B4997" s="95">
        <v>38898</v>
      </c>
      <c r="C4997" s="195">
        <v>90.16</v>
      </c>
    </row>
    <row r="4998" spans="2:3" x14ac:dyDescent="0.35">
      <c r="B4998" s="95">
        <v>38897</v>
      </c>
      <c r="C4998" s="195">
        <v>90.33</v>
      </c>
    </row>
    <row r="4999" spans="2:3" x14ac:dyDescent="0.35">
      <c r="B4999" s="95">
        <v>38896</v>
      </c>
      <c r="C4999" s="195">
        <v>91.03</v>
      </c>
    </row>
    <row r="5000" spans="2:3" x14ac:dyDescent="0.35">
      <c r="B5000" s="95">
        <v>38895</v>
      </c>
      <c r="C5000" s="195">
        <v>93.36</v>
      </c>
    </row>
    <row r="5001" spans="2:3" x14ac:dyDescent="0.35">
      <c r="B5001" s="95">
        <v>38894</v>
      </c>
      <c r="C5001" s="195">
        <v>93.67</v>
      </c>
    </row>
    <row r="5002" spans="2:3" x14ac:dyDescent="0.35">
      <c r="B5002" s="95">
        <v>38891</v>
      </c>
      <c r="C5002" s="195">
        <v>96.17</v>
      </c>
    </row>
    <row r="5003" spans="2:3" x14ac:dyDescent="0.35">
      <c r="B5003" s="95">
        <v>38890</v>
      </c>
      <c r="C5003" s="195">
        <v>96.14</v>
      </c>
    </row>
    <row r="5004" spans="2:3" x14ac:dyDescent="0.35">
      <c r="B5004" s="95">
        <v>38889</v>
      </c>
      <c r="C5004" s="195">
        <v>98.47</v>
      </c>
    </row>
    <row r="5005" spans="2:3" x14ac:dyDescent="0.35">
      <c r="B5005" s="95">
        <v>38888</v>
      </c>
      <c r="C5005" s="195">
        <v>97.11</v>
      </c>
    </row>
    <row r="5006" spans="2:3" x14ac:dyDescent="0.35">
      <c r="B5006" s="95">
        <v>38887</v>
      </c>
      <c r="C5006" s="195">
        <v>99.62</v>
      </c>
    </row>
    <row r="5007" spans="2:3" x14ac:dyDescent="0.35">
      <c r="B5007" s="95">
        <v>38884</v>
      </c>
      <c r="C5007" s="195">
        <v>96.71</v>
      </c>
    </row>
    <row r="5008" spans="2:3" x14ac:dyDescent="0.35">
      <c r="B5008" s="95">
        <v>38883</v>
      </c>
      <c r="C5008" s="195">
        <v>92.54</v>
      </c>
    </row>
    <row r="5009" spans="2:3" x14ac:dyDescent="0.35">
      <c r="B5009" s="95">
        <v>38882</v>
      </c>
      <c r="C5009" s="195">
        <v>90.21</v>
      </c>
    </row>
    <row r="5010" spans="2:3" x14ac:dyDescent="0.35">
      <c r="B5010" s="95">
        <v>38881</v>
      </c>
      <c r="C5010" s="195">
        <v>91.89</v>
      </c>
    </row>
    <row r="5011" spans="2:3" x14ac:dyDescent="0.35">
      <c r="B5011" s="95">
        <v>38880</v>
      </c>
      <c r="C5011" s="195">
        <v>92.76</v>
      </c>
    </row>
    <row r="5012" spans="2:3" x14ac:dyDescent="0.35">
      <c r="B5012" s="95">
        <v>38877</v>
      </c>
      <c r="C5012" s="195">
        <v>93.99</v>
      </c>
    </row>
    <row r="5013" spans="2:3" x14ac:dyDescent="0.35">
      <c r="B5013" s="95">
        <v>38876</v>
      </c>
      <c r="C5013" s="195">
        <v>94.06</v>
      </c>
    </row>
    <row r="5014" spans="2:3" x14ac:dyDescent="0.35">
      <c r="B5014" s="95">
        <v>38875</v>
      </c>
      <c r="C5014" s="195">
        <v>95.76</v>
      </c>
    </row>
    <row r="5015" spans="2:3" x14ac:dyDescent="0.35">
      <c r="B5015" s="95">
        <v>38874</v>
      </c>
      <c r="C5015" s="195">
        <v>100.32</v>
      </c>
    </row>
    <row r="5016" spans="2:3" x14ac:dyDescent="0.35">
      <c r="B5016" s="95">
        <v>38873</v>
      </c>
      <c r="C5016" s="195">
        <v>103.85</v>
      </c>
    </row>
    <row r="5017" spans="2:3" x14ac:dyDescent="0.35">
      <c r="B5017" s="95">
        <v>38870</v>
      </c>
      <c r="C5017" s="195">
        <v>109.26</v>
      </c>
    </row>
    <row r="5018" spans="2:3" x14ac:dyDescent="0.35">
      <c r="B5018" s="95">
        <v>38869</v>
      </c>
      <c r="C5018" s="195">
        <v>108.74</v>
      </c>
    </row>
    <row r="5019" spans="2:3" x14ac:dyDescent="0.35">
      <c r="B5019" s="95">
        <v>38868</v>
      </c>
      <c r="C5019" s="195">
        <v>109.51</v>
      </c>
    </row>
    <row r="5020" spans="2:3" x14ac:dyDescent="0.35">
      <c r="B5020" s="95">
        <v>38867</v>
      </c>
      <c r="C5020" s="195">
        <v>109.33</v>
      </c>
    </row>
    <row r="5021" spans="2:3" x14ac:dyDescent="0.35">
      <c r="B5021" s="95">
        <v>38866</v>
      </c>
      <c r="C5021" s="195">
        <v>111.27</v>
      </c>
    </row>
    <row r="5022" spans="2:3" x14ac:dyDescent="0.35">
      <c r="B5022" s="95">
        <v>38863</v>
      </c>
      <c r="C5022" s="195">
        <v>110.44</v>
      </c>
    </row>
    <row r="5023" spans="2:3" x14ac:dyDescent="0.35">
      <c r="B5023" s="95">
        <v>38862</v>
      </c>
      <c r="C5023" s="195">
        <v>108.74</v>
      </c>
    </row>
    <row r="5024" spans="2:3" x14ac:dyDescent="0.35">
      <c r="B5024" s="95">
        <v>38861</v>
      </c>
      <c r="C5024" s="195">
        <v>111.47</v>
      </c>
    </row>
    <row r="5025" spans="2:3" x14ac:dyDescent="0.35">
      <c r="B5025" s="95">
        <v>38860</v>
      </c>
      <c r="C5025" s="195">
        <v>112.02</v>
      </c>
    </row>
    <row r="5026" spans="2:3" x14ac:dyDescent="0.35">
      <c r="B5026" s="95">
        <v>38859</v>
      </c>
      <c r="C5026" s="195">
        <v>110.65</v>
      </c>
    </row>
    <row r="5027" spans="2:3" x14ac:dyDescent="0.35">
      <c r="B5027" s="95">
        <v>38856</v>
      </c>
      <c r="C5027" s="195">
        <v>112.95</v>
      </c>
    </row>
    <row r="5028" spans="2:3" x14ac:dyDescent="0.35">
      <c r="B5028" s="95">
        <v>38855</v>
      </c>
      <c r="C5028" s="195">
        <v>114.73</v>
      </c>
    </row>
    <row r="5029" spans="2:3" x14ac:dyDescent="0.35">
      <c r="B5029" s="95">
        <v>38854</v>
      </c>
      <c r="C5029" s="195">
        <v>121.16</v>
      </c>
    </row>
    <row r="5030" spans="2:3" x14ac:dyDescent="0.35">
      <c r="B5030" s="95">
        <v>38853</v>
      </c>
      <c r="C5030" s="195">
        <v>118.19</v>
      </c>
    </row>
    <row r="5031" spans="2:3" x14ac:dyDescent="0.35">
      <c r="B5031" s="95">
        <v>38852</v>
      </c>
      <c r="C5031" s="195">
        <v>124.17</v>
      </c>
    </row>
    <row r="5032" spans="2:3" x14ac:dyDescent="0.35">
      <c r="B5032" s="95">
        <v>38849</v>
      </c>
      <c r="C5032" s="195">
        <v>125.75</v>
      </c>
    </row>
    <row r="5033" spans="2:3" x14ac:dyDescent="0.35">
      <c r="B5033" s="95">
        <v>38848</v>
      </c>
      <c r="C5033" s="195">
        <v>128.05000000000001</v>
      </c>
    </row>
    <row r="5034" spans="2:3" x14ac:dyDescent="0.35">
      <c r="B5034" s="95">
        <v>38847</v>
      </c>
      <c r="C5034" s="195">
        <v>131.52000000000001</v>
      </c>
    </row>
    <row r="5035" spans="2:3" x14ac:dyDescent="0.35">
      <c r="B5035" s="95">
        <v>38846</v>
      </c>
      <c r="C5035" s="195">
        <v>132.96</v>
      </c>
    </row>
    <row r="5036" spans="2:3" x14ac:dyDescent="0.35">
      <c r="B5036" s="95">
        <v>38845</v>
      </c>
      <c r="C5036" s="195">
        <v>134.34</v>
      </c>
    </row>
    <row r="5037" spans="2:3" x14ac:dyDescent="0.35">
      <c r="B5037" s="95">
        <v>38842</v>
      </c>
      <c r="C5037" s="195">
        <v>133.25</v>
      </c>
    </row>
    <row r="5038" spans="2:3" x14ac:dyDescent="0.35">
      <c r="B5038" s="95">
        <v>38841</v>
      </c>
      <c r="C5038" s="195">
        <v>132.68</v>
      </c>
    </row>
    <row r="5039" spans="2:3" x14ac:dyDescent="0.35">
      <c r="B5039" s="95">
        <v>38840</v>
      </c>
      <c r="C5039" s="195">
        <v>132.15</v>
      </c>
    </row>
    <row r="5040" spans="2:3" x14ac:dyDescent="0.35">
      <c r="B5040" s="95">
        <v>38839</v>
      </c>
      <c r="C5040" s="195">
        <v>135.33000000000001</v>
      </c>
    </row>
    <row r="5041" spans="2:3" x14ac:dyDescent="0.35">
      <c r="B5041" s="95">
        <v>38835</v>
      </c>
      <c r="C5041" s="195">
        <v>129.79</v>
      </c>
    </row>
    <row r="5042" spans="2:3" x14ac:dyDescent="0.35">
      <c r="B5042" s="95">
        <v>38834</v>
      </c>
      <c r="C5042" s="195">
        <v>130.36000000000001</v>
      </c>
    </row>
    <row r="5043" spans="2:3" x14ac:dyDescent="0.35">
      <c r="B5043" s="95">
        <v>38833</v>
      </c>
      <c r="C5043" s="195">
        <v>129.75</v>
      </c>
    </row>
    <row r="5044" spans="2:3" x14ac:dyDescent="0.35">
      <c r="B5044" s="95">
        <v>38832</v>
      </c>
      <c r="C5044" s="195">
        <v>125.56</v>
      </c>
    </row>
    <row r="5045" spans="2:3" x14ac:dyDescent="0.35">
      <c r="B5045" s="95">
        <v>38831</v>
      </c>
      <c r="C5045" s="195">
        <v>131.41999999999999</v>
      </c>
    </row>
    <row r="5046" spans="2:3" x14ac:dyDescent="0.35">
      <c r="B5046" s="95">
        <v>38828</v>
      </c>
      <c r="C5046" s="195">
        <v>135.19999999999999</v>
      </c>
    </row>
    <row r="5047" spans="2:3" x14ac:dyDescent="0.35">
      <c r="B5047" s="95">
        <v>38827</v>
      </c>
      <c r="C5047" s="195">
        <v>135.85</v>
      </c>
    </row>
    <row r="5048" spans="2:3" x14ac:dyDescent="0.35">
      <c r="B5048" s="95">
        <v>38826</v>
      </c>
      <c r="C5048" s="195">
        <v>134.5</v>
      </c>
    </row>
    <row r="5049" spans="2:3" x14ac:dyDescent="0.35">
      <c r="B5049" s="95">
        <v>38825</v>
      </c>
      <c r="C5049" s="195">
        <v>135.78</v>
      </c>
    </row>
    <row r="5050" spans="2:3" x14ac:dyDescent="0.35">
      <c r="B5050" s="95">
        <v>38824</v>
      </c>
      <c r="C5050" s="195">
        <v>135.87</v>
      </c>
    </row>
    <row r="5051" spans="2:3" x14ac:dyDescent="0.35">
      <c r="B5051" s="95">
        <v>38820</v>
      </c>
      <c r="C5051" s="195">
        <v>132.69999999999999</v>
      </c>
    </row>
    <row r="5052" spans="2:3" x14ac:dyDescent="0.35">
      <c r="B5052" s="95">
        <v>38819</v>
      </c>
      <c r="C5052" s="195">
        <v>135.88999999999999</v>
      </c>
    </row>
    <row r="5053" spans="2:3" x14ac:dyDescent="0.35">
      <c r="B5053" s="95">
        <v>38817</v>
      </c>
      <c r="C5053" s="195">
        <v>139.69</v>
      </c>
    </row>
    <row r="5054" spans="2:3" x14ac:dyDescent="0.35">
      <c r="B5054" s="95">
        <v>38814</v>
      </c>
      <c r="C5054" s="195">
        <v>141.63</v>
      </c>
    </row>
    <row r="5055" spans="2:3" x14ac:dyDescent="0.35">
      <c r="B5055" s="95">
        <v>38812</v>
      </c>
      <c r="C5055" s="195">
        <v>138.9</v>
      </c>
    </row>
    <row r="5056" spans="2:3" x14ac:dyDescent="0.35">
      <c r="B5056" s="95">
        <v>38811</v>
      </c>
      <c r="C5056" s="195">
        <v>141.29</v>
      </c>
    </row>
    <row r="5057" spans="2:3" x14ac:dyDescent="0.35">
      <c r="B5057" s="95">
        <v>38810</v>
      </c>
      <c r="C5057" s="195">
        <v>142.85</v>
      </c>
    </row>
    <row r="5058" spans="2:3" x14ac:dyDescent="0.35">
      <c r="B5058" s="95">
        <v>38807</v>
      </c>
      <c r="C5058" s="195">
        <v>134.13</v>
      </c>
    </row>
    <row r="5059" spans="2:3" x14ac:dyDescent="0.35">
      <c r="B5059" s="95">
        <v>38806</v>
      </c>
      <c r="C5059" s="195">
        <v>131.97999999999999</v>
      </c>
    </row>
    <row r="5060" spans="2:3" x14ac:dyDescent="0.35">
      <c r="B5060" s="95">
        <v>38805</v>
      </c>
      <c r="C5060" s="195">
        <v>128.91</v>
      </c>
    </row>
    <row r="5061" spans="2:3" x14ac:dyDescent="0.35">
      <c r="B5061" s="95">
        <v>38804</v>
      </c>
      <c r="C5061" s="195">
        <v>130.29</v>
      </c>
    </row>
    <row r="5062" spans="2:3" x14ac:dyDescent="0.35">
      <c r="B5062" s="95">
        <v>38803</v>
      </c>
      <c r="C5062" s="195">
        <v>131.66</v>
      </c>
    </row>
    <row r="5063" spans="2:3" x14ac:dyDescent="0.35">
      <c r="B5063" s="95">
        <v>38800</v>
      </c>
      <c r="C5063" s="195">
        <v>131.58000000000001</v>
      </c>
    </row>
    <row r="5064" spans="2:3" x14ac:dyDescent="0.35">
      <c r="B5064" s="95">
        <v>38799</v>
      </c>
      <c r="C5064" s="195">
        <v>130.41</v>
      </c>
    </row>
    <row r="5065" spans="2:3" x14ac:dyDescent="0.35">
      <c r="B5065" s="95">
        <v>38798</v>
      </c>
      <c r="C5065" s="195">
        <v>128.22</v>
      </c>
    </row>
    <row r="5066" spans="2:3" x14ac:dyDescent="0.35">
      <c r="B5066" s="95">
        <v>38797</v>
      </c>
      <c r="C5066" s="195">
        <v>133.16</v>
      </c>
    </row>
    <row r="5067" spans="2:3" x14ac:dyDescent="0.35">
      <c r="B5067" s="95">
        <v>38796</v>
      </c>
      <c r="C5067" s="195">
        <v>131.44999999999999</v>
      </c>
    </row>
    <row r="5068" spans="2:3" x14ac:dyDescent="0.35">
      <c r="B5068" s="95">
        <v>38793</v>
      </c>
      <c r="C5068" s="195">
        <v>128.57</v>
      </c>
    </row>
    <row r="5069" spans="2:3" x14ac:dyDescent="0.35">
      <c r="B5069" s="95">
        <v>38792</v>
      </c>
      <c r="C5069" s="195">
        <v>131.72999999999999</v>
      </c>
    </row>
    <row r="5070" spans="2:3" x14ac:dyDescent="0.35">
      <c r="B5070" s="95">
        <v>38790</v>
      </c>
      <c r="C5070" s="195">
        <v>132.22999999999999</v>
      </c>
    </row>
    <row r="5071" spans="2:3" x14ac:dyDescent="0.35">
      <c r="B5071" s="95">
        <v>38789</v>
      </c>
      <c r="C5071" s="195">
        <v>131.55000000000001</v>
      </c>
    </row>
    <row r="5072" spans="2:3" x14ac:dyDescent="0.35">
      <c r="B5072" s="95">
        <v>38786</v>
      </c>
      <c r="C5072" s="195">
        <v>127.93</v>
      </c>
    </row>
    <row r="5073" spans="2:3" x14ac:dyDescent="0.35">
      <c r="B5073" s="95">
        <v>38785</v>
      </c>
      <c r="C5073" s="195">
        <v>127.87</v>
      </c>
    </row>
    <row r="5074" spans="2:3" x14ac:dyDescent="0.35">
      <c r="B5074" s="95">
        <v>38784</v>
      </c>
      <c r="C5074" s="195">
        <v>124.63</v>
      </c>
    </row>
    <row r="5075" spans="2:3" x14ac:dyDescent="0.35">
      <c r="B5075" s="95">
        <v>38783</v>
      </c>
      <c r="C5075" s="195">
        <v>129.44</v>
      </c>
    </row>
    <row r="5076" spans="2:3" x14ac:dyDescent="0.35">
      <c r="B5076" s="95">
        <v>38782</v>
      </c>
      <c r="C5076" s="195">
        <v>130.68</v>
      </c>
    </row>
    <row r="5077" spans="2:3" x14ac:dyDescent="0.35">
      <c r="B5077" s="95">
        <v>38779</v>
      </c>
      <c r="C5077" s="195">
        <v>126.29</v>
      </c>
    </row>
    <row r="5078" spans="2:3" x14ac:dyDescent="0.35">
      <c r="B5078" s="95">
        <v>38778</v>
      </c>
      <c r="C5078" s="195">
        <v>125.9</v>
      </c>
    </row>
    <row r="5079" spans="2:3" x14ac:dyDescent="0.35">
      <c r="B5079" s="95">
        <v>38777</v>
      </c>
      <c r="C5079" s="195">
        <v>120.95</v>
      </c>
    </row>
    <row r="5080" spans="2:3" x14ac:dyDescent="0.35">
      <c r="B5080" s="95">
        <v>38776</v>
      </c>
      <c r="C5080" s="195">
        <v>114.31</v>
      </c>
    </row>
    <row r="5081" spans="2:3" x14ac:dyDescent="0.35">
      <c r="B5081" s="95">
        <v>38775</v>
      </c>
      <c r="C5081" s="195">
        <v>116.11</v>
      </c>
    </row>
    <row r="5082" spans="2:3" x14ac:dyDescent="0.35">
      <c r="B5082" s="95">
        <v>38772</v>
      </c>
      <c r="C5082" s="195">
        <v>113.05</v>
      </c>
    </row>
    <row r="5083" spans="2:3" x14ac:dyDescent="0.35">
      <c r="B5083" s="95">
        <v>38771</v>
      </c>
      <c r="C5083" s="195">
        <v>114.4</v>
      </c>
    </row>
    <row r="5084" spans="2:3" x14ac:dyDescent="0.35">
      <c r="B5084" s="95">
        <v>38770</v>
      </c>
      <c r="C5084" s="195">
        <v>114.06</v>
      </c>
    </row>
    <row r="5085" spans="2:3" x14ac:dyDescent="0.35">
      <c r="B5085" s="95">
        <v>38769</v>
      </c>
      <c r="C5085" s="195">
        <v>114.25</v>
      </c>
    </row>
    <row r="5086" spans="2:3" x14ac:dyDescent="0.35">
      <c r="B5086" s="95">
        <v>38768</v>
      </c>
      <c r="C5086" s="195">
        <v>111.93</v>
      </c>
    </row>
    <row r="5087" spans="2:3" x14ac:dyDescent="0.35">
      <c r="B5087" s="95">
        <v>38765</v>
      </c>
      <c r="C5087" s="195">
        <v>115.02</v>
      </c>
    </row>
    <row r="5088" spans="2:3" x14ac:dyDescent="0.35">
      <c r="B5088" s="95">
        <v>38764</v>
      </c>
      <c r="C5088" s="195">
        <v>114.33</v>
      </c>
    </row>
    <row r="5089" spans="2:3" x14ac:dyDescent="0.35">
      <c r="B5089" s="95">
        <v>38763</v>
      </c>
      <c r="C5089" s="195">
        <v>114.39</v>
      </c>
    </row>
    <row r="5090" spans="2:3" x14ac:dyDescent="0.35">
      <c r="B5090" s="95">
        <v>38762</v>
      </c>
      <c r="C5090" s="195">
        <v>114.7</v>
      </c>
    </row>
    <row r="5091" spans="2:3" x14ac:dyDescent="0.35">
      <c r="B5091" s="95">
        <v>38761</v>
      </c>
      <c r="C5091" s="195">
        <v>114.35</v>
      </c>
    </row>
    <row r="5092" spans="2:3" x14ac:dyDescent="0.35">
      <c r="B5092" s="95">
        <v>38758</v>
      </c>
      <c r="C5092" s="195">
        <v>115.9</v>
      </c>
    </row>
    <row r="5093" spans="2:3" x14ac:dyDescent="0.35">
      <c r="B5093" s="95">
        <v>38756</v>
      </c>
      <c r="C5093" s="195">
        <v>114.41</v>
      </c>
    </row>
    <row r="5094" spans="2:3" x14ac:dyDescent="0.35">
      <c r="B5094" s="95">
        <v>38755</v>
      </c>
      <c r="C5094" s="195">
        <v>114.37</v>
      </c>
    </row>
    <row r="5095" spans="2:3" x14ac:dyDescent="0.35">
      <c r="B5095" s="95">
        <v>38754</v>
      </c>
      <c r="C5095" s="195">
        <v>114.65</v>
      </c>
    </row>
    <row r="5096" spans="2:3" x14ac:dyDescent="0.35">
      <c r="B5096" s="95">
        <v>38751</v>
      </c>
      <c r="C5096" s="195">
        <v>113.82</v>
      </c>
    </row>
    <row r="5097" spans="2:3" x14ac:dyDescent="0.35">
      <c r="B5097" s="95">
        <v>38750</v>
      </c>
      <c r="C5097" s="195">
        <v>112.55</v>
      </c>
    </row>
    <row r="5098" spans="2:3" x14ac:dyDescent="0.35">
      <c r="B5098" s="95">
        <v>38749</v>
      </c>
      <c r="C5098" s="195">
        <v>111.82</v>
      </c>
    </row>
    <row r="5099" spans="2:3" x14ac:dyDescent="0.35">
      <c r="B5099" s="95">
        <v>38748</v>
      </c>
      <c r="C5099" s="195">
        <v>110.81</v>
      </c>
    </row>
    <row r="5100" spans="2:3" x14ac:dyDescent="0.35">
      <c r="B5100" s="95">
        <v>38747</v>
      </c>
      <c r="C5100" s="195">
        <v>110.13</v>
      </c>
    </row>
    <row r="5101" spans="2:3" x14ac:dyDescent="0.35">
      <c r="B5101" s="95">
        <v>38744</v>
      </c>
      <c r="C5101" s="195">
        <v>112.01</v>
      </c>
    </row>
    <row r="5102" spans="2:3" x14ac:dyDescent="0.35">
      <c r="B5102" s="95">
        <v>38742</v>
      </c>
      <c r="C5102" s="195">
        <v>111.39</v>
      </c>
    </row>
    <row r="5103" spans="2:3" x14ac:dyDescent="0.35">
      <c r="B5103" s="95">
        <v>38741</v>
      </c>
      <c r="C5103" s="195">
        <v>111.86</v>
      </c>
    </row>
    <row r="5104" spans="2:3" x14ac:dyDescent="0.35">
      <c r="B5104" s="95">
        <v>38740</v>
      </c>
      <c r="C5104" s="195">
        <v>113.65</v>
      </c>
    </row>
    <row r="5105" spans="2:3" x14ac:dyDescent="0.35">
      <c r="B5105" s="95">
        <v>38737</v>
      </c>
      <c r="C5105" s="195">
        <v>114.72</v>
      </c>
    </row>
    <row r="5106" spans="2:3" x14ac:dyDescent="0.35">
      <c r="B5106" s="95">
        <v>38736</v>
      </c>
      <c r="C5106" s="195">
        <v>112.26</v>
      </c>
    </row>
    <row r="5107" spans="2:3" x14ac:dyDescent="0.35">
      <c r="B5107" s="95">
        <v>38735</v>
      </c>
      <c r="C5107" s="195">
        <v>114.17</v>
      </c>
    </row>
    <row r="5108" spans="2:3" x14ac:dyDescent="0.35">
      <c r="B5108" s="95">
        <v>38734</v>
      </c>
      <c r="C5108" s="195">
        <v>112.27</v>
      </c>
    </row>
    <row r="5109" spans="2:3" x14ac:dyDescent="0.35">
      <c r="B5109" s="95">
        <v>38733</v>
      </c>
      <c r="C5109" s="195">
        <v>113.21</v>
      </c>
    </row>
    <row r="5110" spans="2:3" x14ac:dyDescent="0.35">
      <c r="B5110" s="95">
        <v>38730</v>
      </c>
      <c r="C5110" s="195">
        <v>113.54</v>
      </c>
    </row>
    <row r="5111" spans="2:3" x14ac:dyDescent="0.35">
      <c r="B5111" s="95">
        <v>38729</v>
      </c>
      <c r="C5111" s="195">
        <v>113.01</v>
      </c>
    </row>
    <row r="5112" spans="2:3" x14ac:dyDescent="0.35">
      <c r="B5112" s="95">
        <v>38727</v>
      </c>
      <c r="C5112" s="195">
        <v>114.43</v>
      </c>
    </row>
    <row r="5113" spans="2:3" x14ac:dyDescent="0.35">
      <c r="B5113" s="95">
        <v>38726</v>
      </c>
      <c r="C5113" s="195">
        <v>113.84</v>
      </c>
    </row>
    <row r="5114" spans="2:3" x14ac:dyDescent="0.35">
      <c r="B5114" s="95">
        <v>38723</v>
      </c>
      <c r="C5114" s="195">
        <v>109.8</v>
      </c>
    </row>
    <row r="5115" spans="2:3" x14ac:dyDescent="0.35">
      <c r="B5115" s="95">
        <v>38722</v>
      </c>
      <c r="C5115" s="195">
        <v>105.31</v>
      </c>
    </row>
    <row r="5116" spans="2:3" x14ac:dyDescent="0.35">
      <c r="B5116" s="95">
        <v>38721</v>
      </c>
      <c r="C5116" s="195">
        <v>105.32</v>
      </c>
    </row>
    <row r="5117" spans="2:3" x14ac:dyDescent="0.35">
      <c r="B5117" s="95">
        <v>38720</v>
      </c>
      <c r="C5117" s="195">
        <v>105.39</v>
      </c>
    </row>
    <row r="5118" spans="2:3" x14ac:dyDescent="0.35">
      <c r="B5118" s="95">
        <v>38719</v>
      </c>
      <c r="C5118" s="195">
        <v>103.52</v>
      </c>
    </row>
    <row r="5119" spans="2:3" x14ac:dyDescent="0.35">
      <c r="B5119" s="95">
        <v>38716</v>
      </c>
      <c r="C5119" s="195">
        <v>102.32</v>
      </c>
    </row>
    <row r="5120" spans="2:3" x14ac:dyDescent="0.35">
      <c r="B5120" s="95">
        <v>38715</v>
      </c>
      <c r="C5120" s="195">
        <v>100.89</v>
      </c>
    </row>
    <row r="5121" spans="2:3" x14ac:dyDescent="0.35">
      <c r="B5121" s="95">
        <v>38714</v>
      </c>
      <c r="C5121" s="195">
        <v>99.54</v>
      </c>
    </row>
    <row r="5122" spans="2:3" x14ac:dyDescent="0.35">
      <c r="B5122" s="95">
        <v>38713</v>
      </c>
      <c r="C5122" s="195">
        <v>99.34</v>
      </c>
    </row>
    <row r="5123" spans="2:3" x14ac:dyDescent="0.35">
      <c r="B5123" s="95">
        <v>38712</v>
      </c>
      <c r="C5123" s="195">
        <v>98.22</v>
      </c>
    </row>
    <row r="5124" spans="2:3" x14ac:dyDescent="0.35">
      <c r="B5124" s="95">
        <v>38709</v>
      </c>
      <c r="C5124" s="195">
        <v>98.52</v>
      </c>
    </row>
    <row r="5125" spans="2:3" x14ac:dyDescent="0.35">
      <c r="B5125" s="95">
        <v>38708</v>
      </c>
      <c r="C5125" s="195">
        <v>98.35</v>
      </c>
    </row>
    <row r="5126" spans="2:3" x14ac:dyDescent="0.35">
      <c r="B5126" s="95">
        <v>38707</v>
      </c>
      <c r="C5126" s="195">
        <v>97.68</v>
      </c>
    </row>
    <row r="5127" spans="2:3" x14ac:dyDescent="0.35">
      <c r="B5127" s="95">
        <v>38706</v>
      </c>
      <c r="C5127" s="195">
        <v>97.55</v>
      </c>
    </row>
    <row r="5128" spans="2:3" x14ac:dyDescent="0.35">
      <c r="B5128" s="95">
        <v>38705</v>
      </c>
      <c r="C5128" s="195">
        <v>98.37</v>
      </c>
    </row>
    <row r="5129" spans="2:3" x14ac:dyDescent="0.35">
      <c r="B5129" s="95">
        <v>38702</v>
      </c>
      <c r="C5129" s="195">
        <v>97.63</v>
      </c>
    </row>
    <row r="5130" spans="2:3" x14ac:dyDescent="0.35">
      <c r="B5130" s="95">
        <v>38701</v>
      </c>
      <c r="C5130" s="195">
        <v>96.59</v>
      </c>
    </row>
    <row r="5131" spans="2:3" x14ac:dyDescent="0.35">
      <c r="B5131" s="95">
        <v>38700</v>
      </c>
      <c r="C5131" s="195">
        <v>98.03</v>
      </c>
    </row>
    <row r="5132" spans="2:3" x14ac:dyDescent="0.35">
      <c r="B5132" s="95">
        <v>38699</v>
      </c>
      <c r="C5132" s="195">
        <v>99.3</v>
      </c>
    </row>
    <row r="5133" spans="2:3" x14ac:dyDescent="0.35">
      <c r="B5133" s="95">
        <v>38698</v>
      </c>
      <c r="C5133" s="195">
        <v>98.05</v>
      </c>
    </row>
    <row r="5134" spans="2:3" x14ac:dyDescent="0.35">
      <c r="B5134" s="95">
        <v>38695</v>
      </c>
      <c r="C5134" s="195">
        <v>100.51</v>
      </c>
    </row>
    <row r="5135" spans="2:3" x14ac:dyDescent="0.35">
      <c r="B5135" s="95">
        <v>38694</v>
      </c>
      <c r="C5135" s="195">
        <v>97.12</v>
      </c>
    </row>
    <row r="5136" spans="2:3" x14ac:dyDescent="0.35">
      <c r="B5136" s="95">
        <v>38693</v>
      </c>
      <c r="C5136" s="195">
        <v>95.88</v>
      </c>
    </row>
    <row r="5137" spans="2:3" x14ac:dyDescent="0.35">
      <c r="B5137" s="95">
        <v>38692</v>
      </c>
      <c r="C5137" s="195">
        <v>95.31</v>
      </c>
    </row>
    <row r="5138" spans="2:3" x14ac:dyDescent="0.35">
      <c r="B5138" s="95">
        <v>38691</v>
      </c>
      <c r="C5138" s="195">
        <v>95.06</v>
      </c>
    </row>
    <row r="5139" spans="2:3" x14ac:dyDescent="0.35">
      <c r="B5139" s="95">
        <v>38688</v>
      </c>
      <c r="C5139" s="195">
        <v>95.18</v>
      </c>
    </row>
    <row r="5140" spans="2:3" x14ac:dyDescent="0.35">
      <c r="B5140" s="95">
        <v>38687</v>
      </c>
      <c r="C5140" s="195">
        <v>94.79</v>
      </c>
    </row>
    <row r="5141" spans="2:3" x14ac:dyDescent="0.35">
      <c r="B5141" s="95">
        <v>38686</v>
      </c>
      <c r="C5141" s="195">
        <v>93.92</v>
      </c>
    </row>
    <row r="5142" spans="2:3" x14ac:dyDescent="0.35">
      <c r="B5142" s="95">
        <v>38685</v>
      </c>
      <c r="C5142" s="195">
        <v>94.85</v>
      </c>
    </row>
    <row r="5143" spans="2:3" x14ac:dyDescent="0.35">
      <c r="B5143" s="95">
        <v>38684</v>
      </c>
      <c r="C5143" s="195">
        <v>94.35</v>
      </c>
    </row>
    <row r="5144" spans="2:3" x14ac:dyDescent="0.35">
      <c r="B5144" s="95">
        <v>38681</v>
      </c>
      <c r="C5144" s="195">
        <v>91.28</v>
      </c>
    </row>
    <row r="5145" spans="2:3" x14ac:dyDescent="0.35">
      <c r="B5145" s="95">
        <v>38680</v>
      </c>
      <c r="C5145" s="195">
        <v>90.55</v>
      </c>
    </row>
    <row r="5146" spans="2:3" x14ac:dyDescent="0.35">
      <c r="B5146" s="95">
        <v>38679</v>
      </c>
      <c r="C5146" s="195">
        <v>91.98</v>
      </c>
    </row>
    <row r="5147" spans="2:3" x14ac:dyDescent="0.35">
      <c r="B5147" s="95">
        <v>38678</v>
      </c>
      <c r="C5147" s="195">
        <v>92.34</v>
      </c>
    </row>
    <row r="5148" spans="2:3" x14ac:dyDescent="0.35">
      <c r="B5148" s="95">
        <v>38677</v>
      </c>
      <c r="C5148" s="195">
        <v>91.68</v>
      </c>
    </row>
    <row r="5149" spans="2:3" x14ac:dyDescent="0.35">
      <c r="B5149" s="95">
        <v>38674</v>
      </c>
      <c r="C5149" s="195">
        <v>93.23</v>
      </c>
    </row>
    <row r="5150" spans="2:3" x14ac:dyDescent="0.35">
      <c r="B5150" s="95">
        <v>38673</v>
      </c>
      <c r="C5150" s="195">
        <v>94.36</v>
      </c>
    </row>
    <row r="5151" spans="2:3" x14ac:dyDescent="0.35">
      <c r="B5151" s="95">
        <v>38672</v>
      </c>
      <c r="C5151" s="195">
        <v>92.69</v>
      </c>
    </row>
    <row r="5152" spans="2:3" x14ac:dyDescent="0.35">
      <c r="B5152" s="95">
        <v>38670</v>
      </c>
      <c r="C5152" s="195">
        <v>92.53</v>
      </c>
    </row>
    <row r="5153" spans="2:3" x14ac:dyDescent="0.35">
      <c r="B5153" s="95">
        <v>38667</v>
      </c>
      <c r="C5153" s="195">
        <v>94.45</v>
      </c>
    </row>
    <row r="5154" spans="2:3" x14ac:dyDescent="0.35">
      <c r="B5154" s="95">
        <v>38666</v>
      </c>
      <c r="C5154" s="195">
        <v>93.11</v>
      </c>
    </row>
    <row r="5155" spans="2:3" x14ac:dyDescent="0.35">
      <c r="B5155" s="95">
        <v>38665</v>
      </c>
      <c r="C5155" s="195">
        <v>93.55</v>
      </c>
    </row>
    <row r="5156" spans="2:3" x14ac:dyDescent="0.35">
      <c r="B5156" s="95">
        <v>38664</v>
      </c>
      <c r="C5156" s="195">
        <v>94.52</v>
      </c>
    </row>
    <row r="5157" spans="2:3" x14ac:dyDescent="0.35">
      <c r="B5157" s="95">
        <v>38663</v>
      </c>
      <c r="C5157" s="195">
        <v>93.06</v>
      </c>
    </row>
    <row r="5158" spans="2:3" x14ac:dyDescent="0.35">
      <c r="B5158" s="95">
        <v>38660</v>
      </c>
      <c r="C5158" s="195">
        <v>91.9</v>
      </c>
    </row>
    <row r="5159" spans="2:3" x14ac:dyDescent="0.35">
      <c r="B5159" s="95">
        <v>38658</v>
      </c>
      <c r="C5159" s="195">
        <v>91.9</v>
      </c>
    </row>
    <row r="5160" spans="2:3" x14ac:dyDescent="0.35">
      <c r="B5160" s="95">
        <v>38656</v>
      </c>
      <c r="C5160" s="195">
        <v>90.75</v>
      </c>
    </row>
    <row r="5161" spans="2:3" x14ac:dyDescent="0.35">
      <c r="B5161" s="95">
        <v>38653</v>
      </c>
      <c r="C5161" s="195">
        <v>87.18</v>
      </c>
    </row>
    <row r="5162" spans="2:3" x14ac:dyDescent="0.35">
      <c r="B5162" s="95">
        <v>38652</v>
      </c>
      <c r="C5162" s="195">
        <v>87.29</v>
      </c>
    </row>
    <row r="5163" spans="2:3" x14ac:dyDescent="0.35">
      <c r="B5163" s="95">
        <v>38651</v>
      </c>
      <c r="C5163" s="195">
        <v>85.89</v>
      </c>
    </row>
    <row r="5164" spans="2:3" x14ac:dyDescent="0.35">
      <c r="B5164" s="95">
        <v>38650</v>
      </c>
      <c r="C5164" s="195">
        <v>88.23</v>
      </c>
    </row>
    <row r="5165" spans="2:3" x14ac:dyDescent="0.35">
      <c r="B5165" s="95">
        <v>38649</v>
      </c>
      <c r="C5165" s="195">
        <v>89.39</v>
      </c>
    </row>
    <row r="5166" spans="2:3" x14ac:dyDescent="0.35">
      <c r="B5166" s="95">
        <v>38646</v>
      </c>
      <c r="C5166" s="195">
        <v>88.38</v>
      </c>
    </row>
    <row r="5167" spans="2:3" x14ac:dyDescent="0.35">
      <c r="B5167" s="95">
        <v>38645</v>
      </c>
      <c r="C5167" s="195">
        <v>85.74</v>
      </c>
    </row>
    <row r="5168" spans="2:3" x14ac:dyDescent="0.35">
      <c r="B5168" s="95">
        <v>38644</v>
      </c>
      <c r="C5168" s="195">
        <v>88.47</v>
      </c>
    </row>
    <row r="5169" spans="2:3" x14ac:dyDescent="0.35">
      <c r="B5169" s="95">
        <v>38643</v>
      </c>
      <c r="C5169" s="195">
        <v>92.46</v>
      </c>
    </row>
    <row r="5170" spans="2:3" x14ac:dyDescent="0.35">
      <c r="B5170" s="95">
        <v>38642</v>
      </c>
      <c r="C5170" s="195">
        <v>90.31</v>
      </c>
    </row>
    <row r="5171" spans="2:3" x14ac:dyDescent="0.35">
      <c r="B5171" s="95">
        <v>38639</v>
      </c>
      <c r="C5171" s="195">
        <v>90.28</v>
      </c>
    </row>
    <row r="5172" spans="2:3" x14ac:dyDescent="0.35">
      <c r="B5172" s="95">
        <v>38638</v>
      </c>
      <c r="C5172" s="195">
        <v>91.86</v>
      </c>
    </row>
    <row r="5173" spans="2:3" x14ac:dyDescent="0.35">
      <c r="B5173" s="95">
        <v>38636</v>
      </c>
      <c r="C5173" s="195">
        <v>93.83</v>
      </c>
    </row>
    <row r="5174" spans="2:3" x14ac:dyDescent="0.35">
      <c r="B5174" s="95">
        <v>38635</v>
      </c>
      <c r="C5174" s="195">
        <v>94.56</v>
      </c>
    </row>
    <row r="5175" spans="2:3" x14ac:dyDescent="0.35">
      <c r="B5175" s="95">
        <v>38632</v>
      </c>
      <c r="C5175" s="195">
        <v>92.24</v>
      </c>
    </row>
    <row r="5176" spans="2:3" x14ac:dyDescent="0.35">
      <c r="B5176" s="95">
        <v>38631</v>
      </c>
      <c r="C5176" s="195">
        <v>93.83</v>
      </c>
    </row>
    <row r="5177" spans="2:3" x14ac:dyDescent="0.35">
      <c r="B5177" s="95">
        <v>38630</v>
      </c>
      <c r="C5177" s="195">
        <v>93.86</v>
      </c>
    </row>
    <row r="5178" spans="2:3" x14ac:dyDescent="0.35">
      <c r="B5178" s="95">
        <v>38629</v>
      </c>
      <c r="C5178" s="195">
        <v>95.85</v>
      </c>
    </row>
    <row r="5179" spans="2:3" x14ac:dyDescent="0.35">
      <c r="B5179" s="95">
        <v>38628</v>
      </c>
      <c r="C5179" s="195">
        <v>93.56</v>
      </c>
    </row>
    <row r="5180" spans="2:3" x14ac:dyDescent="0.35">
      <c r="B5180" s="95">
        <v>38625</v>
      </c>
      <c r="C5180" s="195">
        <v>94.58</v>
      </c>
    </row>
    <row r="5181" spans="2:3" x14ac:dyDescent="0.35">
      <c r="B5181" s="95">
        <v>38624</v>
      </c>
      <c r="C5181" s="195">
        <v>99.2</v>
      </c>
    </row>
    <row r="5182" spans="2:3" x14ac:dyDescent="0.35">
      <c r="B5182" s="95">
        <v>38623</v>
      </c>
      <c r="C5182" s="195">
        <v>91.31</v>
      </c>
    </row>
    <row r="5183" spans="2:3" x14ac:dyDescent="0.35">
      <c r="B5183" s="95">
        <v>38622</v>
      </c>
      <c r="C5183" s="195">
        <v>91.7</v>
      </c>
    </row>
    <row r="5184" spans="2:3" x14ac:dyDescent="0.35">
      <c r="B5184" s="95">
        <v>38621</v>
      </c>
      <c r="C5184" s="195">
        <v>91.33</v>
      </c>
    </row>
    <row r="5185" spans="2:3" x14ac:dyDescent="0.35">
      <c r="B5185" s="95">
        <v>38618</v>
      </c>
      <c r="C5185" s="195">
        <v>90.24</v>
      </c>
    </row>
    <row r="5186" spans="2:3" x14ac:dyDescent="0.35">
      <c r="B5186" s="95">
        <v>38617</v>
      </c>
      <c r="C5186" s="195">
        <v>90.34</v>
      </c>
    </row>
    <row r="5187" spans="2:3" x14ac:dyDescent="0.35">
      <c r="B5187" s="95">
        <v>38616</v>
      </c>
      <c r="C5187" s="195">
        <v>90.47</v>
      </c>
    </row>
    <row r="5188" spans="2:3" x14ac:dyDescent="0.35">
      <c r="B5188" s="95">
        <v>38615</v>
      </c>
      <c r="C5188" s="195">
        <v>90.29</v>
      </c>
    </row>
    <row r="5189" spans="2:3" x14ac:dyDescent="0.35">
      <c r="B5189" s="95">
        <v>38614</v>
      </c>
      <c r="C5189" s="195">
        <v>86.97</v>
      </c>
    </row>
    <row r="5190" spans="2:3" x14ac:dyDescent="0.35">
      <c r="B5190" s="95">
        <v>38611</v>
      </c>
      <c r="C5190" s="195">
        <v>91.04</v>
      </c>
    </row>
    <row r="5191" spans="2:3" x14ac:dyDescent="0.35">
      <c r="B5191" s="95">
        <v>38610</v>
      </c>
      <c r="C5191" s="195">
        <v>90.29</v>
      </c>
    </row>
    <row r="5192" spans="2:3" x14ac:dyDescent="0.35">
      <c r="B5192" s="95">
        <v>38609</v>
      </c>
      <c r="C5192" s="195">
        <v>90.26</v>
      </c>
    </row>
    <row r="5193" spans="2:3" x14ac:dyDescent="0.35">
      <c r="B5193" s="95">
        <v>38608</v>
      </c>
      <c r="C5193" s="195">
        <v>90.4</v>
      </c>
    </row>
    <row r="5194" spans="2:3" x14ac:dyDescent="0.35">
      <c r="B5194" s="95">
        <v>38607</v>
      </c>
      <c r="C5194" s="195">
        <v>90.33</v>
      </c>
    </row>
    <row r="5195" spans="2:3" x14ac:dyDescent="0.35">
      <c r="B5195" s="95">
        <v>38604</v>
      </c>
      <c r="C5195" s="195">
        <v>90.49</v>
      </c>
    </row>
    <row r="5196" spans="2:3" x14ac:dyDescent="0.35">
      <c r="B5196" s="95">
        <v>38603</v>
      </c>
      <c r="C5196" s="195">
        <v>90.41</v>
      </c>
    </row>
    <row r="5197" spans="2:3" x14ac:dyDescent="0.35">
      <c r="B5197" s="95">
        <v>38601</v>
      </c>
      <c r="C5197" s="195">
        <v>91.56</v>
      </c>
    </row>
    <row r="5198" spans="2:3" x14ac:dyDescent="0.35">
      <c r="B5198" s="95">
        <v>38600</v>
      </c>
      <c r="C5198" s="195">
        <v>89.13</v>
      </c>
    </row>
    <row r="5199" spans="2:3" x14ac:dyDescent="0.35">
      <c r="B5199" s="95">
        <v>38597</v>
      </c>
      <c r="C5199" s="195">
        <v>91.35</v>
      </c>
    </row>
    <row r="5200" spans="2:3" x14ac:dyDescent="0.35">
      <c r="B5200" s="95">
        <v>38596</v>
      </c>
      <c r="C5200" s="195">
        <v>89.54</v>
      </c>
    </row>
    <row r="5201" spans="2:3" x14ac:dyDescent="0.35">
      <c r="B5201" s="95">
        <v>38595</v>
      </c>
      <c r="C5201" s="195">
        <v>86.66</v>
      </c>
    </row>
    <row r="5202" spans="2:3" x14ac:dyDescent="0.35">
      <c r="B5202" s="95">
        <v>38594</v>
      </c>
      <c r="C5202" s="195">
        <v>86.35</v>
      </c>
    </row>
    <row r="5203" spans="2:3" x14ac:dyDescent="0.35">
      <c r="B5203" s="95">
        <v>38593</v>
      </c>
      <c r="C5203" s="195">
        <v>86.41</v>
      </c>
    </row>
    <row r="5204" spans="2:3" x14ac:dyDescent="0.35">
      <c r="B5204" s="95">
        <v>38590</v>
      </c>
      <c r="C5204" s="195">
        <v>84.53</v>
      </c>
    </row>
    <row r="5205" spans="2:3" x14ac:dyDescent="0.35">
      <c r="B5205" s="95">
        <v>38589</v>
      </c>
      <c r="C5205" s="195">
        <v>81.56</v>
      </c>
    </row>
    <row r="5206" spans="2:3" x14ac:dyDescent="0.35">
      <c r="B5206" s="95">
        <v>38588</v>
      </c>
      <c r="C5206" s="195">
        <v>79.12</v>
      </c>
    </row>
    <row r="5207" spans="2:3" x14ac:dyDescent="0.35">
      <c r="B5207" s="95">
        <v>38587</v>
      </c>
      <c r="C5207" s="195">
        <v>78.760000000000005</v>
      </c>
    </row>
    <row r="5208" spans="2:3" x14ac:dyDescent="0.35">
      <c r="B5208" s="95">
        <v>38586</v>
      </c>
      <c r="C5208" s="195">
        <v>82.71</v>
      </c>
    </row>
    <row r="5209" spans="2:3" x14ac:dyDescent="0.35">
      <c r="B5209" s="95">
        <v>38583</v>
      </c>
      <c r="C5209" s="195">
        <v>82.53</v>
      </c>
    </row>
    <row r="5210" spans="2:3" x14ac:dyDescent="0.35">
      <c r="B5210" s="95">
        <v>38582</v>
      </c>
      <c r="C5210" s="195">
        <v>82.46</v>
      </c>
    </row>
    <row r="5211" spans="2:3" x14ac:dyDescent="0.35">
      <c r="B5211" s="95">
        <v>38581</v>
      </c>
      <c r="C5211" s="195">
        <v>83.25</v>
      </c>
    </row>
    <row r="5212" spans="2:3" x14ac:dyDescent="0.35">
      <c r="B5212" s="95">
        <v>38580</v>
      </c>
      <c r="C5212" s="195">
        <v>83.52</v>
      </c>
    </row>
    <row r="5213" spans="2:3" x14ac:dyDescent="0.35">
      <c r="B5213" s="95">
        <v>38576</v>
      </c>
      <c r="C5213" s="195">
        <v>79.03</v>
      </c>
    </row>
    <row r="5214" spans="2:3" x14ac:dyDescent="0.35">
      <c r="B5214" s="95">
        <v>38575</v>
      </c>
      <c r="C5214" s="195">
        <v>80.87</v>
      </c>
    </row>
    <row r="5215" spans="2:3" x14ac:dyDescent="0.35">
      <c r="B5215" s="95">
        <v>38574</v>
      </c>
      <c r="C5215" s="195">
        <v>80.3</v>
      </c>
    </row>
    <row r="5216" spans="2:3" x14ac:dyDescent="0.35">
      <c r="B5216" s="95">
        <v>38573</v>
      </c>
      <c r="C5216" s="195">
        <v>79.290000000000006</v>
      </c>
    </row>
    <row r="5217" spans="2:3" x14ac:dyDescent="0.35">
      <c r="B5217" s="95">
        <v>38572</v>
      </c>
      <c r="C5217" s="195">
        <v>79.040000000000006</v>
      </c>
    </row>
    <row r="5218" spans="2:3" x14ac:dyDescent="0.35">
      <c r="B5218" s="95">
        <v>38569</v>
      </c>
      <c r="C5218" s="195">
        <v>77.790000000000006</v>
      </c>
    </row>
    <row r="5219" spans="2:3" x14ac:dyDescent="0.35">
      <c r="B5219" s="95">
        <v>38568</v>
      </c>
      <c r="C5219" s="195">
        <v>76.83</v>
      </c>
    </row>
    <row r="5220" spans="2:3" x14ac:dyDescent="0.35">
      <c r="B5220" s="95">
        <v>38567</v>
      </c>
      <c r="C5220" s="195">
        <v>75.23</v>
      </c>
    </row>
    <row r="5221" spans="2:3" x14ac:dyDescent="0.35">
      <c r="B5221" s="95">
        <v>38566</v>
      </c>
      <c r="C5221" s="195">
        <v>75.8</v>
      </c>
    </row>
    <row r="5222" spans="2:3" x14ac:dyDescent="0.35">
      <c r="B5222" s="95">
        <v>38565</v>
      </c>
      <c r="C5222" s="195">
        <v>75.86</v>
      </c>
    </row>
    <row r="5223" spans="2:3" x14ac:dyDescent="0.35">
      <c r="B5223" s="95">
        <v>38562</v>
      </c>
      <c r="C5223" s="195">
        <v>75.61</v>
      </c>
    </row>
    <row r="5224" spans="2:3" x14ac:dyDescent="0.35">
      <c r="B5224" s="95">
        <v>38561</v>
      </c>
      <c r="C5224" s="195">
        <v>75.61</v>
      </c>
    </row>
    <row r="5225" spans="2:3" x14ac:dyDescent="0.35">
      <c r="B5225" s="95">
        <v>38560</v>
      </c>
      <c r="C5225" s="195">
        <v>75.61</v>
      </c>
    </row>
    <row r="5226" spans="2:3" x14ac:dyDescent="0.35">
      <c r="B5226" s="95">
        <v>38559</v>
      </c>
      <c r="C5226" s="195">
        <v>75.290000000000006</v>
      </c>
    </row>
    <row r="5227" spans="2:3" x14ac:dyDescent="0.35">
      <c r="B5227" s="95">
        <v>38558</v>
      </c>
      <c r="C5227" s="195">
        <v>74.510000000000005</v>
      </c>
    </row>
    <row r="5228" spans="2:3" x14ac:dyDescent="0.35">
      <c r="B5228" s="95">
        <v>38555</v>
      </c>
      <c r="C5228" s="195">
        <v>77.11</v>
      </c>
    </row>
    <row r="5229" spans="2:3" x14ac:dyDescent="0.35">
      <c r="B5229" s="95">
        <v>38554</v>
      </c>
      <c r="C5229" s="195">
        <v>78.59</v>
      </c>
    </row>
    <row r="5230" spans="2:3" x14ac:dyDescent="0.35">
      <c r="B5230" s="95">
        <v>38553</v>
      </c>
      <c r="C5230" s="195">
        <v>75.16</v>
      </c>
    </row>
    <row r="5231" spans="2:3" x14ac:dyDescent="0.35">
      <c r="B5231" s="95">
        <v>38552</v>
      </c>
      <c r="C5231" s="195">
        <v>73.64</v>
      </c>
    </row>
    <row r="5232" spans="2:3" x14ac:dyDescent="0.35">
      <c r="B5232" s="95">
        <v>38551</v>
      </c>
      <c r="C5232" s="195">
        <v>73.42</v>
      </c>
    </row>
    <row r="5233" spans="2:3" x14ac:dyDescent="0.35">
      <c r="B5233" s="95">
        <v>38548</v>
      </c>
      <c r="C5233" s="195">
        <v>72.760000000000005</v>
      </c>
    </row>
    <row r="5234" spans="2:3" x14ac:dyDescent="0.35">
      <c r="B5234" s="95">
        <v>38547</v>
      </c>
      <c r="C5234" s="195">
        <v>72.069999999999993</v>
      </c>
    </row>
    <row r="5235" spans="2:3" x14ac:dyDescent="0.35">
      <c r="B5235" s="95">
        <v>38546</v>
      </c>
      <c r="C5235" s="195">
        <v>71.05</v>
      </c>
    </row>
    <row r="5236" spans="2:3" x14ac:dyDescent="0.35">
      <c r="B5236" s="95">
        <v>38545</v>
      </c>
      <c r="C5236" s="195">
        <v>70.760000000000005</v>
      </c>
    </row>
    <row r="5237" spans="2:3" x14ac:dyDescent="0.35">
      <c r="B5237" s="95">
        <v>38544</v>
      </c>
      <c r="C5237" s="195">
        <v>70.33</v>
      </c>
    </row>
    <row r="5238" spans="2:3" x14ac:dyDescent="0.35">
      <c r="B5238" s="95">
        <v>38541</v>
      </c>
      <c r="C5238" s="195">
        <v>70.33</v>
      </c>
    </row>
    <row r="5239" spans="2:3" x14ac:dyDescent="0.35">
      <c r="B5239" s="95">
        <v>38540</v>
      </c>
      <c r="C5239" s="195">
        <v>69.37</v>
      </c>
    </row>
    <row r="5240" spans="2:3" x14ac:dyDescent="0.35">
      <c r="B5240" s="95">
        <v>38539</v>
      </c>
      <c r="C5240" s="195">
        <v>68.930000000000007</v>
      </c>
    </row>
    <row r="5241" spans="2:3" x14ac:dyDescent="0.35">
      <c r="B5241" s="95">
        <v>38538</v>
      </c>
      <c r="C5241" s="195">
        <v>68.540000000000006</v>
      </c>
    </row>
    <row r="5242" spans="2:3" x14ac:dyDescent="0.35">
      <c r="B5242" s="95">
        <v>38537</v>
      </c>
      <c r="C5242" s="195">
        <v>68.06</v>
      </c>
    </row>
    <row r="5243" spans="2:3" x14ac:dyDescent="0.35">
      <c r="B5243" s="95">
        <v>38534</v>
      </c>
      <c r="C5243" s="195">
        <v>67.150000000000006</v>
      </c>
    </row>
    <row r="5244" spans="2:3" x14ac:dyDescent="0.35">
      <c r="B5244" s="95">
        <v>38533</v>
      </c>
      <c r="C5244" s="195">
        <v>67.150000000000006</v>
      </c>
    </row>
    <row r="5245" spans="2:3" x14ac:dyDescent="0.35">
      <c r="B5245" s="95">
        <v>38532</v>
      </c>
      <c r="C5245" s="195">
        <v>67.23</v>
      </c>
    </row>
    <row r="5246" spans="2:3" x14ac:dyDescent="0.35">
      <c r="B5246" s="95">
        <v>38531</v>
      </c>
      <c r="C5246" s="195">
        <v>66.930000000000007</v>
      </c>
    </row>
    <row r="5247" spans="2:3" x14ac:dyDescent="0.35">
      <c r="B5247" s="95">
        <v>38530</v>
      </c>
      <c r="C5247" s="195">
        <v>67.239999999999995</v>
      </c>
    </row>
    <row r="5248" spans="2:3" x14ac:dyDescent="0.35">
      <c r="B5248" s="95">
        <v>38527</v>
      </c>
      <c r="C5248" s="195">
        <v>67.02</v>
      </c>
    </row>
    <row r="5249" spans="2:3" x14ac:dyDescent="0.35">
      <c r="B5249" s="95">
        <v>38526</v>
      </c>
      <c r="C5249" s="195">
        <v>66.77</v>
      </c>
    </row>
    <row r="5250" spans="2:3" x14ac:dyDescent="0.35">
      <c r="B5250" s="95">
        <v>38525</v>
      </c>
      <c r="C5250" s="195">
        <v>66.8</v>
      </c>
    </row>
    <row r="5251" spans="2:3" x14ac:dyDescent="0.35">
      <c r="B5251" s="95">
        <v>38524</v>
      </c>
      <c r="C5251" s="195">
        <v>66.95</v>
      </c>
    </row>
    <row r="5252" spans="2:3" x14ac:dyDescent="0.35">
      <c r="B5252" s="95">
        <v>38523</v>
      </c>
      <c r="C5252" s="195">
        <v>67.06</v>
      </c>
    </row>
    <row r="5253" spans="2:3" x14ac:dyDescent="0.35">
      <c r="B5253" s="95">
        <v>38520</v>
      </c>
      <c r="C5253" s="195">
        <v>66.75</v>
      </c>
    </row>
    <row r="5254" spans="2:3" x14ac:dyDescent="0.35">
      <c r="B5254" s="95">
        <v>38519</v>
      </c>
      <c r="C5254" s="195">
        <v>66.83</v>
      </c>
    </row>
    <row r="5255" spans="2:3" x14ac:dyDescent="0.35">
      <c r="B5255" s="95">
        <v>38518</v>
      </c>
      <c r="C5255" s="195">
        <v>67.12</v>
      </c>
    </row>
    <row r="5256" spans="2:3" x14ac:dyDescent="0.35">
      <c r="B5256" s="95">
        <v>38517</v>
      </c>
      <c r="C5256" s="195">
        <v>65.569999999999993</v>
      </c>
    </row>
    <row r="5257" spans="2:3" x14ac:dyDescent="0.35">
      <c r="B5257" s="95">
        <v>38516</v>
      </c>
      <c r="C5257" s="195">
        <v>65.61</v>
      </c>
    </row>
    <row r="5258" spans="2:3" x14ac:dyDescent="0.35">
      <c r="B5258" s="95">
        <v>38513</v>
      </c>
      <c r="C5258" s="195">
        <v>65.97</v>
      </c>
    </row>
    <row r="5259" spans="2:3" x14ac:dyDescent="0.35">
      <c r="B5259" s="95">
        <v>38512</v>
      </c>
      <c r="C5259" s="195">
        <v>64.98</v>
      </c>
    </row>
    <row r="5260" spans="2:3" x14ac:dyDescent="0.35">
      <c r="B5260" s="95">
        <v>38511</v>
      </c>
      <c r="C5260" s="195">
        <v>64.98</v>
      </c>
    </row>
    <row r="5261" spans="2:3" x14ac:dyDescent="0.35">
      <c r="B5261" s="95">
        <v>38510</v>
      </c>
      <c r="C5261" s="195">
        <v>64.7</v>
      </c>
    </row>
    <row r="5262" spans="2:3" x14ac:dyDescent="0.35">
      <c r="B5262" s="95">
        <v>38509</v>
      </c>
      <c r="C5262" s="195">
        <v>64.84</v>
      </c>
    </row>
    <row r="5263" spans="2:3" x14ac:dyDescent="0.35">
      <c r="B5263" s="95">
        <v>38506</v>
      </c>
      <c r="C5263" s="195">
        <v>64.540000000000006</v>
      </c>
    </row>
    <row r="5264" spans="2:3" x14ac:dyDescent="0.35">
      <c r="B5264" s="95">
        <v>38505</v>
      </c>
      <c r="C5264" s="195">
        <v>64.239999999999995</v>
      </c>
    </row>
    <row r="5265" spans="2:3" x14ac:dyDescent="0.35">
      <c r="B5265" s="95">
        <v>38504</v>
      </c>
      <c r="C5265" s="195">
        <v>64.22</v>
      </c>
    </row>
    <row r="5266" spans="2:3" x14ac:dyDescent="0.35">
      <c r="B5266" s="95">
        <v>38503</v>
      </c>
      <c r="C5266" s="195">
        <v>64.17</v>
      </c>
    </row>
    <row r="5267" spans="2:3" x14ac:dyDescent="0.35">
      <c r="B5267" s="95">
        <v>38502</v>
      </c>
      <c r="C5267" s="195">
        <v>63.74</v>
      </c>
    </row>
    <row r="5268" spans="2:3" x14ac:dyDescent="0.35">
      <c r="B5268" s="95">
        <v>38499</v>
      </c>
      <c r="C5268" s="195">
        <v>63.36</v>
      </c>
    </row>
    <row r="5269" spans="2:3" x14ac:dyDescent="0.35">
      <c r="B5269" s="95">
        <v>38498</v>
      </c>
      <c r="C5269" s="195">
        <v>63.39</v>
      </c>
    </row>
    <row r="5270" spans="2:3" x14ac:dyDescent="0.35">
      <c r="B5270" s="95">
        <v>38497</v>
      </c>
      <c r="C5270" s="195">
        <v>63.06</v>
      </c>
    </row>
    <row r="5271" spans="2:3" x14ac:dyDescent="0.35">
      <c r="B5271" s="95">
        <v>38496</v>
      </c>
      <c r="C5271" s="195">
        <v>62.09</v>
      </c>
    </row>
    <row r="5272" spans="2:3" x14ac:dyDescent="0.35">
      <c r="B5272" s="95">
        <v>38495</v>
      </c>
      <c r="C5272" s="195">
        <v>62.59</v>
      </c>
    </row>
    <row r="5273" spans="2:3" x14ac:dyDescent="0.35">
      <c r="B5273" s="95">
        <v>38492</v>
      </c>
      <c r="C5273" s="195">
        <v>62.62</v>
      </c>
    </row>
    <row r="5274" spans="2:3" x14ac:dyDescent="0.35">
      <c r="B5274" s="95">
        <v>38491</v>
      </c>
      <c r="C5274" s="195">
        <v>62.93</v>
      </c>
    </row>
    <row r="5275" spans="2:3" x14ac:dyDescent="0.35">
      <c r="B5275" s="95">
        <v>38490</v>
      </c>
      <c r="C5275" s="195">
        <v>63.95</v>
      </c>
    </row>
    <row r="5276" spans="2:3" x14ac:dyDescent="0.35">
      <c r="B5276" s="95">
        <v>38489</v>
      </c>
      <c r="C5276" s="195">
        <v>64.459999999999994</v>
      </c>
    </row>
    <row r="5277" spans="2:3" x14ac:dyDescent="0.35">
      <c r="B5277" s="95">
        <v>38488</v>
      </c>
      <c r="C5277" s="195">
        <v>64.260000000000005</v>
      </c>
    </row>
    <row r="5278" spans="2:3" x14ac:dyDescent="0.35">
      <c r="B5278" s="95">
        <v>38485</v>
      </c>
      <c r="C5278" s="195">
        <v>63.67</v>
      </c>
    </row>
    <row r="5279" spans="2:3" x14ac:dyDescent="0.35">
      <c r="B5279" s="95">
        <v>38484</v>
      </c>
      <c r="C5279" s="195">
        <v>64.14</v>
      </c>
    </row>
    <row r="5280" spans="2:3" x14ac:dyDescent="0.35">
      <c r="B5280" s="95">
        <v>38483</v>
      </c>
      <c r="C5280" s="195">
        <v>64.09</v>
      </c>
    </row>
    <row r="5281" spans="2:3" x14ac:dyDescent="0.35">
      <c r="B5281" s="95">
        <v>38482</v>
      </c>
      <c r="C5281" s="195">
        <v>63.89</v>
      </c>
    </row>
    <row r="5282" spans="2:3" x14ac:dyDescent="0.35">
      <c r="B5282" s="95">
        <v>38481</v>
      </c>
      <c r="C5282" s="195">
        <v>63.77</v>
      </c>
    </row>
    <row r="5283" spans="2:3" x14ac:dyDescent="0.35">
      <c r="B5283" s="95">
        <v>38478</v>
      </c>
      <c r="C5283" s="195">
        <v>63.84</v>
      </c>
    </row>
    <row r="5284" spans="2:3" x14ac:dyDescent="0.35">
      <c r="B5284" s="95">
        <v>38477</v>
      </c>
      <c r="C5284" s="195">
        <v>63.29</v>
      </c>
    </row>
    <row r="5285" spans="2:3" x14ac:dyDescent="0.35">
      <c r="B5285" s="95">
        <v>38476</v>
      </c>
      <c r="C5285" s="195">
        <v>63.04</v>
      </c>
    </row>
    <row r="5286" spans="2:3" x14ac:dyDescent="0.35">
      <c r="B5286" s="95">
        <v>38475</v>
      </c>
      <c r="C5286" s="195">
        <v>62.43</v>
      </c>
    </row>
    <row r="5287" spans="2:3" x14ac:dyDescent="0.35">
      <c r="B5287" s="95">
        <v>38474</v>
      </c>
      <c r="C5287" s="195">
        <v>63.29</v>
      </c>
    </row>
    <row r="5288" spans="2:3" x14ac:dyDescent="0.35">
      <c r="B5288" s="95">
        <v>38471</v>
      </c>
      <c r="C5288" s="195">
        <v>63.21</v>
      </c>
    </row>
    <row r="5289" spans="2:3" x14ac:dyDescent="0.35">
      <c r="B5289" s="95">
        <v>38470</v>
      </c>
      <c r="C5289" s="195">
        <v>63.05</v>
      </c>
    </row>
    <row r="5290" spans="2:3" x14ac:dyDescent="0.35">
      <c r="B5290" s="95">
        <v>38469</v>
      </c>
      <c r="C5290" s="195">
        <v>63.34</v>
      </c>
    </row>
    <row r="5291" spans="2:3" x14ac:dyDescent="0.35">
      <c r="B5291" s="95">
        <v>38468</v>
      </c>
      <c r="C5291" s="195">
        <v>63.4</v>
      </c>
    </row>
    <row r="5292" spans="2:3" x14ac:dyDescent="0.35">
      <c r="B5292" s="95">
        <v>38467</v>
      </c>
      <c r="C5292" s="195">
        <v>62.28</v>
      </c>
    </row>
    <row r="5293" spans="2:3" x14ac:dyDescent="0.35">
      <c r="B5293" s="95">
        <v>38464</v>
      </c>
      <c r="C5293" s="195">
        <v>61.59</v>
      </c>
    </row>
    <row r="5294" spans="2:3" x14ac:dyDescent="0.35">
      <c r="B5294" s="95">
        <v>38463</v>
      </c>
      <c r="C5294" s="195">
        <v>61.84</v>
      </c>
    </row>
    <row r="5295" spans="2:3" x14ac:dyDescent="0.35">
      <c r="B5295" s="95">
        <v>38462</v>
      </c>
      <c r="C5295" s="195">
        <v>61.52</v>
      </c>
    </row>
    <row r="5296" spans="2:3" x14ac:dyDescent="0.35">
      <c r="B5296" s="95">
        <v>38461</v>
      </c>
      <c r="C5296" s="195">
        <v>61.52</v>
      </c>
    </row>
    <row r="5297" spans="2:3" x14ac:dyDescent="0.35">
      <c r="B5297" s="95">
        <v>38460</v>
      </c>
      <c r="C5297" s="195">
        <v>61.65</v>
      </c>
    </row>
    <row r="5298" spans="2:3" x14ac:dyDescent="0.35">
      <c r="B5298" s="95">
        <v>38457</v>
      </c>
      <c r="C5298" s="195">
        <v>62.33</v>
      </c>
    </row>
    <row r="5299" spans="2:3" x14ac:dyDescent="0.35">
      <c r="B5299" s="95">
        <v>38455</v>
      </c>
      <c r="C5299" s="195">
        <v>62.98</v>
      </c>
    </row>
    <row r="5300" spans="2:3" x14ac:dyDescent="0.35">
      <c r="B5300" s="95">
        <v>38454</v>
      </c>
      <c r="C5300" s="195">
        <v>62.95</v>
      </c>
    </row>
    <row r="5301" spans="2:3" x14ac:dyDescent="0.35">
      <c r="B5301" s="95">
        <v>38453</v>
      </c>
      <c r="C5301" s="195">
        <v>62.62</v>
      </c>
    </row>
    <row r="5302" spans="2:3" x14ac:dyDescent="0.35">
      <c r="B5302" s="95">
        <v>38450</v>
      </c>
      <c r="C5302" s="195">
        <v>62.59</v>
      </c>
    </row>
    <row r="5303" spans="2:3" x14ac:dyDescent="0.35">
      <c r="B5303" s="95">
        <v>38449</v>
      </c>
      <c r="C5303" s="195">
        <v>63.18</v>
      </c>
    </row>
    <row r="5304" spans="2:3" x14ac:dyDescent="0.35">
      <c r="B5304" s="95">
        <v>38448</v>
      </c>
      <c r="C5304" s="195">
        <v>62.15</v>
      </c>
    </row>
    <row r="5305" spans="2:3" x14ac:dyDescent="0.35">
      <c r="B5305" s="95">
        <v>38447</v>
      </c>
      <c r="C5305" s="195">
        <v>62.85</v>
      </c>
    </row>
    <row r="5306" spans="2:3" x14ac:dyDescent="0.35">
      <c r="B5306" s="95">
        <v>38446</v>
      </c>
      <c r="C5306" s="195">
        <v>63.28</v>
      </c>
    </row>
    <row r="5307" spans="2:3" x14ac:dyDescent="0.35">
      <c r="B5307" s="95">
        <v>38443</v>
      </c>
      <c r="C5307" s="195">
        <v>63.66</v>
      </c>
    </row>
    <row r="5308" spans="2:3" x14ac:dyDescent="0.35">
      <c r="B5308" s="95">
        <v>38442</v>
      </c>
      <c r="C5308" s="195">
        <v>62.92</v>
      </c>
    </row>
    <row r="5309" spans="2:3" x14ac:dyDescent="0.35">
      <c r="B5309" s="95">
        <v>38441</v>
      </c>
      <c r="C5309" s="195">
        <v>63.05</v>
      </c>
    </row>
    <row r="5310" spans="2:3" x14ac:dyDescent="0.35">
      <c r="B5310" s="95">
        <v>38440</v>
      </c>
      <c r="C5310" s="195">
        <v>63.09</v>
      </c>
    </row>
    <row r="5311" spans="2:3" x14ac:dyDescent="0.35">
      <c r="B5311" s="95">
        <v>38439</v>
      </c>
      <c r="C5311" s="195">
        <v>62.3</v>
      </c>
    </row>
    <row r="5312" spans="2:3" x14ac:dyDescent="0.35">
      <c r="B5312" s="95">
        <v>38435</v>
      </c>
      <c r="C5312" s="195">
        <v>63.76</v>
      </c>
    </row>
    <row r="5313" spans="2:3" x14ac:dyDescent="0.35">
      <c r="B5313" s="95">
        <v>38434</v>
      </c>
      <c r="C5313" s="195">
        <v>63.01</v>
      </c>
    </row>
    <row r="5314" spans="2:3" x14ac:dyDescent="0.35">
      <c r="B5314" s="95">
        <v>38433</v>
      </c>
      <c r="C5314" s="195">
        <v>64.87</v>
      </c>
    </row>
    <row r="5315" spans="2:3" x14ac:dyDescent="0.35">
      <c r="B5315" s="95">
        <v>38432</v>
      </c>
      <c r="C5315" s="195">
        <v>66.900000000000006</v>
      </c>
    </row>
    <row r="5316" spans="2:3" x14ac:dyDescent="0.35">
      <c r="B5316" s="95">
        <v>38429</v>
      </c>
      <c r="C5316" s="195">
        <v>68.95</v>
      </c>
    </row>
    <row r="5317" spans="2:3" x14ac:dyDescent="0.35">
      <c r="B5317" s="95">
        <v>38428</v>
      </c>
      <c r="C5317" s="195">
        <v>68.91</v>
      </c>
    </row>
    <row r="5318" spans="2:3" x14ac:dyDescent="0.35">
      <c r="B5318" s="95">
        <v>38427</v>
      </c>
      <c r="C5318" s="195">
        <v>68.91</v>
      </c>
    </row>
    <row r="5319" spans="2:3" x14ac:dyDescent="0.35">
      <c r="B5319" s="95">
        <v>38426</v>
      </c>
      <c r="C5319" s="195">
        <v>68.540000000000006</v>
      </c>
    </row>
    <row r="5320" spans="2:3" x14ac:dyDescent="0.35">
      <c r="B5320" s="95">
        <v>38425</v>
      </c>
      <c r="C5320" s="195">
        <v>68.91</v>
      </c>
    </row>
    <row r="5321" spans="2:3" x14ac:dyDescent="0.35">
      <c r="B5321" s="95">
        <v>38422</v>
      </c>
      <c r="C5321" s="195">
        <v>68.91</v>
      </c>
    </row>
    <row r="5322" spans="2:3" x14ac:dyDescent="0.35">
      <c r="B5322" s="95">
        <v>38421</v>
      </c>
      <c r="C5322" s="195">
        <v>68.66</v>
      </c>
    </row>
    <row r="5323" spans="2:3" x14ac:dyDescent="0.35">
      <c r="B5323" s="95">
        <v>38420</v>
      </c>
      <c r="C5323" s="195">
        <v>68.91</v>
      </c>
    </row>
    <row r="5324" spans="2:3" x14ac:dyDescent="0.35">
      <c r="B5324" s="95">
        <v>38419</v>
      </c>
      <c r="C5324" s="195">
        <v>68.91</v>
      </c>
    </row>
    <row r="5325" spans="2:3" x14ac:dyDescent="0.35">
      <c r="B5325" s="95">
        <v>38418</v>
      </c>
      <c r="C5325" s="195">
        <v>68.91</v>
      </c>
    </row>
    <row r="5326" spans="2:3" x14ac:dyDescent="0.35">
      <c r="B5326" s="95">
        <v>38415</v>
      </c>
      <c r="C5326" s="195">
        <v>68.930000000000007</v>
      </c>
    </row>
    <row r="5327" spans="2:3" x14ac:dyDescent="0.35">
      <c r="B5327" s="95">
        <v>38414</v>
      </c>
      <c r="C5327" s="195">
        <v>68.91</v>
      </c>
    </row>
    <row r="5328" spans="2:3" x14ac:dyDescent="0.35">
      <c r="B5328" s="95">
        <v>38413</v>
      </c>
      <c r="C5328" s="195">
        <v>68.83</v>
      </c>
    </row>
    <row r="5329" spans="2:3" x14ac:dyDescent="0.35">
      <c r="B5329" s="95">
        <v>38412</v>
      </c>
      <c r="C5329" s="195">
        <v>68.5</v>
      </c>
    </row>
    <row r="5330" spans="2:3" x14ac:dyDescent="0.35">
      <c r="B5330" s="95">
        <v>38411</v>
      </c>
      <c r="C5330" s="195">
        <v>68.91</v>
      </c>
    </row>
    <row r="5331" spans="2:3" x14ac:dyDescent="0.35">
      <c r="B5331" s="95">
        <v>38408</v>
      </c>
      <c r="C5331" s="195">
        <v>68.59</v>
      </c>
    </row>
    <row r="5332" spans="2:3" x14ac:dyDescent="0.35">
      <c r="B5332" s="95">
        <v>38407</v>
      </c>
      <c r="C5332" s="195">
        <v>68.58</v>
      </c>
    </row>
    <row r="5333" spans="2:3" x14ac:dyDescent="0.35">
      <c r="B5333" s="95">
        <v>38406</v>
      </c>
      <c r="C5333" s="195">
        <v>68.349999999999994</v>
      </c>
    </row>
    <row r="5334" spans="2:3" x14ac:dyDescent="0.35">
      <c r="B5334" s="95">
        <v>38405</v>
      </c>
      <c r="C5334" s="195">
        <v>68.28</v>
      </c>
    </row>
    <row r="5335" spans="2:3" x14ac:dyDescent="0.35">
      <c r="B5335" s="95">
        <v>38404</v>
      </c>
      <c r="C5335" s="195">
        <v>68.91</v>
      </c>
    </row>
    <row r="5336" spans="2:3" x14ac:dyDescent="0.35">
      <c r="B5336" s="95">
        <v>38401</v>
      </c>
      <c r="C5336" s="195">
        <v>68.61</v>
      </c>
    </row>
    <row r="5337" spans="2:3" x14ac:dyDescent="0.35">
      <c r="B5337" s="95">
        <v>38400</v>
      </c>
      <c r="C5337" s="195">
        <v>68.849999999999994</v>
      </c>
    </row>
    <row r="5338" spans="2:3" x14ac:dyDescent="0.35">
      <c r="B5338" s="95">
        <v>38399</v>
      </c>
      <c r="C5338" s="195">
        <v>69.25</v>
      </c>
    </row>
    <row r="5339" spans="2:3" x14ac:dyDescent="0.35">
      <c r="B5339" s="95">
        <v>38398</v>
      </c>
      <c r="C5339" s="195">
        <v>68.58</v>
      </c>
    </row>
    <row r="5340" spans="2:3" x14ac:dyDescent="0.35">
      <c r="B5340" s="95">
        <v>38397</v>
      </c>
      <c r="C5340" s="195">
        <v>69.209999999999994</v>
      </c>
    </row>
    <row r="5341" spans="2:3" x14ac:dyDescent="0.35">
      <c r="B5341" s="95">
        <v>38394</v>
      </c>
      <c r="C5341" s="195">
        <v>66.72</v>
      </c>
    </row>
    <row r="5342" spans="2:3" x14ac:dyDescent="0.35">
      <c r="B5342" s="95">
        <v>38393</v>
      </c>
      <c r="C5342" s="195">
        <v>66.69</v>
      </c>
    </row>
    <row r="5343" spans="2:3" x14ac:dyDescent="0.35">
      <c r="B5343" s="95">
        <v>38392</v>
      </c>
      <c r="C5343" s="195">
        <v>66.010000000000005</v>
      </c>
    </row>
    <row r="5344" spans="2:3" x14ac:dyDescent="0.35">
      <c r="B5344" s="95">
        <v>38391</v>
      </c>
      <c r="C5344" s="195">
        <v>66.73</v>
      </c>
    </row>
    <row r="5345" spans="2:3" x14ac:dyDescent="0.35">
      <c r="B5345" s="95">
        <v>38390</v>
      </c>
      <c r="C5345" s="195">
        <v>66.680000000000007</v>
      </c>
    </row>
    <row r="5346" spans="2:3" x14ac:dyDescent="0.35">
      <c r="B5346" s="95">
        <v>38387</v>
      </c>
      <c r="C5346" s="195">
        <v>66.83</v>
      </c>
    </row>
    <row r="5347" spans="2:3" x14ac:dyDescent="0.35">
      <c r="B5347" s="95">
        <v>38386</v>
      </c>
      <c r="C5347" s="195">
        <v>66.69</v>
      </c>
    </row>
    <row r="5348" spans="2:3" x14ac:dyDescent="0.35">
      <c r="B5348" s="95">
        <v>38385</v>
      </c>
      <c r="C5348" s="195">
        <v>66.680000000000007</v>
      </c>
    </row>
    <row r="5349" spans="2:3" x14ac:dyDescent="0.35">
      <c r="B5349" s="95">
        <v>38384</v>
      </c>
      <c r="C5349" s="195">
        <v>66.709999999999994</v>
      </c>
    </row>
    <row r="5350" spans="2:3" x14ac:dyDescent="0.35">
      <c r="B5350" s="95">
        <v>38383</v>
      </c>
      <c r="C5350" s="195">
        <v>64.94</v>
      </c>
    </row>
    <row r="5351" spans="2:3" x14ac:dyDescent="0.35">
      <c r="B5351" s="95">
        <v>38380</v>
      </c>
      <c r="C5351" s="195">
        <v>64.459999999999994</v>
      </c>
    </row>
    <row r="5352" spans="2:3" x14ac:dyDescent="0.35">
      <c r="B5352" s="95">
        <v>38379</v>
      </c>
      <c r="C5352" s="195">
        <v>64.08</v>
      </c>
    </row>
    <row r="5353" spans="2:3" x14ac:dyDescent="0.35">
      <c r="B5353" s="95">
        <v>38377</v>
      </c>
      <c r="C5353" s="195">
        <v>64.25</v>
      </c>
    </row>
    <row r="5354" spans="2:3" x14ac:dyDescent="0.35">
      <c r="B5354" s="95">
        <v>38376</v>
      </c>
      <c r="C5354" s="195">
        <v>65.510000000000005</v>
      </c>
    </row>
    <row r="5355" spans="2:3" x14ac:dyDescent="0.35">
      <c r="B5355" s="95">
        <v>38372</v>
      </c>
      <c r="C5355" s="195">
        <v>63.11</v>
      </c>
    </row>
    <row r="5356" spans="2:3" x14ac:dyDescent="0.35">
      <c r="B5356" s="95">
        <v>38371</v>
      </c>
      <c r="C5356" s="195">
        <v>65.069999999999993</v>
      </c>
    </row>
    <row r="5357" spans="2:3" x14ac:dyDescent="0.35">
      <c r="B5357" s="95">
        <v>38370</v>
      </c>
      <c r="C5357" s="195">
        <v>66.45</v>
      </c>
    </row>
    <row r="5358" spans="2:3" x14ac:dyDescent="0.35">
      <c r="B5358" s="95">
        <v>38369</v>
      </c>
      <c r="C5358" s="195">
        <v>64.87</v>
      </c>
    </row>
    <row r="5359" spans="2:3" x14ac:dyDescent="0.35">
      <c r="B5359" s="95">
        <v>38366</v>
      </c>
      <c r="C5359" s="195">
        <v>64.92</v>
      </c>
    </row>
    <row r="5360" spans="2:3" x14ac:dyDescent="0.35">
      <c r="B5360" s="95">
        <v>38365</v>
      </c>
      <c r="C5360" s="195">
        <v>66.239999999999995</v>
      </c>
    </row>
    <row r="5361" spans="2:3" x14ac:dyDescent="0.35">
      <c r="B5361" s="95">
        <v>38364</v>
      </c>
      <c r="C5361" s="195">
        <v>66.010000000000005</v>
      </c>
    </row>
    <row r="5362" spans="2:3" x14ac:dyDescent="0.35">
      <c r="B5362" s="95">
        <v>38363</v>
      </c>
      <c r="C5362" s="195">
        <v>66.38</v>
      </c>
    </row>
    <row r="5363" spans="2:3" x14ac:dyDescent="0.35">
      <c r="B5363" s="95">
        <v>38362</v>
      </c>
      <c r="C5363" s="195">
        <v>66.84</v>
      </c>
    </row>
    <row r="5364" spans="2:3" x14ac:dyDescent="0.35">
      <c r="B5364" s="95">
        <v>38359</v>
      </c>
      <c r="C5364" s="195">
        <v>66.78</v>
      </c>
    </row>
    <row r="5365" spans="2:3" x14ac:dyDescent="0.35">
      <c r="B5365" s="95">
        <v>38358</v>
      </c>
      <c r="C5365" s="195">
        <v>66.77</v>
      </c>
    </row>
    <row r="5366" spans="2:3" x14ac:dyDescent="0.35">
      <c r="B5366" s="95">
        <v>38357</v>
      </c>
      <c r="C5366" s="195">
        <v>67.06</v>
      </c>
    </row>
    <row r="5367" spans="2:3" x14ac:dyDescent="0.35">
      <c r="B5367" s="95">
        <v>38356</v>
      </c>
      <c r="C5367" s="195">
        <v>68.95</v>
      </c>
    </row>
    <row r="5368" spans="2:3" x14ac:dyDescent="0.35">
      <c r="B5368" s="95">
        <v>38355</v>
      </c>
      <c r="C5368" s="195">
        <v>68.989999999999995</v>
      </c>
    </row>
    <row r="5369" spans="2:3" x14ac:dyDescent="0.35">
      <c r="B5369" s="95">
        <v>38352</v>
      </c>
      <c r="C5369" s="195">
        <v>67.91</v>
      </c>
    </row>
    <row r="5370" spans="2:3" x14ac:dyDescent="0.35">
      <c r="B5370" s="95">
        <v>38351</v>
      </c>
      <c r="C5370" s="195">
        <v>68.650000000000006</v>
      </c>
    </row>
    <row r="5371" spans="2:3" x14ac:dyDescent="0.35">
      <c r="B5371" s="95">
        <v>38350</v>
      </c>
      <c r="C5371" s="195">
        <v>68.48</v>
      </c>
    </row>
    <row r="5372" spans="2:3" x14ac:dyDescent="0.35">
      <c r="B5372" s="95">
        <v>38349</v>
      </c>
      <c r="C5372" s="195">
        <v>68.62</v>
      </c>
    </row>
    <row r="5373" spans="2:3" x14ac:dyDescent="0.35">
      <c r="B5373" s="95">
        <v>38348</v>
      </c>
      <c r="C5373" s="195">
        <v>67.33</v>
      </c>
    </row>
    <row r="5374" spans="2:3" x14ac:dyDescent="0.35">
      <c r="B5374" s="95">
        <v>38345</v>
      </c>
      <c r="C5374" s="195">
        <v>66.44</v>
      </c>
    </row>
    <row r="5375" spans="2:3" x14ac:dyDescent="0.35">
      <c r="B5375" s="95">
        <v>38344</v>
      </c>
      <c r="C5375" s="195">
        <v>67.069999999999993</v>
      </c>
    </row>
    <row r="5376" spans="2:3" x14ac:dyDescent="0.35">
      <c r="B5376" s="95">
        <v>38343</v>
      </c>
      <c r="C5376" s="195">
        <v>67.27</v>
      </c>
    </row>
    <row r="5377" spans="2:3" x14ac:dyDescent="0.35">
      <c r="B5377" s="95">
        <v>38342</v>
      </c>
      <c r="C5377" s="195">
        <v>64.88</v>
      </c>
    </row>
    <row r="5378" spans="2:3" x14ac:dyDescent="0.35">
      <c r="B5378" s="95">
        <v>38341</v>
      </c>
      <c r="C5378" s="195">
        <v>63.5</v>
      </c>
    </row>
    <row r="5379" spans="2:3" x14ac:dyDescent="0.35">
      <c r="B5379" s="95">
        <v>38338</v>
      </c>
      <c r="C5379" s="195">
        <v>62.16</v>
      </c>
    </row>
    <row r="5380" spans="2:3" x14ac:dyDescent="0.35">
      <c r="B5380" s="95">
        <v>38337</v>
      </c>
      <c r="C5380" s="195">
        <v>61.74</v>
      </c>
    </row>
    <row r="5381" spans="2:3" x14ac:dyDescent="0.35">
      <c r="B5381" s="95">
        <v>38336</v>
      </c>
      <c r="C5381" s="195">
        <v>61.43</v>
      </c>
    </row>
    <row r="5382" spans="2:3" x14ac:dyDescent="0.35">
      <c r="B5382" s="95">
        <v>38335</v>
      </c>
      <c r="C5382" s="195">
        <v>62.79</v>
      </c>
    </row>
    <row r="5383" spans="2:3" x14ac:dyDescent="0.35">
      <c r="B5383" s="95">
        <v>38334</v>
      </c>
      <c r="C5383" s="195">
        <v>61.97</v>
      </c>
    </row>
    <row r="5384" spans="2:3" x14ac:dyDescent="0.35">
      <c r="B5384" s="95">
        <v>38331</v>
      </c>
      <c r="C5384" s="195">
        <v>59.5</v>
      </c>
    </row>
    <row r="5385" spans="2:3" x14ac:dyDescent="0.35">
      <c r="B5385" s="95">
        <v>38330</v>
      </c>
      <c r="C5385" s="195">
        <v>59.75</v>
      </c>
    </row>
    <row r="5386" spans="2:3" x14ac:dyDescent="0.35">
      <c r="B5386" s="95">
        <v>38329</v>
      </c>
      <c r="C5386" s="195">
        <v>59.4</v>
      </c>
    </row>
    <row r="5387" spans="2:3" x14ac:dyDescent="0.35">
      <c r="B5387" s="95">
        <v>38328</v>
      </c>
      <c r="C5387" s="195">
        <v>58.54</v>
      </c>
    </row>
    <row r="5388" spans="2:3" x14ac:dyDescent="0.35">
      <c r="B5388" s="95">
        <v>38327</v>
      </c>
      <c r="C5388" s="195">
        <v>58.67</v>
      </c>
    </row>
    <row r="5389" spans="2:3" x14ac:dyDescent="0.35">
      <c r="B5389" s="95">
        <v>38324</v>
      </c>
      <c r="C5389" s="195">
        <v>57.85</v>
      </c>
    </row>
    <row r="5390" spans="2:3" x14ac:dyDescent="0.35">
      <c r="B5390" s="95">
        <v>38323</v>
      </c>
      <c r="C5390" s="195">
        <v>57.4</v>
      </c>
    </row>
    <row r="5391" spans="2:3" x14ac:dyDescent="0.35">
      <c r="B5391" s="95">
        <v>38322</v>
      </c>
      <c r="C5391" s="195">
        <v>56.07</v>
      </c>
    </row>
    <row r="5392" spans="2:3" x14ac:dyDescent="0.35">
      <c r="B5392" s="95">
        <v>38321</v>
      </c>
      <c r="C5392" s="195">
        <v>55.51</v>
      </c>
    </row>
    <row r="5393" spans="2:3" x14ac:dyDescent="0.35">
      <c r="B5393" s="95">
        <v>38320</v>
      </c>
      <c r="C5393" s="195">
        <v>54.62</v>
      </c>
    </row>
    <row r="5394" spans="2:3" x14ac:dyDescent="0.35">
      <c r="B5394" s="95">
        <v>38317</v>
      </c>
      <c r="C5394" s="195">
        <v>53.78</v>
      </c>
    </row>
    <row r="5395" spans="2:3" x14ac:dyDescent="0.35">
      <c r="B5395" s="95">
        <v>38316</v>
      </c>
      <c r="C5395" s="195">
        <v>53.78</v>
      </c>
    </row>
    <row r="5396" spans="2:3" x14ac:dyDescent="0.35">
      <c r="B5396" s="95">
        <v>38315</v>
      </c>
      <c r="C5396" s="195">
        <v>53.29</v>
      </c>
    </row>
    <row r="5397" spans="2:3" x14ac:dyDescent="0.35">
      <c r="B5397" s="95">
        <v>38314</v>
      </c>
      <c r="C5397" s="195">
        <v>52.71</v>
      </c>
    </row>
    <row r="5398" spans="2:3" x14ac:dyDescent="0.35">
      <c r="B5398" s="95">
        <v>38313</v>
      </c>
      <c r="C5398" s="195">
        <v>52.4</v>
      </c>
    </row>
    <row r="5399" spans="2:3" x14ac:dyDescent="0.35">
      <c r="B5399" s="95">
        <v>38310</v>
      </c>
      <c r="C5399" s="195">
        <v>51.68</v>
      </c>
    </row>
    <row r="5400" spans="2:3" x14ac:dyDescent="0.35">
      <c r="B5400" s="95">
        <v>38309</v>
      </c>
      <c r="C5400" s="195">
        <v>51.86</v>
      </c>
    </row>
    <row r="5401" spans="2:3" x14ac:dyDescent="0.35">
      <c r="B5401" s="95">
        <v>38308</v>
      </c>
      <c r="C5401" s="195">
        <v>51.53</v>
      </c>
    </row>
    <row r="5402" spans="2:3" x14ac:dyDescent="0.35">
      <c r="B5402" s="95">
        <v>38307</v>
      </c>
      <c r="C5402" s="195">
        <v>51.25</v>
      </c>
    </row>
    <row r="5403" spans="2:3" x14ac:dyDescent="0.35">
      <c r="B5403" s="95">
        <v>38306</v>
      </c>
      <c r="C5403" s="195">
        <v>51.27</v>
      </c>
    </row>
    <row r="5404" spans="2:3" x14ac:dyDescent="0.35">
      <c r="B5404" s="95">
        <v>38303</v>
      </c>
      <c r="C5404" s="195">
        <v>51.27</v>
      </c>
    </row>
    <row r="5405" spans="2:3" x14ac:dyDescent="0.35">
      <c r="B5405" s="95">
        <v>38302</v>
      </c>
      <c r="C5405" s="195">
        <v>51.42</v>
      </c>
    </row>
    <row r="5406" spans="2:3" x14ac:dyDescent="0.35">
      <c r="B5406" s="95">
        <v>38301</v>
      </c>
      <c r="C5406" s="195">
        <v>51.8</v>
      </c>
    </row>
    <row r="5407" spans="2:3" x14ac:dyDescent="0.35">
      <c r="B5407" s="95">
        <v>38300</v>
      </c>
      <c r="C5407" s="195">
        <v>51.06</v>
      </c>
    </row>
    <row r="5408" spans="2:3" x14ac:dyDescent="0.35">
      <c r="B5408" s="95">
        <v>38299</v>
      </c>
      <c r="C5408" s="195">
        <v>50.25</v>
      </c>
    </row>
    <row r="5409" spans="2:3" x14ac:dyDescent="0.35">
      <c r="B5409" s="95">
        <v>38296</v>
      </c>
      <c r="C5409" s="195">
        <v>50.59</v>
      </c>
    </row>
    <row r="5410" spans="2:3" x14ac:dyDescent="0.35">
      <c r="B5410" s="95">
        <v>38295</v>
      </c>
      <c r="C5410" s="195">
        <v>50.41</v>
      </c>
    </row>
    <row r="5411" spans="2:3" x14ac:dyDescent="0.35">
      <c r="B5411" s="95">
        <v>38294</v>
      </c>
      <c r="C5411" s="195">
        <v>50.62</v>
      </c>
    </row>
    <row r="5412" spans="2:3" x14ac:dyDescent="0.35">
      <c r="B5412" s="95">
        <v>38293</v>
      </c>
      <c r="C5412" s="195">
        <v>49.71</v>
      </c>
    </row>
    <row r="5413" spans="2:3" x14ac:dyDescent="0.35">
      <c r="B5413" s="95">
        <v>38292</v>
      </c>
      <c r="C5413" s="195">
        <v>49.59</v>
      </c>
    </row>
    <row r="5414" spans="2:3" x14ac:dyDescent="0.35">
      <c r="B5414" s="95">
        <v>38289</v>
      </c>
      <c r="C5414" s="195">
        <v>48.99</v>
      </c>
    </row>
    <row r="5415" spans="2:3" x14ac:dyDescent="0.35">
      <c r="B5415" s="95">
        <v>38288</v>
      </c>
      <c r="C5415" s="195">
        <v>49.14</v>
      </c>
    </row>
    <row r="5416" spans="2:3" x14ac:dyDescent="0.35">
      <c r="B5416" s="95">
        <v>38287</v>
      </c>
      <c r="C5416" s="195">
        <v>48.49</v>
      </c>
    </row>
    <row r="5417" spans="2:3" x14ac:dyDescent="0.35">
      <c r="B5417" s="95">
        <v>38286</v>
      </c>
      <c r="C5417" s="195">
        <v>48.17</v>
      </c>
    </row>
    <row r="5418" spans="2:3" x14ac:dyDescent="0.35">
      <c r="B5418" s="95">
        <v>38285</v>
      </c>
      <c r="C5418" s="195">
        <v>47.17</v>
      </c>
    </row>
    <row r="5419" spans="2:3" x14ac:dyDescent="0.35">
      <c r="B5419" s="95">
        <v>38282</v>
      </c>
      <c r="C5419" s="195">
        <v>47.68</v>
      </c>
    </row>
    <row r="5420" spans="2:3" x14ac:dyDescent="0.35">
      <c r="B5420" s="95">
        <v>38281</v>
      </c>
      <c r="C5420" s="195">
        <v>47.68</v>
      </c>
    </row>
    <row r="5421" spans="2:3" x14ac:dyDescent="0.35">
      <c r="B5421" s="95">
        <v>38280</v>
      </c>
      <c r="C5421" s="195">
        <v>46.92</v>
      </c>
    </row>
    <row r="5422" spans="2:3" x14ac:dyDescent="0.35">
      <c r="B5422" s="95">
        <v>38279</v>
      </c>
      <c r="C5422" s="195">
        <v>46.52</v>
      </c>
    </row>
    <row r="5423" spans="2:3" x14ac:dyDescent="0.35">
      <c r="B5423" s="95">
        <v>38278</v>
      </c>
      <c r="C5423" s="195">
        <v>46.62</v>
      </c>
    </row>
    <row r="5424" spans="2:3" x14ac:dyDescent="0.35">
      <c r="B5424" s="95">
        <v>38275</v>
      </c>
      <c r="C5424" s="195">
        <v>46</v>
      </c>
    </row>
    <row r="5425" spans="2:3" x14ac:dyDescent="0.35">
      <c r="B5425" s="95">
        <v>38274</v>
      </c>
      <c r="C5425" s="195">
        <v>46.04</v>
      </c>
    </row>
    <row r="5426" spans="2:3" x14ac:dyDescent="0.35">
      <c r="B5426" s="95">
        <v>38273</v>
      </c>
      <c r="C5426" s="195">
        <v>47.29</v>
      </c>
    </row>
    <row r="5427" spans="2:3" x14ac:dyDescent="0.35">
      <c r="B5427" s="95">
        <v>38272</v>
      </c>
      <c r="C5427" s="195">
        <v>47.29</v>
      </c>
    </row>
    <row r="5428" spans="2:3" x14ac:dyDescent="0.35">
      <c r="B5428" s="95">
        <v>38271</v>
      </c>
      <c r="C5428" s="195">
        <v>47.78</v>
      </c>
    </row>
    <row r="5429" spans="2:3" x14ac:dyDescent="0.35">
      <c r="B5429" s="95">
        <v>38268</v>
      </c>
      <c r="C5429" s="195">
        <v>48.25</v>
      </c>
    </row>
    <row r="5430" spans="2:3" x14ac:dyDescent="0.35">
      <c r="B5430" s="95">
        <v>38267</v>
      </c>
      <c r="C5430" s="195">
        <v>47.03</v>
      </c>
    </row>
    <row r="5431" spans="2:3" x14ac:dyDescent="0.35">
      <c r="B5431" s="95">
        <v>38266</v>
      </c>
      <c r="C5431" s="195">
        <v>48.04</v>
      </c>
    </row>
    <row r="5432" spans="2:3" x14ac:dyDescent="0.35">
      <c r="B5432" s="95">
        <v>38265</v>
      </c>
      <c r="C5432" s="195">
        <v>48.72</v>
      </c>
    </row>
    <row r="5433" spans="2:3" x14ac:dyDescent="0.35">
      <c r="B5433" s="95">
        <v>38264</v>
      </c>
      <c r="C5433" s="195">
        <v>48.4</v>
      </c>
    </row>
    <row r="5434" spans="2:3" x14ac:dyDescent="0.35">
      <c r="B5434" s="95">
        <v>38261</v>
      </c>
      <c r="C5434" s="195">
        <v>48.55</v>
      </c>
    </row>
    <row r="5435" spans="2:3" x14ac:dyDescent="0.35">
      <c r="B5435" s="95">
        <v>38260</v>
      </c>
      <c r="C5435" s="195">
        <v>49.26</v>
      </c>
    </row>
    <row r="5436" spans="2:3" x14ac:dyDescent="0.35">
      <c r="B5436" s="95">
        <v>38259</v>
      </c>
      <c r="C5436" s="195">
        <v>49.35</v>
      </c>
    </row>
    <row r="5437" spans="2:3" x14ac:dyDescent="0.35">
      <c r="B5437" s="95">
        <v>38258</v>
      </c>
      <c r="C5437" s="195">
        <v>48.91</v>
      </c>
    </row>
    <row r="5438" spans="2:3" x14ac:dyDescent="0.35">
      <c r="B5438" s="95">
        <v>38257</v>
      </c>
      <c r="C5438" s="195">
        <v>49.28</v>
      </c>
    </row>
    <row r="5439" spans="2:3" x14ac:dyDescent="0.35">
      <c r="B5439" s="95">
        <v>38254</v>
      </c>
      <c r="C5439" s="195">
        <v>49.86</v>
      </c>
    </row>
    <row r="5440" spans="2:3" x14ac:dyDescent="0.35">
      <c r="B5440" s="95">
        <v>38253</v>
      </c>
      <c r="C5440" s="195">
        <v>50.46</v>
      </c>
    </row>
    <row r="5441" spans="2:3" x14ac:dyDescent="0.35">
      <c r="B5441" s="95">
        <v>38252</v>
      </c>
      <c r="C5441" s="195">
        <v>50.41</v>
      </c>
    </row>
    <row r="5442" spans="2:3" x14ac:dyDescent="0.35">
      <c r="B5442" s="95">
        <v>38251</v>
      </c>
      <c r="C5442" s="195">
        <v>50.48</v>
      </c>
    </row>
    <row r="5443" spans="2:3" x14ac:dyDescent="0.35">
      <c r="B5443" s="95">
        <v>38250</v>
      </c>
      <c r="C5443" s="195">
        <v>49.94</v>
      </c>
    </row>
    <row r="5444" spans="2:3" x14ac:dyDescent="0.35">
      <c r="B5444" s="95">
        <v>38247</v>
      </c>
      <c r="C5444" s="195">
        <v>49.91</v>
      </c>
    </row>
    <row r="5445" spans="2:3" x14ac:dyDescent="0.35">
      <c r="B5445" s="95">
        <v>38246</v>
      </c>
      <c r="C5445" s="195">
        <v>49.93</v>
      </c>
    </row>
    <row r="5446" spans="2:3" x14ac:dyDescent="0.35">
      <c r="B5446" s="95">
        <v>38245</v>
      </c>
      <c r="C5446" s="195">
        <v>50.12</v>
      </c>
    </row>
    <row r="5447" spans="2:3" x14ac:dyDescent="0.35">
      <c r="B5447" s="95">
        <v>38244</v>
      </c>
      <c r="C5447" s="195">
        <v>50.69</v>
      </c>
    </row>
    <row r="5448" spans="2:3" x14ac:dyDescent="0.35">
      <c r="B5448" s="95">
        <v>38243</v>
      </c>
      <c r="C5448" s="195">
        <v>49.65</v>
      </c>
    </row>
    <row r="5449" spans="2:3" x14ac:dyDescent="0.35">
      <c r="B5449" s="95">
        <v>38240</v>
      </c>
      <c r="C5449" s="195">
        <v>49.61</v>
      </c>
    </row>
    <row r="5450" spans="2:3" x14ac:dyDescent="0.35">
      <c r="B5450" s="95">
        <v>38239</v>
      </c>
      <c r="C5450" s="195">
        <v>49.73</v>
      </c>
    </row>
    <row r="5451" spans="2:3" x14ac:dyDescent="0.35">
      <c r="B5451" s="95">
        <v>38238</v>
      </c>
      <c r="C5451" s="195">
        <v>49.69</v>
      </c>
    </row>
    <row r="5452" spans="2:3" x14ac:dyDescent="0.35">
      <c r="B5452" s="95">
        <v>38237</v>
      </c>
      <c r="C5452" s="195">
        <v>49.56</v>
      </c>
    </row>
    <row r="5453" spans="2:3" x14ac:dyDescent="0.35">
      <c r="B5453" s="95">
        <v>38236</v>
      </c>
      <c r="C5453" s="195">
        <v>49.62</v>
      </c>
    </row>
    <row r="5454" spans="2:3" x14ac:dyDescent="0.35">
      <c r="B5454" s="95">
        <v>38233</v>
      </c>
      <c r="C5454" s="195">
        <v>49.57</v>
      </c>
    </row>
    <row r="5455" spans="2:3" x14ac:dyDescent="0.35">
      <c r="B5455" s="95">
        <v>38232</v>
      </c>
      <c r="C5455" s="195">
        <v>49.66</v>
      </c>
    </row>
    <row r="5456" spans="2:3" x14ac:dyDescent="0.35">
      <c r="B5456" s="95">
        <v>38231</v>
      </c>
      <c r="C5456" s="195">
        <v>49.43</v>
      </c>
    </row>
    <row r="5457" spans="2:3" x14ac:dyDescent="0.35">
      <c r="B5457" s="95">
        <v>38230</v>
      </c>
      <c r="C5457" s="195">
        <v>49.8</v>
      </c>
    </row>
    <row r="5458" spans="2:3" x14ac:dyDescent="0.35">
      <c r="B5458" s="95">
        <v>38229</v>
      </c>
      <c r="C5458" s="195">
        <v>49.82</v>
      </c>
    </row>
    <row r="5459" spans="2:3" x14ac:dyDescent="0.35">
      <c r="B5459" s="95">
        <v>38226</v>
      </c>
      <c r="C5459" s="195">
        <v>49.01</v>
      </c>
    </row>
    <row r="5460" spans="2:3" x14ac:dyDescent="0.35">
      <c r="B5460" s="95">
        <v>38225</v>
      </c>
      <c r="C5460" s="195">
        <v>49.25</v>
      </c>
    </row>
    <row r="5461" spans="2:3" x14ac:dyDescent="0.35">
      <c r="B5461" s="95">
        <v>38224</v>
      </c>
      <c r="C5461" s="195">
        <v>48.88</v>
      </c>
    </row>
    <row r="5462" spans="2:3" x14ac:dyDescent="0.35">
      <c r="B5462" s="95">
        <v>38223</v>
      </c>
      <c r="C5462" s="195">
        <v>48.21</v>
      </c>
    </row>
    <row r="5463" spans="2:3" x14ac:dyDescent="0.35">
      <c r="B5463" s="95">
        <v>38222</v>
      </c>
      <c r="C5463" s="195">
        <v>47.68</v>
      </c>
    </row>
    <row r="5464" spans="2:3" x14ac:dyDescent="0.35">
      <c r="B5464" s="95">
        <v>38219</v>
      </c>
      <c r="C5464" s="195">
        <v>47.28</v>
      </c>
    </row>
    <row r="5465" spans="2:3" x14ac:dyDescent="0.35">
      <c r="B5465" s="95">
        <v>38218</v>
      </c>
      <c r="C5465" s="195">
        <v>47.38</v>
      </c>
    </row>
    <row r="5466" spans="2:3" x14ac:dyDescent="0.35">
      <c r="B5466" s="95">
        <v>38217</v>
      </c>
      <c r="C5466" s="195">
        <v>47.24</v>
      </c>
    </row>
    <row r="5467" spans="2:3" x14ac:dyDescent="0.35">
      <c r="B5467" s="95">
        <v>38216</v>
      </c>
      <c r="C5467" s="195">
        <v>47.04</v>
      </c>
    </row>
    <row r="5468" spans="2:3" x14ac:dyDescent="0.35">
      <c r="B5468" s="95">
        <v>38215</v>
      </c>
      <c r="C5468" s="195">
        <v>46.87</v>
      </c>
    </row>
    <row r="5469" spans="2:3" x14ac:dyDescent="0.35">
      <c r="B5469" s="95">
        <v>38212</v>
      </c>
      <c r="C5469" s="195">
        <v>46.5</v>
      </c>
    </row>
    <row r="5470" spans="2:3" x14ac:dyDescent="0.35">
      <c r="B5470" s="95">
        <v>38211</v>
      </c>
      <c r="C5470" s="195">
        <v>46.21</v>
      </c>
    </row>
    <row r="5471" spans="2:3" x14ac:dyDescent="0.35">
      <c r="B5471" s="95">
        <v>38210</v>
      </c>
      <c r="C5471" s="195">
        <v>46.38</v>
      </c>
    </row>
    <row r="5472" spans="2:3" x14ac:dyDescent="0.35">
      <c r="B5472" s="95">
        <v>38209</v>
      </c>
      <c r="C5472" s="195">
        <v>46.48</v>
      </c>
    </row>
    <row r="5473" spans="2:3" x14ac:dyDescent="0.35">
      <c r="B5473" s="95">
        <v>38208</v>
      </c>
      <c r="C5473" s="195">
        <v>46.16</v>
      </c>
    </row>
    <row r="5474" spans="2:3" x14ac:dyDescent="0.35">
      <c r="B5474" s="95">
        <v>38205</v>
      </c>
      <c r="C5474" s="195">
        <v>45.94</v>
      </c>
    </row>
    <row r="5475" spans="2:3" x14ac:dyDescent="0.35">
      <c r="B5475" s="95">
        <v>38204</v>
      </c>
      <c r="C5475" s="195">
        <v>46.18</v>
      </c>
    </row>
    <row r="5476" spans="2:3" x14ac:dyDescent="0.35">
      <c r="B5476" s="95">
        <v>38203</v>
      </c>
      <c r="C5476" s="195">
        <v>45.91</v>
      </c>
    </row>
    <row r="5477" spans="2:3" x14ac:dyDescent="0.35">
      <c r="B5477" s="95">
        <v>38202</v>
      </c>
      <c r="C5477" s="195">
        <v>45.45</v>
      </c>
    </row>
    <row r="5478" spans="2:3" x14ac:dyDescent="0.35">
      <c r="B5478" s="95">
        <v>38201</v>
      </c>
      <c r="C5478" s="195">
        <v>45.74</v>
      </c>
    </row>
    <row r="5479" spans="2:3" x14ac:dyDescent="0.35">
      <c r="B5479" s="95">
        <v>38198</v>
      </c>
      <c r="C5479" s="195">
        <v>45.72</v>
      </c>
    </row>
    <row r="5480" spans="2:3" x14ac:dyDescent="0.35">
      <c r="B5480" s="95">
        <v>38197</v>
      </c>
      <c r="C5480" s="195">
        <v>45.95</v>
      </c>
    </row>
    <row r="5481" spans="2:3" x14ac:dyDescent="0.35">
      <c r="B5481" s="95">
        <v>38196</v>
      </c>
      <c r="C5481" s="195">
        <v>45.73</v>
      </c>
    </row>
    <row r="5482" spans="2:3" x14ac:dyDescent="0.35">
      <c r="B5482" s="95">
        <v>38195</v>
      </c>
      <c r="C5482" s="195">
        <v>45.58</v>
      </c>
    </row>
    <row r="5483" spans="2:3" x14ac:dyDescent="0.35">
      <c r="B5483" s="95">
        <v>38194</v>
      </c>
      <c r="C5483" s="195">
        <v>45.96</v>
      </c>
    </row>
    <row r="5484" spans="2:3" x14ac:dyDescent="0.35">
      <c r="B5484" s="95">
        <v>38191</v>
      </c>
      <c r="C5484" s="195">
        <v>45.75</v>
      </c>
    </row>
    <row r="5485" spans="2:3" x14ac:dyDescent="0.35">
      <c r="B5485" s="95">
        <v>38190</v>
      </c>
      <c r="C5485" s="195">
        <v>46.19</v>
      </c>
    </row>
    <row r="5486" spans="2:3" x14ac:dyDescent="0.35">
      <c r="B5486" s="95">
        <v>38189</v>
      </c>
      <c r="C5486" s="195">
        <v>45.97</v>
      </c>
    </row>
    <row r="5487" spans="2:3" x14ac:dyDescent="0.35">
      <c r="B5487" s="95">
        <v>38188</v>
      </c>
      <c r="C5487" s="195">
        <v>45.18</v>
      </c>
    </row>
    <row r="5488" spans="2:3" x14ac:dyDescent="0.35">
      <c r="B5488" s="95">
        <v>38187</v>
      </c>
      <c r="C5488" s="195">
        <v>45.08</v>
      </c>
    </row>
    <row r="5489" spans="2:3" x14ac:dyDescent="0.35">
      <c r="B5489" s="95">
        <v>38184</v>
      </c>
      <c r="C5489" s="195">
        <v>44.69</v>
      </c>
    </row>
    <row r="5490" spans="2:3" x14ac:dyDescent="0.35">
      <c r="B5490" s="95">
        <v>38183</v>
      </c>
      <c r="C5490" s="195">
        <v>44.65</v>
      </c>
    </row>
    <row r="5491" spans="2:3" x14ac:dyDescent="0.35">
      <c r="B5491" s="95">
        <v>38182</v>
      </c>
      <c r="C5491" s="195">
        <v>44.36</v>
      </c>
    </row>
    <row r="5492" spans="2:3" x14ac:dyDescent="0.35">
      <c r="B5492" s="95">
        <v>38181</v>
      </c>
      <c r="C5492" s="195">
        <v>44.89</v>
      </c>
    </row>
    <row r="5493" spans="2:3" x14ac:dyDescent="0.35">
      <c r="B5493" s="95">
        <v>38180</v>
      </c>
      <c r="C5493" s="195">
        <v>44.89</v>
      </c>
    </row>
    <row r="5494" spans="2:3" x14ac:dyDescent="0.35">
      <c r="B5494" s="95">
        <v>38177</v>
      </c>
      <c r="C5494" s="195">
        <v>45.38</v>
      </c>
    </row>
    <row r="5495" spans="2:3" x14ac:dyDescent="0.35">
      <c r="B5495" s="95">
        <v>38176</v>
      </c>
      <c r="C5495" s="195">
        <v>45.61</v>
      </c>
    </row>
    <row r="5496" spans="2:3" x14ac:dyDescent="0.35">
      <c r="B5496" s="95">
        <v>38175</v>
      </c>
      <c r="C5496" s="195">
        <v>46.11</v>
      </c>
    </row>
    <row r="5497" spans="2:3" x14ac:dyDescent="0.35">
      <c r="B5497" s="95">
        <v>38174</v>
      </c>
      <c r="C5497" s="195">
        <v>46.63</v>
      </c>
    </row>
    <row r="5498" spans="2:3" x14ac:dyDescent="0.35">
      <c r="B5498" s="95">
        <v>38173</v>
      </c>
      <c r="C5498" s="195">
        <v>46.44</v>
      </c>
    </row>
    <row r="5499" spans="2:3" x14ac:dyDescent="0.35">
      <c r="B5499" s="95">
        <v>38170</v>
      </c>
      <c r="C5499" s="195">
        <v>45.23</v>
      </c>
    </row>
    <row r="5500" spans="2:3" x14ac:dyDescent="0.35">
      <c r="B5500" s="95">
        <v>38169</v>
      </c>
      <c r="C5500" s="195">
        <v>45.41</v>
      </c>
    </row>
    <row r="5501" spans="2:3" x14ac:dyDescent="0.35">
      <c r="B5501" s="95">
        <v>38168</v>
      </c>
      <c r="C5501" s="195">
        <v>45.43</v>
      </c>
    </row>
    <row r="5502" spans="2:3" x14ac:dyDescent="0.35">
      <c r="B5502" s="95">
        <v>38167</v>
      </c>
      <c r="C5502" s="195">
        <v>45.17</v>
      </c>
    </row>
    <row r="5503" spans="2:3" x14ac:dyDescent="0.35">
      <c r="B5503" s="95">
        <v>38166</v>
      </c>
      <c r="C5503" s="195">
        <v>45.57</v>
      </c>
    </row>
    <row r="5504" spans="2:3" x14ac:dyDescent="0.35">
      <c r="B5504" s="95">
        <v>38163</v>
      </c>
      <c r="C5504" s="195">
        <v>45.84</v>
      </c>
    </row>
    <row r="5505" spans="2:3" x14ac:dyDescent="0.35">
      <c r="B5505" s="95">
        <v>38162</v>
      </c>
      <c r="C5505" s="195">
        <v>43.75</v>
      </c>
    </row>
    <row r="5506" spans="2:3" x14ac:dyDescent="0.35">
      <c r="B5506" s="95">
        <v>38161</v>
      </c>
      <c r="C5506" s="195">
        <v>43.94</v>
      </c>
    </row>
    <row r="5507" spans="2:3" x14ac:dyDescent="0.35">
      <c r="B5507" s="95">
        <v>38160</v>
      </c>
      <c r="C5507" s="195">
        <v>44.04</v>
      </c>
    </row>
    <row r="5508" spans="2:3" x14ac:dyDescent="0.35">
      <c r="B5508" s="95">
        <v>38159</v>
      </c>
      <c r="C5508" s="195">
        <v>43.95</v>
      </c>
    </row>
    <row r="5509" spans="2:3" x14ac:dyDescent="0.35">
      <c r="B5509" s="95">
        <v>38156</v>
      </c>
      <c r="C5509" s="195">
        <v>43.81</v>
      </c>
    </row>
    <row r="5510" spans="2:3" x14ac:dyDescent="0.35">
      <c r="B5510" s="95">
        <v>38155</v>
      </c>
      <c r="C5510" s="195">
        <v>44.4</v>
      </c>
    </row>
    <row r="5511" spans="2:3" x14ac:dyDescent="0.35">
      <c r="B5511" s="95">
        <v>38154</v>
      </c>
      <c r="C5511" s="195">
        <v>43.83</v>
      </c>
    </row>
    <row r="5512" spans="2:3" x14ac:dyDescent="0.35">
      <c r="B5512" s="95">
        <v>38153</v>
      </c>
      <c r="C5512" s="195">
        <v>44.1</v>
      </c>
    </row>
    <row r="5513" spans="2:3" x14ac:dyDescent="0.35">
      <c r="B5513" s="95">
        <v>38152</v>
      </c>
      <c r="C5513" s="195">
        <v>44.07</v>
      </c>
    </row>
    <row r="5514" spans="2:3" x14ac:dyDescent="0.35">
      <c r="B5514" s="95">
        <v>38149</v>
      </c>
      <c r="C5514" s="195">
        <v>45.15</v>
      </c>
    </row>
    <row r="5515" spans="2:3" x14ac:dyDescent="0.35">
      <c r="B5515" s="95">
        <v>38148</v>
      </c>
      <c r="C5515" s="195">
        <v>43.78</v>
      </c>
    </row>
    <row r="5516" spans="2:3" x14ac:dyDescent="0.35">
      <c r="B5516" s="95">
        <v>38147</v>
      </c>
      <c r="C5516" s="195">
        <v>42.43</v>
      </c>
    </row>
    <row r="5517" spans="2:3" x14ac:dyDescent="0.35">
      <c r="B5517" s="95">
        <v>38146</v>
      </c>
      <c r="C5517" s="195">
        <v>42.16</v>
      </c>
    </row>
    <row r="5518" spans="2:3" x14ac:dyDescent="0.35">
      <c r="B5518" s="95">
        <v>38145</v>
      </c>
      <c r="C5518" s="195">
        <v>41.83</v>
      </c>
    </row>
    <row r="5519" spans="2:3" x14ac:dyDescent="0.35">
      <c r="B5519" s="95">
        <v>38142</v>
      </c>
      <c r="C5519" s="195">
        <v>42.1</v>
      </c>
    </row>
    <row r="5520" spans="2:3" x14ac:dyDescent="0.35">
      <c r="B5520" s="95">
        <v>38141</v>
      </c>
      <c r="C5520" s="195">
        <v>42.04</v>
      </c>
    </row>
    <row r="5521" spans="2:3" x14ac:dyDescent="0.35">
      <c r="B5521" s="95">
        <v>38140</v>
      </c>
      <c r="C5521" s="195">
        <v>42.51</v>
      </c>
    </row>
    <row r="5522" spans="2:3" x14ac:dyDescent="0.35">
      <c r="B5522" s="95">
        <v>38139</v>
      </c>
      <c r="C5522" s="195">
        <v>42.77</v>
      </c>
    </row>
    <row r="5523" spans="2:3" x14ac:dyDescent="0.35">
      <c r="B5523" s="95">
        <v>38138</v>
      </c>
      <c r="C5523" s="195">
        <v>42.13</v>
      </c>
    </row>
    <row r="5524" spans="2:3" x14ac:dyDescent="0.35">
      <c r="B5524" s="95">
        <v>38135</v>
      </c>
      <c r="C5524" s="195">
        <v>42.08</v>
      </c>
    </row>
    <row r="5525" spans="2:3" x14ac:dyDescent="0.35">
      <c r="B5525" s="95">
        <v>38134</v>
      </c>
      <c r="C5525" s="195">
        <v>42.44</v>
      </c>
    </row>
    <row r="5526" spans="2:3" x14ac:dyDescent="0.35">
      <c r="B5526" s="95">
        <v>38133</v>
      </c>
      <c r="C5526" s="195">
        <v>43.41</v>
      </c>
    </row>
    <row r="5527" spans="2:3" x14ac:dyDescent="0.35">
      <c r="B5527" s="95">
        <v>38132</v>
      </c>
      <c r="C5527" s="195">
        <v>43.6</v>
      </c>
    </row>
    <row r="5528" spans="2:3" x14ac:dyDescent="0.35">
      <c r="B5528" s="95">
        <v>38131</v>
      </c>
      <c r="C5528" s="195">
        <v>42.45</v>
      </c>
    </row>
    <row r="5529" spans="2:3" x14ac:dyDescent="0.35">
      <c r="B5529" s="95">
        <v>38128</v>
      </c>
      <c r="C5529" s="195">
        <v>42.02</v>
      </c>
    </row>
    <row r="5530" spans="2:3" x14ac:dyDescent="0.35">
      <c r="B5530" s="95">
        <v>38127</v>
      </c>
      <c r="C5530" s="195">
        <v>42.33</v>
      </c>
    </row>
    <row r="5531" spans="2:3" x14ac:dyDescent="0.35">
      <c r="B5531" s="95">
        <v>38126</v>
      </c>
      <c r="C5531" s="195">
        <v>42.56</v>
      </c>
    </row>
    <row r="5532" spans="2:3" x14ac:dyDescent="0.35">
      <c r="B5532" s="95">
        <v>38125</v>
      </c>
      <c r="C5532" s="195">
        <v>42.22</v>
      </c>
    </row>
    <row r="5533" spans="2:3" x14ac:dyDescent="0.35">
      <c r="B5533" s="95">
        <v>38124</v>
      </c>
      <c r="C5533" s="195">
        <v>41.99</v>
      </c>
    </row>
    <row r="5534" spans="2:3" x14ac:dyDescent="0.35">
      <c r="B5534" s="95">
        <v>38121</v>
      </c>
      <c r="C5534" s="195">
        <v>42.73</v>
      </c>
    </row>
    <row r="5535" spans="2:3" x14ac:dyDescent="0.35">
      <c r="B5535" s="95">
        <v>38120</v>
      </c>
      <c r="C5535" s="195">
        <v>42.46</v>
      </c>
    </row>
    <row r="5536" spans="2:3" x14ac:dyDescent="0.35">
      <c r="B5536" s="95">
        <v>38119</v>
      </c>
      <c r="C5536" s="195">
        <v>43.68</v>
      </c>
    </row>
    <row r="5537" spans="2:3" x14ac:dyDescent="0.35">
      <c r="B5537" s="95">
        <v>38118</v>
      </c>
      <c r="C5537" s="195">
        <v>43.68</v>
      </c>
    </row>
    <row r="5538" spans="2:3" x14ac:dyDescent="0.35">
      <c r="B5538" s="95">
        <v>38117</v>
      </c>
      <c r="C5538" s="195">
        <v>43.4</v>
      </c>
    </row>
    <row r="5539" spans="2:3" x14ac:dyDescent="0.35">
      <c r="B5539" s="95">
        <v>38114</v>
      </c>
      <c r="C5539" s="195">
        <v>43.92</v>
      </c>
    </row>
    <row r="5540" spans="2:3" x14ac:dyDescent="0.35">
      <c r="B5540" s="95">
        <v>38113</v>
      </c>
      <c r="C5540" s="195">
        <v>44.1</v>
      </c>
    </row>
    <row r="5541" spans="2:3" x14ac:dyDescent="0.35">
      <c r="B5541" s="95">
        <v>38112</v>
      </c>
      <c r="C5541" s="195">
        <v>44.25</v>
      </c>
    </row>
    <row r="5542" spans="2:3" x14ac:dyDescent="0.35">
      <c r="B5542" s="95">
        <v>38111</v>
      </c>
      <c r="C5542" s="195">
        <v>44.91</v>
      </c>
    </row>
    <row r="5543" spans="2:3" x14ac:dyDescent="0.35">
      <c r="B5543" s="95">
        <v>38110</v>
      </c>
      <c r="C5543" s="195">
        <v>43.81</v>
      </c>
    </row>
    <row r="5544" spans="2:3" x14ac:dyDescent="0.35">
      <c r="B5544" s="95">
        <v>38107</v>
      </c>
      <c r="C5544" s="195">
        <v>43.56</v>
      </c>
    </row>
    <row r="5545" spans="2:3" x14ac:dyDescent="0.35">
      <c r="B5545" s="95">
        <v>38106</v>
      </c>
      <c r="C5545" s="195">
        <v>45.31</v>
      </c>
    </row>
    <row r="5546" spans="2:3" x14ac:dyDescent="0.35">
      <c r="B5546" s="95">
        <v>38105</v>
      </c>
      <c r="C5546" s="195">
        <v>44.41</v>
      </c>
    </row>
    <row r="5547" spans="2:3" x14ac:dyDescent="0.35">
      <c r="B5547" s="95">
        <v>38104</v>
      </c>
      <c r="C5547" s="195">
        <v>44.3</v>
      </c>
    </row>
    <row r="5548" spans="2:3" x14ac:dyDescent="0.35">
      <c r="B5548" s="95">
        <v>38103</v>
      </c>
      <c r="C5548" s="195">
        <v>45.51</v>
      </c>
    </row>
    <row r="5549" spans="2:3" x14ac:dyDescent="0.35">
      <c r="B5549" s="95">
        <v>38100</v>
      </c>
      <c r="C5549" s="195">
        <v>45.51</v>
      </c>
    </row>
    <row r="5550" spans="2:3" x14ac:dyDescent="0.35">
      <c r="B5550" s="95">
        <v>38099</v>
      </c>
      <c r="C5550" s="195">
        <v>45.35</v>
      </c>
    </row>
    <row r="5551" spans="2:3" x14ac:dyDescent="0.35">
      <c r="B5551" s="95">
        <v>38098</v>
      </c>
      <c r="C5551" s="195">
        <v>44.98</v>
      </c>
    </row>
    <row r="5552" spans="2:3" x14ac:dyDescent="0.35">
      <c r="B5552" s="95">
        <v>38097</v>
      </c>
      <c r="C5552" s="195">
        <v>44.73</v>
      </c>
    </row>
    <row r="5553" spans="2:3" x14ac:dyDescent="0.35">
      <c r="B5553" s="95">
        <v>38096</v>
      </c>
      <c r="C5553" s="195">
        <v>44.11</v>
      </c>
    </row>
    <row r="5554" spans="2:3" x14ac:dyDescent="0.35">
      <c r="B5554" s="95">
        <v>38093</v>
      </c>
      <c r="C5554" s="195">
        <v>44.32</v>
      </c>
    </row>
    <row r="5555" spans="2:3" x14ac:dyDescent="0.35">
      <c r="B5555" s="95">
        <v>38092</v>
      </c>
      <c r="C5555" s="195">
        <v>44.71</v>
      </c>
    </row>
    <row r="5556" spans="2:3" x14ac:dyDescent="0.35">
      <c r="B5556" s="95">
        <v>38091</v>
      </c>
      <c r="C5556" s="195">
        <v>44.78</v>
      </c>
    </row>
    <row r="5557" spans="2:3" x14ac:dyDescent="0.35">
      <c r="B5557" s="95">
        <v>38090</v>
      </c>
      <c r="C5557" s="195">
        <v>44.78</v>
      </c>
    </row>
    <row r="5558" spans="2:3" x14ac:dyDescent="0.35">
      <c r="B5558" s="95">
        <v>38089</v>
      </c>
      <c r="C5558" s="195">
        <v>43.79</v>
      </c>
    </row>
    <row r="5559" spans="2:3" x14ac:dyDescent="0.35">
      <c r="B5559" s="95">
        <v>38086</v>
      </c>
      <c r="C5559" s="195">
        <v>43.88</v>
      </c>
    </row>
    <row r="5560" spans="2:3" x14ac:dyDescent="0.35">
      <c r="B5560" s="95">
        <v>38085</v>
      </c>
      <c r="C5560" s="195">
        <v>43.88</v>
      </c>
    </row>
    <row r="5561" spans="2:3" x14ac:dyDescent="0.35">
      <c r="B5561" s="95">
        <v>38084</v>
      </c>
      <c r="C5561" s="195">
        <v>44.24</v>
      </c>
    </row>
    <row r="5562" spans="2:3" x14ac:dyDescent="0.35">
      <c r="B5562" s="95">
        <v>38083</v>
      </c>
      <c r="C5562" s="195">
        <v>45.47</v>
      </c>
    </row>
    <row r="5563" spans="2:3" x14ac:dyDescent="0.35">
      <c r="B5563" s="95">
        <v>38082</v>
      </c>
      <c r="C5563" s="195">
        <v>44.24</v>
      </c>
    </row>
    <row r="5564" spans="2:3" x14ac:dyDescent="0.35">
      <c r="B5564" s="95">
        <v>38079</v>
      </c>
      <c r="C5564" s="195">
        <v>45.14</v>
      </c>
    </row>
    <row r="5565" spans="2:3" x14ac:dyDescent="0.35">
      <c r="B5565" s="95">
        <v>38078</v>
      </c>
      <c r="C5565" s="195">
        <v>44.74</v>
      </c>
    </row>
    <row r="5566" spans="2:3" x14ac:dyDescent="0.35">
      <c r="B5566" s="95">
        <v>38077</v>
      </c>
      <c r="C5566" s="195">
        <v>45.93</v>
      </c>
    </row>
    <row r="5567" spans="2:3" x14ac:dyDescent="0.35">
      <c r="B5567" s="95">
        <v>38076</v>
      </c>
      <c r="C5567" s="195">
        <v>44.39</v>
      </c>
    </row>
    <row r="5568" spans="2:3" x14ac:dyDescent="0.35">
      <c r="B5568" s="95">
        <v>38075</v>
      </c>
      <c r="C5568" s="195">
        <v>43.78</v>
      </c>
    </row>
    <row r="5569" spans="2:3" x14ac:dyDescent="0.35">
      <c r="B5569" s="95">
        <v>38072</v>
      </c>
      <c r="C5569" s="195">
        <v>44.54</v>
      </c>
    </row>
    <row r="5570" spans="2:3" x14ac:dyDescent="0.35">
      <c r="B5570" s="95">
        <v>38071</v>
      </c>
      <c r="C5570" s="195">
        <v>44.08</v>
      </c>
    </row>
    <row r="5571" spans="2:3" x14ac:dyDescent="0.35">
      <c r="B5571" s="95">
        <v>38070</v>
      </c>
      <c r="C5571" s="195">
        <v>45.5</v>
      </c>
    </row>
    <row r="5572" spans="2:3" x14ac:dyDescent="0.35">
      <c r="B5572" s="95">
        <v>38069</v>
      </c>
      <c r="C5572" s="195">
        <v>44.93</v>
      </c>
    </row>
    <row r="5573" spans="2:3" x14ac:dyDescent="0.35">
      <c r="B5573" s="95">
        <v>38068</v>
      </c>
      <c r="C5573" s="195">
        <v>44.74</v>
      </c>
    </row>
    <row r="5574" spans="2:3" x14ac:dyDescent="0.35">
      <c r="B5574" s="95">
        <v>38065</v>
      </c>
      <c r="C5574" s="195">
        <v>46.54</v>
      </c>
    </row>
    <row r="5575" spans="2:3" x14ac:dyDescent="0.35">
      <c r="B5575" s="95">
        <v>38064</v>
      </c>
      <c r="C5575" s="195">
        <v>43.75</v>
      </c>
    </row>
    <row r="5576" spans="2:3" x14ac:dyDescent="0.35">
      <c r="B5576" s="95">
        <v>38063</v>
      </c>
      <c r="C5576" s="195">
        <v>42.81</v>
      </c>
    </row>
    <row r="5577" spans="2:3" x14ac:dyDescent="0.35">
      <c r="B5577" s="95">
        <v>38062</v>
      </c>
      <c r="C5577" s="195">
        <v>44.4</v>
      </c>
    </row>
    <row r="5578" spans="2:3" x14ac:dyDescent="0.35">
      <c r="B5578" s="95">
        <v>38061</v>
      </c>
      <c r="C5578" s="195">
        <v>46.12</v>
      </c>
    </row>
    <row r="5579" spans="2:3" x14ac:dyDescent="0.35">
      <c r="B5579" s="95">
        <v>38058</v>
      </c>
      <c r="C5579" s="195">
        <v>46.99</v>
      </c>
    </row>
    <row r="5580" spans="2:3" x14ac:dyDescent="0.35">
      <c r="B5580" s="95">
        <v>38057</v>
      </c>
      <c r="C5580" s="195">
        <v>46.64</v>
      </c>
    </row>
    <row r="5581" spans="2:3" x14ac:dyDescent="0.35">
      <c r="B5581" s="95">
        <v>38056</v>
      </c>
      <c r="C5581" s="195">
        <v>46.46</v>
      </c>
    </row>
    <row r="5582" spans="2:3" x14ac:dyDescent="0.35">
      <c r="B5582" s="95">
        <v>38055</v>
      </c>
      <c r="C5582" s="195">
        <v>46.68</v>
      </c>
    </row>
    <row r="5583" spans="2:3" x14ac:dyDescent="0.35">
      <c r="B5583" s="95">
        <v>38054</v>
      </c>
      <c r="C5583" s="195">
        <v>46.36</v>
      </c>
    </row>
    <row r="5584" spans="2:3" x14ac:dyDescent="0.35">
      <c r="B5584" s="95">
        <v>38051</v>
      </c>
      <c r="C5584" s="195">
        <v>47.01</v>
      </c>
    </row>
    <row r="5585" spans="2:3" x14ac:dyDescent="0.35">
      <c r="B5585" s="95">
        <v>38050</v>
      </c>
      <c r="C5585" s="195">
        <v>46.81</v>
      </c>
    </row>
    <row r="5586" spans="2:3" x14ac:dyDescent="0.35">
      <c r="B5586" s="95">
        <v>38049</v>
      </c>
      <c r="C5586" s="195">
        <v>46.9</v>
      </c>
    </row>
    <row r="5587" spans="2:3" x14ac:dyDescent="0.35">
      <c r="B5587" s="95">
        <v>38048</v>
      </c>
      <c r="C5587" s="195">
        <v>47.33</v>
      </c>
    </row>
    <row r="5588" spans="2:3" x14ac:dyDescent="0.35">
      <c r="B5588" s="95">
        <v>38047</v>
      </c>
      <c r="C5588" s="195">
        <v>47.33</v>
      </c>
    </row>
    <row r="5589" spans="2:3" x14ac:dyDescent="0.35">
      <c r="B5589" s="95">
        <v>38044</v>
      </c>
      <c r="C5589" s="195">
        <v>48.23</v>
      </c>
    </row>
    <row r="5590" spans="2:3" x14ac:dyDescent="0.35">
      <c r="B5590" s="95">
        <v>38043</v>
      </c>
      <c r="C5590" s="195">
        <v>48.74</v>
      </c>
    </row>
    <row r="5591" spans="2:3" x14ac:dyDescent="0.35">
      <c r="B5591" s="95">
        <v>38042</v>
      </c>
      <c r="C5591" s="195">
        <v>48.02</v>
      </c>
    </row>
    <row r="5592" spans="2:3" x14ac:dyDescent="0.35">
      <c r="B5592" s="95">
        <v>38041</v>
      </c>
      <c r="C5592" s="195">
        <v>48.78</v>
      </c>
    </row>
    <row r="5593" spans="2:3" x14ac:dyDescent="0.35">
      <c r="B5593" s="95">
        <v>38040</v>
      </c>
      <c r="C5593" s="195">
        <v>48.26</v>
      </c>
    </row>
    <row r="5594" spans="2:3" x14ac:dyDescent="0.35">
      <c r="B5594" s="95">
        <v>38037</v>
      </c>
      <c r="C5594" s="195">
        <v>49.21</v>
      </c>
    </row>
    <row r="5595" spans="2:3" x14ac:dyDescent="0.35">
      <c r="B5595" s="95">
        <v>38036</v>
      </c>
      <c r="C5595" s="195">
        <v>49.43</v>
      </c>
    </row>
    <row r="5596" spans="2:3" x14ac:dyDescent="0.35">
      <c r="B5596" s="95">
        <v>38035</v>
      </c>
      <c r="C5596" s="195">
        <v>49.17</v>
      </c>
    </row>
    <row r="5597" spans="2:3" x14ac:dyDescent="0.35">
      <c r="B5597" s="95">
        <v>38034</v>
      </c>
      <c r="C5597" s="195">
        <v>49.43</v>
      </c>
    </row>
    <row r="5598" spans="2:3" x14ac:dyDescent="0.35">
      <c r="B5598" s="95">
        <v>38033</v>
      </c>
      <c r="C5598" s="195">
        <v>48.81</v>
      </c>
    </row>
    <row r="5599" spans="2:3" x14ac:dyDescent="0.35">
      <c r="B5599" s="95">
        <v>38030</v>
      </c>
      <c r="C5599" s="195">
        <v>49.54</v>
      </c>
    </row>
    <row r="5600" spans="2:3" x14ac:dyDescent="0.35">
      <c r="B5600" s="95">
        <v>38029</v>
      </c>
      <c r="C5600" s="195">
        <v>48.48</v>
      </c>
    </row>
    <row r="5601" spans="2:3" x14ac:dyDescent="0.35">
      <c r="B5601" s="95">
        <v>38028</v>
      </c>
      <c r="C5601" s="195">
        <v>48.58</v>
      </c>
    </row>
    <row r="5602" spans="2:3" x14ac:dyDescent="0.35">
      <c r="B5602" s="95">
        <v>38027</v>
      </c>
      <c r="C5602" s="195">
        <v>47.89</v>
      </c>
    </row>
    <row r="5603" spans="2:3" x14ac:dyDescent="0.35">
      <c r="B5603" s="95">
        <v>38026</v>
      </c>
      <c r="C5603" s="195">
        <v>48.59</v>
      </c>
    </row>
    <row r="5604" spans="2:3" x14ac:dyDescent="0.35">
      <c r="B5604" s="95">
        <v>38023</v>
      </c>
      <c r="C5604" s="195">
        <v>47.74</v>
      </c>
    </row>
    <row r="5605" spans="2:3" x14ac:dyDescent="0.35">
      <c r="B5605" s="95">
        <v>38022</v>
      </c>
      <c r="C5605" s="195">
        <v>47.98</v>
      </c>
    </row>
    <row r="5606" spans="2:3" x14ac:dyDescent="0.35">
      <c r="B5606" s="95">
        <v>38021</v>
      </c>
      <c r="C5606" s="195">
        <v>48.06</v>
      </c>
    </row>
    <row r="5607" spans="2:3" x14ac:dyDescent="0.35">
      <c r="B5607" s="95">
        <v>38020</v>
      </c>
      <c r="C5607" s="195">
        <v>47.68</v>
      </c>
    </row>
    <row r="5608" spans="2:3" x14ac:dyDescent="0.35">
      <c r="B5608" s="95">
        <v>38019</v>
      </c>
      <c r="C5608" s="195">
        <v>47.82</v>
      </c>
    </row>
    <row r="5609" spans="2:3" x14ac:dyDescent="0.35">
      <c r="B5609" s="95">
        <v>38016</v>
      </c>
      <c r="C5609" s="195">
        <v>47.82</v>
      </c>
    </row>
    <row r="5610" spans="2:3" x14ac:dyDescent="0.35">
      <c r="B5610" s="95">
        <v>38015</v>
      </c>
      <c r="C5610" s="195">
        <v>47.34</v>
      </c>
    </row>
    <row r="5611" spans="2:3" x14ac:dyDescent="0.35">
      <c r="B5611" s="95">
        <v>38014</v>
      </c>
      <c r="C5611" s="195">
        <v>47.6</v>
      </c>
    </row>
    <row r="5612" spans="2:3" x14ac:dyDescent="0.35">
      <c r="B5612" s="95">
        <v>38013</v>
      </c>
      <c r="C5612" s="195">
        <v>48.91</v>
      </c>
    </row>
    <row r="5613" spans="2:3" x14ac:dyDescent="0.35">
      <c r="B5613" s="95">
        <v>38012</v>
      </c>
      <c r="C5613" s="195">
        <v>48.96</v>
      </c>
    </row>
    <row r="5614" spans="2:3" x14ac:dyDescent="0.35">
      <c r="B5614" s="95">
        <v>38009</v>
      </c>
      <c r="C5614" s="195">
        <v>48.96</v>
      </c>
    </row>
    <row r="5615" spans="2:3" x14ac:dyDescent="0.35">
      <c r="B5615" s="95">
        <v>38008</v>
      </c>
      <c r="C5615" s="195">
        <v>47.05</v>
      </c>
    </row>
    <row r="5616" spans="2:3" x14ac:dyDescent="0.35">
      <c r="B5616" s="95">
        <v>38007</v>
      </c>
      <c r="C5616" s="195">
        <v>49.15</v>
      </c>
    </row>
    <row r="5617" spans="2:3" x14ac:dyDescent="0.35">
      <c r="B5617" s="95">
        <v>38006</v>
      </c>
      <c r="C5617" s="195">
        <v>49.5</v>
      </c>
    </row>
    <row r="5618" spans="2:3" x14ac:dyDescent="0.35">
      <c r="B5618" s="95">
        <v>38005</v>
      </c>
      <c r="C5618" s="195">
        <v>49.5</v>
      </c>
    </row>
    <row r="5619" spans="2:3" x14ac:dyDescent="0.35">
      <c r="B5619" s="95">
        <v>38002</v>
      </c>
      <c r="C5619" s="195">
        <v>49.46</v>
      </c>
    </row>
    <row r="5620" spans="2:3" x14ac:dyDescent="0.35">
      <c r="B5620" s="95">
        <v>38001</v>
      </c>
      <c r="C5620" s="195">
        <v>49.5</v>
      </c>
    </row>
    <row r="5621" spans="2:3" x14ac:dyDescent="0.35">
      <c r="B5621" s="95">
        <v>38000</v>
      </c>
      <c r="C5621" s="195">
        <v>48.77</v>
      </c>
    </row>
    <row r="5622" spans="2:3" x14ac:dyDescent="0.35">
      <c r="B5622" s="95">
        <v>37999</v>
      </c>
      <c r="C5622" s="195">
        <v>49.29</v>
      </c>
    </row>
    <row r="5623" spans="2:3" x14ac:dyDescent="0.35">
      <c r="B5623" s="95">
        <v>37998</v>
      </c>
      <c r="C5623" s="195">
        <v>49.16</v>
      </c>
    </row>
    <row r="5624" spans="2:3" x14ac:dyDescent="0.35">
      <c r="B5624" s="95">
        <v>37995</v>
      </c>
      <c r="C5624" s="195">
        <v>49.21</v>
      </c>
    </row>
    <row r="5625" spans="2:3" x14ac:dyDescent="0.35">
      <c r="B5625" s="95">
        <v>37994</v>
      </c>
      <c r="C5625" s="195">
        <v>49.38</v>
      </c>
    </row>
    <row r="5626" spans="2:3" x14ac:dyDescent="0.35">
      <c r="B5626" s="95">
        <v>37993</v>
      </c>
      <c r="C5626" s="195">
        <v>49.39</v>
      </c>
    </row>
    <row r="5627" spans="2:3" x14ac:dyDescent="0.35">
      <c r="B5627" s="95">
        <v>37992</v>
      </c>
      <c r="C5627" s="195">
        <v>50.2</v>
      </c>
    </row>
    <row r="5628" spans="2:3" x14ac:dyDescent="0.35">
      <c r="B5628" s="95">
        <v>37991</v>
      </c>
      <c r="C5628" s="195">
        <v>50.99</v>
      </c>
    </row>
    <row r="5629" spans="2:3" x14ac:dyDescent="0.35">
      <c r="B5629" s="95">
        <v>37988</v>
      </c>
      <c r="C5629" s="195">
        <v>50.5</v>
      </c>
    </row>
    <row r="5630" spans="2:3" x14ac:dyDescent="0.35">
      <c r="B5630" s="95">
        <v>37987</v>
      </c>
      <c r="C5630" s="195">
        <v>49.84</v>
      </c>
    </row>
    <row r="5631" spans="2:3" x14ac:dyDescent="0.35">
      <c r="B5631" s="95">
        <v>37986</v>
      </c>
      <c r="C5631" s="195">
        <v>49.88</v>
      </c>
    </row>
    <row r="5632" spans="2:3" x14ac:dyDescent="0.35">
      <c r="B5632" s="95">
        <v>37985</v>
      </c>
      <c r="C5632" s="195">
        <v>49.86</v>
      </c>
    </row>
    <row r="5633" spans="2:3" x14ac:dyDescent="0.35">
      <c r="B5633" s="95">
        <v>37984</v>
      </c>
      <c r="C5633" s="195">
        <v>49.16</v>
      </c>
    </row>
    <row r="5634" spans="2:3" x14ac:dyDescent="0.35">
      <c r="B5634" s="95">
        <v>37981</v>
      </c>
      <c r="C5634" s="195">
        <v>48.4</v>
      </c>
    </row>
    <row r="5635" spans="2:3" x14ac:dyDescent="0.35">
      <c r="B5635" s="95">
        <v>37980</v>
      </c>
      <c r="C5635" s="195">
        <v>48.36</v>
      </c>
    </row>
    <row r="5636" spans="2:3" x14ac:dyDescent="0.35">
      <c r="B5636" s="95">
        <v>37979</v>
      </c>
      <c r="C5636" s="195">
        <v>48.36</v>
      </c>
    </row>
    <row r="5637" spans="2:3" x14ac:dyDescent="0.35">
      <c r="B5637" s="95">
        <v>37978</v>
      </c>
      <c r="C5637" s="195">
        <v>48.09</v>
      </c>
    </row>
    <row r="5638" spans="2:3" x14ac:dyDescent="0.35">
      <c r="B5638" s="95">
        <v>37977</v>
      </c>
      <c r="C5638" s="195">
        <v>48.1</v>
      </c>
    </row>
    <row r="5639" spans="2:3" x14ac:dyDescent="0.35">
      <c r="B5639" s="95">
        <v>37974</v>
      </c>
      <c r="C5639" s="195">
        <v>47.98</v>
      </c>
    </row>
    <row r="5640" spans="2:3" x14ac:dyDescent="0.35">
      <c r="B5640" s="95">
        <v>37973</v>
      </c>
      <c r="C5640" s="195">
        <v>47.55</v>
      </c>
    </row>
    <row r="5641" spans="2:3" x14ac:dyDescent="0.35">
      <c r="B5641" s="95">
        <v>37972</v>
      </c>
      <c r="C5641" s="195">
        <v>48.01</v>
      </c>
    </row>
    <row r="5642" spans="2:3" x14ac:dyDescent="0.35">
      <c r="B5642" s="95">
        <v>37971</v>
      </c>
      <c r="C5642" s="195">
        <v>46.22</v>
      </c>
    </row>
    <row r="5643" spans="2:3" x14ac:dyDescent="0.35">
      <c r="B5643" s="95">
        <v>37970</v>
      </c>
      <c r="C5643" s="195">
        <v>45.41</v>
      </c>
    </row>
    <row r="5644" spans="2:3" x14ac:dyDescent="0.35">
      <c r="B5644" s="95">
        <v>37967</v>
      </c>
      <c r="C5644" s="195">
        <v>45.34</v>
      </c>
    </row>
    <row r="5645" spans="2:3" x14ac:dyDescent="0.35">
      <c r="B5645" s="95">
        <v>37966</v>
      </c>
      <c r="C5645" s="195">
        <v>45.06</v>
      </c>
    </row>
    <row r="5646" spans="2:3" x14ac:dyDescent="0.35">
      <c r="B5646" s="95">
        <v>37965</v>
      </c>
      <c r="C5646" s="195">
        <v>44.08</v>
      </c>
    </row>
    <row r="5647" spans="2:3" x14ac:dyDescent="0.35">
      <c r="B5647" s="95">
        <v>37964</v>
      </c>
      <c r="C5647" s="195">
        <v>43.75</v>
      </c>
    </row>
    <row r="5648" spans="2:3" x14ac:dyDescent="0.35">
      <c r="B5648" s="95">
        <v>37963</v>
      </c>
      <c r="C5648" s="195">
        <v>43.67</v>
      </c>
    </row>
    <row r="5649" spans="2:3" x14ac:dyDescent="0.35">
      <c r="B5649" s="95">
        <v>37960</v>
      </c>
      <c r="C5649" s="195">
        <v>42.44</v>
      </c>
    </row>
    <row r="5650" spans="2:3" x14ac:dyDescent="0.35">
      <c r="B5650" s="95">
        <v>37959</v>
      </c>
      <c r="C5650" s="195">
        <v>40.94</v>
      </c>
    </row>
    <row r="5651" spans="2:3" x14ac:dyDescent="0.35">
      <c r="B5651" s="95">
        <v>37958</v>
      </c>
      <c r="C5651" s="195">
        <v>39.549999999999997</v>
      </c>
    </row>
    <row r="5652" spans="2:3" x14ac:dyDescent="0.35">
      <c r="B5652" s="95">
        <v>37957</v>
      </c>
      <c r="C5652" s="195">
        <v>40</v>
      </c>
    </row>
    <row r="5653" spans="2:3" x14ac:dyDescent="0.35">
      <c r="B5653" s="95">
        <v>37956</v>
      </c>
      <c r="C5653" s="195">
        <v>39.47</v>
      </c>
    </row>
    <row r="5654" spans="2:3" x14ac:dyDescent="0.35">
      <c r="B5654" s="95">
        <v>37953</v>
      </c>
      <c r="C5654" s="195">
        <v>38.700000000000003</v>
      </c>
    </row>
    <row r="5655" spans="2:3" x14ac:dyDescent="0.35">
      <c r="B5655" s="95">
        <v>37952</v>
      </c>
      <c r="C5655" s="195">
        <v>38.94</v>
      </c>
    </row>
    <row r="5656" spans="2:3" x14ac:dyDescent="0.35">
      <c r="B5656" s="95">
        <v>37951</v>
      </c>
      <c r="C5656" s="195">
        <v>39.270000000000003</v>
      </c>
    </row>
    <row r="5657" spans="2:3" x14ac:dyDescent="0.35">
      <c r="B5657" s="95">
        <v>37950</v>
      </c>
      <c r="C5657" s="195">
        <v>39.270000000000003</v>
      </c>
    </row>
    <row r="5658" spans="2:3" x14ac:dyDescent="0.35">
      <c r="B5658" s="95">
        <v>37949</v>
      </c>
      <c r="C5658" s="195">
        <v>38.880000000000003</v>
      </c>
    </row>
    <row r="5659" spans="2:3" x14ac:dyDescent="0.35">
      <c r="B5659" s="95">
        <v>37946</v>
      </c>
      <c r="C5659" s="195">
        <v>39.24</v>
      </c>
    </row>
    <row r="5660" spans="2:3" x14ac:dyDescent="0.35">
      <c r="B5660" s="95">
        <v>37945</v>
      </c>
      <c r="C5660" s="195">
        <v>39.56</v>
      </c>
    </row>
    <row r="5661" spans="2:3" x14ac:dyDescent="0.35">
      <c r="B5661" s="95">
        <v>37944</v>
      </c>
      <c r="C5661" s="195">
        <v>38.85</v>
      </c>
    </row>
    <row r="5662" spans="2:3" x14ac:dyDescent="0.35">
      <c r="B5662" s="95">
        <v>37943</v>
      </c>
      <c r="C5662" s="195">
        <v>39.49</v>
      </c>
    </row>
    <row r="5663" spans="2:3" x14ac:dyDescent="0.35">
      <c r="B5663" s="95">
        <v>37942</v>
      </c>
      <c r="C5663" s="195">
        <v>39.799999999999997</v>
      </c>
    </row>
    <row r="5664" spans="2:3" x14ac:dyDescent="0.35">
      <c r="B5664" s="95">
        <v>37939</v>
      </c>
      <c r="C5664" s="195">
        <v>39.99</v>
      </c>
    </row>
    <row r="5665" spans="2:3" x14ac:dyDescent="0.35">
      <c r="B5665" s="95">
        <v>37938</v>
      </c>
      <c r="C5665" s="195">
        <v>40.74</v>
      </c>
    </row>
    <row r="5666" spans="2:3" x14ac:dyDescent="0.35">
      <c r="B5666" s="95">
        <v>37937</v>
      </c>
      <c r="C5666" s="195">
        <v>40.270000000000003</v>
      </c>
    </row>
    <row r="5667" spans="2:3" x14ac:dyDescent="0.35">
      <c r="B5667" s="95">
        <v>37936</v>
      </c>
      <c r="C5667" s="195">
        <v>40.51</v>
      </c>
    </row>
    <row r="5668" spans="2:3" x14ac:dyDescent="0.35">
      <c r="B5668" s="95">
        <v>37935</v>
      </c>
      <c r="C5668" s="195">
        <v>40.770000000000003</v>
      </c>
    </row>
    <row r="5669" spans="2:3" x14ac:dyDescent="0.35">
      <c r="B5669" s="95">
        <v>37932</v>
      </c>
      <c r="C5669" s="195">
        <v>40.770000000000003</v>
      </c>
    </row>
    <row r="5670" spans="2:3" x14ac:dyDescent="0.35">
      <c r="B5670" s="95">
        <v>37931</v>
      </c>
      <c r="C5670" s="195">
        <v>40.28</v>
      </c>
    </row>
    <row r="5671" spans="2:3" x14ac:dyDescent="0.35">
      <c r="B5671" s="95">
        <v>37930</v>
      </c>
      <c r="C5671" s="195">
        <v>40.549999999999997</v>
      </c>
    </row>
    <row r="5672" spans="2:3" x14ac:dyDescent="0.35">
      <c r="B5672" s="95">
        <v>37929</v>
      </c>
      <c r="C5672" s="195">
        <v>40.82</v>
      </c>
    </row>
    <row r="5673" spans="2:3" x14ac:dyDescent="0.35">
      <c r="B5673" s="95">
        <v>37928</v>
      </c>
      <c r="C5673" s="195">
        <v>41.28</v>
      </c>
    </row>
    <row r="5674" spans="2:3" x14ac:dyDescent="0.35">
      <c r="B5674" s="95">
        <v>37925</v>
      </c>
      <c r="C5674" s="195">
        <v>41.42</v>
      </c>
    </row>
    <row r="5675" spans="2:3" x14ac:dyDescent="0.35">
      <c r="B5675" s="95">
        <v>37924</v>
      </c>
      <c r="C5675" s="195">
        <v>41.36</v>
      </c>
    </row>
    <row r="5676" spans="2:3" x14ac:dyDescent="0.35">
      <c r="B5676" s="95">
        <v>37923</v>
      </c>
      <c r="C5676" s="195">
        <v>40.409999999999997</v>
      </c>
    </row>
    <row r="5677" spans="2:3" x14ac:dyDescent="0.35">
      <c r="B5677" s="95">
        <v>37922</v>
      </c>
      <c r="C5677" s="195">
        <v>40.33</v>
      </c>
    </row>
    <row r="5678" spans="2:3" x14ac:dyDescent="0.35">
      <c r="B5678" s="95">
        <v>37921</v>
      </c>
      <c r="C5678" s="195">
        <v>40.520000000000003</v>
      </c>
    </row>
    <row r="5679" spans="2:3" x14ac:dyDescent="0.35">
      <c r="B5679" s="95">
        <v>37918</v>
      </c>
      <c r="C5679" s="195">
        <v>40.86</v>
      </c>
    </row>
    <row r="5680" spans="2:3" x14ac:dyDescent="0.35">
      <c r="B5680" s="95">
        <v>37917</v>
      </c>
      <c r="C5680" s="195">
        <v>41.19</v>
      </c>
    </row>
    <row r="5681" spans="2:3" x14ac:dyDescent="0.35">
      <c r="B5681" s="95">
        <v>37916</v>
      </c>
      <c r="C5681" s="195">
        <v>40.92</v>
      </c>
    </row>
    <row r="5682" spans="2:3" x14ac:dyDescent="0.35">
      <c r="B5682" s="95">
        <v>37915</v>
      </c>
      <c r="C5682" s="195">
        <v>40.700000000000003</v>
      </c>
    </row>
    <row r="5683" spans="2:3" x14ac:dyDescent="0.35">
      <c r="B5683" s="95">
        <v>37914</v>
      </c>
      <c r="C5683" s="195">
        <v>41.68</v>
      </c>
    </row>
    <row r="5684" spans="2:3" x14ac:dyDescent="0.35">
      <c r="B5684" s="95">
        <v>37911</v>
      </c>
      <c r="C5684" s="195">
        <v>40.659999999999997</v>
      </c>
    </row>
    <row r="5685" spans="2:3" x14ac:dyDescent="0.35">
      <c r="B5685" s="95">
        <v>37910</v>
      </c>
      <c r="C5685" s="195">
        <v>40.83</v>
      </c>
    </row>
    <row r="5686" spans="2:3" x14ac:dyDescent="0.35">
      <c r="B5686" s="95">
        <v>37909</v>
      </c>
      <c r="C5686" s="195">
        <v>40.42</v>
      </c>
    </row>
    <row r="5687" spans="2:3" x14ac:dyDescent="0.35">
      <c r="B5687" s="95">
        <v>37908</v>
      </c>
      <c r="C5687" s="195">
        <v>40.549999999999997</v>
      </c>
    </row>
    <row r="5688" spans="2:3" x14ac:dyDescent="0.35">
      <c r="B5688" s="95">
        <v>37907</v>
      </c>
      <c r="C5688" s="195">
        <v>41.16</v>
      </c>
    </row>
    <row r="5689" spans="2:3" x14ac:dyDescent="0.35">
      <c r="B5689" s="95">
        <v>37904</v>
      </c>
      <c r="C5689" s="195">
        <v>40.590000000000003</v>
      </c>
    </row>
    <row r="5690" spans="2:3" x14ac:dyDescent="0.35">
      <c r="B5690" s="95">
        <v>37903</v>
      </c>
      <c r="C5690" s="195">
        <v>40.67</v>
      </c>
    </row>
    <row r="5691" spans="2:3" x14ac:dyDescent="0.35">
      <c r="B5691" s="95">
        <v>37902</v>
      </c>
      <c r="C5691" s="195">
        <v>41.24</v>
      </c>
    </row>
    <row r="5692" spans="2:3" x14ac:dyDescent="0.35">
      <c r="B5692" s="95">
        <v>37901</v>
      </c>
      <c r="C5692" s="195">
        <v>41.42</v>
      </c>
    </row>
    <row r="5693" spans="2:3" x14ac:dyDescent="0.35">
      <c r="B5693" s="95">
        <v>37900</v>
      </c>
      <c r="C5693" s="195">
        <v>40.200000000000003</v>
      </c>
    </row>
    <row r="5694" spans="2:3" x14ac:dyDescent="0.35">
      <c r="B5694" s="95">
        <v>37897</v>
      </c>
      <c r="C5694" s="195">
        <v>40.49</v>
      </c>
    </row>
    <row r="5695" spans="2:3" x14ac:dyDescent="0.35">
      <c r="B5695" s="95">
        <v>37896</v>
      </c>
      <c r="C5695" s="195">
        <v>40.06</v>
      </c>
    </row>
    <row r="5696" spans="2:3" x14ac:dyDescent="0.35">
      <c r="B5696" s="95">
        <v>37895</v>
      </c>
      <c r="C5696" s="195">
        <v>40.06</v>
      </c>
    </row>
    <row r="5697" spans="2:3" x14ac:dyDescent="0.35">
      <c r="B5697" s="95">
        <v>37894</v>
      </c>
      <c r="C5697" s="195">
        <v>40.17</v>
      </c>
    </row>
    <row r="5698" spans="2:3" x14ac:dyDescent="0.35">
      <c r="B5698" s="95">
        <v>37893</v>
      </c>
      <c r="C5698" s="195">
        <v>40.78</v>
      </c>
    </row>
    <row r="5699" spans="2:3" x14ac:dyDescent="0.35">
      <c r="B5699" s="95">
        <v>37890</v>
      </c>
      <c r="C5699" s="195">
        <v>40.32</v>
      </c>
    </row>
    <row r="5700" spans="2:3" x14ac:dyDescent="0.35">
      <c r="B5700" s="95">
        <v>37889</v>
      </c>
      <c r="C5700" s="195">
        <v>40.07</v>
      </c>
    </row>
    <row r="5701" spans="2:3" x14ac:dyDescent="0.35">
      <c r="B5701" s="95">
        <v>37888</v>
      </c>
      <c r="C5701" s="195">
        <v>41.11</v>
      </c>
    </row>
    <row r="5702" spans="2:3" x14ac:dyDescent="0.35">
      <c r="B5702" s="95">
        <v>37887</v>
      </c>
      <c r="C5702" s="195">
        <v>40.89</v>
      </c>
    </row>
    <row r="5703" spans="2:3" x14ac:dyDescent="0.35">
      <c r="B5703" s="95">
        <v>37886</v>
      </c>
      <c r="C5703" s="195">
        <v>39.72</v>
      </c>
    </row>
    <row r="5704" spans="2:3" x14ac:dyDescent="0.35">
      <c r="B5704" s="95">
        <v>37883</v>
      </c>
      <c r="C5704" s="195">
        <v>41.01</v>
      </c>
    </row>
    <row r="5705" spans="2:3" x14ac:dyDescent="0.35">
      <c r="B5705" s="95">
        <v>37882</v>
      </c>
      <c r="C5705" s="195">
        <v>40.04</v>
      </c>
    </row>
    <row r="5706" spans="2:3" x14ac:dyDescent="0.35">
      <c r="B5706" s="95">
        <v>37881</v>
      </c>
      <c r="C5706" s="195">
        <v>39.770000000000003</v>
      </c>
    </row>
    <row r="5707" spans="2:3" x14ac:dyDescent="0.35">
      <c r="B5707" s="95">
        <v>37880</v>
      </c>
      <c r="C5707" s="195">
        <v>40.950000000000003</v>
      </c>
    </row>
    <row r="5708" spans="2:3" x14ac:dyDescent="0.35">
      <c r="B5708" s="95">
        <v>37879</v>
      </c>
      <c r="C5708" s="195">
        <v>40.49</v>
      </c>
    </row>
    <row r="5709" spans="2:3" x14ac:dyDescent="0.35">
      <c r="B5709" s="95">
        <v>37876</v>
      </c>
      <c r="C5709" s="195">
        <v>40.81</v>
      </c>
    </row>
    <row r="5710" spans="2:3" x14ac:dyDescent="0.35">
      <c r="B5710" s="95">
        <v>37875</v>
      </c>
      <c r="C5710" s="195">
        <v>41.23</v>
      </c>
    </row>
    <row r="5711" spans="2:3" x14ac:dyDescent="0.35">
      <c r="B5711" s="95">
        <v>37874</v>
      </c>
      <c r="C5711" s="195">
        <v>41.06</v>
      </c>
    </row>
    <row r="5712" spans="2:3" x14ac:dyDescent="0.35">
      <c r="B5712" s="95">
        <v>37873</v>
      </c>
      <c r="C5712" s="195">
        <v>41.11</v>
      </c>
    </row>
    <row r="5713" spans="2:3" x14ac:dyDescent="0.35">
      <c r="B5713" s="95">
        <v>37872</v>
      </c>
      <c r="C5713" s="195">
        <v>41.17</v>
      </c>
    </row>
    <row r="5714" spans="2:3" x14ac:dyDescent="0.35">
      <c r="B5714" s="95">
        <v>37869</v>
      </c>
      <c r="C5714" s="195">
        <v>40.75</v>
      </c>
    </row>
    <row r="5715" spans="2:3" x14ac:dyDescent="0.35">
      <c r="B5715" s="95">
        <v>37868</v>
      </c>
      <c r="C5715" s="195">
        <v>40.67</v>
      </c>
    </row>
    <row r="5716" spans="2:3" x14ac:dyDescent="0.35">
      <c r="B5716" s="95">
        <v>37867</v>
      </c>
      <c r="C5716" s="195">
        <v>40.700000000000003</v>
      </c>
    </row>
    <row r="5717" spans="2:3" x14ac:dyDescent="0.35">
      <c r="B5717" s="95">
        <v>37866</v>
      </c>
      <c r="C5717" s="195">
        <v>40.69</v>
      </c>
    </row>
    <row r="5718" spans="2:3" x14ac:dyDescent="0.35">
      <c r="B5718" s="95">
        <v>37865</v>
      </c>
      <c r="C5718" s="195">
        <v>41.43</v>
      </c>
    </row>
    <row r="5719" spans="2:3" x14ac:dyDescent="0.35">
      <c r="B5719" s="95">
        <v>37862</v>
      </c>
      <c r="C5719" s="195">
        <v>40.79</v>
      </c>
    </row>
    <row r="5720" spans="2:3" x14ac:dyDescent="0.35">
      <c r="B5720" s="95">
        <v>37861</v>
      </c>
      <c r="C5720" s="195">
        <v>40.53</v>
      </c>
    </row>
    <row r="5721" spans="2:3" x14ac:dyDescent="0.35">
      <c r="B5721" s="95">
        <v>37860</v>
      </c>
      <c r="C5721" s="195">
        <v>40.520000000000003</v>
      </c>
    </row>
    <row r="5722" spans="2:3" x14ac:dyDescent="0.35">
      <c r="B5722" s="95">
        <v>37859</v>
      </c>
      <c r="C5722" s="195">
        <v>40.67</v>
      </c>
    </row>
    <row r="5723" spans="2:3" x14ac:dyDescent="0.35">
      <c r="B5723" s="95">
        <v>37858</v>
      </c>
      <c r="C5723" s="195">
        <v>40.03</v>
      </c>
    </row>
    <row r="5724" spans="2:3" x14ac:dyDescent="0.35">
      <c r="B5724" s="95">
        <v>37855</v>
      </c>
      <c r="C5724" s="195">
        <v>40.56</v>
      </c>
    </row>
    <row r="5725" spans="2:3" x14ac:dyDescent="0.35">
      <c r="B5725" s="95">
        <v>37854</v>
      </c>
      <c r="C5725" s="195">
        <v>40.85</v>
      </c>
    </row>
    <row r="5726" spans="2:3" x14ac:dyDescent="0.35">
      <c r="B5726" s="95">
        <v>37853</v>
      </c>
      <c r="C5726" s="195">
        <v>40.81</v>
      </c>
    </row>
    <row r="5727" spans="2:3" x14ac:dyDescent="0.35">
      <c r="B5727" s="95">
        <v>37852</v>
      </c>
      <c r="C5727" s="195">
        <v>40.76</v>
      </c>
    </row>
    <row r="5728" spans="2:3" x14ac:dyDescent="0.35">
      <c r="B5728" s="95">
        <v>37851</v>
      </c>
      <c r="C5728" s="195">
        <v>40.93</v>
      </c>
    </row>
    <row r="5729" spans="2:3" x14ac:dyDescent="0.35">
      <c r="B5729" s="95">
        <v>37848</v>
      </c>
      <c r="C5729" s="195">
        <v>40.74</v>
      </c>
    </row>
    <row r="5730" spans="2:3" x14ac:dyDescent="0.35">
      <c r="B5730" s="95">
        <v>37847</v>
      </c>
      <c r="C5730" s="195">
        <v>40.74</v>
      </c>
    </row>
    <row r="5731" spans="2:3" x14ac:dyDescent="0.35">
      <c r="B5731" s="95">
        <v>37846</v>
      </c>
      <c r="C5731" s="195">
        <v>40.42</v>
      </c>
    </row>
    <row r="5732" spans="2:3" x14ac:dyDescent="0.35">
      <c r="B5732" s="95">
        <v>37845</v>
      </c>
      <c r="C5732" s="195">
        <v>40.58</v>
      </c>
    </row>
    <row r="5733" spans="2:3" x14ac:dyDescent="0.35">
      <c r="B5733" s="95">
        <v>37844</v>
      </c>
      <c r="C5733" s="195">
        <v>40.06</v>
      </c>
    </row>
    <row r="5734" spans="2:3" x14ac:dyDescent="0.35">
      <c r="B5734" s="95">
        <v>37841</v>
      </c>
      <c r="C5734" s="195">
        <v>40.03</v>
      </c>
    </row>
    <row r="5735" spans="2:3" x14ac:dyDescent="0.35">
      <c r="B5735" s="95">
        <v>37840</v>
      </c>
      <c r="C5735" s="195">
        <v>39.58</v>
      </c>
    </row>
    <row r="5736" spans="2:3" x14ac:dyDescent="0.35">
      <c r="B5736" s="95">
        <v>37839</v>
      </c>
      <c r="C5736" s="195">
        <v>39.39</v>
      </c>
    </row>
    <row r="5737" spans="2:3" x14ac:dyDescent="0.35">
      <c r="B5737" s="95">
        <v>37838</v>
      </c>
      <c r="C5737" s="195">
        <v>39.65</v>
      </c>
    </row>
    <row r="5738" spans="2:3" x14ac:dyDescent="0.35">
      <c r="B5738" s="95">
        <v>37837</v>
      </c>
      <c r="C5738" s="195">
        <v>39.83</v>
      </c>
    </row>
    <row r="5739" spans="2:3" x14ac:dyDescent="0.35">
      <c r="B5739" s="95">
        <v>37834</v>
      </c>
      <c r="C5739" s="195">
        <v>39.85</v>
      </c>
    </row>
    <row r="5740" spans="2:3" x14ac:dyDescent="0.35">
      <c r="B5740" s="95">
        <v>37833</v>
      </c>
      <c r="C5740" s="195">
        <v>39.53</v>
      </c>
    </row>
    <row r="5741" spans="2:3" x14ac:dyDescent="0.35">
      <c r="B5741" s="95">
        <v>37832</v>
      </c>
      <c r="C5741" s="195">
        <v>40.299999999999997</v>
      </c>
    </row>
    <row r="5742" spans="2:3" x14ac:dyDescent="0.35">
      <c r="B5742" s="95">
        <v>37831</v>
      </c>
      <c r="C5742" s="195">
        <v>40.020000000000003</v>
      </c>
    </row>
    <row r="5743" spans="2:3" x14ac:dyDescent="0.35">
      <c r="B5743" s="95">
        <v>37830</v>
      </c>
      <c r="C5743" s="195">
        <v>40</v>
      </c>
    </row>
    <row r="5744" spans="2:3" x14ac:dyDescent="0.35">
      <c r="B5744" s="95">
        <v>37827</v>
      </c>
      <c r="C5744" s="195">
        <v>40.15</v>
      </c>
    </row>
    <row r="5745" spans="2:3" x14ac:dyDescent="0.35">
      <c r="B5745" s="95">
        <v>37826</v>
      </c>
      <c r="C5745" s="195">
        <v>38.950000000000003</v>
      </c>
    </row>
    <row r="5746" spans="2:3" x14ac:dyDescent="0.35">
      <c r="B5746" s="95">
        <v>37825</v>
      </c>
      <c r="C5746" s="195">
        <v>39.29</v>
      </c>
    </row>
    <row r="5747" spans="2:3" x14ac:dyDescent="0.35">
      <c r="B5747" s="95">
        <v>37824</v>
      </c>
      <c r="C5747" s="195">
        <v>38.24</v>
      </c>
    </row>
    <row r="5748" spans="2:3" x14ac:dyDescent="0.35">
      <c r="B5748" s="95">
        <v>37823</v>
      </c>
      <c r="C5748" s="195">
        <v>38.26</v>
      </c>
    </row>
    <row r="5749" spans="2:3" x14ac:dyDescent="0.35">
      <c r="B5749" s="95">
        <v>37820</v>
      </c>
      <c r="C5749" s="195">
        <v>38.6</v>
      </c>
    </row>
    <row r="5750" spans="2:3" x14ac:dyDescent="0.35">
      <c r="B5750" s="95">
        <v>37819</v>
      </c>
      <c r="C5750" s="195">
        <v>38.61</v>
      </c>
    </row>
    <row r="5751" spans="2:3" x14ac:dyDescent="0.35">
      <c r="B5751" s="95">
        <v>37818</v>
      </c>
      <c r="C5751" s="195">
        <v>38.74</v>
      </c>
    </row>
    <row r="5752" spans="2:3" x14ac:dyDescent="0.35">
      <c r="B5752" s="95">
        <v>37817</v>
      </c>
      <c r="C5752" s="195">
        <v>38.72</v>
      </c>
    </row>
    <row r="5753" spans="2:3" x14ac:dyDescent="0.35">
      <c r="B5753" s="95">
        <v>37816</v>
      </c>
      <c r="C5753" s="195">
        <v>39.299999999999997</v>
      </c>
    </row>
    <row r="5754" spans="2:3" x14ac:dyDescent="0.35">
      <c r="B5754" s="95">
        <v>37813</v>
      </c>
      <c r="C5754" s="195">
        <v>39.299999999999997</v>
      </c>
    </row>
    <row r="5755" spans="2:3" x14ac:dyDescent="0.35">
      <c r="B5755" s="95">
        <v>37812</v>
      </c>
      <c r="C5755" s="195">
        <v>37.93</v>
      </c>
    </row>
    <row r="5756" spans="2:3" x14ac:dyDescent="0.35">
      <c r="B5756" s="95">
        <v>37811</v>
      </c>
      <c r="C5756" s="195">
        <v>38.49</v>
      </c>
    </row>
    <row r="5757" spans="2:3" x14ac:dyDescent="0.35">
      <c r="B5757" s="95">
        <v>37810</v>
      </c>
      <c r="C5757" s="195">
        <v>38.6</v>
      </c>
    </row>
    <row r="5758" spans="2:3" x14ac:dyDescent="0.35">
      <c r="B5758" s="95">
        <v>37809</v>
      </c>
      <c r="C5758" s="195">
        <v>38.31</v>
      </c>
    </row>
    <row r="5759" spans="2:3" x14ac:dyDescent="0.35">
      <c r="B5759" s="95">
        <v>37806</v>
      </c>
      <c r="C5759" s="195">
        <v>38.35</v>
      </c>
    </row>
    <row r="5760" spans="2:3" x14ac:dyDescent="0.35">
      <c r="B5760" s="95">
        <v>37805</v>
      </c>
      <c r="C5760" s="195">
        <v>38.090000000000003</v>
      </c>
    </row>
    <row r="5761" spans="2:3" x14ac:dyDescent="0.35">
      <c r="B5761" s="95">
        <v>37804</v>
      </c>
      <c r="C5761" s="195">
        <v>37.020000000000003</v>
      </c>
    </row>
    <row r="5762" spans="2:3" x14ac:dyDescent="0.35">
      <c r="B5762" s="95">
        <v>37803</v>
      </c>
      <c r="C5762" s="195">
        <v>36.93</v>
      </c>
    </row>
    <row r="5763" spans="2:3" x14ac:dyDescent="0.35">
      <c r="B5763" s="95">
        <v>37802</v>
      </c>
      <c r="C5763" s="195">
        <v>37.15</v>
      </c>
    </row>
    <row r="5764" spans="2:3" x14ac:dyDescent="0.35">
      <c r="B5764" s="95">
        <v>37799</v>
      </c>
      <c r="C5764" s="195">
        <v>36.770000000000003</v>
      </c>
    </row>
    <row r="5765" spans="2:3" x14ac:dyDescent="0.35">
      <c r="B5765" s="95">
        <v>37798</v>
      </c>
      <c r="C5765" s="195">
        <v>37.1</v>
      </c>
    </row>
    <row r="5766" spans="2:3" x14ac:dyDescent="0.35">
      <c r="B5766" s="95">
        <v>37797</v>
      </c>
      <c r="C5766" s="195">
        <v>37.35</v>
      </c>
    </row>
    <row r="5767" spans="2:3" x14ac:dyDescent="0.35">
      <c r="B5767" s="95">
        <v>37796</v>
      </c>
      <c r="C5767" s="195">
        <v>37.54</v>
      </c>
    </row>
    <row r="5768" spans="2:3" x14ac:dyDescent="0.35">
      <c r="B5768" s="95">
        <v>37795</v>
      </c>
      <c r="C5768" s="195">
        <v>37.69</v>
      </c>
    </row>
    <row r="5769" spans="2:3" x14ac:dyDescent="0.35">
      <c r="B5769" s="95">
        <v>37792</v>
      </c>
      <c r="C5769" s="195">
        <v>38.119999999999997</v>
      </c>
    </row>
    <row r="5770" spans="2:3" x14ac:dyDescent="0.35">
      <c r="B5770" s="95">
        <v>37791</v>
      </c>
      <c r="C5770" s="195">
        <v>38.24</v>
      </c>
    </row>
    <row r="5771" spans="2:3" x14ac:dyDescent="0.35">
      <c r="B5771" s="95">
        <v>37790</v>
      </c>
      <c r="C5771" s="195">
        <v>37.96</v>
      </c>
    </row>
    <row r="5772" spans="2:3" x14ac:dyDescent="0.35">
      <c r="B5772" s="95">
        <v>37789</v>
      </c>
      <c r="C5772" s="195">
        <v>37.99</v>
      </c>
    </row>
    <row r="5773" spans="2:3" x14ac:dyDescent="0.35">
      <c r="B5773" s="95">
        <v>37788</v>
      </c>
      <c r="C5773" s="195">
        <v>38.4</v>
      </c>
    </row>
    <row r="5774" spans="2:3" x14ac:dyDescent="0.35">
      <c r="B5774" s="95">
        <v>37785</v>
      </c>
      <c r="C5774" s="195">
        <v>39.03</v>
      </c>
    </row>
    <row r="5775" spans="2:3" x14ac:dyDescent="0.35">
      <c r="B5775" s="95">
        <v>37784</v>
      </c>
      <c r="C5775" s="195">
        <v>38.28</v>
      </c>
    </row>
    <row r="5776" spans="2:3" x14ac:dyDescent="0.35">
      <c r="B5776" s="95">
        <v>37783</v>
      </c>
      <c r="C5776" s="195">
        <v>38.6</v>
      </c>
    </row>
    <row r="5777" spans="2:3" x14ac:dyDescent="0.35">
      <c r="B5777" s="95">
        <v>37782</v>
      </c>
      <c r="C5777" s="195">
        <v>38.94</v>
      </c>
    </row>
    <row r="5778" spans="2:3" x14ac:dyDescent="0.35">
      <c r="B5778" s="95">
        <v>37781</v>
      </c>
      <c r="C5778" s="195">
        <v>38.96</v>
      </c>
    </row>
    <row r="5779" spans="2:3" x14ac:dyDescent="0.35">
      <c r="B5779" s="95">
        <v>37778</v>
      </c>
      <c r="C5779" s="195">
        <v>38.200000000000003</v>
      </c>
    </row>
    <row r="5780" spans="2:3" x14ac:dyDescent="0.35">
      <c r="B5780" s="95">
        <v>37777</v>
      </c>
      <c r="C5780" s="195">
        <v>38.17</v>
      </c>
    </row>
    <row r="5781" spans="2:3" x14ac:dyDescent="0.35">
      <c r="B5781" s="95">
        <v>37776</v>
      </c>
      <c r="C5781" s="195">
        <v>38.049999999999997</v>
      </c>
    </row>
    <row r="5782" spans="2:3" x14ac:dyDescent="0.35">
      <c r="B5782" s="95">
        <v>37775</v>
      </c>
      <c r="C5782" s="195">
        <v>37.520000000000003</v>
      </c>
    </row>
    <row r="5783" spans="2:3" x14ac:dyDescent="0.35">
      <c r="B5783" s="95">
        <v>37774</v>
      </c>
      <c r="C5783" s="195">
        <v>37.869999999999997</v>
      </c>
    </row>
    <row r="5784" spans="2:3" x14ac:dyDescent="0.35">
      <c r="B5784" s="95">
        <v>37771</v>
      </c>
      <c r="C5784" s="195">
        <v>37.869999999999997</v>
      </c>
    </row>
    <row r="5785" spans="2:3" x14ac:dyDescent="0.35">
      <c r="B5785" s="95">
        <v>37770</v>
      </c>
      <c r="C5785" s="195">
        <v>38.229999999999997</v>
      </c>
    </row>
    <row r="5786" spans="2:3" x14ac:dyDescent="0.35">
      <c r="B5786" s="95">
        <v>37769</v>
      </c>
      <c r="C5786" s="195">
        <v>37.700000000000003</v>
      </c>
    </row>
    <row r="5787" spans="2:3" x14ac:dyDescent="0.35">
      <c r="B5787" s="95">
        <v>37768</v>
      </c>
      <c r="C5787" s="195">
        <v>38.119999999999997</v>
      </c>
    </row>
    <row r="5788" spans="2:3" x14ac:dyDescent="0.35">
      <c r="B5788" s="95">
        <v>37767</v>
      </c>
      <c r="C5788" s="195">
        <v>38.42</v>
      </c>
    </row>
    <row r="5789" spans="2:3" x14ac:dyDescent="0.35">
      <c r="B5789" s="95">
        <v>37764</v>
      </c>
      <c r="C5789" s="195">
        <v>38.450000000000003</v>
      </c>
    </row>
    <row r="5790" spans="2:3" x14ac:dyDescent="0.35">
      <c r="B5790" s="95">
        <v>37763</v>
      </c>
      <c r="C5790" s="195">
        <v>38.159999999999997</v>
      </c>
    </row>
    <row r="5791" spans="2:3" x14ac:dyDescent="0.35">
      <c r="B5791" s="95">
        <v>37762</v>
      </c>
      <c r="C5791" s="195">
        <v>38.08</v>
      </c>
    </row>
    <row r="5792" spans="2:3" x14ac:dyDescent="0.35">
      <c r="B5792" s="95">
        <v>37761</v>
      </c>
      <c r="C5792" s="195">
        <v>38.1</v>
      </c>
    </row>
    <row r="5793" spans="2:3" x14ac:dyDescent="0.35">
      <c r="B5793" s="95">
        <v>37760</v>
      </c>
      <c r="C5793" s="195">
        <v>38.06</v>
      </c>
    </row>
    <row r="5794" spans="2:3" x14ac:dyDescent="0.35">
      <c r="B5794" s="95">
        <v>37757</v>
      </c>
      <c r="C5794" s="195">
        <v>38.24</v>
      </c>
    </row>
    <row r="5795" spans="2:3" x14ac:dyDescent="0.35">
      <c r="B5795" s="95">
        <v>37756</v>
      </c>
      <c r="C5795" s="195">
        <v>38.92</v>
      </c>
    </row>
    <row r="5796" spans="2:3" x14ac:dyDescent="0.35">
      <c r="B5796" s="95">
        <v>37755</v>
      </c>
      <c r="C5796" s="195">
        <v>39.200000000000003</v>
      </c>
    </row>
    <row r="5797" spans="2:3" x14ac:dyDescent="0.35">
      <c r="B5797" s="95">
        <v>37754</v>
      </c>
      <c r="C5797" s="195">
        <v>38.409999999999997</v>
      </c>
    </row>
    <row r="5798" spans="2:3" x14ac:dyDescent="0.35">
      <c r="B5798" s="95">
        <v>37753</v>
      </c>
      <c r="C5798" s="195">
        <v>38.42</v>
      </c>
    </row>
    <row r="5799" spans="2:3" x14ac:dyDescent="0.35">
      <c r="B5799" s="95">
        <v>37750</v>
      </c>
      <c r="C5799" s="195">
        <v>39.26</v>
      </c>
    </row>
    <row r="5800" spans="2:3" x14ac:dyDescent="0.35">
      <c r="B5800" s="95">
        <v>37749</v>
      </c>
      <c r="C5800" s="195">
        <v>37.700000000000003</v>
      </c>
    </row>
    <row r="5801" spans="2:3" x14ac:dyDescent="0.35">
      <c r="B5801" s="95">
        <v>37748</v>
      </c>
      <c r="C5801" s="195">
        <v>39.11</v>
      </c>
    </row>
    <row r="5802" spans="2:3" x14ac:dyDescent="0.35">
      <c r="B5802" s="95">
        <v>37747</v>
      </c>
      <c r="C5802" s="195">
        <v>37.31</v>
      </c>
    </row>
    <row r="5803" spans="2:3" x14ac:dyDescent="0.35">
      <c r="B5803" s="95">
        <v>37746</v>
      </c>
      <c r="C5803" s="195">
        <v>37.47</v>
      </c>
    </row>
    <row r="5804" spans="2:3" x14ac:dyDescent="0.35">
      <c r="B5804" s="95">
        <v>37743</v>
      </c>
      <c r="C5804" s="195">
        <v>36.74</v>
      </c>
    </row>
    <row r="5805" spans="2:3" x14ac:dyDescent="0.35">
      <c r="B5805" s="95">
        <v>37742</v>
      </c>
      <c r="C5805" s="195">
        <v>36.770000000000003</v>
      </c>
    </row>
    <row r="5806" spans="2:3" x14ac:dyDescent="0.35">
      <c r="B5806" s="95">
        <v>37741</v>
      </c>
      <c r="C5806" s="195">
        <v>36.770000000000003</v>
      </c>
    </row>
    <row r="5807" spans="2:3" x14ac:dyDescent="0.35">
      <c r="B5807" s="95">
        <v>37740</v>
      </c>
      <c r="C5807" s="195">
        <v>36.880000000000003</v>
      </c>
    </row>
    <row r="5808" spans="2:3" x14ac:dyDescent="0.35">
      <c r="B5808" s="95">
        <v>37739</v>
      </c>
      <c r="C5808" s="195">
        <v>36.909999999999997</v>
      </c>
    </row>
    <row r="5809" spans="2:3" x14ac:dyDescent="0.35">
      <c r="B5809" s="95">
        <v>37736</v>
      </c>
      <c r="C5809" s="195">
        <v>36.700000000000003</v>
      </c>
    </row>
    <row r="5810" spans="2:3" x14ac:dyDescent="0.35">
      <c r="B5810" s="95">
        <v>37735</v>
      </c>
      <c r="C5810" s="195">
        <v>36.26</v>
      </c>
    </row>
    <row r="5811" spans="2:3" x14ac:dyDescent="0.35">
      <c r="B5811" s="95">
        <v>37734</v>
      </c>
      <c r="C5811" s="195">
        <v>36.46</v>
      </c>
    </row>
    <row r="5812" spans="2:3" x14ac:dyDescent="0.35">
      <c r="B5812" s="95">
        <v>37733</v>
      </c>
      <c r="C5812" s="195">
        <v>36.64</v>
      </c>
    </row>
    <row r="5813" spans="2:3" x14ac:dyDescent="0.35">
      <c r="B5813" s="95">
        <v>37732</v>
      </c>
      <c r="C5813" s="195">
        <v>36.450000000000003</v>
      </c>
    </row>
    <row r="5814" spans="2:3" x14ac:dyDescent="0.35">
      <c r="B5814" s="95">
        <v>37729</v>
      </c>
      <c r="C5814" s="195">
        <v>37.049999999999997</v>
      </c>
    </row>
    <row r="5815" spans="2:3" x14ac:dyDescent="0.35">
      <c r="B5815" s="95">
        <v>37728</v>
      </c>
      <c r="C5815" s="195">
        <v>37.049999999999997</v>
      </c>
    </row>
    <row r="5816" spans="2:3" x14ac:dyDescent="0.35">
      <c r="B5816" s="95">
        <v>37727</v>
      </c>
      <c r="C5816" s="195">
        <v>36.53</v>
      </c>
    </row>
    <row r="5817" spans="2:3" x14ac:dyDescent="0.35">
      <c r="B5817" s="95">
        <v>37726</v>
      </c>
      <c r="C5817" s="195">
        <v>37.46</v>
      </c>
    </row>
    <row r="5818" spans="2:3" x14ac:dyDescent="0.35">
      <c r="B5818" s="95">
        <v>37725</v>
      </c>
      <c r="C5818" s="195">
        <v>37.72</v>
      </c>
    </row>
    <row r="5819" spans="2:3" x14ac:dyDescent="0.35">
      <c r="B5819" s="95">
        <v>37722</v>
      </c>
      <c r="C5819" s="195">
        <v>37.72</v>
      </c>
    </row>
    <row r="5820" spans="2:3" x14ac:dyDescent="0.35">
      <c r="B5820" s="95">
        <v>37721</v>
      </c>
      <c r="C5820" s="195">
        <v>37.200000000000003</v>
      </c>
    </row>
    <row r="5821" spans="2:3" x14ac:dyDescent="0.35">
      <c r="B5821" s="95">
        <v>37720</v>
      </c>
      <c r="C5821" s="195">
        <v>36.71</v>
      </c>
    </row>
    <row r="5822" spans="2:3" x14ac:dyDescent="0.35">
      <c r="B5822" s="95">
        <v>37719</v>
      </c>
      <c r="C5822" s="195">
        <v>36.74</v>
      </c>
    </row>
    <row r="5823" spans="2:3" x14ac:dyDescent="0.35">
      <c r="B5823" s="95">
        <v>37718</v>
      </c>
      <c r="C5823" s="195">
        <v>37.1</v>
      </c>
    </row>
    <row r="5824" spans="2:3" x14ac:dyDescent="0.35">
      <c r="B5824" s="95">
        <v>37715</v>
      </c>
      <c r="C5824" s="195">
        <v>35.700000000000003</v>
      </c>
    </row>
    <row r="5825" spans="2:3" x14ac:dyDescent="0.35">
      <c r="B5825" s="95">
        <v>37714</v>
      </c>
      <c r="C5825" s="195">
        <v>35.659999999999997</v>
      </c>
    </row>
    <row r="5826" spans="2:3" x14ac:dyDescent="0.35">
      <c r="B5826" s="95">
        <v>37713</v>
      </c>
      <c r="C5826" s="195">
        <v>35.69</v>
      </c>
    </row>
    <row r="5827" spans="2:3" x14ac:dyDescent="0.35">
      <c r="B5827" s="95">
        <v>37712</v>
      </c>
      <c r="C5827" s="195">
        <v>35.42</v>
      </c>
    </row>
    <row r="5828" spans="2:3" x14ac:dyDescent="0.35">
      <c r="B5828" s="95">
        <v>37711</v>
      </c>
      <c r="C5828" s="195">
        <v>35.520000000000003</v>
      </c>
    </row>
    <row r="5829" spans="2:3" x14ac:dyDescent="0.35">
      <c r="B5829" s="95">
        <v>37708</v>
      </c>
      <c r="C5829" s="195">
        <v>35.729999999999997</v>
      </c>
    </row>
    <row r="5830" spans="2:3" x14ac:dyDescent="0.35">
      <c r="B5830" s="95">
        <v>37707</v>
      </c>
      <c r="C5830" s="195">
        <v>35.44</v>
      </c>
    </row>
    <row r="5831" spans="2:3" x14ac:dyDescent="0.35">
      <c r="B5831" s="95">
        <v>37706</v>
      </c>
      <c r="C5831" s="195">
        <v>35.78</v>
      </c>
    </row>
    <row r="5832" spans="2:3" x14ac:dyDescent="0.35">
      <c r="B5832" s="95">
        <v>37705</v>
      </c>
      <c r="C5832" s="195">
        <v>35.72</v>
      </c>
    </row>
    <row r="5833" spans="2:3" x14ac:dyDescent="0.35">
      <c r="B5833" s="95">
        <v>37704</v>
      </c>
      <c r="C5833" s="195">
        <v>35.71</v>
      </c>
    </row>
    <row r="5834" spans="2:3" x14ac:dyDescent="0.35">
      <c r="B5834" s="95">
        <v>37701</v>
      </c>
      <c r="C5834" s="195">
        <v>35.61</v>
      </c>
    </row>
    <row r="5835" spans="2:3" x14ac:dyDescent="0.35">
      <c r="B5835" s="95">
        <v>37700</v>
      </c>
      <c r="C5835" s="195">
        <v>35.659999999999997</v>
      </c>
    </row>
    <row r="5836" spans="2:3" x14ac:dyDescent="0.35">
      <c r="B5836" s="95">
        <v>37699</v>
      </c>
      <c r="C5836" s="195">
        <v>35.729999999999997</v>
      </c>
    </row>
    <row r="5837" spans="2:3" x14ac:dyDescent="0.35">
      <c r="B5837" s="95">
        <v>37698</v>
      </c>
      <c r="C5837" s="195">
        <v>35.83</v>
      </c>
    </row>
    <row r="5838" spans="2:3" x14ac:dyDescent="0.35">
      <c r="B5838" s="95">
        <v>37697</v>
      </c>
      <c r="C5838" s="195">
        <v>35.83</v>
      </c>
    </row>
    <row r="5839" spans="2:3" x14ac:dyDescent="0.35">
      <c r="B5839" s="95">
        <v>37694</v>
      </c>
      <c r="C5839" s="195">
        <v>35.99</v>
      </c>
    </row>
    <row r="5840" spans="2:3" x14ac:dyDescent="0.35">
      <c r="B5840" s="95">
        <v>37693</v>
      </c>
      <c r="C5840" s="195">
        <v>35.99</v>
      </c>
    </row>
    <row r="5841" spans="2:3" x14ac:dyDescent="0.35">
      <c r="B5841" s="95">
        <v>37692</v>
      </c>
      <c r="C5841" s="195">
        <v>35.869999999999997</v>
      </c>
    </row>
    <row r="5842" spans="2:3" x14ac:dyDescent="0.35">
      <c r="B5842" s="95">
        <v>37691</v>
      </c>
      <c r="C5842" s="195">
        <v>36.08</v>
      </c>
    </row>
    <row r="5843" spans="2:3" x14ac:dyDescent="0.35">
      <c r="B5843" s="95">
        <v>37690</v>
      </c>
      <c r="C5843" s="195">
        <v>36.31</v>
      </c>
    </row>
    <row r="5844" spans="2:3" x14ac:dyDescent="0.35">
      <c r="B5844" s="95">
        <v>37687</v>
      </c>
      <c r="C5844" s="195">
        <v>35.82</v>
      </c>
    </row>
    <row r="5845" spans="2:3" x14ac:dyDescent="0.35">
      <c r="B5845" s="95">
        <v>37686</v>
      </c>
      <c r="C5845" s="195">
        <v>36.299999999999997</v>
      </c>
    </row>
    <row r="5846" spans="2:3" x14ac:dyDescent="0.35">
      <c r="B5846" s="95">
        <v>37685</v>
      </c>
      <c r="C5846" s="195">
        <v>36.409999999999997</v>
      </c>
    </row>
    <row r="5847" spans="2:3" x14ac:dyDescent="0.35">
      <c r="B5847" s="95">
        <v>37684</v>
      </c>
      <c r="C5847" s="195">
        <v>36.49</v>
      </c>
    </row>
    <row r="5848" spans="2:3" x14ac:dyDescent="0.35">
      <c r="B5848" s="95">
        <v>37683</v>
      </c>
      <c r="C5848" s="195">
        <v>36.42</v>
      </c>
    </row>
    <row r="5849" spans="2:3" x14ac:dyDescent="0.35">
      <c r="B5849" s="95">
        <v>37680</v>
      </c>
      <c r="C5849" s="195">
        <v>37.090000000000003</v>
      </c>
    </row>
    <row r="5850" spans="2:3" x14ac:dyDescent="0.35">
      <c r="B5850" s="95">
        <v>37679</v>
      </c>
      <c r="C5850" s="195">
        <v>36.090000000000003</v>
      </c>
    </row>
    <row r="5851" spans="2:3" x14ac:dyDescent="0.35">
      <c r="B5851" s="95">
        <v>37678</v>
      </c>
      <c r="C5851" s="195">
        <v>36.04</v>
      </c>
    </row>
    <row r="5852" spans="2:3" x14ac:dyDescent="0.35">
      <c r="B5852" s="95">
        <v>37677</v>
      </c>
      <c r="C5852" s="195">
        <v>36.22</v>
      </c>
    </row>
    <row r="5853" spans="2:3" x14ac:dyDescent="0.35">
      <c r="B5853" s="95">
        <v>37676</v>
      </c>
      <c r="C5853" s="195">
        <v>36.11</v>
      </c>
    </row>
    <row r="5854" spans="2:3" x14ac:dyDescent="0.35">
      <c r="B5854" s="95">
        <v>37673</v>
      </c>
      <c r="C5854" s="195">
        <v>36.36</v>
      </c>
    </row>
    <row r="5855" spans="2:3" x14ac:dyDescent="0.35">
      <c r="B5855" s="95">
        <v>37672</v>
      </c>
      <c r="C5855" s="195">
        <v>36.200000000000003</v>
      </c>
    </row>
    <row r="5856" spans="2:3" x14ac:dyDescent="0.35">
      <c r="B5856" s="95">
        <v>37671</v>
      </c>
      <c r="C5856" s="195">
        <v>36.17</v>
      </c>
    </row>
    <row r="5857" spans="2:3" x14ac:dyDescent="0.35">
      <c r="B5857" s="95">
        <v>37670</v>
      </c>
      <c r="C5857" s="195">
        <v>35.869999999999997</v>
      </c>
    </row>
    <row r="5858" spans="2:3" x14ac:dyDescent="0.35">
      <c r="B5858" s="95">
        <v>37669</v>
      </c>
      <c r="C5858" s="195">
        <v>35.82</v>
      </c>
    </row>
    <row r="5859" spans="2:3" x14ac:dyDescent="0.35">
      <c r="B5859" s="95">
        <v>37666</v>
      </c>
      <c r="C5859" s="195">
        <v>35.799999999999997</v>
      </c>
    </row>
    <row r="5860" spans="2:3" x14ac:dyDescent="0.35">
      <c r="B5860" s="95">
        <v>37665</v>
      </c>
      <c r="C5860" s="195">
        <v>35.82</v>
      </c>
    </row>
    <row r="5861" spans="2:3" x14ac:dyDescent="0.35">
      <c r="B5861" s="95">
        <v>37664</v>
      </c>
      <c r="C5861" s="195">
        <v>35.82</v>
      </c>
    </row>
    <row r="5862" spans="2:3" x14ac:dyDescent="0.35">
      <c r="B5862" s="95">
        <v>37663</v>
      </c>
      <c r="C5862" s="195">
        <v>35.81</v>
      </c>
    </row>
    <row r="5863" spans="2:3" x14ac:dyDescent="0.35">
      <c r="B5863" s="95">
        <v>37662</v>
      </c>
      <c r="C5863" s="195">
        <v>36.14</v>
      </c>
    </row>
    <row r="5864" spans="2:3" x14ac:dyDescent="0.35">
      <c r="B5864" s="95">
        <v>37659</v>
      </c>
      <c r="C5864" s="195">
        <v>36.159999999999997</v>
      </c>
    </row>
    <row r="5865" spans="2:3" x14ac:dyDescent="0.35">
      <c r="B5865" s="95">
        <v>37658</v>
      </c>
      <c r="C5865" s="195">
        <v>36.15</v>
      </c>
    </row>
    <row r="5866" spans="2:3" x14ac:dyDescent="0.35">
      <c r="B5866" s="95">
        <v>37657</v>
      </c>
      <c r="C5866" s="195">
        <v>36.22</v>
      </c>
    </row>
    <row r="5867" spans="2:3" x14ac:dyDescent="0.35">
      <c r="B5867" s="95">
        <v>37656</v>
      </c>
      <c r="C5867" s="195">
        <v>36.29</v>
      </c>
    </row>
    <row r="5868" spans="2:3" x14ac:dyDescent="0.35">
      <c r="B5868" s="95">
        <v>37655</v>
      </c>
      <c r="C5868" s="195">
        <v>36.380000000000003</v>
      </c>
    </row>
    <row r="5869" spans="2:3" x14ac:dyDescent="0.35">
      <c r="B5869" s="95">
        <v>37652</v>
      </c>
      <c r="C5869" s="195">
        <v>36.43</v>
      </c>
    </row>
    <row r="5870" spans="2:3" x14ac:dyDescent="0.35">
      <c r="B5870" s="95">
        <v>37651</v>
      </c>
      <c r="C5870" s="195">
        <v>36.409999999999997</v>
      </c>
    </row>
    <row r="5871" spans="2:3" x14ac:dyDescent="0.35">
      <c r="B5871" s="95">
        <v>37650</v>
      </c>
      <c r="C5871" s="195">
        <v>36.770000000000003</v>
      </c>
    </row>
    <row r="5872" spans="2:3" x14ac:dyDescent="0.35">
      <c r="B5872" s="95">
        <v>37649</v>
      </c>
      <c r="C5872" s="195">
        <v>36.799999999999997</v>
      </c>
    </row>
    <row r="5873" spans="2:3" x14ac:dyDescent="0.35">
      <c r="B5873" s="95">
        <v>37648</v>
      </c>
      <c r="C5873" s="195">
        <v>36.68</v>
      </c>
    </row>
    <row r="5874" spans="2:3" x14ac:dyDescent="0.35">
      <c r="B5874" s="95">
        <v>37645</v>
      </c>
      <c r="C5874" s="195">
        <v>36.75</v>
      </c>
    </row>
    <row r="5875" spans="2:3" x14ac:dyDescent="0.35">
      <c r="B5875" s="95">
        <v>37644</v>
      </c>
      <c r="C5875" s="195">
        <v>36.78</v>
      </c>
    </row>
    <row r="5876" spans="2:3" x14ac:dyDescent="0.35">
      <c r="B5876" s="95">
        <v>37643</v>
      </c>
      <c r="C5876" s="195">
        <v>36.799999999999997</v>
      </c>
    </row>
    <row r="5877" spans="2:3" x14ac:dyDescent="0.35">
      <c r="B5877" s="95">
        <v>37642</v>
      </c>
      <c r="C5877" s="195">
        <v>36.51</v>
      </c>
    </row>
    <row r="5878" spans="2:3" x14ac:dyDescent="0.35">
      <c r="B5878" s="95">
        <v>37641</v>
      </c>
      <c r="C5878" s="195">
        <v>36.72</v>
      </c>
    </row>
    <row r="5879" spans="2:3" x14ac:dyDescent="0.35">
      <c r="B5879" s="95">
        <v>37638</v>
      </c>
      <c r="C5879" s="195">
        <v>36.83</v>
      </c>
    </row>
    <row r="5880" spans="2:3" x14ac:dyDescent="0.35">
      <c r="B5880" s="95">
        <v>37637</v>
      </c>
      <c r="C5880" s="195">
        <v>37.08</v>
      </c>
    </row>
    <row r="5881" spans="2:3" x14ac:dyDescent="0.35">
      <c r="B5881" s="95">
        <v>37636</v>
      </c>
      <c r="C5881" s="195">
        <v>36.85</v>
      </c>
    </row>
    <row r="5882" spans="2:3" x14ac:dyDescent="0.35">
      <c r="B5882" s="95">
        <v>37635</v>
      </c>
      <c r="C5882" s="195">
        <v>36.99</v>
      </c>
    </row>
    <row r="5883" spans="2:3" x14ac:dyDescent="0.35">
      <c r="B5883" s="95">
        <v>37634</v>
      </c>
      <c r="C5883" s="195">
        <v>37.020000000000003</v>
      </c>
    </row>
    <row r="5884" spans="2:3" x14ac:dyDescent="0.35">
      <c r="B5884" s="95">
        <v>37631</v>
      </c>
      <c r="C5884" s="195">
        <v>37.03</v>
      </c>
    </row>
    <row r="5885" spans="2:3" x14ac:dyDescent="0.35">
      <c r="B5885" s="95">
        <v>37630</v>
      </c>
      <c r="C5885" s="195">
        <v>37.049999999999997</v>
      </c>
    </row>
    <row r="5886" spans="2:3" x14ac:dyDescent="0.35">
      <c r="B5886" s="95">
        <v>37629</v>
      </c>
      <c r="C5886" s="195">
        <v>37.020000000000003</v>
      </c>
    </row>
    <row r="5887" spans="2:3" x14ac:dyDescent="0.35">
      <c r="B5887" s="95">
        <v>37628</v>
      </c>
      <c r="C5887" s="195">
        <v>36.880000000000003</v>
      </c>
    </row>
    <row r="5888" spans="2:3" x14ac:dyDescent="0.35">
      <c r="B5888" s="95">
        <v>37627</v>
      </c>
      <c r="C5888" s="195">
        <v>36.9</v>
      </c>
    </row>
    <row r="5889" spans="2:3" x14ac:dyDescent="0.35">
      <c r="B5889" s="95">
        <v>37624</v>
      </c>
      <c r="C5889" s="195">
        <v>36.770000000000003</v>
      </c>
    </row>
    <row r="5890" spans="2:3" x14ac:dyDescent="0.35">
      <c r="B5890" s="95">
        <v>37623</v>
      </c>
      <c r="C5890" s="195">
        <v>36.880000000000003</v>
      </c>
    </row>
    <row r="5891" spans="2:3" x14ac:dyDescent="0.35">
      <c r="B5891" s="95">
        <v>37622</v>
      </c>
      <c r="C5891" s="195">
        <v>36.83</v>
      </c>
    </row>
    <row r="5892" spans="2:3" x14ac:dyDescent="0.35">
      <c r="B5892" s="95">
        <v>37621</v>
      </c>
      <c r="C5892" s="195">
        <v>36.6</v>
      </c>
    </row>
    <row r="5893" spans="2:3" x14ac:dyDescent="0.35">
      <c r="B5893" s="95">
        <v>37620</v>
      </c>
      <c r="C5893" s="195">
        <v>36.6</v>
      </c>
    </row>
    <row r="5894" spans="2:3" x14ac:dyDescent="0.35">
      <c r="B5894" s="95">
        <v>37617</v>
      </c>
      <c r="C5894" s="195">
        <v>36.85</v>
      </c>
    </row>
    <row r="5895" spans="2:3" x14ac:dyDescent="0.35">
      <c r="B5895" s="95">
        <v>37616</v>
      </c>
      <c r="C5895" s="195">
        <v>36.96</v>
      </c>
    </row>
    <row r="5896" spans="2:3" x14ac:dyDescent="0.35">
      <c r="B5896" s="95">
        <v>37615</v>
      </c>
      <c r="C5896" s="195">
        <v>37.08</v>
      </c>
    </row>
    <row r="5897" spans="2:3" x14ac:dyDescent="0.35">
      <c r="B5897" s="95">
        <v>37614</v>
      </c>
      <c r="C5897" s="195">
        <v>37.08</v>
      </c>
    </row>
    <row r="5898" spans="2:3" x14ac:dyDescent="0.35">
      <c r="B5898" s="95">
        <v>37613</v>
      </c>
      <c r="C5898" s="195">
        <v>37.1</v>
      </c>
    </row>
    <row r="5899" spans="2:3" x14ac:dyDescent="0.35">
      <c r="B5899" s="95">
        <v>37610</v>
      </c>
      <c r="C5899" s="195">
        <v>37.28</v>
      </c>
    </row>
    <row r="5900" spans="2:3" x14ac:dyDescent="0.35">
      <c r="B5900" s="95">
        <v>37609</v>
      </c>
      <c r="C5900" s="195">
        <v>36.65</v>
      </c>
    </row>
    <row r="5901" spans="2:3" x14ac:dyDescent="0.35">
      <c r="B5901" s="95">
        <v>37608</v>
      </c>
      <c r="C5901" s="195">
        <v>36.659999999999997</v>
      </c>
    </row>
    <row r="5902" spans="2:3" x14ac:dyDescent="0.35">
      <c r="B5902" s="95">
        <v>37607</v>
      </c>
      <c r="C5902" s="195">
        <v>36.549999999999997</v>
      </c>
    </row>
    <row r="5903" spans="2:3" x14ac:dyDescent="0.35">
      <c r="B5903" s="95">
        <v>37606</v>
      </c>
      <c r="C5903" s="195">
        <v>37.06</v>
      </c>
    </row>
    <row r="5904" spans="2:3" x14ac:dyDescent="0.35">
      <c r="B5904" s="95">
        <v>37603</v>
      </c>
      <c r="C5904" s="195">
        <v>37.090000000000003</v>
      </c>
    </row>
    <row r="5905" spans="2:3" x14ac:dyDescent="0.35">
      <c r="B5905" s="95">
        <v>37602</v>
      </c>
      <c r="C5905" s="195">
        <v>36.880000000000003</v>
      </c>
    </row>
    <row r="5906" spans="2:3" x14ac:dyDescent="0.35">
      <c r="B5906" s="95">
        <v>37601</v>
      </c>
      <c r="C5906" s="195">
        <v>37.15</v>
      </c>
    </row>
    <row r="5907" spans="2:3" x14ac:dyDescent="0.35">
      <c r="B5907" s="95">
        <v>37600</v>
      </c>
      <c r="C5907" s="195">
        <v>37.130000000000003</v>
      </c>
    </row>
    <row r="5908" spans="2:3" x14ac:dyDescent="0.35">
      <c r="B5908" s="95">
        <v>37599</v>
      </c>
      <c r="C5908" s="195">
        <v>37.01</v>
      </c>
    </row>
    <row r="5909" spans="2:3" x14ac:dyDescent="0.35">
      <c r="B5909" s="95">
        <v>37596</v>
      </c>
      <c r="C5909" s="195">
        <v>37.26</v>
      </c>
    </row>
    <row r="5910" spans="2:3" x14ac:dyDescent="0.35">
      <c r="B5910" s="95">
        <v>37595</v>
      </c>
      <c r="C5910" s="195">
        <v>37.159999999999997</v>
      </c>
    </row>
    <row r="5911" spans="2:3" x14ac:dyDescent="0.35">
      <c r="B5911" s="95">
        <v>37594</v>
      </c>
      <c r="C5911" s="195">
        <v>37.42</v>
      </c>
    </row>
    <row r="5912" spans="2:3" x14ac:dyDescent="0.35">
      <c r="B5912" s="95">
        <v>37593</v>
      </c>
      <c r="C5912" s="195">
        <v>37.229999999999997</v>
      </c>
    </row>
    <row r="5913" spans="2:3" x14ac:dyDescent="0.35">
      <c r="B5913" s="95">
        <v>37592</v>
      </c>
      <c r="C5913" s="195">
        <v>37.25</v>
      </c>
    </row>
    <row r="5914" spans="2:3" x14ac:dyDescent="0.35">
      <c r="B5914" s="95">
        <v>37589</v>
      </c>
      <c r="C5914" s="195">
        <v>37.22</v>
      </c>
    </row>
    <row r="5915" spans="2:3" x14ac:dyDescent="0.35">
      <c r="B5915" s="95">
        <v>37588</v>
      </c>
      <c r="C5915" s="195">
        <v>37.17</v>
      </c>
    </row>
    <row r="5916" spans="2:3" x14ac:dyDescent="0.35">
      <c r="B5916" s="95">
        <v>37587</v>
      </c>
      <c r="C5916" s="195">
        <v>37.06</v>
      </c>
    </row>
    <row r="5917" spans="2:3" x14ac:dyDescent="0.35">
      <c r="B5917" s="95">
        <v>37586</v>
      </c>
      <c r="C5917" s="195">
        <v>37.159999999999997</v>
      </c>
    </row>
    <row r="5918" spans="2:3" x14ac:dyDescent="0.35">
      <c r="B5918" s="95">
        <v>37585</v>
      </c>
      <c r="C5918" s="195">
        <v>37.119999999999997</v>
      </c>
    </row>
    <row r="5919" spans="2:3" x14ac:dyDescent="0.35">
      <c r="B5919" s="95">
        <v>37582</v>
      </c>
      <c r="C5919" s="195">
        <v>37.22</v>
      </c>
    </row>
    <row r="5920" spans="2:3" x14ac:dyDescent="0.35">
      <c r="B5920" s="95">
        <v>37581</v>
      </c>
      <c r="C5920" s="195">
        <v>37.15</v>
      </c>
    </row>
    <row r="5921" spans="2:3" x14ac:dyDescent="0.35">
      <c r="B5921" s="95">
        <v>37580</v>
      </c>
      <c r="C5921" s="195">
        <v>37.17</v>
      </c>
    </row>
    <row r="5922" spans="2:3" x14ac:dyDescent="0.35">
      <c r="B5922" s="95">
        <v>37579</v>
      </c>
      <c r="C5922" s="195">
        <v>37.270000000000003</v>
      </c>
    </row>
    <row r="5923" spans="2:3" x14ac:dyDescent="0.35">
      <c r="B5923" s="95">
        <v>37578</v>
      </c>
      <c r="C5923" s="195">
        <v>37.270000000000003</v>
      </c>
    </row>
    <row r="5924" spans="2:3" x14ac:dyDescent="0.35">
      <c r="B5924" s="95">
        <v>37575</v>
      </c>
      <c r="C5924" s="195">
        <v>37.14</v>
      </c>
    </row>
    <row r="5925" spans="2:3" x14ac:dyDescent="0.35">
      <c r="B5925" s="95">
        <v>37574</v>
      </c>
      <c r="C5925" s="195">
        <v>36.950000000000003</v>
      </c>
    </row>
    <row r="5926" spans="2:3" x14ac:dyDescent="0.35">
      <c r="B5926" s="95">
        <v>37573</v>
      </c>
      <c r="C5926" s="195">
        <v>37.04</v>
      </c>
    </row>
    <row r="5927" spans="2:3" x14ac:dyDescent="0.35">
      <c r="B5927" s="95">
        <v>37572</v>
      </c>
      <c r="C5927" s="195">
        <v>37.130000000000003</v>
      </c>
    </row>
    <row r="5928" spans="2:3" x14ac:dyDescent="0.35">
      <c r="B5928" s="95">
        <v>37571</v>
      </c>
      <c r="C5928" s="195">
        <v>37.47</v>
      </c>
    </row>
    <row r="5929" spans="2:3" x14ac:dyDescent="0.35">
      <c r="B5929" s="95">
        <v>37568</v>
      </c>
      <c r="C5929" s="195">
        <v>37.28</v>
      </c>
    </row>
    <row r="5930" spans="2:3" x14ac:dyDescent="0.35">
      <c r="B5930" s="95">
        <v>37567</v>
      </c>
      <c r="C5930" s="195">
        <v>37.15</v>
      </c>
    </row>
    <row r="5931" spans="2:3" x14ac:dyDescent="0.35">
      <c r="B5931" s="95">
        <v>37566</v>
      </c>
      <c r="C5931" s="195">
        <v>36.869999999999997</v>
      </c>
    </row>
    <row r="5932" spans="2:3" x14ac:dyDescent="0.35">
      <c r="B5932" s="95">
        <v>37565</v>
      </c>
      <c r="C5932" s="195">
        <v>36.869999999999997</v>
      </c>
    </row>
    <row r="5933" spans="2:3" x14ac:dyDescent="0.35">
      <c r="B5933" s="95">
        <v>37564</v>
      </c>
      <c r="C5933" s="195">
        <v>37.04</v>
      </c>
    </row>
    <row r="5934" spans="2:3" x14ac:dyDescent="0.35">
      <c r="B5934" s="95">
        <v>37561</v>
      </c>
      <c r="C5934" s="195">
        <v>37.299999999999997</v>
      </c>
    </row>
    <row r="5935" spans="2:3" x14ac:dyDescent="0.35">
      <c r="B5935" s="95">
        <v>37560</v>
      </c>
      <c r="C5935" s="195">
        <v>37.299999999999997</v>
      </c>
    </row>
    <row r="5936" spans="2:3" x14ac:dyDescent="0.35">
      <c r="B5936" s="95">
        <v>37559</v>
      </c>
      <c r="C5936" s="195">
        <v>37.130000000000003</v>
      </c>
    </row>
    <row r="5937" spans="2:3" x14ac:dyDescent="0.35">
      <c r="B5937" s="95">
        <v>37558</v>
      </c>
      <c r="C5937" s="195">
        <v>37.22</v>
      </c>
    </row>
    <row r="5938" spans="2:3" x14ac:dyDescent="0.35">
      <c r="B5938" s="95">
        <v>37557</v>
      </c>
      <c r="C5938" s="195">
        <v>37.22</v>
      </c>
    </row>
    <row r="5939" spans="2:3" x14ac:dyDescent="0.35">
      <c r="B5939" s="95">
        <v>37554</v>
      </c>
      <c r="C5939" s="195">
        <v>37.33</v>
      </c>
    </row>
    <row r="5940" spans="2:3" x14ac:dyDescent="0.35">
      <c r="B5940" s="95">
        <v>37553</v>
      </c>
      <c r="C5940" s="195">
        <v>37.51</v>
      </c>
    </row>
    <row r="5941" spans="2:3" x14ac:dyDescent="0.35">
      <c r="B5941" s="95">
        <v>37552</v>
      </c>
      <c r="C5941" s="195">
        <v>37.68</v>
      </c>
    </row>
    <row r="5942" spans="2:3" x14ac:dyDescent="0.35">
      <c r="B5942" s="95">
        <v>37551</v>
      </c>
      <c r="C5942" s="195">
        <v>37.880000000000003</v>
      </c>
    </row>
    <row r="5943" spans="2:3" x14ac:dyDescent="0.35">
      <c r="B5943" s="95">
        <v>37550</v>
      </c>
      <c r="C5943" s="195">
        <v>37.549999999999997</v>
      </c>
    </row>
    <row r="5944" spans="2:3" x14ac:dyDescent="0.35">
      <c r="B5944" s="95">
        <v>37547</v>
      </c>
      <c r="C5944" s="195">
        <v>37.54</v>
      </c>
    </row>
    <row r="5945" spans="2:3" x14ac:dyDescent="0.35">
      <c r="B5945" s="95">
        <v>37546</v>
      </c>
      <c r="C5945" s="195">
        <v>37.67</v>
      </c>
    </row>
    <row r="5946" spans="2:3" x14ac:dyDescent="0.35">
      <c r="B5946" s="95">
        <v>37545</v>
      </c>
      <c r="C5946" s="195">
        <v>37.51</v>
      </c>
    </row>
    <row r="5947" spans="2:3" x14ac:dyDescent="0.35">
      <c r="B5947" s="95">
        <v>37544</v>
      </c>
      <c r="C5947" s="195">
        <v>37.770000000000003</v>
      </c>
    </row>
    <row r="5948" spans="2:3" x14ac:dyDescent="0.35">
      <c r="B5948" s="95">
        <v>37543</v>
      </c>
      <c r="C5948" s="195">
        <v>37.770000000000003</v>
      </c>
    </row>
    <row r="5949" spans="2:3" x14ac:dyDescent="0.35">
      <c r="B5949" s="95">
        <v>37540</v>
      </c>
      <c r="C5949" s="195">
        <v>37.630000000000003</v>
      </c>
    </row>
    <row r="5950" spans="2:3" x14ac:dyDescent="0.35">
      <c r="B5950" s="95">
        <v>37539</v>
      </c>
      <c r="C5950" s="195">
        <v>37.51</v>
      </c>
    </row>
    <row r="5951" spans="2:3" x14ac:dyDescent="0.35">
      <c r="B5951" s="95">
        <v>37538</v>
      </c>
      <c r="C5951" s="195">
        <v>37.5</v>
      </c>
    </row>
    <row r="5952" spans="2:3" x14ac:dyDescent="0.35">
      <c r="B5952" s="95">
        <v>37537</v>
      </c>
      <c r="C5952" s="195">
        <v>37.58</v>
      </c>
    </row>
    <row r="5953" spans="2:3" x14ac:dyDescent="0.35">
      <c r="B5953" s="95">
        <v>37536</v>
      </c>
      <c r="C5953" s="195">
        <v>37.6</v>
      </c>
    </row>
    <row r="5954" spans="2:3" x14ac:dyDescent="0.35">
      <c r="B5954" s="95">
        <v>37533</v>
      </c>
      <c r="C5954" s="195">
        <v>37.630000000000003</v>
      </c>
    </row>
    <row r="5955" spans="2:3" x14ac:dyDescent="0.35">
      <c r="B5955" s="95">
        <v>37532</v>
      </c>
      <c r="C5955" s="195">
        <v>37.81</v>
      </c>
    </row>
    <row r="5956" spans="2:3" x14ac:dyDescent="0.35">
      <c r="B5956" s="95">
        <v>37531</v>
      </c>
      <c r="C5956" s="195">
        <v>37.25</v>
      </c>
    </row>
    <row r="5957" spans="2:3" x14ac:dyDescent="0.35">
      <c r="B5957" s="95">
        <v>37530</v>
      </c>
      <c r="C5957" s="195">
        <v>37.25</v>
      </c>
    </row>
    <row r="5958" spans="2:3" x14ac:dyDescent="0.35">
      <c r="B5958" s="95">
        <v>37529</v>
      </c>
      <c r="C5958" s="195">
        <v>37.159999999999997</v>
      </c>
    </row>
    <row r="5959" spans="2:3" x14ac:dyDescent="0.35">
      <c r="B5959" s="95">
        <v>37526</v>
      </c>
      <c r="C5959" s="195">
        <v>37.26</v>
      </c>
    </row>
    <row r="5960" spans="2:3" x14ac:dyDescent="0.35">
      <c r="B5960" s="95">
        <v>37525</v>
      </c>
      <c r="C5960" s="195">
        <v>37.68</v>
      </c>
    </row>
    <row r="5961" spans="2:3" x14ac:dyDescent="0.35">
      <c r="B5961" s="95">
        <v>37524</v>
      </c>
      <c r="C5961" s="195">
        <v>37.15</v>
      </c>
    </row>
    <row r="5962" spans="2:3" x14ac:dyDescent="0.35">
      <c r="B5962" s="95">
        <v>37523</v>
      </c>
      <c r="C5962" s="195">
        <v>37.630000000000003</v>
      </c>
    </row>
    <row r="5963" spans="2:3" x14ac:dyDescent="0.35">
      <c r="B5963" s="95">
        <v>37522</v>
      </c>
      <c r="C5963" s="195">
        <v>37.31</v>
      </c>
    </row>
    <row r="5964" spans="2:3" x14ac:dyDescent="0.35">
      <c r="B5964" s="95">
        <v>37519</v>
      </c>
      <c r="C5964" s="195">
        <v>37.72</v>
      </c>
    </row>
    <row r="5965" spans="2:3" x14ac:dyDescent="0.35">
      <c r="B5965" s="95">
        <v>37518</v>
      </c>
      <c r="C5965" s="195">
        <v>37.409999999999997</v>
      </c>
    </row>
    <row r="5966" spans="2:3" x14ac:dyDescent="0.35">
      <c r="B5966" s="95">
        <v>37517</v>
      </c>
      <c r="C5966" s="195">
        <v>37.840000000000003</v>
      </c>
    </row>
    <row r="5967" spans="2:3" x14ac:dyDescent="0.35">
      <c r="B5967" s="95">
        <v>37516</v>
      </c>
      <c r="C5967" s="195">
        <v>37.880000000000003</v>
      </c>
    </row>
    <row r="5968" spans="2:3" x14ac:dyDescent="0.35">
      <c r="B5968" s="95">
        <v>37515</v>
      </c>
      <c r="C5968" s="195">
        <v>37.83</v>
      </c>
    </row>
    <row r="5969" spans="2:3" x14ac:dyDescent="0.35">
      <c r="B5969" s="95">
        <v>37512</v>
      </c>
      <c r="C5969" s="195">
        <v>37.82</v>
      </c>
    </row>
    <row r="5970" spans="2:3" x14ac:dyDescent="0.35">
      <c r="B5970" s="95">
        <v>37511</v>
      </c>
      <c r="C5970" s="195">
        <v>37.869999999999997</v>
      </c>
    </row>
    <row r="5971" spans="2:3" x14ac:dyDescent="0.35">
      <c r="B5971" s="95">
        <v>37510</v>
      </c>
      <c r="C5971" s="195">
        <v>37.72</v>
      </c>
    </row>
    <row r="5972" spans="2:3" x14ac:dyDescent="0.35">
      <c r="B5972" s="95">
        <v>37509</v>
      </c>
      <c r="C5972" s="195">
        <v>38.200000000000003</v>
      </c>
    </row>
    <row r="5973" spans="2:3" x14ac:dyDescent="0.35">
      <c r="B5973" s="95">
        <v>37508</v>
      </c>
      <c r="C5973" s="195">
        <v>38.200000000000003</v>
      </c>
    </row>
    <row r="5974" spans="2:3" x14ac:dyDescent="0.35">
      <c r="B5974" s="95">
        <v>37505</v>
      </c>
      <c r="C5974" s="195">
        <v>38.520000000000003</v>
      </c>
    </row>
    <row r="5975" spans="2:3" x14ac:dyDescent="0.35">
      <c r="B5975" s="95">
        <v>37504</v>
      </c>
      <c r="C5975" s="195">
        <v>38.82</v>
      </c>
    </row>
    <row r="5976" spans="2:3" x14ac:dyDescent="0.35">
      <c r="B5976" s="95">
        <v>37503</v>
      </c>
      <c r="C5976" s="195">
        <v>38.549999999999997</v>
      </c>
    </row>
    <row r="5977" spans="2:3" x14ac:dyDescent="0.35">
      <c r="B5977" s="95">
        <v>37502</v>
      </c>
      <c r="C5977" s="195">
        <v>38.11</v>
      </c>
    </row>
    <row r="5978" spans="2:3" x14ac:dyDescent="0.35">
      <c r="B5978" s="95">
        <v>37501</v>
      </c>
      <c r="C5978" s="195">
        <v>37.86</v>
      </c>
    </row>
    <row r="5979" spans="2:3" x14ac:dyDescent="0.35">
      <c r="B5979" s="95">
        <v>37498</v>
      </c>
      <c r="C5979" s="195">
        <v>37.659999999999997</v>
      </c>
    </row>
    <row r="5980" spans="2:3" x14ac:dyDescent="0.35">
      <c r="B5980" s="95">
        <v>37497</v>
      </c>
      <c r="C5980" s="195">
        <v>37.770000000000003</v>
      </c>
    </row>
    <row r="5981" spans="2:3" x14ac:dyDescent="0.35">
      <c r="B5981" s="95">
        <v>37496</v>
      </c>
      <c r="C5981" s="195">
        <v>37.08</v>
      </c>
    </row>
    <row r="5982" spans="2:3" x14ac:dyDescent="0.35">
      <c r="B5982" s="95">
        <v>37495</v>
      </c>
      <c r="C5982" s="195">
        <v>37.01</v>
      </c>
    </row>
    <row r="5983" spans="2:3" x14ac:dyDescent="0.35">
      <c r="B5983" s="95">
        <v>37494</v>
      </c>
      <c r="C5983" s="195">
        <v>37.32</v>
      </c>
    </row>
    <row r="5984" spans="2:3" x14ac:dyDescent="0.35">
      <c r="B5984" s="95">
        <v>37491</v>
      </c>
      <c r="C5984" s="195">
        <v>37.049999999999997</v>
      </c>
    </row>
    <row r="5985" spans="2:3" x14ac:dyDescent="0.35">
      <c r="B5985" s="95">
        <v>37490</v>
      </c>
      <c r="C5985" s="195">
        <v>36.58</v>
      </c>
    </row>
    <row r="5986" spans="2:3" x14ac:dyDescent="0.35">
      <c r="B5986" s="95">
        <v>37489</v>
      </c>
      <c r="C5986" s="195">
        <v>36.450000000000003</v>
      </c>
    </row>
    <row r="5987" spans="2:3" x14ac:dyDescent="0.35">
      <c r="B5987" s="95">
        <v>37488</v>
      </c>
      <c r="C5987" s="195">
        <v>36.5</v>
      </c>
    </row>
    <row r="5988" spans="2:3" x14ac:dyDescent="0.35">
      <c r="B5988" s="95">
        <v>37487</v>
      </c>
      <c r="C5988" s="195">
        <v>36.869999999999997</v>
      </c>
    </row>
    <row r="5989" spans="2:3" x14ac:dyDescent="0.35">
      <c r="B5989" s="95">
        <v>37484</v>
      </c>
      <c r="C5989" s="195">
        <v>37.020000000000003</v>
      </c>
    </row>
    <row r="5990" spans="2:3" x14ac:dyDescent="0.35">
      <c r="B5990" s="95">
        <v>37483</v>
      </c>
      <c r="C5990" s="195">
        <v>36.369999999999997</v>
      </c>
    </row>
    <row r="5991" spans="2:3" x14ac:dyDescent="0.35">
      <c r="B5991" s="95">
        <v>37482</v>
      </c>
      <c r="C5991" s="195">
        <v>36.369999999999997</v>
      </c>
    </row>
    <row r="5992" spans="2:3" x14ac:dyDescent="0.35">
      <c r="B5992" s="95">
        <v>37481</v>
      </c>
      <c r="C5992" s="195">
        <v>36.67</v>
      </c>
    </row>
    <row r="5993" spans="2:3" x14ac:dyDescent="0.35">
      <c r="B5993" s="95">
        <v>37480</v>
      </c>
      <c r="C5993" s="195">
        <v>36.83</v>
      </c>
    </row>
    <row r="5994" spans="2:3" x14ac:dyDescent="0.35">
      <c r="B5994" s="95">
        <v>37477</v>
      </c>
      <c r="C5994" s="195">
        <v>37.020000000000003</v>
      </c>
    </row>
    <row r="5995" spans="2:3" x14ac:dyDescent="0.35">
      <c r="B5995" s="95">
        <v>37476</v>
      </c>
      <c r="C5995" s="195">
        <v>36.67</v>
      </c>
    </row>
    <row r="5996" spans="2:3" x14ac:dyDescent="0.35">
      <c r="B5996" s="95">
        <v>37475</v>
      </c>
      <c r="C5996" s="195">
        <v>36.58</v>
      </c>
    </row>
    <row r="5997" spans="2:3" x14ac:dyDescent="0.35">
      <c r="B5997" s="95">
        <v>37474</v>
      </c>
      <c r="C5997" s="195">
        <v>36.57</v>
      </c>
    </row>
    <row r="5998" spans="2:3" x14ac:dyDescent="0.35">
      <c r="B5998" s="95">
        <v>37473</v>
      </c>
      <c r="C5998" s="195">
        <v>36.26</v>
      </c>
    </row>
    <row r="5999" spans="2:3" x14ac:dyDescent="0.35">
      <c r="B5999" s="95">
        <v>37470</v>
      </c>
      <c r="C5999" s="195">
        <v>36.54</v>
      </c>
    </row>
    <row r="6000" spans="2:3" x14ac:dyDescent="0.35">
      <c r="B6000" s="95">
        <v>37469</v>
      </c>
      <c r="C6000" s="195">
        <v>37.020000000000003</v>
      </c>
    </row>
    <row r="6001" spans="2:3" x14ac:dyDescent="0.35">
      <c r="B6001" s="95">
        <v>37468</v>
      </c>
      <c r="C6001" s="195">
        <v>36.69</v>
      </c>
    </row>
    <row r="6002" spans="2:3" x14ac:dyDescent="0.35">
      <c r="B6002" s="95">
        <v>37467</v>
      </c>
      <c r="C6002" s="195">
        <v>36.44</v>
      </c>
    </row>
    <row r="6003" spans="2:3" x14ac:dyDescent="0.35">
      <c r="B6003" s="95">
        <v>37466</v>
      </c>
      <c r="C6003" s="195">
        <v>36.380000000000003</v>
      </c>
    </row>
    <row r="6004" spans="2:3" x14ac:dyDescent="0.35">
      <c r="B6004" s="95">
        <v>37463</v>
      </c>
      <c r="C6004" s="195">
        <v>36.96</v>
      </c>
    </row>
    <row r="6005" spans="2:3" x14ac:dyDescent="0.35">
      <c r="B6005" s="95">
        <v>37462</v>
      </c>
      <c r="C6005" s="195">
        <v>37.549999999999997</v>
      </c>
    </row>
    <row r="6006" spans="2:3" x14ac:dyDescent="0.35">
      <c r="B6006" s="95">
        <v>37461</v>
      </c>
      <c r="C6006" s="195">
        <v>37.450000000000003</v>
      </c>
    </row>
    <row r="6007" spans="2:3" x14ac:dyDescent="0.35">
      <c r="B6007" s="95">
        <v>37460</v>
      </c>
      <c r="C6007" s="195">
        <v>37.61</v>
      </c>
    </row>
    <row r="6008" spans="2:3" x14ac:dyDescent="0.35">
      <c r="B6008" s="95">
        <v>37459</v>
      </c>
      <c r="C6008" s="195">
        <v>37.24</v>
      </c>
    </row>
    <row r="6009" spans="2:3" x14ac:dyDescent="0.35">
      <c r="B6009" s="95">
        <v>37456</v>
      </c>
      <c r="C6009" s="195">
        <v>37.06</v>
      </c>
    </row>
    <row r="6010" spans="2:3" x14ac:dyDescent="0.35">
      <c r="B6010" s="95">
        <v>37455</v>
      </c>
      <c r="C6010" s="195">
        <v>37.119999999999997</v>
      </c>
    </row>
    <row r="6011" spans="2:3" x14ac:dyDescent="0.35">
      <c r="B6011" s="95">
        <v>37454</v>
      </c>
      <c r="C6011" s="195">
        <v>36.94</v>
      </c>
    </row>
    <row r="6012" spans="2:3" x14ac:dyDescent="0.35">
      <c r="B6012" s="95">
        <v>37453</v>
      </c>
      <c r="C6012" s="195">
        <v>36.619999999999997</v>
      </c>
    </row>
    <row r="6013" spans="2:3" x14ac:dyDescent="0.35">
      <c r="B6013" s="95">
        <v>37452</v>
      </c>
      <c r="C6013" s="195">
        <v>36.96</v>
      </c>
    </row>
    <row r="6014" spans="2:3" x14ac:dyDescent="0.35">
      <c r="B6014" s="95">
        <v>37449</v>
      </c>
      <c r="C6014" s="195">
        <v>37.020000000000003</v>
      </c>
    </row>
    <row r="6015" spans="2:3" x14ac:dyDescent="0.35">
      <c r="B6015" s="95">
        <v>37448</v>
      </c>
      <c r="C6015" s="195">
        <v>37.03</v>
      </c>
    </row>
    <row r="6016" spans="2:3" x14ac:dyDescent="0.35">
      <c r="B6016" s="95">
        <v>37447</v>
      </c>
      <c r="C6016" s="195">
        <v>36.880000000000003</v>
      </c>
    </row>
    <row r="6017" spans="2:3" x14ac:dyDescent="0.35">
      <c r="B6017" s="95">
        <v>37446</v>
      </c>
      <c r="C6017" s="195">
        <v>36.700000000000003</v>
      </c>
    </row>
    <row r="6018" spans="2:3" x14ac:dyDescent="0.35">
      <c r="B6018" s="95">
        <v>37445</v>
      </c>
      <c r="C6018" s="195">
        <v>36.26</v>
      </c>
    </row>
    <row r="6019" spans="2:3" x14ac:dyDescent="0.35">
      <c r="B6019" s="95">
        <v>37442</v>
      </c>
      <c r="C6019" s="195">
        <v>36.17</v>
      </c>
    </row>
    <row r="6020" spans="2:3" x14ac:dyDescent="0.35">
      <c r="B6020" s="95">
        <v>37441</v>
      </c>
      <c r="C6020" s="195">
        <v>36.29</v>
      </c>
    </row>
    <row r="6021" spans="2:3" x14ac:dyDescent="0.35">
      <c r="B6021" s="95">
        <v>37440</v>
      </c>
      <c r="C6021" s="195">
        <v>36.520000000000003</v>
      </c>
    </row>
    <row r="6022" spans="2:3" x14ac:dyDescent="0.35">
      <c r="B6022" s="95">
        <v>37439</v>
      </c>
      <c r="C6022" s="195">
        <v>36.49</v>
      </c>
    </row>
    <row r="6023" spans="2:3" x14ac:dyDescent="0.35">
      <c r="B6023" s="95">
        <v>37438</v>
      </c>
      <c r="C6023" s="195">
        <v>36.270000000000003</v>
      </c>
    </row>
    <row r="6024" spans="2:3" x14ac:dyDescent="0.35">
      <c r="B6024" s="95">
        <v>37435</v>
      </c>
      <c r="C6024" s="195">
        <v>36.32</v>
      </c>
    </row>
    <row r="6025" spans="2:3" x14ac:dyDescent="0.35">
      <c r="B6025" s="95">
        <v>37434</v>
      </c>
      <c r="C6025" s="195">
        <v>35.96</v>
      </c>
    </row>
    <row r="6026" spans="2:3" x14ac:dyDescent="0.35">
      <c r="B6026" s="95">
        <v>37433</v>
      </c>
      <c r="C6026" s="195">
        <v>36.090000000000003</v>
      </c>
    </row>
    <row r="6027" spans="2:3" x14ac:dyDescent="0.35">
      <c r="B6027" s="95">
        <v>37432</v>
      </c>
      <c r="C6027" s="195">
        <v>36.47</v>
      </c>
    </row>
    <row r="6028" spans="2:3" x14ac:dyDescent="0.35">
      <c r="B6028" s="95">
        <v>37431</v>
      </c>
      <c r="C6028" s="195">
        <v>36.340000000000003</v>
      </c>
    </row>
    <row r="6029" spans="2:3" x14ac:dyDescent="0.35">
      <c r="B6029" s="95">
        <v>37428</v>
      </c>
      <c r="C6029" s="195">
        <v>36.07</v>
      </c>
    </row>
    <row r="6030" spans="2:3" x14ac:dyDescent="0.35">
      <c r="B6030" s="95">
        <v>37427</v>
      </c>
      <c r="C6030" s="195">
        <v>36.97</v>
      </c>
    </row>
    <row r="6031" spans="2:3" x14ac:dyDescent="0.35">
      <c r="B6031" s="95">
        <v>37426</v>
      </c>
      <c r="C6031" s="195">
        <v>36.909999999999997</v>
      </c>
    </row>
    <row r="6032" spans="2:3" x14ac:dyDescent="0.35">
      <c r="B6032" s="95">
        <v>37425</v>
      </c>
      <c r="C6032" s="195">
        <v>37.19</v>
      </c>
    </row>
    <row r="6033" spans="2:3" x14ac:dyDescent="0.35">
      <c r="B6033" s="95">
        <v>37424</v>
      </c>
      <c r="C6033" s="195">
        <v>37.11</v>
      </c>
    </row>
    <row r="6034" spans="2:3" x14ac:dyDescent="0.35">
      <c r="B6034" s="95">
        <v>37421</v>
      </c>
      <c r="C6034" s="195">
        <v>37.26</v>
      </c>
    </row>
    <row r="6035" spans="2:3" x14ac:dyDescent="0.35">
      <c r="B6035" s="95">
        <v>37420</v>
      </c>
      <c r="C6035" s="195">
        <v>37.21</v>
      </c>
    </row>
    <row r="6036" spans="2:3" x14ac:dyDescent="0.35">
      <c r="B6036" s="95">
        <v>37419</v>
      </c>
      <c r="C6036" s="195">
        <v>37.22</v>
      </c>
    </row>
    <row r="6037" spans="2:3" x14ac:dyDescent="0.35">
      <c r="B6037" s="95">
        <v>37418</v>
      </c>
      <c r="C6037" s="195">
        <v>37.31</v>
      </c>
    </row>
    <row r="6038" spans="2:3" x14ac:dyDescent="0.35">
      <c r="B6038" s="95">
        <v>37417</v>
      </c>
      <c r="C6038" s="195">
        <v>37.65</v>
      </c>
    </row>
    <row r="6039" spans="2:3" x14ac:dyDescent="0.35">
      <c r="B6039" s="95">
        <v>37414</v>
      </c>
      <c r="C6039" s="195">
        <v>37.53</v>
      </c>
    </row>
    <row r="6040" spans="2:3" x14ac:dyDescent="0.35">
      <c r="B6040" s="95">
        <v>37413</v>
      </c>
      <c r="C6040" s="195">
        <v>38.21</v>
      </c>
    </row>
    <row r="6041" spans="2:3" x14ac:dyDescent="0.35">
      <c r="B6041" s="95">
        <v>37412</v>
      </c>
      <c r="C6041" s="195">
        <v>38.020000000000003</v>
      </c>
    </row>
    <row r="6042" spans="2:3" x14ac:dyDescent="0.35">
      <c r="B6042" s="95">
        <v>37411</v>
      </c>
      <c r="C6042" s="195">
        <v>37.26</v>
      </c>
    </row>
    <row r="6043" spans="2:3" x14ac:dyDescent="0.35">
      <c r="B6043" s="95">
        <v>37410</v>
      </c>
      <c r="C6043" s="195">
        <v>37.299999999999997</v>
      </c>
    </row>
    <row r="6044" spans="2:3" x14ac:dyDescent="0.35">
      <c r="B6044" s="95">
        <v>37407</v>
      </c>
      <c r="C6044" s="195">
        <v>36.909999999999997</v>
      </c>
    </row>
    <row r="6045" spans="2:3" x14ac:dyDescent="0.35">
      <c r="B6045" s="95">
        <v>37406</v>
      </c>
      <c r="C6045" s="195">
        <v>37.32</v>
      </c>
    </row>
    <row r="6046" spans="2:3" x14ac:dyDescent="0.35">
      <c r="B6046" s="95">
        <v>37405</v>
      </c>
      <c r="C6046" s="195">
        <v>37.29</v>
      </c>
    </row>
    <row r="6047" spans="2:3" x14ac:dyDescent="0.35">
      <c r="B6047" s="95">
        <v>37404</v>
      </c>
      <c r="C6047" s="195">
        <v>37.299999999999997</v>
      </c>
    </row>
    <row r="6048" spans="2:3" x14ac:dyDescent="0.35">
      <c r="B6048" s="95">
        <v>37403</v>
      </c>
      <c r="C6048" s="195">
        <v>37.770000000000003</v>
      </c>
    </row>
    <row r="6049" spans="2:3" x14ac:dyDescent="0.35">
      <c r="B6049" s="95">
        <v>37400</v>
      </c>
      <c r="C6049" s="195">
        <v>37.700000000000003</v>
      </c>
    </row>
    <row r="6050" spans="2:3" x14ac:dyDescent="0.35">
      <c r="B6050" s="95">
        <v>37399</v>
      </c>
      <c r="C6050" s="195">
        <v>37.549999999999997</v>
      </c>
    </row>
    <row r="6051" spans="2:3" x14ac:dyDescent="0.35">
      <c r="B6051" s="95">
        <v>37398</v>
      </c>
      <c r="C6051" s="195">
        <v>37.25</v>
      </c>
    </row>
    <row r="6052" spans="2:3" x14ac:dyDescent="0.35">
      <c r="B6052" s="95">
        <v>37397</v>
      </c>
      <c r="C6052" s="195">
        <v>38.36</v>
      </c>
    </row>
    <row r="6053" spans="2:3" x14ac:dyDescent="0.35">
      <c r="B6053" s="95">
        <v>37396</v>
      </c>
      <c r="C6053" s="195">
        <v>36.979999999999997</v>
      </c>
    </row>
    <row r="6054" spans="2:3" x14ac:dyDescent="0.35">
      <c r="B6054" s="95">
        <v>37393</v>
      </c>
      <c r="C6054" s="195">
        <v>37.39</v>
      </c>
    </row>
    <row r="6055" spans="2:3" x14ac:dyDescent="0.35">
      <c r="B6055" s="95">
        <v>37392</v>
      </c>
      <c r="C6055" s="195">
        <v>37.659999999999997</v>
      </c>
    </row>
    <row r="6056" spans="2:3" x14ac:dyDescent="0.35">
      <c r="B6056" s="95">
        <v>37391</v>
      </c>
      <c r="C6056" s="195">
        <v>37.69</v>
      </c>
    </row>
    <row r="6057" spans="2:3" x14ac:dyDescent="0.35">
      <c r="B6057" s="95">
        <v>37390</v>
      </c>
      <c r="C6057" s="195">
        <v>38.090000000000003</v>
      </c>
    </row>
    <row r="6058" spans="2:3" x14ac:dyDescent="0.35">
      <c r="B6058" s="95">
        <v>37389</v>
      </c>
      <c r="C6058" s="195">
        <v>38.08</v>
      </c>
    </row>
    <row r="6059" spans="2:3" x14ac:dyDescent="0.35">
      <c r="B6059" s="95">
        <v>37386</v>
      </c>
      <c r="C6059" s="195">
        <v>37.81</v>
      </c>
    </row>
    <row r="6060" spans="2:3" x14ac:dyDescent="0.35">
      <c r="B6060" s="95">
        <v>37385</v>
      </c>
      <c r="C6060" s="195">
        <v>37.950000000000003</v>
      </c>
    </row>
    <row r="6061" spans="2:3" x14ac:dyDescent="0.35">
      <c r="B6061" s="95">
        <v>37384</v>
      </c>
      <c r="C6061" s="195">
        <v>37.94</v>
      </c>
    </row>
    <row r="6062" spans="2:3" x14ac:dyDescent="0.35">
      <c r="B6062" s="95">
        <v>37383</v>
      </c>
      <c r="C6062" s="195">
        <v>37.94</v>
      </c>
    </row>
    <row r="6063" spans="2:3" x14ac:dyDescent="0.35">
      <c r="B6063" s="95">
        <v>37382</v>
      </c>
      <c r="C6063" s="195">
        <v>38.020000000000003</v>
      </c>
    </row>
    <row r="6064" spans="2:3" x14ac:dyDescent="0.35">
      <c r="B6064" s="95">
        <v>37379</v>
      </c>
      <c r="C6064" s="195">
        <v>38.159999999999997</v>
      </c>
    </row>
    <row r="6065" spans="2:3" x14ac:dyDescent="0.35">
      <c r="B6065" s="95">
        <v>37378</v>
      </c>
      <c r="C6065" s="195">
        <v>38.08</v>
      </c>
    </row>
    <row r="6066" spans="2:3" x14ac:dyDescent="0.35">
      <c r="B6066" s="95">
        <v>37377</v>
      </c>
      <c r="C6066" s="195">
        <v>37.93</v>
      </c>
    </row>
    <row r="6067" spans="2:3" x14ac:dyDescent="0.35">
      <c r="B6067" s="95">
        <v>37376</v>
      </c>
      <c r="C6067" s="195">
        <v>37.93</v>
      </c>
    </row>
    <row r="6068" spans="2:3" x14ac:dyDescent="0.35">
      <c r="B6068" s="95">
        <v>37375</v>
      </c>
      <c r="C6068" s="195">
        <v>38.130000000000003</v>
      </c>
    </row>
    <row r="6069" spans="2:3" x14ac:dyDescent="0.35">
      <c r="B6069" s="95">
        <v>37372</v>
      </c>
      <c r="C6069" s="195">
        <v>38.08</v>
      </c>
    </row>
    <row r="6070" spans="2:3" x14ac:dyDescent="0.35">
      <c r="B6070" s="95">
        <v>37371</v>
      </c>
      <c r="C6070" s="195">
        <v>38.200000000000003</v>
      </c>
    </row>
    <row r="6071" spans="2:3" x14ac:dyDescent="0.35">
      <c r="B6071" s="95">
        <v>37370</v>
      </c>
      <c r="C6071" s="195">
        <v>37.81</v>
      </c>
    </row>
    <row r="6072" spans="2:3" x14ac:dyDescent="0.35">
      <c r="B6072" s="95">
        <v>37369</v>
      </c>
      <c r="C6072" s="195">
        <v>37.96</v>
      </c>
    </row>
    <row r="6073" spans="2:3" x14ac:dyDescent="0.35">
      <c r="B6073" s="95">
        <v>37368</v>
      </c>
      <c r="C6073" s="195">
        <v>38.11</v>
      </c>
    </row>
    <row r="6074" spans="2:3" x14ac:dyDescent="0.35">
      <c r="B6074" s="95">
        <v>37365</v>
      </c>
      <c r="C6074" s="195">
        <v>38.04</v>
      </c>
    </row>
    <row r="6075" spans="2:3" x14ac:dyDescent="0.35">
      <c r="B6075" s="95">
        <v>37364</v>
      </c>
      <c r="C6075" s="195">
        <v>37.67</v>
      </c>
    </row>
    <row r="6076" spans="2:3" x14ac:dyDescent="0.35">
      <c r="B6076" s="95">
        <v>37363</v>
      </c>
      <c r="C6076" s="195">
        <v>37.96</v>
      </c>
    </row>
    <row r="6077" spans="2:3" x14ac:dyDescent="0.35">
      <c r="B6077" s="95">
        <v>37362</v>
      </c>
      <c r="C6077" s="195">
        <v>38.03</v>
      </c>
    </row>
    <row r="6078" spans="2:3" x14ac:dyDescent="0.35">
      <c r="B6078" s="95">
        <v>37361</v>
      </c>
      <c r="C6078" s="195">
        <v>37.94</v>
      </c>
    </row>
    <row r="6079" spans="2:3" x14ac:dyDescent="0.35">
      <c r="B6079" s="95">
        <v>37358</v>
      </c>
      <c r="C6079" s="195">
        <v>37.520000000000003</v>
      </c>
    </row>
    <row r="6080" spans="2:3" x14ac:dyDescent="0.35">
      <c r="B6080" s="95">
        <v>37357</v>
      </c>
      <c r="C6080" s="195">
        <v>37.36</v>
      </c>
    </row>
    <row r="6081" spans="2:3" x14ac:dyDescent="0.35">
      <c r="B6081" s="95">
        <v>37356</v>
      </c>
      <c r="C6081" s="195">
        <v>37.1</v>
      </c>
    </row>
    <row r="6082" spans="2:3" x14ac:dyDescent="0.35">
      <c r="B6082" s="95">
        <v>37355</v>
      </c>
      <c r="C6082" s="195">
        <v>37.909999999999997</v>
      </c>
    </row>
    <row r="6083" spans="2:3" x14ac:dyDescent="0.35">
      <c r="B6083" s="95">
        <v>37354</v>
      </c>
      <c r="C6083" s="195">
        <v>38.1</v>
      </c>
    </row>
    <row r="6084" spans="2:3" x14ac:dyDescent="0.35">
      <c r="B6084" s="95">
        <v>37351</v>
      </c>
      <c r="C6084" s="195">
        <v>38.159999999999997</v>
      </c>
    </row>
    <row r="6085" spans="2:3" x14ac:dyDescent="0.35">
      <c r="B6085" s="95">
        <v>37350</v>
      </c>
      <c r="C6085" s="195">
        <v>38.17</v>
      </c>
    </row>
    <row r="6086" spans="2:3" x14ac:dyDescent="0.35">
      <c r="B6086" s="95">
        <v>37349</v>
      </c>
      <c r="C6086" s="195">
        <v>38.229999999999997</v>
      </c>
    </row>
    <row r="6087" spans="2:3" x14ac:dyDescent="0.35">
      <c r="B6087" s="95">
        <v>37348</v>
      </c>
      <c r="C6087" s="195">
        <v>38.340000000000003</v>
      </c>
    </row>
    <row r="6088" spans="2:3" x14ac:dyDescent="0.35">
      <c r="B6088" s="95">
        <v>37347</v>
      </c>
      <c r="C6088" s="195">
        <v>38.51</v>
      </c>
    </row>
    <row r="6089" spans="2:3" x14ac:dyDescent="0.35">
      <c r="B6089" s="95">
        <v>37344</v>
      </c>
      <c r="C6089" s="195">
        <v>38.299999999999997</v>
      </c>
    </row>
    <row r="6090" spans="2:3" x14ac:dyDescent="0.35">
      <c r="B6090" s="95">
        <v>37343</v>
      </c>
      <c r="C6090" s="195">
        <v>38.299999999999997</v>
      </c>
    </row>
    <row r="6091" spans="2:3" x14ac:dyDescent="0.35">
      <c r="B6091" s="95">
        <v>37342</v>
      </c>
      <c r="C6091" s="195">
        <v>38.17</v>
      </c>
    </row>
    <row r="6092" spans="2:3" x14ac:dyDescent="0.35">
      <c r="B6092" s="95">
        <v>37341</v>
      </c>
      <c r="C6092" s="195">
        <v>37.68</v>
      </c>
    </row>
    <row r="6093" spans="2:3" x14ac:dyDescent="0.35">
      <c r="B6093" s="95">
        <v>37340</v>
      </c>
      <c r="C6093" s="195">
        <v>38.08</v>
      </c>
    </row>
    <row r="6094" spans="2:3" x14ac:dyDescent="0.35">
      <c r="B6094" s="95">
        <v>37337</v>
      </c>
      <c r="C6094" s="195">
        <v>38.08</v>
      </c>
    </row>
    <row r="6095" spans="2:3" x14ac:dyDescent="0.35">
      <c r="B6095" s="95">
        <v>37336</v>
      </c>
      <c r="C6095" s="195">
        <v>37.57</v>
      </c>
    </row>
    <row r="6096" spans="2:3" x14ac:dyDescent="0.35">
      <c r="B6096" s="95">
        <v>37335</v>
      </c>
      <c r="C6096" s="195">
        <v>37.72</v>
      </c>
    </row>
    <row r="6097" spans="2:3" x14ac:dyDescent="0.35">
      <c r="B6097" s="95">
        <v>37334</v>
      </c>
      <c r="C6097" s="195">
        <v>37.72</v>
      </c>
    </row>
    <row r="6098" spans="2:3" x14ac:dyDescent="0.35">
      <c r="B6098" s="95">
        <v>37333</v>
      </c>
      <c r="C6098" s="195">
        <v>38.340000000000003</v>
      </c>
    </row>
    <row r="6099" spans="2:3" x14ac:dyDescent="0.35">
      <c r="B6099" s="95">
        <v>37330</v>
      </c>
      <c r="C6099" s="195">
        <v>38.54</v>
      </c>
    </row>
    <row r="6100" spans="2:3" x14ac:dyDescent="0.35">
      <c r="B6100" s="95">
        <v>37329</v>
      </c>
      <c r="C6100" s="195">
        <v>37.909999999999997</v>
      </c>
    </row>
    <row r="6101" spans="2:3" x14ac:dyDescent="0.35">
      <c r="B6101" s="95">
        <v>37328</v>
      </c>
      <c r="C6101" s="195">
        <v>37.700000000000003</v>
      </c>
    </row>
    <row r="6102" spans="2:3" x14ac:dyDescent="0.35">
      <c r="B6102" s="95">
        <v>37327</v>
      </c>
      <c r="C6102" s="195">
        <v>37.44</v>
      </c>
    </row>
    <row r="6103" spans="2:3" x14ac:dyDescent="0.35">
      <c r="B6103" s="95">
        <v>37326</v>
      </c>
      <c r="C6103" s="195">
        <v>37.9</v>
      </c>
    </row>
    <row r="6104" spans="2:3" x14ac:dyDescent="0.35">
      <c r="B6104" s="95">
        <v>37323</v>
      </c>
      <c r="C6104" s="195">
        <v>38.909999999999997</v>
      </c>
    </row>
    <row r="6105" spans="2:3" x14ac:dyDescent="0.35">
      <c r="B6105" s="95">
        <v>37322</v>
      </c>
      <c r="C6105" s="195">
        <v>38.83</v>
      </c>
    </row>
    <row r="6106" spans="2:3" x14ac:dyDescent="0.35">
      <c r="B6106" s="95">
        <v>37321</v>
      </c>
      <c r="C6106" s="195">
        <v>38.659999999999997</v>
      </c>
    </row>
    <row r="6107" spans="2:3" x14ac:dyDescent="0.35">
      <c r="B6107" s="95">
        <v>37320</v>
      </c>
      <c r="C6107" s="195">
        <v>38.450000000000003</v>
      </c>
    </row>
    <row r="6108" spans="2:3" x14ac:dyDescent="0.35">
      <c r="B6108" s="95">
        <v>37319</v>
      </c>
      <c r="C6108" s="195">
        <v>38.79</v>
      </c>
    </row>
    <row r="6109" spans="2:3" x14ac:dyDescent="0.35">
      <c r="B6109" s="95">
        <v>37316</v>
      </c>
      <c r="C6109" s="195">
        <v>38.909999999999997</v>
      </c>
    </row>
    <row r="6110" spans="2:3" x14ac:dyDescent="0.35">
      <c r="B6110" s="95">
        <v>37315</v>
      </c>
      <c r="C6110" s="195">
        <v>39.89</v>
      </c>
    </row>
    <row r="6111" spans="2:3" x14ac:dyDescent="0.35">
      <c r="B6111" s="95">
        <v>37314</v>
      </c>
      <c r="C6111" s="195">
        <v>41.27</v>
      </c>
    </row>
    <row r="6112" spans="2:3" x14ac:dyDescent="0.35">
      <c r="B6112" s="95">
        <v>37313</v>
      </c>
      <c r="C6112" s="195">
        <v>40.49</v>
      </c>
    </row>
    <row r="6113" spans="2:3" x14ac:dyDescent="0.35">
      <c r="B6113" s="95">
        <v>37312</v>
      </c>
      <c r="C6113" s="195">
        <v>39.880000000000003</v>
      </c>
    </row>
    <row r="6114" spans="2:3" x14ac:dyDescent="0.35">
      <c r="B6114" s="95">
        <v>37309</v>
      </c>
      <c r="C6114" s="195">
        <v>39.5</v>
      </c>
    </row>
    <row r="6115" spans="2:3" x14ac:dyDescent="0.35">
      <c r="B6115" s="95">
        <v>37308</v>
      </c>
      <c r="C6115" s="195">
        <v>39.590000000000003</v>
      </c>
    </row>
    <row r="6116" spans="2:3" x14ac:dyDescent="0.35">
      <c r="B6116" s="95">
        <v>37307</v>
      </c>
      <c r="C6116" s="195">
        <v>39.79</v>
      </c>
    </row>
    <row r="6117" spans="2:3" x14ac:dyDescent="0.35">
      <c r="B6117" s="95">
        <v>37306</v>
      </c>
      <c r="C6117" s="195">
        <v>39.799999999999997</v>
      </c>
    </row>
    <row r="6118" spans="2:3" x14ac:dyDescent="0.35">
      <c r="B6118" s="95">
        <v>37305</v>
      </c>
      <c r="C6118" s="195">
        <v>40.229999999999997</v>
      </c>
    </row>
    <row r="6119" spans="2:3" x14ac:dyDescent="0.35">
      <c r="B6119" s="95">
        <v>37302</v>
      </c>
      <c r="C6119" s="195">
        <v>40.22</v>
      </c>
    </row>
    <row r="6120" spans="2:3" x14ac:dyDescent="0.35">
      <c r="B6120" s="95">
        <v>37301</v>
      </c>
      <c r="C6120" s="195">
        <v>40.770000000000003</v>
      </c>
    </row>
    <row r="6121" spans="2:3" x14ac:dyDescent="0.35">
      <c r="B6121" s="95">
        <v>37300</v>
      </c>
      <c r="C6121" s="195">
        <v>40.32</v>
      </c>
    </row>
    <row r="6122" spans="2:3" x14ac:dyDescent="0.35">
      <c r="B6122" s="95">
        <v>37299</v>
      </c>
      <c r="C6122" s="195">
        <v>40.58</v>
      </c>
    </row>
    <row r="6123" spans="2:3" x14ac:dyDescent="0.35">
      <c r="B6123" s="95">
        <v>37298</v>
      </c>
      <c r="C6123" s="195">
        <v>40.9</v>
      </c>
    </row>
    <row r="6124" spans="2:3" x14ac:dyDescent="0.35">
      <c r="B6124" s="95">
        <v>37295</v>
      </c>
      <c r="C6124" s="195">
        <v>40.29</v>
      </c>
    </row>
    <row r="6125" spans="2:3" x14ac:dyDescent="0.35">
      <c r="B6125" s="95">
        <v>37294</v>
      </c>
      <c r="C6125" s="195">
        <v>39.549999999999997</v>
      </c>
    </row>
    <row r="6126" spans="2:3" x14ac:dyDescent="0.35">
      <c r="B6126" s="95">
        <v>37293</v>
      </c>
      <c r="C6126" s="195">
        <v>40.28</v>
      </c>
    </row>
    <row r="6127" spans="2:3" x14ac:dyDescent="0.35">
      <c r="B6127" s="95">
        <v>37292</v>
      </c>
      <c r="C6127" s="195">
        <v>40.6</v>
      </c>
    </row>
    <row r="6128" spans="2:3" x14ac:dyDescent="0.35">
      <c r="B6128" s="95">
        <v>37291</v>
      </c>
      <c r="C6128" s="195">
        <v>40.590000000000003</v>
      </c>
    </row>
    <row r="6129" spans="2:3" x14ac:dyDescent="0.35">
      <c r="B6129" s="95">
        <v>37288</v>
      </c>
      <c r="C6129" s="195">
        <v>40.82</v>
      </c>
    </row>
    <row r="6130" spans="2:3" x14ac:dyDescent="0.35">
      <c r="B6130" s="95">
        <v>37287</v>
      </c>
      <c r="C6130" s="195">
        <v>40.18</v>
      </c>
    </row>
    <row r="6131" spans="2:3" x14ac:dyDescent="0.35">
      <c r="B6131" s="95">
        <v>37286</v>
      </c>
      <c r="C6131" s="195">
        <v>40.65</v>
      </c>
    </row>
    <row r="6132" spans="2:3" x14ac:dyDescent="0.35">
      <c r="B6132" s="95">
        <v>37285</v>
      </c>
      <c r="C6132" s="195">
        <v>40.85</v>
      </c>
    </row>
    <row r="6133" spans="2:3" x14ac:dyDescent="0.35">
      <c r="B6133" s="95">
        <v>37284</v>
      </c>
      <c r="C6133" s="195">
        <v>41.04</v>
      </c>
    </row>
    <row r="6134" spans="2:3" x14ac:dyDescent="0.35">
      <c r="B6134" s="95">
        <v>37281</v>
      </c>
      <c r="C6134" s="195">
        <v>41.21</v>
      </c>
    </row>
    <row r="6135" spans="2:3" x14ac:dyDescent="0.35">
      <c r="B6135" s="95">
        <v>37280</v>
      </c>
      <c r="C6135" s="195">
        <v>41.07</v>
      </c>
    </row>
    <row r="6136" spans="2:3" x14ac:dyDescent="0.35">
      <c r="B6136" s="95">
        <v>37279</v>
      </c>
      <c r="C6136" s="195">
        <v>41.2</v>
      </c>
    </row>
    <row r="6137" spans="2:3" x14ac:dyDescent="0.35">
      <c r="B6137" s="95">
        <v>37278</v>
      </c>
      <c r="C6137" s="195">
        <v>41.76</v>
      </c>
    </row>
    <row r="6138" spans="2:3" x14ac:dyDescent="0.35">
      <c r="B6138" s="95">
        <v>37277</v>
      </c>
      <c r="C6138" s="195">
        <v>41.84</v>
      </c>
    </row>
    <row r="6139" spans="2:3" x14ac:dyDescent="0.35">
      <c r="B6139" s="95">
        <v>37274</v>
      </c>
      <c r="C6139" s="195">
        <v>41.99</v>
      </c>
    </row>
    <row r="6140" spans="2:3" x14ac:dyDescent="0.35">
      <c r="B6140" s="95">
        <v>37273</v>
      </c>
      <c r="C6140" s="195">
        <v>41.69</v>
      </c>
    </row>
    <row r="6141" spans="2:3" x14ac:dyDescent="0.35">
      <c r="B6141" s="95">
        <v>37272</v>
      </c>
      <c r="C6141" s="195">
        <v>41.11</v>
      </c>
    </row>
    <row r="6142" spans="2:3" x14ac:dyDescent="0.35">
      <c r="B6142" s="95">
        <v>37271</v>
      </c>
      <c r="C6142" s="195">
        <v>41.09</v>
      </c>
    </row>
    <row r="6143" spans="2:3" x14ac:dyDescent="0.35">
      <c r="B6143" s="95">
        <v>37270</v>
      </c>
      <c r="C6143" s="195">
        <v>42.01</v>
      </c>
    </row>
    <row r="6144" spans="2:3" x14ac:dyDescent="0.35">
      <c r="B6144" s="95">
        <v>37267</v>
      </c>
      <c r="C6144" s="195">
        <v>42.1</v>
      </c>
    </row>
    <row r="6145" spans="2:3" x14ac:dyDescent="0.35">
      <c r="B6145" s="95">
        <v>37266</v>
      </c>
      <c r="C6145" s="195">
        <v>41.3</v>
      </c>
    </row>
    <row r="6146" spans="2:3" x14ac:dyDescent="0.35">
      <c r="B6146" s="95">
        <v>37265</v>
      </c>
      <c r="C6146" s="195">
        <v>41.47</v>
      </c>
    </row>
    <row r="6147" spans="2:3" x14ac:dyDescent="0.35">
      <c r="B6147" s="95">
        <v>37264</v>
      </c>
      <c r="C6147" s="195">
        <v>41.82</v>
      </c>
    </row>
    <row r="6148" spans="2:3" x14ac:dyDescent="0.35">
      <c r="B6148" s="95">
        <v>37263</v>
      </c>
      <c r="C6148" s="195">
        <v>42.17</v>
      </c>
    </row>
    <row r="6149" spans="2:3" x14ac:dyDescent="0.35">
      <c r="B6149" s="95">
        <v>37260</v>
      </c>
      <c r="C6149" s="195">
        <v>41.79</v>
      </c>
    </row>
    <row r="6150" spans="2:3" x14ac:dyDescent="0.35">
      <c r="B6150" s="95">
        <v>37259</v>
      </c>
      <c r="C6150" s="195">
        <v>42.24</v>
      </c>
    </row>
    <row r="6151" spans="2:3" x14ac:dyDescent="0.35">
      <c r="B6151" s="95">
        <v>37258</v>
      </c>
      <c r="C6151" s="195">
        <v>41.78</v>
      </c>
    </row>
    <row r="6152" spans="2:3" x14ac:dyDescent="0.35">
      <c r="B6152" s="95">
        <v>37257</v>
      </c>
      <c r="C6152" s="195">
        <v>42.2</v>
      </c>
    </row>
    <row r="6153" spans="2:3" x14ac:dyDescent="0.35">
      <c r="B6153" s="95">
        <v>37256</v>
      </c>
      <c r="C6153" s="195">
        <v>42.95</v>
      </c>
    </row>
    <row r="6154" spans="2:3" x14ac:dyDescent="0.35">
      <c r="B6154" s="95">
        <v>37253</v>
      </c>
      <c r="C6154" s="195">
        <v>40.479999999999997</v>
      </c>
    </row>
    <row r="6155" spans="2:3" x14ac:dyDescent="0.35">
      <c r="B6155" s="95">
        <v>37252</v>
      </c>
      <c r="C6155" s="195">
        <v>40.520000000000003</v>
      </c>
    </row>
    <row r="6156" spans="2:3" x14ac:dyDescent="0.35">
      <c r="B6156" s="95">
        <v>37251</v>
      </c>
      <c r="C6156" s="195">
        <v>41.29</v>
      </c>
    </row>
    <row r="6157" spans="2:3" x14ac:dyDescent="0.35">
      <c r="B6157" s="95">
        <v>37250</v>
      </c>
      <c r="C6157" s="195">
        <v>40.85</v>
      </c>
    </row>
    <row r="6158" spans="2:3" x14ac:dyDescent="0.35">
      <c r="B6158" s="95">
        <v>37249</v>
      </c>
      <c r="C6158" s="195">
        <v>40.85</v>
      </c>
    </row>
    <row r="6159" spans="2:3" x14ac:dyDescent="0.35">
      <c r="B6159" s="95">
        <v>37246</v>
      </c>
      <c r="C6159" s="195">
        <v>41.42</v>
      </c>
    </row>
    <row r="6160" spans="2:3" x14ac:dyDescent="0.35">
      <c r="B6160" s="95">
        <v>37245</v>
      </c>
      <c r="C6160" s="195">
        <v>40.89</v>
      </c>
    </row>
    <row r="6161" spans="2:3" x14ac:dyDescent="0.35">
      <c r="B6161" s="95">
        <v>37244</v>
      </c>
      <c r="C6161" s="195">
        <v>41.2</v>
      </c>
    </row>
    <row r="6162" spans="2:3" x14ac:dyDescent="0.35">
      <c r="B6162" s="95">
        <v>37243</v>
      </c>
      <c r="C6162" s="195">
        <v>41.63</v>
      </c>
    </row>
    <row r="6163" spans="2:3" x14ac:dyDescent="0.35">
      <c r="B6163" s="95">
        <v>37242</v>
      </c>
      <c r="C6163" s="195">
        <v>41.87</v>
      </c>
    </row>
    <row r="6164" spans="2:3" x14ac:dyDescent="0.35">
      <c r="B6164" s="95">
        <v>37239</v>
      </c>
      <c r="C6164" s="195">
        <v>41.87</v>
      </c>
    </row>
    <row r="6165" spans="2:3" x14ac:dyDescent="0.35">
      <c r="B6165" s="95">
        <v>37238</v>
      </c>
      <c r="C6165" s="195">
        <v>41.99</v>
      </c>
    </row>
    <row r="6166" spans="2:3" x14ac:dyDescent="0.35">
      <c r="B6166" s="95">
        <v>37237</v>
      </c>
      <c r="C6166" s="195">
        <v>42.5</v>
      </c>
    </row>
    <row r="6167" spans="2:3" x14ac:dyDescent="0.35">
      <c r="B6167" s="95">
        <v>37236</v>
      </c>
      <c r="C6167" s="195">
        <v>43.15</v>
      </c>
    </row>
    <row r="6168" spans="2:3" x14ac:dyDescent="0.35">
      <c r="B6168" s="95">
        <v>37235</v>
      </c>
      <c r="C6168" s="195">
        <v>43.2</v>
      </c>
    </row>
    <row r="6169" spans="2:3" x14ac:dyDescent="0.35">
      <c r="B6169" s="95">
        <v>37232</v>
      </c>
      <c r="C6169" s="195">
        <v>43.38</v>
      </c>
    </row>
    <row r="6170" spans="2:3" x14ac:dyDescent="0.35">
      <c r="B6170" s="95">
        <v>37231</v>
      </c>
      <c r="C6170" s="195">
        <v>43.76</v>
      </c>
    </row>
    <row r="6171" spans="2:3" x14ac:dyDescent="0.35">
      <c r="B6171" s="95">
        <v>37230</v>
      </c>
      <c r="C6171" s="195">
        <v>44.33</v>
      </c>
    </row>
    <row r="6172" spans="2:3" x14ac:dyDescent="0.35">
      <c r="B6172" s="95">
        <v>37229</v>
      </c>
      <c r="C6172" s="195">
        <v>44.22</v>
      </c>
    </row>
    <row r="6173" spans="2:3" x14ac:dyDescent="0.35">
      <c r="B6173" s="95">
        <v>37228</v>
      </c>
      <c r="C6173" s="195">
        <v>42.94</v>
      </c>
    </row>
    <row r="6174" spans="2:3" x14ac:dyDescent="0.35">
      <c r="B6174" s="95">
        <v>37225</v>
      </c>
      <c r="C6174" s="195">
        <v>40.51</v>
      </c>
    </row>
    <row r="6175" spans="2:3" x14ac:dyDescent="0.35">
      <c r="B6175" s="95">
        <v>37224</v>
      </c>
      <c r="C6175" s="195">
        <v>40.51</v>
      </c>
    </row>
    <row r="6176" spans="2:3" x14ac:dyDescent="0.35">
      <c r="B6176" s="95">
        <v>37223</v>
      </c>
      <c r="C6176" s="195">
        <v>39.89</v>
      </c>
    </row>
    <row r="6177" spans="2:3" x14ac:dyDescent="0.35">
      <c r="B6177" s="95">
        <v>37222</v>
      </c>
      <c r="C6177" s="195">
        <v>39.89</v>
      </c>
    </row>
    <row r="6178" spans="2:3" x14ac:dyDescent="0.35">
      <c r="B6178" s="95">
        <v>37221</v>
      </c>
      <c r="C6178" s="195">
        <v>40.090000000000003</v>
      </c>
    </row>
    <row r="6179" spans="2:3" x14ac:dyDescent="0.35">
      <c r="B6179" s="95">
        <v>37218</v>
      </c>
      <c r="C6179" s="195">
        <v>40.03</v>
      </c>
    </row>
    <row r="6180" spans="2:3" x14ac:dyDescent="0.35">
      <c r="B6180" s="95">
        <v>37217</v>
      </c>
      <c r="C6180" s="195">
        <v>39.82</v>
      </c>
    </row>
    <row r="6181" spans="2:3" x14ac:dyDescent="0.35">
      <c r="B6181" s="95">
        <v>37216</v>
      </c>
      <c r="C6181" s="195">
        <v>39.79</v>
      </c>
    </row>
    <row r="6182" spans="2:3" x14ac:dyDescent="0.35">
      <c r="B6182" s="95">
        <v>37215</v>
      </c>
      <c r="C6182" s="195">
        <v>38.4</v>
      </c>
    </row>
    <row r="6183" spans="2:3" x14ac:dyDescent="0.35">
      <c r="B6183" s="95">
        <v>37214</v>
      </c>
      <c r="C6183" s="195">
        <v>40.49</v>
      </c>
    </row>
    <row r="6184" spans="2:3" x14ac:dyDescent="0.35">
      <c r="B6184" s="95">
        <v>37211</v>
      </c>
      <c r="C6184" s="195">
        <v>40.619999999999997</v>
      </c>
    </row>
    <row r="6185" spans="2:3" x14ac:dyDescent="0.35">
      <c r="B6185" s="95">
        <v>37210</v>
      </c>
      <c r="C6185" s="195">
        <v>40.619999999999997</v>
      </c>
    </row>
    <row r="6186" spans="2:3" x14ac:dyDescent="0.35">
      <c r="B6186" s="95">
        <v>37209</v>
      </c>
      <c r="C6186" s="195">
        <v>40.840000000000003</v>
      </c>
    </row>
    <row r="6187" spans="2:3" x14ac:dyDescent="0.35">
      <c r="B6187" s="95">
        <v>37208</v>
      </c>
      <c r="C6187" s="195">
        <v>40.14</v>
      </c>
    </row>
    <row r="6188" spans="2:3" x14ac:dyDescent="0.35">
      <c r="B6188" s="95">
        <v>37207</v>
      </c>
      <c r="C6188" s="195">
        <v>40.94</v>
      </c>
    </row>
    <row r="6189" spans="2:3" x14ac:dyDescent="0.35">
      <c r="B6189" s="95">
        <v>37204</v>
      </c>
      <c r="C6189" s="195">
        <v>39.799999999999997</v>
      </c>
    </row>
    <row r="6190" spans="2:3" x14ac:dyDescent="0.35">
      <c r="B6190" s="95">
        <v>37203</v>
      </c>
      <c r="C6190" s="195">
        <v>39.74</v>
      </c>
    </row>
    <row r="6191" spans="2:3" x14ac:dyDescent="0.35">
      <c r="B6191" s="95">
        <v>37202</v>
      </c>
      <c r="C6191" s="195">
        <v>39.08</v>
      </c>
    </row>
    <row r="6192" spans="2:3" x14ac:dyDescent="0.35">
      <c r="B6192" s="95">
        <v>37201</v>
      </c>
      <c r="C6192" s="195">
        <v>38.840000000000003</v>
      </c>
    </row>
    <row r="6193" spans="2:3" x14ac:dyDescent="0.35">
      <c r="B6193" s="95">
        <v>37200</v>
      </c>
      <c r="C6193" s="195">
        <v>38.630000000000003</v>
      </c>
    </row>
    <row r="6194" spans="2:3" x14ac:dyDescent="0.35">
      <c r="B6194" s="95">
        <v>37197</v>
      </c>
      <c r="C6194" s="195">
        <v>39.46</v>
      </c>
    </row>
    <row r="6195" spans="2:3" x14ac:dyDescent="0.35">
      <c r="B6195" s="95">
        <v>37196</v>
      </c>
      <c r="C6195" s="195">
        <v>37.68</v>
      </c>
    </row>
    <row r="6196" spans="2:3" x14ac:dyDescent="0.35">
      <c r="B6196" s="95">
        <v>37195</v>
      </c>
      <c r="C6196" s="195">
        <v>37.26</v>
      </c>
    </row>
    <row r="6197" spans="2:3" x14ac:dyDescent="0.35">
      <c r="B6197" s="95">
        <v>37194</v>
      </c>
      <c r="C6197" s="195">
        <v>36.619999999999997</v>
      </c>
    </row>
    <row r="6198" spans="2:3" x14ac:dyDescent="0.35">
      <c r="B6198" s="95">
        <v>37193</v>
      </c>
      <c r="C6198" s="195">
        <v>36.43</v>
      </c>
    </row>
    <row r="6199" spans="2:3" x14ac:dyDescent="0.35">
      <c r="B6199" s="95">
        <v>37190</v>
      </c>
      <c r="C6199" s="195">
        <v>36.340000000000003</v>
      </c>
    </row>
    <row r="6200" spans="2:3" x14ac:dyDescent="0.35">
      <c r="B6200" s="95">
        <v>37189</v>
      </c>
      <c r="C6200" s="195">
        <v>36.340000000000003</v>
      </c>
    </row>
    <row r="6201" spans="2:3" x14ac:dyDescent="0.35">
      <c r="B6201" s="95">
        <v>37188</v>
      </c>
      <c r="C6201" s="195">
        <v>35.81</v>
      </c>
    </row>
    <row r="6202" spans="2:3" x14ac:dyDescent="0.35">
      <c r="B6202" s="95">
        <v>37187</v>
      </c>
      <c r="C6202" s="195">
        <v>35.909999999999997</v>
      </c>
    </row>
    <row r="6203" spans="2:3" x14ac:dyDescent="0.35">
      <c r="B6203" s="95">
        <v>37186</v>
      </c>
      <c r="C6203" s="195">
        <v>35.72</v>
      </c>
    </row>
    <row r="6204" spans="2:3" x14ac:dyDescent="0.35">
      <c r="B6204" s="95">
        <v>37183</v>
      </c>
      <c r="C6204" s="195">
        <v>35.409999999999997</v>
      </c>
    </row>
    <row r="6205" spans="2:3" x14ac:dyDescent="0.35">
      <c r="B6205" s="95">
        <v>37182</v>
      </c>
      <c r="C6205" s="195">
        <v>35.65</v>
      </c>
    </row>
    <row r="6206" spans="2:3" x14ac:dyDescent="0.35">
      <c r="B6206" s="95">
        <v>37181</v>
      </c>
      <c r="C6206" s="195">
        <v>35.78</v>
      </c>
    </row>
    <row r="6207" spans="2:3" x14ac:dyDescent="0.35">
      <c r="B6207" s="95">
        <v>37180</v>
      </c>
      <c r="C6207" s="195">
        <v>35.94</v>
      </c>
    </row>
    <row r="6208" spans="2:3" x14ac:dyDescent="0.35">
      <c r="B6208" s="95">
        <v>37179</v>
      </c>
      <c r="C6208" s="195">
        <v>35.82</v>
      </c>
    </row>
    <row r="6209" spans="2:3" x14ac:dyDescent="0.35">
      <c r="B6209" s="95">
        <v>37176</v>
      </c>
      <c r="C6209" s="195">
        <v>35.64</v>
      </c>
    </row>
    <row r="6210" spans="2:3" x14ac:dyDescent="0.35">
      <c r="B6210" s="95">
        <v>37175</v>
      </c>
      <c r="C6210" s="195">
        <v>35.799999999999997</v>
      </c>
    </row>
    <row r="6211" spans="2:3" x14ac:dyDescent="0.35">
      <c r="B6211" s="95">
        <v>37174</v>
      </c>
      <c r="C6211" s="195">
        <v>35.78</v>
      </c>
    </row>
    <row r="6212" spans="2:3" x14ac:dyDescent="0.35">
      <c r="B6212" s="95">
        <v>37173</v>
      </c>
      <c r="C6212" s="195">
        <v>35.64</v>
      </c>
    </row>
    <row r="6213" spans="2:3" x14ac:dyDescent="0.35">
      <c r="B6213" s="95">
        <v>37172</v>
      </c>
      <c r="C6213" s="195">
        <v>35.61</v>
      </c>
    </row>
    <row r="6214" spans="2:3" x14ac:dyDescent="0.35">
      <c r="B6214" s="95">
        <v>37169</v>
      </c>
      <c r="C6214" s="195">
        <v>35.56</v>
      </c>
    </row>
    <row r="6215" spans="2:3" x14ac:dyDescent="0.35">
      <c r="B6215" s="95">
        <v>37168</v>
      </c>
      <c r="C6215" s="195">
        <v>35.24</v>
      </c>
    </row>
    <row r="6216" spans="2:3" x14ac:dyDescent="0.35">
      <c r="B6216" s="95">
        <v>37167</v>
      </c>
      <c r="C6216" s="195">
        <v>35.26</v>
      </c>
    </row>
    <row r="6217" spans="2:3" x14ac:dyDescent="0.35">
      <c r="B6217" s="95">
        <v>37166</v>
      </c>
      <c r="C6217" s="195">
        <v>35.33</v>
      </c>
    </row>
    <row r="6218" spans="2:3" x14ac:dyDescent="0.35">
      <c r="B6218" s="95">
        <v>37165</v>
      </c>
      <c r="C6218" s="195">
        <v>35.33</v>
      </c>
    </row>
    <row r="6219" spans="2:3" x14ac:dyDescent="0.35">
      <c r="B6219" s="95">
        <v>37162</v>
      </c>
      <c r="C6219" s="195">
        <v>35.549999999999997</v>
      </c>
    </row>
    <row r="6220" spans="2:3" x14ac:dyDescent="0.35">
      <c r="B6220" s="95">
        <v>37161</v>
      </c>
      <c r="C6220" s="195">
        <v>35.869999999999997</v>
      </c>
    </row>
    <row r="6221" spans="2:3" x14ac:dyDescent="0.35">
      <c r="B6221" s="95">
        <v>37160</v>
      </c>
      <c r="C6221" s="195">
        <v>35.659999999999997</v>
      </c>
    </row>
    <row r="6222" spans="2:3" x14ac:dyDescent="0.35">
      <c r="B6222" s="95">
        <v>37159</v>
      </c>
      <c r="C6222" s="195">
        <v>35.700000000000003</v>
      </c>
    </row>
    <row r="6223" spans="2:3" x14ac:dyDescent="0.35">
      <c r="B6223" s="95">
        <v>37158</v>
      </c>
      <c r="C6223" s="195">
        <v>35.909999999999997</v>
      </c>
    </row>
    <row r="6224" spans="2:3" x14ac:dyDescent="0.35">
      <c r="B6224" s="95">
        <v>37155</v>
      </c>
      <c r="C6224" s="195">
        <v>34.94</v>
      </c>
    </row>
    <row r="6225" spans="2:3" x14ac:dyDescent="0.35">
      <c r="B6225" s="95">
        <v>37154</v>
      </c>
      <c r="C6225" s="195">
        <v>35.21</v>
      </c>
    </row>
    <row r="6226" spans="2:3" x14ac:dyDescent="0.35">
      <c r="B6226" s="95">
        <v>37153</v>
      </c>
      <c r="C6226" s="195">
        <v>35.78</v>
      </c>
    </row>
    <row r="6227" spans="2:3" x14ac:dyDescent="0.35">
      <c r="B6227" s="95">
        <v>37152</v>
      </c>
      <c r="C6227" s="195">
        <v>35.770000000000003</v>
      </c>
    </row>
    <row r="6228" spans="2:3" x14ac:dyDescent="0.35">
      <c r="B6228" s="95">
        <v>37151</v>
      </c>
      <c r="C6228" s="195">
        <v>36.97</v>
      </c>
    </row>
    <row r="6229" spans="2:3" x14ac:dyDescent="0.35">
      <c r="B6229" s="95">
        <v>37148</v>
      </c>
      <c r="C6229" s="195">
        <v>38.22</v>
      </c>
    </row>
    <row r="6230" spans="2:3" x14ac:dyDescent="0.35">
      <c r="B6230" s="95">
        <v>37147</v>
      </c>
      <c r="C6230" s="195">
        <v>39.159999999999997</v>
      </c>
    </row>
    <row r="6231" spans="2:3" x14ac:dyDescent="0.35">
      <c r="B6231" s="95">
        <v>37146</v>
      </c>
      <c r="C6231" s="195">
        <v>39.71</v>
      </c>
    </row>
    <row r="6232" spans="2:3" x14ac:dyDescent="0.35">
      <c r="B6232" s="95">
        <v>37145</v>
      </c>
      <c r="C6232" s="195">
        <v>39.659999999999997</v>
      </c>
    </row>
    <row r="6233" spans="2:3" x14ac:dyDescent="0.35">
      <c r="B6233" s="95">
        <v>37144</v>
      </c>
      <c r="C6233" s="195">
        <v>39.43</v>
      </c>
    </row>
    <row r="6234" spans="2:3" x14ac:dyDescent="0.35">
      <c r="B6234" s="95">
        <v>37141</v>
      </c>
      <c r="C6234" s="195">
        <v>39.299999999999997</v>
      </c>
    </row>
    <row r="6235" spans="2:3" x14ac:dyDescent="0.35">
      <c r="B6235" s="95">
        <v>37140</v>
      </c>
      <c r="C6235" s="195">
        <v>39.35</v>
      </c>
    </row>
    <row r="6236" spans="2:3" x14ac:dyDescent="0.35">
      <c r="B6236" s="95">
        <v>37139</v>
      </c>
      <c r="C6236" s="195">
        <v>39.43</v>
      </c>
    </row>
    <row r="6237" spans="2:3" x14ac:dyDescent="0.35">
      <c r="B6237" s="95">
        <v>37138</v>
      </c>
      <c r="C6237" s="195">
        <v>39.44</v>
      </c>
    </row>
    <row r="6238" spans="2:3" x14ac:dyDescent="0.35">
      <c r="B6238" s="95">
        <v>37137</v>
      </c>
      <c r="C6238" s="195">
        <v>39.659999999999997</v>
      </c>
    </row>
    <row r="6239" spans="2:3" x14ac:dyDescent="0.35">
      <c r="B6239" s="95">
        <v>37134</v>
      </c>
      <c r="C6239" s="195">
        <v>39.69</v>
      </c>
    </row>
    <row r="6240" spans="2:3" x14ac:dyDescent="0.35">
      <c r="B6240" s="95">
        <v>37133</v>
      </c>
      <c r="C6240" s="195">
        <v>39.229999999999997</v>
      </c>
    </row>
    <row r="6241" spans="2:3" x14ac:dyDescent="0.35">
      <c r="B6241" s="95">
        <v>37132</v>
      </c>
      <c r="C6241" s="195">
        <v>38.799999999999997</v>
      </c>
    </row>
    <row r="6242" spans="2:3" x14ac:dyDescent="0.35">
      <c r="B6242" s="95">
        <v>37131</v>
      </c>
      <c r="C6242" s="195">
        <v>38.58</v>
      </c>
    </row>
    <row r="6243" spans="2:3" x14ac:dyDescent="0.35">
      <c r="B6243" s="95">
        <v>37130</v>
      </c>
      <c r="C6243" s="195">
        <v>38.68</v>
      </c>
    </row>
    <row r="6244" spans="2:3" x14ac:dyDescent="0.35">
      <c r="B6244" s="95">
        <v>37127</v>
      </c>
      <c r="C6244" s="195">
        <v>38.83</v>
      </c>
    </row>
    <row r="6245" spans="2:3" x14ac:dyDescent="0.35">
      <c r="B6245" s="95">
        <v>37126</v>
      </c>
      <c r="C6245" s="195">
        <v>38.82</v>
      </c>
    </row>
    <row r="6246" spans="2:3" x14ac:dyDescent="0.35">
      <c r="B6246" s="95">
        <v>37125</v>
      </c>
      <c r="C6246" s="195">
        <v>38.619999999999997</v>
      </c>
    </row>
    <row r="6247" spans="2:3" x14ac:dyDescent="0.35">
      <c r="B6247" s="95">
        <v>37124</v>
      </c>
      <c r="C6247" s="195">
        <v>38.619999999999997</v>
      </c>
    </row>
    <row r="6248" spans="2:3" x14ac:dyDescent="0.35">
      <c r="B6248" s="95">
        <v>37123</v>
      </c>
      <c r="C6248" s="195">
        <v>38.71</v>
      </c>
    </row>
    <row r="6249" spans="2:3" x14ac:dyDescent="0.35">
      <c r="B6249" s="95">
        <v>37120</v>
      </c>
      <c r="C6249" s="195">
        <v>38.72</v>
      </c>
    </row>
    <row r="6250" spans="2:3" x14ac:dyDescent="0.35">
      <c r="B6250" s="95">
        <v>37119</v>
      </c>
      <c r="C6250" s="195">
        <v>38.43</v>
      </c>
    </row>
    <row r="6251" spans="2:3" x14ac:dyDescent="0.35">
      <c r="B6251" s="95">
        <v>37118</v>
      </c>
      <c r="C6251" s="195">
        <v>39.409999999999997</v>
      </c>
    </row>
    <row r="6252" spans="2:3" x14ac:dyDescent="0.35">
      <c r="B6252" s="95">
        <v>37117</v>
      </c>
      <c r="C6252" s="195">
        <v>39.409999999999997</v>
      </c>
    </row>
    <row r="6253" spans="2:3" x14ac:dyDescent="0.35">
      <c r="B6253" s="95">
        <v>37116</v>
      </c>
      <c r="C6253" s="195">
        <v>39.549999999999997</v>
      </c>
    </row>
    <row r="6254" spans="2:3" x14ac:dyDescent="0.35">
      <c r="B6254" s="95">
        <v>37113</v>
      </c>
      <c r="C6254" s="195">
        <v>39.950000000000003</v>
      </c>
    </row>
    <row r="6255" spans="2:3" x14ac:dyDescent="0.35">
      <c r="B6255" s="95">
        <v>37112</v>
      </c>
      <c r="C6255" s="195">
        <v>40.17</v>
      </c>
    </row>
    <row r="6256" spans="2:3" x14ac:dyDescent="0.35">
      <c r="B6256" s="95">
        <v>37111</v>
      </c>
      <c r="C6256" s="195">
        <v>41.26</v>
      </c>
    </row>
    <row r="6257" spans="2:3" x14ac:dyDescent="0.35">
      <c r="B6257" s="95">
        <v>37110</v>
      </c>
      <c r="C6257" s="195">
        <v>41.16</v>
      </c>
    </row>
    <row r="6258" spans="2:3" x14ac:dyDescent="0.35">
      <c r="B6258" s="95">
        <v>37109</v>
      </c>
      <c r="C6258" s="195">
        <v>41.1</v>
      </c>
    </row>
    <row r="6259" spans="2:3" x14ac:dyDescent="0.35">
      <c r="B6259" s="95">
        <v>37106</v>
      </c>
      <c r="C6259" s="195">
        <v>41.27</v>
      </c>
    </row>
    <row r="6260" spans="2:3" x14ac:dyDescent="0.35">
      <c r="B6260" s="95">
        <v>37105</v>
      </c>
      <c r="C6260" s="195">
        <v>40.89</v>
      </c>
    </row>
    <row r="6261" spans="2:3" x14ac:dyDescent="0.35">
      <c r="B6261" s="95">
        <v>37104</v>
      </c>
      <c r="C6261" s="195">
        <v>40.61</v>
      </c>
    </row>
    <row r="6262" spans="2:3" x14ac:dyDescent="0.35">
      <c r="B6262" s="95">
        <v>37103</v>
      </c>
      <c r="C6262" s="195">
        <v>40.909999999999997</v>
      </c>
    </row>
    <row r="6263" spans="2:3" x14ac:dyDescent="0.35">
      <c r="B6263" s="95">
        <v>37102</v>
      </c>
      <c r="C6263" s="195">
        <v>40.97</v>
      </c>
    </row>
    <row r="6264" spans="2:3" x14ac:dyDescent="0.35">
      <c r="B6264" s="95">
        <v>37099</v>
      </c>
      <c r="C6264" s="195">
        <v>40.83</v>
      </c>
    </row>
    <row r="6265" spans="2:3" x14ac:dyDescent="0.35">
      <c r="B6265" s="95">
        <v>37098</v>
      </c>
      <c r="C6265" s="195">
        <v>40.08</v>
      </c>
    </row>
    <row r="6266" spans="2:3" x14ac:dyDescent="0.35">
      <c r="B6266" s="95">
        <v>37097</v>
      </c>
      <c r="C6266" s="195">
        <v>40.369999999999997</v>
      </c>
    </row>
    <row r="6267" spans="2:3" x14ac:dyDescent="0.35">
      <c r="B6267" s="95">
        <v>37096</v>
      </c>
      <c r="C6267" s="195">
        <v>41.4</v>
      </c>
    </row>
    <row r="6268" spans="2:3" x14ac:dyDescent="0.35">
      <c r="B6268" s="95">
        <v>37095</v>
      </c>
      <c r="C6268" s="195">
        <v>40.97</v>
      </c>
    </row>
    <row r="6269" spans="2:3" x14ac:dyDescent="0.35">
      <c r="B6269" s="95">
        <v>37092</v>
      </c>
      <c r="C6269" s="195">
        <v>41.09</v>
      </c>
    </row>
    <row r="6270" spans="2:3" x14ac:dyDescent="0.35">
      <c r="B6270" s="95">
        <v>37091</v>
      </c>
      <c r="C6270" s="195">
        <v>42.01</v>
      </c>
    </row>
    <row r="6271" spans="2:3" x14ac:dyDescent="0.35">
      <c r="B6271" s="95">
        <v>37090</v>
      </c>
      <c r="C6271" s="195">
        <v>42.01</v>
      </c>
    </row>
    <row r="6272" spans="2:3" x14ac:dyDescent="0.35">
      <c r="B6272" s="95">
        <v>37089</v>
      </c>
      <c r="C6272" s="195">
        <v>42.88</v>
      </c>
    </row>
    <row r="6273" spans="2:3" x14ac:dyDescent="0.35">
      <c r="B6273" s="95">
        <v>37088</v>
      </c>
      <c r="C6273" s="195">
        <v>41.51</v>
      </c>
    </row>
    <row r="6274" spans="2:3" x14ac:dyDescent="0.35">
      <c r="B6274" s="95">
        <v>37085</v>
      </c>
      <c r="C6274" s="195">
        <v>42.17</v>
      </c>
    </row>
    <row r="6275" spans="2:3" x14ac:dyDescent="0.35">
      <c r="B6275" s="95">
        <v>37084</v>
      </c>
      <c r="C6275" s="195">
        <v>42.33</v>
      </c>
    </row>
    <row r="6276" spans="2:3" x14ac:dyDescent="0.35">
      <c r="B6276" s="95">
        <v>37083</v>
      </c>
      <c r="C6276" s="195">
        <v>42.82</v>
      </c>
    </row>
    <row r="6277" spans="2:3" x14ac:dyDescent="0.35">
      <c r="B6277" s="95">
        <v>37082</v>
      </c>
      <c r="C6277" s="195">
        <v>43.05</v>
      </c>
    </row>
    <row r="6278" spans="2:3" x14ac:dyDescent="0.35">
      <c r="B6278" s="95">
        <v>37081</v>
      </c>
      <c r="C6278" s="195">
        <v>42.89</v>
      </c>
    </row>
    <row r="6279" spans="2:3" x14ac:dyDescent="0.35">
      <c r="B6279" s="95">
        <v>37078</v>
      </c>
      <c r="C6279" s="195">
        <v>43.03</v>
      </c>
    </row>
    <row r="6280" spans="2:3" x14ac:dyDescent="0.35">
      <c r="B6280" s="95">
        <v>37077</v>
      </c>
      <c r="C6280" s="195">
        <v>43.24</v>
      </c>
    </row>
    <row r="6281" spans="2:3" x14ac:dyDescent="0.35">
      <c r="B6281" s="95">
        <v>37076</v>
      </c>
      <c r="C6281" s="195">
        <v>43.33</v>
      </c>
    </row>
    <row r="6282" spans="2:3" x14ac:dyDescent="0.35">
      <c r="B6282" s="95">
        <v>37075</v>
      </c>
      <c r="C6282" s="195">
        <v>43.8</v>
      </c>
    </row>
    <row r="6283" spans="2:3" x14ac:dyDescent="0.35">
      <c r="B6283" s="95">
        <v>37074</v>
      </c>
      <c r="C6283" s="195">
        <v>43.74</v>
      </c>
    </row>
    <row r="6284" spans="2:3" x14ac:dyDescent="0.35">
      <c r="B6284" s="95">
        <v>37071</v>
      </c>
      <c r="C6284" s="195">
        <v>42.82</v>
      </c>
    </row>
    <row r="6285" spans="2:3" x14ac:dyDescent="0.35">
      <c r="B6285" s="95">
        <v>37070</v>
      </c>
      <c r="C6285" s="195">
        <v>42.79</v>
      </c>
    </row>
    <row r="6286" spans="2:3" x14ac:dyDescent="0.35">
      <c r="B6286" s="95">
        <v>37069</v>
      </c>
      <c r="C6286" s="195">
        <v>42.9</v>
      </c>
    </row>
    <row r="6287" spans="2:3" x14ac:dyDescent="0.35">
      <c r="B6287" s="95">
        <v>37068</v>
      </c>
      <c r="C6287" s="195">
        <v>43.53</v>
      </c>
    </row>
    <row r="6288" spans="2:3" x14ac:dyDescent="0.35">
      <c r="B6288" s="95">
        <v>37067</v>
      </c>
      <c r="C6288" s="195">
        <v>43.55</v>
      </c>
    </row>
    <row r="6289" spans="2:3" x14ac:dyDescent="0.35">
      <c r="B6289" s="95">
        <v>37064</v>
      </c>
      <c r="C6289" s="195">
        <v>43.55</v>
      </c>
    </row>
    <row r="6290" spans="2:3" x14ac:dyDescent="0.35">
      <c r="B6290" s="95">
        <v>37063</v>
      </c>
      <c r="C6290" s="195">
        <v>43.65</v>
      </c>
    </row>
    <row r="6291" spans="2:3" x14ac:dyDescent="0.35">
      <c r="B6291" s="95">
        <v>37062</v>
      </c>
      <c r="C6291" s="195">
        <v>43.84</v>
      </c>
    </row>
    <row r="6292" spans="2:3" x14ac:dyDescent="0.35">
      <c r="B6292" s="95">
        <v>37061</v>
      </c>
      <c r="C6292" s="195">
        <v>43.62</v>
      </c>
    </row>
    <row r="6293" spans="2:3" x14ac:dyDescent="0.35">
      <c r="B6293" s="95">
        <v>37060</v>
      </c>
      <c r="C6293" s="195">
        <v>43.76</v>
      </c>
    </row>
    <row r="6294" spans="2:3" x14ac:dyDescent="0.35">
      <c r="B6294" s="95">
        <v>37057</v>
      </c>
      <c r="C6294" s="195">
        <v>45.08</v>
      </c>
    </row>
    <row r="6295" spans="2:3" x14ac:dyDescent="0.35">
      <c r="B6295" s="95">
        <v>37056</v>
      </c>
      <c r="C6295" s="195">
        <v>45.51</v>
      </c>
    </row>
    <row r="6296" spans="2:3" x14ac:dyDescent="0.35">
      <c r="B6296" s="95">
        <v>37055</v>
      </c>
      <c r="C6296" s="195">
        <v>44.91</v>
      </c>
    </row>
    <row r="6297" spans="2:3" x14ac:dyDescent="0.35">
      <c r="B6297" s="95">
        <v>37054</v>
      </c>
      <c r="C6297" s="195">
        <v>43.58</v>
      </c>
    </row>
    <row r="6298" spans="2:3" x14ac:dyDescent="0.35">
      <c r="B6298" s="95">
        <v>37053</v>
      </c>
      <c r="C6298" s="195">
        <v>43.15</v>
      </c>
    </row>
    <row r="6299" spans="2:3" x14ac:dyDescent="0.35">
      <c r="B6299" s="95">
        <v>37050</v>
      </c>
      <c r="C6299" s="195">
        <v>43.84</v>
      </c>
    </row>
    <row r="6300" spans="2:3" x14ac:dyDescent="0.35">
      <c r="B6300" s="95">
        <v>37049</v>
      </c>
      <c r="C6300" s="195">
        <v>42.36</v>
      </c>
    </row>
    <row r="6301" spans="2:3" x14ac:dyDescent="0.35">
      <c r="B6301" s="95">
        <v>37048</v>
      </c>
      <c r="C6301" s="195">
        <v>42.99</v>
      </c>
    </row>
    <row r="6302" spans="2:3" x14ac:dyDescent="0.35">
      <c r="B6302" s="95">
        <v>37047</v>
      </c>
      <c r="C6302" s="195">
        <v>43.24</v>
      </c>
    </row>
    <row r="6303" spans="2:3" x14ac:dyDescent="0.35">
      <c r="B6303" s="95">
        <v>37046</v>
      </c>
      <c r="C6303" s="195">
        <v>44.52</v>
      </c>
    </row>
    <row r="6304" spans="2:3" x14ac:dyDescent="0.35">
      <c r="B6304" s="95">
        <v>37043</v>
      </c>
      <c r="C6304" s="195">
        <v>44.76</v>
      </c>
    </row>
    <row r="6305" spans="2:3" x14ac:dyDescent="0.35">
      <c r="B6305" s="95">
        <v>37042</v>
      </c>
      <c r="C6305" s="195">
        <v>44.82</v>
      </c>
    </row>
    <row r="6306" spans="2:3" x14ac:dyDescent="0.35">
      <c r="B6306" s="95">
        <v>37041</v>
      </c>
      <c r="C6306" s="195">
        <v>44.76</v>
      </c>
    </row>
    <row r="6307" spans="2:3" x14ac:dyDescent="0.35">
      <c r="B6307" s="95">
        <v>37040</v>
      </c>
      <c r="C6307" s="195">
        <v>44.61</v>
      </c>
    </row>
    <row r="6308" spans="2:3" x14ac:dyDescent="0.35">
      <c r="B6308" s="95">
        <v>37039</v>
      </c>
      <c r="C6308" s="195">
        <v>44.52</v>
      </c>
    </row>
    <row r="6309" spans="2:3" x14ac:dyDescent="0.35">
      <c r="B6309" s="95">
        <v>37036</v>
      </c>
      <c r="C6309" s="195">
        <v>44.84</v>
      </c>
    </row>
    <row r="6310" spans="2:3" x14ac:dyDescent="0.35">
      <c r="B6310" s="95">
        <v>37035</v>
      </c>
      <c r="C6310" s="195">
        <v>45.7</v>
      </c>
    </row>
    <row r="6311" spans="2:3" x14ac:dyDescent="0.35">
      <c r="B6311" s="95">
        <v>37034</v>
      </c>
      <c r="C6311" s="195">
        <v>45.65</v>
      </c>
    </row>
    <row r="6312" spans="2:3" x14ac:dyDescent="0.35">
      <c r="B6312" s="95">
        <v>37033</v>
      </c>
      <c r="C6312" s="195">
        <v>45.37</v>
      </c>
    </row>
    <row r="6313" spans="2:3" x14ac:dyDescent="0.35">
      <c r="B6313" s="95">
        <v>37032</v>
      </c>
      <c r="C6313" s="195">
        <v>45.34</v>
      </c>
    </row>
    <row r="6314" spans="2:3" x14ac:dyDescent="0.35">
      <c r="B6314" s="95">
        <v>37029</v>
      </c>
      <c r="C6314" s="195">
        <v>44.5</v>
      </c>
    </row>
    <row r="6315" spans="2:3" x14ac:dyDescent="0.35">
      <c r="B6315" s="95">
        <v>37028</v>
      </c>
      <c r="C6315" s="195">
        <v>45.2</v>
      </c>
    </row>
    <row r="6316" spans="2:3" x14ac:dyDescent="0.35">
      <c r="B6316" s="95">
        <v>37027</v>
      </c>
      <c r="C6316" s="195">
        <v>45.41</v>
      </c>
    </row>
    <row r="6317" spans="2:3" x14ac:dyDescent="0.35">
      <c r="B6317" s="95">
        <v>37026</v>
      </c>
      <c r="C6317" s="195">
        <v>45.26</v>
      </c>
    </row>
    <row r="6318" spans="2:3" x14ac:dyDescent="0.35">
      <c r="B6318" s="95">
        <v>37025</v>
      </c>
      <c r="C6318" s="195">
        <v>46.3</v>
      </c>
    </row>
    <row r="6319" spans="2:3" x14ac:dyDescent="0.35">
      <c r="B6319" s="95">
        <v>37022</v>
      </c>
      <c r="C6319" s="195">
        <v>46.68</v>
      </c>
    </row>
    <row r="6320" spans="2:3" x14ac:dyDescent="0.35">
      <c r="B6320" s="95">
        <v>37021</v>
      </c>
      <c r="C6320" s="195">
        <v>47.03</v>
      </c>
    </row>
    <row r="6321" spans="2:3" x14ac:dyDescent="0.35">
      <c r="B6321" s="95">
        <v>37020</v>
      </c>
      <c r="C6321" s="195">
        <v>47.04</v>
      </c>
    </row>
    <row r="6322" spans="2:3" x14ac:dyDescent="0.35">
      <c r="B6322" s="95">
        <v>37019</v>
      </c>
      <c r="C6322" s="195">
        <v>47.08</v>
      </c>
    </row>
    <row r="6323" spans="2:3" x14ac:dyDescent="0.35">
      <c r="B6323" s="95">
        <v>37018</v>
      </c>
      <c r="C6323" s="195">
        <v>47.47</v>
      </c>
    </row>
    <row r="6324" spans="2:3" x14ac:dyDescent="0.35">
      <c r="B6324" s="95">
        <v>37015</v>
      </c>
      <c r="C6324" s="195">
        <v>47.54</v>
      </c>
    </row>
    <row r="6325" spans="2:3" x14ac:dyDescent="0.35">
      <c r="B6325" s="95">
        <v>37014</v>
      </c>
      <c r="C6325" s="195">
        <v>48.08</v>
      </c>
    </row>
    <row r="6326" spans="2:3" x14ac:dyDescent="0.35">
      <c r="B6326" s="95">
        <v>37013</v>
      </c>
      <c r="C6326" s="195">
        <v>47.91</v>
      </c>
    </row>
    <row r="6327" spans="2:3" x14ac:dyDescent="0.35">
      <c r="B6327" s="95">
        <v>37012</v>
      </c>
      <c r="C6327" s="195">
        <v>48.49</v>
      </c>
    </row>
    <row r="6328" spans="2:3" x14ac:dyDescent="0.35">
      <c r="B6328" s="95">
        <v>37011</v>
      </c>
      <c r="C6328" s="195">
        <v>48.49</v>
      </c>
    </row>
    <row r="6329" spans="2:3" x14ac:dyDescent="0.35">
      <c r="B6329" s="95">
        <v>37008</v>
      </c>
      <c r="C6329" s="195">
        <v>48.53</v>
      </c>
    </row>
    <row r="6330" spans="2:3" x14ac:dyDescent="0.35">
      <c r="B6330" s="95">
        <v>37007</v>
      </c>
      <c r="C6330" s="195">
        <v>48.85</v>
      </c>
    </row>
    <row r="6331" spans="2:3" x14ac:dyDescent="0.35">
      <c r="B6331" s="95">
        <v>37006</v>
      </c>
      <c r="C6331" s="195">
        <v>47.94</v>
      </c>
    </row>
    <row r="6332" spans="2:3" x14ac:dyDescent="0.35">
      <c r="B6332" s="95">
        <v>37005</v>
      </c>
      <c r="C6332" s="195">
        <v>48.44</v>
      </c>
    </row>
    <row r="6333" spans="2:3" x14ac:dyDescent="0.35">
      <c r="B6333" s="95">
        <v>37004</v>
      </c>
      <c r="C6333" s="195">
        <v>48.44</v>
      </c>
    </row>
    <row r="6334" spans="2:3" x14ac:dyDescent="0.35">
      <c r="B6334" s="95">
        <v>37001</v>
      </c>
      <c r="C6334" s="195">
        <v>48.38</v>
      </c>
    </row>
    <row r="6335" spans="2:3" x14ac:dyDescent="0.35">
      <c r="B6335" s="95">
        <v>37000</v>
      </c>
      <c r="C6335" s="195">
        <v>48.46</v>
      </c>
    </row>
    <row r="6336" spans="2:3" x14ac:dyDescent="0.35">
      <c r="B6336" s="95">
        <v>36999</v>
      </c>
      <c r="C6336" s="195">
        <v>47.81</v>
      </c>
    </row>
    <row r="6337" spans="2:3" x14ac:dyDescent="0.35">
      <c r="B6337" s="95">
        <v>36998</v>
      </c>
      <c r="C6337" s="195">
        <v>47.6</v>
      </c>
    </row>
    <row r="6338" spans="2:3" x14ac:dyDescent="0.35">
      <c r="B6338" s="95">
        <v>36997</v>
      </c>
      <c r="C6338" s="195">
        <v>46.82</v>
      </c>
    </row>
    <row r="6339" spans="2:3" x14ac:dyDescent="0.35">
      <c r="B6339" s="95">
        <v>36994</v>
      </c>
      <c r="C6339" s="195">
        <v>47</v>
      </c>
    </row>
    <row r="6340" spans="2:3" x14ac:dyDescent="0.35">
      <c r="B6340" s="95">
        <v>36993</v>
      </c>
      <c r="C6340" s="195">
        <v>47</v>
      </c>
    </row>
    <row r="6341" spans="2:3" x14ac:dyDescent="0.35">
      <c r="B6341" s="95">
        <v>36992</v>
      </c>
      <c r="C6341" s="195">
        <v>46.3</v>
      </c>
    </row>
    <row r="6342" spans="2:3" x14ac:dyDescent="0.35">
      <c r="B6342" s="95">
        <v>36991</v>
      </c>
      <c r="C6342" s="195">
        <v>47.41</v>
      </c>
    </row>
    <row r="6343" spans="2:3" x14ac:dyDescent="0.35">
      <c r="B6343" s="95">
        <v>36990</v>
      </c>
      <c r="C6343" s="195">
        <v>47.92</v>
      </c>
    </row>
    <row r="6344" spans="2:3" x14ac:dyDescent="0.35">
      <c r="B6344" s="95">
        <v>36987</v>
      </c>
      <c r="C6344" s="195">
        <v>46.83</v>
      </c>
    </row>
    <row r="6345" spans="2:3" x14ac:dyDescent="0.35">
      <c r="B6345" s="95">
        <v>36986</v>
      </c>
      <c r="C6345" s="195">
        <v>47.87</v>
      </c>
    </row>
    <row r="6346" spans="2:3" x14ac:dyDescent="0.35">
      <c r="B6346" s="95">
        <v>36985</v>
      </c>
      <c r="C6346" s="195">
        <v>47.87</v>
      </c>
    </row>
    <row r="6347" spans="2:3" x14ac:dyDescent="0.35">
      <c r="B6347" s="95">
        <v>36984</v>
      </c>
      <c r="C6347" s="195">
        <v>47.94</v>
      </c>
    </row>
    <row r="6348" spans="2:3" x14ac:dyDescent="0.35">
      <c r="B6348" s="95">
        <v>36983</v>
      </c>
      <c r="C6348" s="195">
        <v>47.63</v>
      </c>
    </row>
    <row r="6349" spans="2:3" x14ac:dyDescent="0.35">
      <c r="B6349" s="95">
        <v>36980</v>
      </c>
      <c r="C6349" s="195">
        <v>48.79</v>
      </c>
    </row>
    <row r="6350" spans="2:3" x14ac:dyDescent="0.35">
      <c r="B6350" s="95">
        <v>36979</v>
      </c>
      <c r="C6350" s="195">
        <v>48.5</v>
      </c>
    </row>
    <row r="6351" spans="2:3" x14ac:dyDescent="0.35">
      <c r="B6351" s="95">
        <v>36978</v>
      </c>
      <c r="C6351" s="195">
        <v>48.47</v>
      </c>
    </row>
    <row r="6352" spans="2:3" x14ac:dyDescent="0.35">
      <c r="B6352" s="95">
        <v>36977</v>
      </c>
      <c r="C6352" s="195">
        <v>47.17</v>
      </c>
    </row>
    <row r="6353" spans="2:3" x14ac:dyDescent="0.35">
      <c r="B6353" s="95">
        <v>36976</v>
      </c>
      <c r="C6353" s="195">
        <v>46.45</v>
      </c>
    </row>
    <row r="6354" spans="2:3" x14ac:dyDescent="0.35">
      <c r="B6354" s="95">
        <v>36973</v>
      </c>
      <c r="C6354" s="195">
        <v>46.85</v>
      </c>
    </row>
    <row r="6355" spans="2:3" x14ac:dyDescent="0.35">
      <c r="B6355" s="95">
        <v>36972</v>
      </c>
      <c r="C6355" s="195">
        <v>47.98</v>
      </c>
    </row>
    <row r="6356" spans="2:3" x14ac:dyDescent="0.35">
      <c r="B6356" s="95">
        <v>36971</v>
      </c>
      <c r="C6356" s="195">
        <v>46.71</v>
      </c>
    </row>
    <row r="6357" spans="2:3" x14ac:dyDescent="0.35">
      <c r="B6357" s="95">
        <v>36970</v>
      </c>
      <c r="C6357" s="195">
        <v>46.51</v>
      </c>
    </row>
    <row r="6358" spans="2:3" x14ac:dyDescent="0.35">
      <c r="B6358" s="95">
        <v>36969</v>
      </c>
      <c r="C6358" s="195">
        <v>46.63</v>
      </c>
    </row>
    <row r="6359" spans="2:3" x14ac:dyDescent="0.35">
      <c r="B6359" s="95">
        <v>36966</v>
      </c>
      <c r="C6359" s="195">
        <v>46.65</v>
      </c>
    </row>
    <row r="6360" spans="2:3" x14ac:dyDescent="0.35">
      <c r="B6360" s="95">
        <v>36965</v>
      </c>
      <c r="C6360" s="195">
        <v>47.75</v>
      </c>
    </row>
    <row r="6361" spans="2:3" x14ac:dyDescent="0.35">
      <c r="B6361" s="95">
        <v>36964</v>
      </c>
      <c r="C6361" s="195">
        <v>46.86</v>
      </c>
    </row>
    <row r="6362" spans="2:3" x14ac:dyDescent="0.35">
      <c r="B6362" s="95">
        <v>36963</v>
      </c>
      <c r="C6362" s="195">
        <v>46.19</v>
      </c>
    </row>
    <row r="6363" spans="2:3" x14ac:dyDescent="0.35">
      <c r="B6363" s="95">
        <v>36962</v>
      </c>
      <c r="C6363" s="195">
        <v>47.8</v>
      </c>
    </row>
    <row r="6364" spans="2:3" x14ac:dyDescent="0.35">
      <c r="B6364" s="95">
        <v>36959</v>
      </c>
      <c r="C6364" s="195">
        <v>48.51</v>
      </c>
    </row>
    <row r="6365" spans="2:3" x14ac:dyDescent="0.35">
      <c r="B6365" s="95">
        <v>36958</v>
      </c>
      <c r="C6365" s="195">
        <v>48.82</v>
      </c>
    </row>
    <row r="6366" spans="2:3" x14ac:dyDescent="0.35">
      <c r="B6366" s="95">
        <v>36957</v>
      </c>
      <c r="C6366" s="195">
        <v>49.39</v>
      </c>
    </row>
    <row r="6367" spans="2:3" x14ac:dyDescent="0.35">
      <c r="B6367" s="95">
        <v>36956</v>
      </c>
      <c r="C6367" s="195">
        <v>50.07</v>
      </c>
    </row>
    <row r="6368" spans="2:3" x14ac:dyDescent="0.35">
      <c r="B6368" s="95">
        <v>36955</v>
      </c>
      <c r="C6368" s="195">
        <v>50.07</v>
      </c>
    </row>
    <row r="6369" spans="2:3" x14ac:dyDescent="0.35">
      <c r="B6369" s="95">
        <v>36952</v>
      </c>
      <c r="C6369" s="195">
        <v>50.1</v>
      </c>
    </row>
    <row r="6370" spans="2:3" x14ac:dyDescent="0.35">
      <c r="B6370" s="95">
        <v>36951</v>
      </c>
      <c r="C6370" s="195">
        <v>49.4</v>
      </c>
    </row>
    <row r="6371" spans="2:3" x14ac:dyDescent="0.35">
      <c r="B6371" s="95">
        <v>36950</v>
      </c>
      <c r="C6371" s="195">
        <v>51.2</v>
      </c>
    </row>
    <row r="6372" spans="2:3" x14ac:dyDescent="0.35">
      <c r="B6372" s="95">
        <v>36949</v>
      </c>
      <c r="C6372" s="195">
        <v>54.38</v>
      </c>
    </row>
    <row r="6373" spans="2:3" x14ac:dyDescent="0.35">
      <c r="B6373" s="95">
        <v>36948</v>
      </c>
      <c r="C6373" s="195">
        <v>54.02</v>
      </c>
    </row>
    <row r="6374" spans="2:3" x14ac:dyDescent="0.35">
      <c r="B6374" s="95">
        <v>36945</v>
      </c>
      <c r="C6374" s="195">
        <v>54.55</v>
      </c>
    </row>
    <row r="6375" spans="2:3" x14ac:dyDescent="0.35">
      <c r="B6375" s="95">
        <v>36944</v>
      </c>
      <c r="C6375" s="195">
        <v>55.15</v>
      </c>
    </row>
    <row r="6376" spans="2:3" x14ac:dyDescent="0.35">
      <c r="B6376" s="95">
        <v>36943</v>
      </c>
      <c r="C6376" s="195">
        <v>55.47</v>
      </c>
    </row>
    <row r="6377" spans="2:3" x14ac:dyDescent="0.35">
      <c r="B6377" s="95">
        <v>36942</v>
      </c>
      <c r="C6377" s="195">
        <v>55.9</v>
      </c>
    </row>
    <row r="6378" spans="2:3" x14ac:dyDescent="0.35">
      <c r="B6378" s="95">
        <v>36941</v>
      </c>
      <c r="C6378" s="195">
        <v>56.55</v>
      </c>
    </row>
    <row r="6379" spans="2:3" x14ac:dyDescent="0.35">
      <c r="B6379" s="95">
        <v>36938</v>
      </c>
      <c r="C6379" s="195">
        <v>56.33</v>
      </c>
    </row>
    <row r="6380" spans="2:3" x14ac:dyDescent="0.35">
      <c r="B6380" s="95">
        <v>36937</v>
      </c>
      <c r="C6380" s="195">
        <v>56.71</v>
      </c>
    </row>
    <row r="6381" spans="2:3" x14ac:dyDescent="0.35">
      <c r="B6381" s="95">
        <v>36936</v>
      </c>
      <c r="C6381" s="195">
        <v>56.37</v>
      </c>
    </row>
    <row r="6382" spans="2:3" x14ac:dyDescent="0.35">
      <c r="B6382" s="95">
        <v>36935</v>
      </c>
      <c r="C6382" s="195">
        <v>55.57</v>
      </c>
    </row>
    <row r="6383" spans="2:3" x14ac:dyDescent="0.35">
      <c r="B6383" s="95">
        <v>36934</v>
      </c>
      <c r="C6383" s="195">
        <v>55.69</v>
      </c>
    </row>
    <row r="6384" spans="2:3" x14ac:dyDescent="0.35">
      <c r="B6384" s="95">
        <v>36931</v>
      </c>
      <c r="C6384" s="195">
        <v>53.98</v>
      </c>
    </row>
    <row r="6385" spans="2:3" x14ac:dyDescent="0.35">
      <c r="B6385" s="95">
        <v>36930</v>
      </c>
      <c r="C6385" s="195">
        <v>54.47</v>
      </c>
    </row>
    <row r="6386" spans="2:3" x14ac:dyDescent="0.35">
      <c r="B6386" s="95">
        <v>36929</v>
      </c>
      <c r="C6386" s="195">
        <v>53.65</v>
      </c>
    </row>
    <row r="6387" spans="2:3" x14ac:dyDescent="0.35">
      <c r="B6387" s="95">
        <v>36928</v>
      </c>
      <c r="C6387" s="195">
        <v>54.01</v>
      </c>
    </row>
    <row r="6388" spans="2:3" x14ac:dyDescent="0.35">
      <c r="B6388" s="95">
        <v>36927</v>
      </c>
      <c r="C6388" s="195">
        <v>54.1</v>
      </c>
    </row>
    <row r="6389" spans="2:3" x14ac:dyDescent="0.35">
      <c r="B6389" s="95">
        <v>36924</v>
      </c>
      <c r="C6389" s="195">
        <v>55.59</v>
      </c>
    </row>
    <row r="6390" spans="2:3" x14ac:dyDescent="0.35">
      <c r="B6390" s="95">
        <v>36923</v>
      </c>
      <c r="C6390" s="195">
        <v>55.49</v>
      </c>
    </row>
    <row r="6391" spans="2:3" x14ac:dyDescent="0.35">
      <c r="B6391" s="95">
        <v>36922</v>
      </c>
      <c r="C6391" s="195">
        <v>55.66</v>
      </c>
    </row>
    <row r="6392" spans="2:3" x14ac:dyDescent="0.35">
      <c r="B6392" s="95">
        <v>36921</v>
      </c>
      <c r="C6392" s="195">
        <v>54.06</v>
      </c>
    </row>
    <row r="6393" spans="2:3" x14ac:dyDescent="0.35">
      <c r="B6393" s="95">
        <v>36920</v>
      </c>
      <c r="C6393" s="195">
        <v>53.14</v>
      </c>
    </row>
    <row r="6394" spans="2:3" x14ac:dyDescent="0.35">
      <c r="B6394" s="95">
        <v>36917</v>
      </c>
      <c r="C6394" s="195">
        <v>53.29</v>
      </c>
    </row>
    <row r="6395" spans="2:3" x14ac:dyDescent="0.35">
      <c r="B6395" s="95">
        <v>36916</v>
      </c>
      <c r="C6395" s="195">
        <v>53.29</v>
      </c>
    </row>
    <row r="6396" spans="2:3" x14ac:dyDescent="0.35">
      <c r="B6396" s="95">
        <v>36915</v>
      </c>
      <c r="C6396" s="195">
        <v>53.58</v>
      </c>
    </row>
    <row r="6397" spans="2:3" x14ac:dyDescent="0.35">
      <c r="B6397" s="95">
        <v>36914</v>
      </c>
      <c r="C6397" s="195">
        <v>53.63</v>
      </c>
    </row>
    <row r="6398" spans="2:3" x14ac:dyDescent="0.35">
      <c r="B6398" s="95">
        <v>36913</v>
      </c>
      <c r="C6398" s="195">
        <v>54.52</v>
      </c>
    </row>
    <row r="6399" spans="2:3" x14ac:dyDescent="0.35">
      <c r="B6399" s="95">
        <v>36910</v>
      </c>
      <c r="C6399" s="195">
        <v>55.81</v>
      </c>
    </row>
    <row r="6400" spans="2:3" x14ac:dyDescent="0.35">
      <c r="B6400" s="95">
        <v>36909</v>
      </c>
      <c r="C6400" s="195">
        <v>53.9</v>
      </c>
    </row>
    <row r="6401" spans="2:3" x14ac:dyDescent="0.35">
      <c r="B6401" s="95">
        <v>36908</v>
      </c>
      <c r="C6401" s="195">
        <v>54.58</v>
      </c>
    </row>
    <row r="6402" spans="2:3" x14ac:dyDescent="0.35">
      <c r="B6402" s="95">
        <v>36907</v>
      </c>
      <c r="C6402" s="195">
        <v>54.24</v>
      </c>
    </row>
    <row r="6403" spans="2:3" x14ac:dyDescent="0.35">
      <c r="B6403" s="95">
        <v>36906</v>
      </c>
      <c r="C6403" s="195">
        <v>54.98</v>
      </c>
    </row>
    <row r="6404" spans="2:3" x14ac:dyDescent="0.35">
      <c r="B6404" s="95">
        <v>36903</v>
      </c>
      <c r="C6404" s="195">
        <v>54.87</v>
      </c>
    </row>
    <row r="6405" spans="2:3" x14ac:dyDescent="0.35">
      <c r="B6405" s="95">
        <v>36902</v>
      </c>
      <c r="C6405" s="195">
        <v>55.62</v>
      </c>
    </row>
    <row r="6406" spans="2:3" x14ac:dyDescent="0.35">
      <c r="B6406" s="95">
        <v>36901</v>
      </c>
      <c r="C6406" s="195">
        <v>55.5</v>
      </c>
    </row>
    <row r="6407" spans="2:3" x14ac:dyDescent="0.35">
      <c r="B6407" s="95">
        <v>36900</v>
      </c>
      <c r="C6407" s="195">
        <v>56.13</v>
      </c>
    </row>
    <row r="6408" spans="2:3" x14ac:dyDescent="0.35">
      <c r="B6408" s="95">
        <v>36899</v>
      </c>
      <c r="C6408" s="195">
        <v>56.8</v>
      </c>
    </row>
    <row r="6409" spans="2:3" x14ac:dyDescent="0.35">
      <c r="B6409" s="95">
        <v>36896</v>
      </c>
      <c r="C6409" s="195">
        <v>56.04</v>
      </c>
    </row>
    <row r="6410" spans="2:3" x14ac:dyDescent="0.35">
      <c r="B6410" s="95">
        <v>36895</v>
      </c>
      <c r="C6410" s="195">
        <v>55.35</v>
      </c>
    </row>
    <row r="6411" spans="2:3" x14ac:dyDescent="0.35">
      <c r="B6411" s="95">
        <v>36894</v>
      </c>
      <c r="C6411" s="195">
        <v>56.33</v>
      </c>
    </row>
    <row r="6412" spans="2:3" x14ac:dyDescent="0.35">
      <c r="B6412" s="95">
        <v>36893</v>
      </c>
      <c r="C6412" s="195">
        <v>55.83</v>
      </c>
    </row>
    <row r="6413" spans="2:3" x14ac:dyDescent="0.35">
      <c r="B6413" s="95">
        <v>36892</v>
      </c>
      <c r="C6413" s="195">
        <v>55.74</v>
      </c>
    </row>
    <row r="6414" spans="2:3" x14ac:dyDescent="0.35">
      <c r="B6414" s="95">
        <v>36889</v>
      </c>
      <c r="C6414" s="195">
        <v>56</v>
      </c>
    </row>
    <row r="6415" spans="2:3" x14ac:dyDescent="0.35">
      <c r="B6415" s="95">
        <v>36888</v>
      </c>
      <c r="C6415" s="195">
        <v>55.09</v>
      </c>
    </row>
    <row r="6416" spans="2:3" x14ac:dyDescent="0.35">
      <c r="B6416" s="95">
        <v>36887</v>
      </c>
      <c r="C6416" s="195">
        <v>54.09</v>
      </c>
    </row>
    <row r="6417" spans="2:3" x14ac:dyDescent="0.35">
      <c r="B6417" s="95">
        <v>36886</v>
      </c>
      <c r="C6417" s="195">
        <v>52.92</v>
      </c>
    </row>
    <row r="6418" spans="2:3" x14ac:dyDescent="0.35">
      <c r="B6418" s="95">
        <v>36885</v>
      </c>
      <c r="C6418" s="195">
        <v>52.77</v>
      </c>
    </row>
    <row r="6419" spans="2:3" x14ac:dyDescent="0.35">
      <c r="B6419" s="95">
        <v>36882</v>
      </c>
      <c r="C6419" s="195">
        <v>52.77</v>
      </c>
    </row>
    <row r="6420" spans="2:3" x14ac:dyDescent="0.35">
      <c r="B6420" s="95">
        <v>36881</v>
      </c>
      <c r="C6420" s="195">
        <v>52.99</v>
      </c>
    </row>
    <row r="6421" spans="2:3" x14ac:dyDescent="0.35">
      <c r="B6421" s="95">
        <v>36880</v>
      </c>
      <c r="C6421" s="195">
        <v>53.83</v>
      </c>
    </row>
    <row r="6422" spans="2:3" x14ac:dyDescent="0.35">
      <c r="B6422" s="95">
        <v>36879</v>
      </c>
      <c r="C6422" s="195">
        <v>53.15</v>
      </c>
    </row>
    <row r="6423" spans="2:3" x14ac:dyDescent="0.35">
      <c r="B6423" s="95">
        <v>36878</v>
      </c>
      <c r="C6423" s="195">
        <v>53.77</v>
      </c>
    </row>
    <row r="6424" spans="2:3" x14ac:dyDescent="0.35">
      <c r="B6424" s="95">
        <v>36875</v>
      </c>
      <c r="C6424" s="195">
        <v>54.15</v>
      </c>
    </row>
    <row r="6425" spans="2:3" x14ac:dyDescent="0.35">
      <c r="B6425" s="95">
        <v>36874</v>
      </c>
      <c r="C6425" s="195">
        <v>54.98</v>
      </c>
    </row>
    <row r="6426" spans="2:3" x14ac:dyDescent="0.35">
      <c r="B6426" s="95">
        <v>36873</v>
      </c>
      <c r="C6426" s="195">
        <v>55.26</v>
      </c>
    </row>
    <row r="6427" spans="2:3" x14ac:dyDescent="0.35">
      <c r="B6427" s="95">
        <v>36872</v>
      </c>
      <c r="C6427" s="195">
        <v>55.1</v>
      </c>
    </row>
    <row r="6428" spans="2:3" x14ac:dyDescent="0.35">
      <c r="B6428" s="95">
        <v>36871</v>
      </c>
      <c r="C6428" s="195">
        <v>55.1</v>
      </c>
    </row>
    <row r="6429" spans="2:3" x14ac:dyDescent="0.35">
      <c r="B6429" s="95">
        <v>36868</v>
      </c>
      <c r="C6429" s="195">
        <v>55.33</v>
      </c>
    </row>
    <row r="6430" spans="2:3" x14ac:dyDescent="0.35">
      <c r="B6430" s="95">
        <v>36867</v>
      </c>
      <c r="C6430" s="195">
        <v>54.98</v>
      </c>
    </row>
    <row r="6431" spans="2:3" x14ac:dyDescent="0.35">
      <c r="B6431" s="95">
        <v>36866</v>
      </c>
      <c r="C6431" s="195">
        <v>55.06</v>
      </c>
    </row>
    <row r="6432" spans="2:3" x14ac:dyDescent="0.35">
      <c r="B6432" s="95">
        <v>36865</v>
      </c>
      <c r="C6432" s="195">
        <v>55.4</v>
      </c>
    </row>
    <row r="6433" spans="2:3" x14ac:dyDescent="0.35">
      <c r="B6433" s="95">
        <v>36864</v>
      </c>
      <c r="C6433" s="195">
        <v>55.06</v>
      </c>
    </row>
    <row r="6434" spans="2:3" x14ac:dyDescent="0.35">
      <c r="B6434" s="95">
        <v>36861</v>
      </c>
      <c r="C6434" s="195">
        <v>57.23</v>
      </c>
    </row>
    <row r="6435" spans="2:3" x14ac:dyDescent="0.35">
      <c r="B6435" s="95">
        <v>36860</v>
      </c>
      <c r="C6435" s="195">
        <v>57.97</v>
      </c>
    </row>
    <row r="6436" spans="2:3" x14ac:dyDescent="0.35">
      <c r="B6436" s="95">
        <v>36859</v>
      </c>
      <c r="C6436" s="195">
        <v>57.34</v>
      </c>
    </row>
    <row r="6437" spans="2:3" x14ac:dyDescent="0.35">
      <c r="B6437" s="95">
        <v>36858</v>
      </c>
      <c r="C6437" s="195">
        <v>57.65</v>
      </c>
    </row>
    <row r="6438" spans="2:3" x14ac:dyDescent="0.35">
      <c r="B6438" s="95">
        <v>36857</v>
      </c>
      <c r="C6438" s="195">
        <v>57.2</v>
      </c>
    </row>
    <row r="6439" spans="2:3" x14ac:dyDescent="0.35">
      <c r="B6439" s="95">
        <v>36854</v>
      </c>
      <c r="C6439" s="195">
        <v>56.55</v>
      </c>
    </row>
    <row r="6440" spans="2:3" x14ac:dyDescent="0.35">
      <c r="B6440" s="95">
        <v>36853</v>
      </c>
      <c r="C6440" s="195">
        <v>56.33</v>
      </c>
    </row>
    <row r="6441" spans="2:3" x14ac:dyDescent="0.35">
      <c r="B6441" s="95">
        <v>36852</v>
      </c>
      <c r="C6441" s="195">
        <v>55.93</v>
      </c>
    </row>
    <row r="6442" spans="2:3" x14ac:dyDescent="0.35">
      <c r="B6442" s="95">
        <v>36851</v>
      </c>
      <c r="C6442" s="195">
        <v>56.95</v>
      </c>
    </row>
    <row r="6443" spans="2:3" x14ac:dyDescent="0.35">
      <c r="B6443" s="95">
        <v>36850</v>
      </c>
      <c r="C6443" s="195">
        <v>56.93</v>
      </c>
    </row>
    <row r="6444" spans="2:3" x14ac:dyDescent="0.35">
      <c r="B6444" s="95">
        <v>36847</v>
      </c>
      <c r="C6444" s="195">
        <v>56.86</v>
      </c>
    </row>
    <row r="6445" spans="2:3" x14ac:dyDescent="0.35">
      <c r="B6445" s="95">
        <v>36846</v>
      </c>
      <c r="C6445" s="195">
        <v>55.77</v>
      </c>
    </row>
    <row r="6446" spans="2:3" x14ac:dyDescent="0.35">
      <c r="B6446" s="95">
        <v>36845</v>
      </c>
      <c r="C6446" s="195">
        <v>55.38</v>
      </c>
    </row>
    <row r="6447" spans="2:3" x14ac:dyDescent="0.35">
      <c r="B6447" s="95">
        <v>36844</v>
      </c>
      <c r="C6447" s="195">
        <v>56.13</v>
      </c>
    </row>
    <row r="6448" spans="2:3" x14ac:dyDescent="0.35">
      <c r="B6448" s="95">
        <v>36843</v>
      </c>
      <c r="C6448" s="195">
        <v>55.68</v>
      </c>
    </row>
    <row r="6449" spans="2:3" x14ac:dyDescent="0.35">
      <c r="B6449" s="95">
        <v>36840</v>
      </c>
      <c r="C6449" s="195">
        <v>56.05</v>
      </c>
    </row>
    <row r="6450" spans="2:3" x14ac:dyDescent="0.35">
      <c r="B6450" s="95">
        <v>36839</v>
      </c>
      <c r="C6450" s="195">
        <v>55.88</v>
      </c>
    </row>
    <row r="6451" spans="2:3" x14ac:dyDescent="0.35">
      <c r="B6451" s="95">
        <v>36838</v>
      </c>
      <c r="C6451" s="195">
        <v>56.49</v>
      </c>
    </row>
    <row r="6452" spans="2:3" x14ac:dyDescent="0.35">
      <c r="B6452" s="95">
        <v>36837</v>
      </c>
      <c r="C6452" s="195">
        <v>56.11</v>
      </c>
    </row>
    <row r="6453" spans="2:3" x14ac:dyDescent="0.35">
      <c r="B6453" s="95">
        <v>36836</v>
      </c>
      <c r="C6453" s="195">
        <v>55.87</v>
      </c>
    </row>
    <row r="6454" spans="2:3" x14ac:dyDescent="0.35">
      <c r="B6454" s="95">
        <v>36833</v>
      </c>
      <c r="C6454" s="195">
        <v>56.07</v>
      </c>
    </row>
    <row r="6455" spans="2:3" x14ac:dyDescent="0.35">
      <c r="B6455" s="95">
        <v>36832</v>
      </c>
      <c r="C6455" s="195">
        <v>56.12</v>
      </c>
    </row>
    <row r="6456" spans="2:3" x14ac:dyDescent="0.35">
      <c r="B6456" s="95">
        <v>36831</v>
      </c>
      <c r="C6456" s="195">
        <v>54.18</v>
      </c>
    </row>
    <row r="6457" spans="2:3" x14ac:dyDescent="0.35">
      <c r="B6457" s="95">
        <v>36830</v>
      </c>
      <c r="C6457" s="195">
        <v>52.78</v>
      </c>
    </row>
    <row r="6458" spans="2:3" x14ac:dyDescent="0.35">
      <c r="B6458" s="95">
        <v>36829</v>
      </c>
      <c r="C6458" s="195">
        <v>53</v>
      </c>
    </row>
    <row r="6459" spans="2:3" x14ac:dyDescent="0.35">
      <c r="B6459" s="95">
        <v>36826</v>
      </c>
      <c r="C6459" s="195">
        <v>52.46</v>
      </c>
    </row>
    <row r="6460" spans="2:3" x14ac:dyDescent="0.35">
      <c r="B6460" s="95">
        <v>36825</v>
      </c>
      <c r="C6460" s="195">
        <v>52.54</v>
      </c>
    </row>
    <row r="6461" spans="2:3" x14ac:dyDescent="0.35">
      <c r="B6461" s="95">
        <v>36824</v>
      </c>
      <c r="C6461" s="195">
        <v>52.35</v>
      </c>
    </row>
    <row r="6462" spans="2:3" x14ac:dyDescent="0.35">
      <c r="B6462" s="95">
        <v>36823</v>
      </c>
      <c r="C6462" s="195">
        <v>52.99</v>
      </c>
    </row>
    <row r="6463" spans="2:3" x14ac:dyDescent="0.35">
      <c r="B6463" s="95">
        <v>36822</v>
      </c>
      <c r="C6463" s="195">
        <v>51.97</v>
      </c>
    </row>
    <row r="6464" spans="2:3" x14ac:dyDescent="0.35">
      <c r="B6464" s="95">
        <v>36819</v>
      </c>
      <c r="C6464" s="195">
        <v>52.05</v>
      </c>
    </row>
    <row r="6465" spans="2:3" x14ac:dyDescent="0.35">
      <c r="B6465" s="95">
        <v>36818</v>
      </c>
      <c r="C6465" s="195">
        <v>52.13</v>
      </c>
    </row>
    <row r="6466" spans="2:3" x14ac:dyDescent="0.35">
      <c r="B6466" s="95">
        <v>36817</v>
      </c>
      <c r="C6466" s="195">
        <v>52.53</v>
      </c>
    </row>
    <row r="6467" spans="2:3" x14ac:dyDescent="0.35">
      <c r="B6467" s="95">
        <v>36816</v>
      </c>
      <c r="C6467" s="195">
        <v>53.23</v>
      </c>
    </row>
    <row r="6468" spans="2:3" x14ac:dyDescent="0.35">
      <c r="B6468" s="95">
        <v>36815</v>
      </c>
      <c r="C6468" s="195">
        <v>53.67</v>
      </c>
    </row>
    <row r="6469" spans="2:3" x14ac:dyDescent="0.35">
      <c r="B6469" s="95">
        <v>36812</v>
      </c>
      <c r="C6469" s="195">
        <v>52.14</v>
      </c>
    </row>
    <row r="6470" spans="2:3" x14ac:dyDescent="0.35">
      <c r="B6470" s="95">
        <v>36811</v>
      </c>
      <c r="C6470" s="195">
        <v>49.3</v>
      </c>
    </row>
    <row r="6471" spans="2:3" x14ac:dyDescent="0.35">
      <c r="B6471" s="95">
        <v>36810</v>
      </c>
      <c r="C6471" s="195">
        <v>48.77</v>
      </c>
    </row>
    <row r="6472" spans="2:3" x14ac:dyDescent="0.35">
      <c r="B6472" s="95">
        <v>36809</v>
      </c>
      <c r="C6472" s="195">
        <v>48.72</v>
      </c>
    </row>
    <row r="6473" spans="2:3" x14ac:dyDescent="0.35">
      <c r="B6473" s="95">
        <v>36808</v>
      </c>
      <c r="C6473" s="195">
        <v>48.98</v>
      </c>
    </row>
    <row r="6474" spans="2:3" x14ac:dyDescent="0.35">
      <c r="B6474" s="95">
        <v>36805</v>
      </c>
      <c r="C6474" s="195">
        <v>47.86</v>
      </c>
    </row>
    <row r="6475" spans="2:3" x14ac:dyDescent="0.35">
      <c r="B6475" s="95">
        <v>36804</v>
      </c>
      <c r="C6475" s="195">
        <v>47.54</v>
      </c>
    </row>
    <row r="6476" spans="2:3" x14ac:dyDescent="0.35">
      <c r="B6476" s="95">
        <v>36803</v>
      </c>
      <c r="C6476" s="195">
        <v>46.28</v>
      </c>
    </row>
    <row r="6477" spans="2:3" x14ac:dyDescent="0.35">
      <c r="B6477" s="95">
        <v>36802</v>
      </c>
      <c r="C6477" s="195">
        <v>45.58</v>
      </c>
    </row>
    <row r="6478" spans="2:3" x14ac:dyDescent="0.35">
      <c r="B6478" s="95">
        <v>36801</v>
      </c>
      <c r="C6478" s="195">
        <v>46.05</v>
      </c>
    </row>
    <row r="6479" spans="2:3" x14ac:dyDescent="0.35">
      <c r="B6479" s="95">
        <v>36798</v>
      </c>
      <c r="C6479" s="195">
        <v>46.05</v>
      </c>
    </row>
    <row r="6480" spans="2:3" x14ac:dyDescent="0.35">
      <c r="B6480" s="95">
        <v>36797</v>
      </c>
      <c r="C6480" s="195">
        <v>46.11</v>
      </c>
    </row>
    <row r="6481" spans="2:3" x14ac:dyDescent="0.35">
      <c r="B6481" s="95">
        <v>36796</v>
      </c>
      <c r="C6481" s="195">
        <v>46.6</v>
      </c>
    </row>
    <row r="6482" spans="2:3" x14ac:dyDescent="0.35">
      <c r="B6482" s="95">
        <v>36795</v>
      </c>
      <c r="C6482" s="195">
        <v>46.78</v>
      </c>
    </row>
    <row r="6483" spans="2:3" x14ac:dyDescent="0.35">
      <c r="B6483" s="95">
        <v>36794</v>
      </c>
      <c r="C6483" s="195">
        <v>47.34</v>
      </c>
    </row>
    <row r="6484" spans="2:3" x14ac:dyDescent="0.35">
      <c r="B6484" s="95">
        <v>36791</v>
      </c>
      <c r="C6484" s="195">
        <v>47.35</v>
      </c>
    </row>
    <row r="6485" spans="2:3" x14ac:dyDescent="0.35">
      <c r="B6485" s="95">
        <v>36790</v>
      </c>
      <c r="C6485" s="195">
        <v>48.42</v>
      </c>
    </row>
    <row r="6486" spans="2:3" x14ac:dyDescent="0.35">
      <c r="B6486" s="95">
        <v>36789</v>
      </c>
      <c r="C6486" s="195">
        <v>48.08</v>
      </c>
    </row>
    <row r="6487" spans="2:3" x14ac:dyDescent="0.35">
      <c r="B6487" s="95">
        <v>36788</v>
      </c>
      <c r="C6487" s="195">
        <v>45.91</v>
      </c>
    </row>
    <row r="6488" spans="2:3" x14ac:dyDescent="0.35">
      <c r="B6488" s="95">
        <v>36787</v>
      </c>
      <c r="C6488" s="195">
        <v>44.96</v>
      </c>
    </row>
    <row r="6489" spans="2:3" x14ac:dyDescent="0.35">
      <c r="B6489" s="95">
        <v>36784</v>
      </c>
      <c r="C6489" s="195">
        <v>44.42</v>
      </c>
    </row>
    <row r="6490" spans="2:3" x14ac:dyDescent="0.35">
      <c r="B6490" s="95">
        <v>36783</v>
      </c>
      <c r="C6490" s="195">
        <v>44.85</v>
      </c>
    </row>
    <row r="6491" spans="2:3" x14ac:dyDescent="0.35">
      <c r="B6491" s="95">
        <v>36782</v>
      </c>
      <c r="C6491" s="195">
        <v>44.11</v>
      </c>
    </row>
    <row r="6492" spans="2:3" x14ac:dyDescent="0.35">
      <c r="B6492" s="95">
        <v>36781</v>
      </c>
      <c r="C6492" s="195">
        <v>43.69</v>
      </c>
    </row>
    <row r="6493" spans="2:3" x14ac:dyDescent="0.35">
      <c r="B6493" s="95">
        <v>36780</v>
      </c>
      <c r="C6493" s="195">
        <v>45.09</v>
      </c>
    </row>
    <row r="6494" spans="2:3" x14ac:dyDescent="0.35">
      <c r="B6494" s="95">
        <v>36777</v>
      </c>
      <c r="C6494" s="195">
        <v>45.36</v>
      </c>
    </row>
    <row r="6495" spans="2:3" x14ac:dyDescent="0.35">
      <c r="B6495" s="95">
        <v>36776</v>
      </c>
      <c r="C6495" s="195">
        <v>46.14</v>
      </c>
    </row>
    <row r="6496" spans="2:3" x14ac:dyDescent="0.35">
      <c r="B6496" s="95">
        <v>36775</v>
      </c>
      <c r="C6496" s="195">
        <v>46.38</v>
      </c>
    </row>
    <row r="6497" spans="2:3" x14ac:dyDescent="0.35">
      <c r="B6497" s="95">
        <v>36774</v>
      </c>
      <c r="C6497" s="195">
        <v>46.05</v>
      </c>
    </row>
    <row r="6498" spans="2:3" x14ac:dyDescent="0.35">
      <c r="B6498" s="95">
        <v>36773</v>
      </c>
      <c r="C6498" s="195">
        <v>46.19</v>
      </c>
    </row>
    <row r="6499" spans="2:3" x14ac:dyDescent="0.35">
      <c r="B6499" s="95">
        <v>36770</v>
      </c>
      <c r="C6499" s="195">
        <v>46.65</v>
      </c>
    </row>
    <row r="6500" spans="2:3" x14ac:dyDescent="0.35">
      <c r="B6500" s="95">
        <v>36769</v>
      </c>
      <c r="C6500" s="195">
        <v>46.65</v>
      </c>
    </row>
    <row r="6501" spans="2:3" x14ac:dyDescent="0.35">
      <c r="B6501" s="95">
        <v>36768</v>
      </c>
      <c r="C6501" s="195">
        <v>47.11</v>
      </c>
    </row>
    <row r="6502" spans="2:3" x14ac:dyDescent="0.35">
      <c r="B6502" s="95">
        <v>36767</v>
      </c>
      <c r="C6502" s="195">
        <v>47.44</v>
      </c>
    </row>
    <row r="6503" spans="2:3" x14ac:dyDescent="0.35">
      <c r="B6503" s="95">
        <v>36766</v>
      </c>
      <c r="C6503" s="195">
        <v>47.04</v>
      </c>
    </row>
    <row r="6504" spans="2:3" x14ac:dyDescent="0.35">
      <c r="B6504" s="95">
        <v>36763</v>
      </c>
      <c r="C6504" s="195">
        <v>47.19</v>
      </c>
    </row>
    <row r="6505" spans="2:3" x14ac:dyDescent="0.35">
      <c r="B6505" s="95">
        <v>36762</v>
      </c>
      <c r="C6505" s="195">
        <v>47.02</v>
      </c>
    </row>
    <row r="6506" spans="2:3" x14ac:dyDescent="0.35">
      <c r="B6506" s="95">
        <v>36761</v>
      </c>
      <c r="C6506" s="195">
        <v>47.39</v>
      </c>
    </row>
    <row r="6507" spans="2:3" x14ac:dyDescent="0.35">
      <c r="B6507" s="95">
        <v>36760</v>
      </c>
      <c r="C6507" s="195">
        <v>47.59</v>
      </c>
    </row>
    <row r="6508" spans="2:3" x14ac:dyDescent="0.35">
      <c r="B6508" s="95">
        <v>36759</v>
      </c>
      <c r="C6508" s="195">
        <v>48.1</v>
      </c>
    </row>
    <row r="6509" spans="2:3" x14ac:dyDescent="0.35">
      <c r="B6509" s="95">
        <v>36756</v>
      </c>
      <c r="C6509" s="195">
        <v>48.15</v>
      </c>
    </row>
    <row r="6510" spans="2:3" x14ac:dyDescent="0.35">
      <c r="B6510" s="95">
        <v>36755</v>
      </c>
      <c r="C6510" s="195">
        <v>48.13</v>
      </c>
    </row>
    <row r="6511" spans="2:3" x14ac:dyDescent="0.35">
      <c r="B6511" s="95">
        <v>36754</v>
      </c>
      <c r="C6511" s="195">
        <v>49</v>
      </c>
    </row>
    <row r="6512" spans="2:3" x14ac:dyDescent="0.35">
      <c r="B6512" s="95">
        <v>36753</v>
      </c>
      <c r="C6512" s="195">
        <v>49.06</v>
      </c>
    </row>
    <row r="6513" spans="2:3" x14ac:dyDescent="0.35">
      <c r="B6513" s="95">
        <v>36752</v>
      </c>
      <c r="C6513" s="195">
        <v>49.06</v>
      </c>
    </row>
    <row r="6514" spans="2:3" x14ac:dyDescent="0.35">
      <c r="B6514" s="95">
        <v>36749</v>
      </c>
      <c r="C6514" s="195">
        <v>48.06</v>
      </c>
    </row>
    <row r="6515" spans="2:3" x14ac:dyDescent="0.35">
      <c r="B6515" s="95">
        <v>36748</v>
      </c>
      <c r="C6515" s="195">
        <v>47.99</v>
      </c>
    </row>
    <row r="6516" spans="2:3" x14ac:dyDescent="0.35">
      <c r="B6516" s="95">
        <v>36747</v>
      </c>
      <c r="C6516" s="195">
        <v>48.68</v>
      </c>
    </row>
    <row r="6517" spans="2:3" x14ac:dyDescent="0.35">
      <c r="B6517" s="95">
        <v>36746</v>
      </c>
      <c r="C6517" s="195">
        <v>47.91</v>
      </c>
    </row>
    <row r="6518" spans="2:3" x14ac:dyDescent="0.35">
      <c r="B6518" s="95">
        <v>36745</v>
      </c>
      <c r="C6518" s="195">
        <v>46.85</v>
      </c>
    </row>
    <row r="6519" spans="2:3" x14ac:dyDescent="0.35">
      <c r="B6519" s="95">
        <v>36742</v>
      </c>
      <c r="C6519" s="195">
        <v>47.38</v>
      </c>
    </row>
    <row r="6520" spans="2:3" x14ac:dyDescent="0.35">
      <c r="B6520" s="95">
        <v>36741</v>
      </c>
      <c r="C6520" s="195">
        <v>47.16</v>
      </c>
    </row>
    <row r="6521" spans="2:3" x14ac:dyDescent="0.35">
      <c r="B6521" s="95">
        <v>36740</v>
      </c>
      <c r="C6521" s="195">
        <v>47.45</v>
      </c>
    </row>
    <row r="6522" spans="2:3" x14ac:dyDescent="0.35">
      <c r="B6522" s="95">
        <v>36739</v>
      </c>
      <c r="C6522" s="195">
        <v>48.82</v>
      </c>
    </row>
    <row r="6523" spans="2:3" x14ac:dyDescent="0.35">
      <c r="B6523" s="95">
        <v>36738</v>
      </c>
      <c r="C6523" s="195">
        <v>49.9</v>
      </c>
    </row>
    <row r="6524" spans="2:3" x14ac:dyDescent="0.35">
      <c r="B6524" s="95">
        <v>36735</v>
      </c>
      <c r="C6524" s="195">
        <v>47.14</v>
      </c>
    </row>
    <row r="6525" spans="2:3" x14ac:dyDescent="0.35">
      <c r="B6525" s="95">
        <v>36734</v>
      </c>
      <c r="C6525" s="195">
        <v>46.9</v>
      </c>
    </row>
    <row r="6526" spans="2:3" x14ac:dyDescent="0.35">
      <c r="B6526" s="95">
        <v>36733</v>
      </c>
      <c r="C6526" s="195">
        <v>46.91</v>
      </c>
    </row>
    <row r="6527" spans="2:3" x14ac:dyDescent="0.35">
      <c r="B6527" s="95">
        <v>36732</v>
      </c>
      <c r="C6527" s="195">
        <v>45.7</v>
      </c>
    </row>
    <row r="6528" spans="2:3" x14ac:dyDescent="0.35">
      <c r="B6528" s="95">
        <v>36731</v>
      </c>
      <c r="C6528" s="195">
        <v>44.46</v>
      </c>
    </row>
    <row r="6529" spans="2:3" x14ac:dyDescent="0.35">
      <c r="B6529" s="95">
        <v>36728</v>
      </c>
      <c r="C6529" s="195">
        <v>45.48</v>
      </c>
    </row>
    <row r="6530" spans="2:3" x14ac:dyDescent="0.35">
      <c r="B6530" s="95">
        <v>36727</v>
      </c>
      <c r="C6530" s="195">
        <v>46.48</v>
      </c>
    </row>
    <row r="6531" spans="2:3" x14ac:dyDescent="0.35">
      <c r="B6531" s="95">
        <v>36726</v>
      </c>
      <c r="C6531" s="195">
        <v>46.96</v>
      </c>
    </row>
    <row r="6532" spans="2:3" x14ac:dyDescent="0.35">
      <c r="B6532" s="95">
        <v>36725</v>
      </c>
      <c r="C6532" s="195">
        <v>47.18</v>
      </c>
    </row>
    <row r="6533" spans="2:3" x14ac:dyDescent="0.35">
      <c r="B6533" s="95">
        <v>36724</v>
      </c>
      <c r="C6533" s="195">
        <v>47.34</v>
      </c>
    </row>
    <row r="6534" spans="2:3" x14ac:dyDescent="0.35">
      <c r="B6534" s="95">
        <v>36721</v>
      </c>
      <c r="C6534" s="195">
        <v>46.8</v>
      </c>
    </row>
    <row r="6535" spans="2:3" x14ac:dyDescent="0.35">
      <c r="B6535" s="95">
        <v>36720</v>
      </c>
      <c r="C6535" s="195">
        <v>45.36</v>
      </c>
    </row>
    <row r="6536" spans="2:3" x14ac:dyDescent="0.35">
      <c r="B6536" s="95">
        <v>36719</v>
      </c>
      <c r="C6536" s="195">
        <v>44.93</v>
      </c>
    </row>
    <row r="6537" spans="2:3" x14ac:dyDescent="0.35">
      <c r="B6537" s="95">
        <v>36718</v>
      </c>
      <c r="C6537" s="195">
        <v>43.87</v>
      </c>
    </row>
    <row r="6538" spans="2:3" x14ac:dyDescent="0.35">
      <c r="B6538" s="95">
        <v>36717</v>
      </c>
      <c r="C6538" s="195">
        <v>43.08</v>
      </c>
    </row>
    <row r="6539" spans="2:3" x14ac:dyDescent="0.35">
      <c r="B6539" s="95">
        <v>36714</v>
      </c>
      <c r="C6539" s="195">
        <v>42.92</v>
      </c>
    </row>
    <row r="6540" spans="2:3" x14ac:dyDescent="0.35">
      <c r="B6540" s="95">
        <v>36713</v>
      </c>
      <c r="C6540" s="195">
        <v>42.5</v>
      </c>
    </row>
    <row r="6541" spans="2:3" x14ac:dyDescent="0.35">
      <c r="B6541" s="95">
        <v>36712</v>
      </c>
      <c r="C6541" s="195">
        <v>43.12</v>
      </c>
    </row>
    <row r="6542" spans="2:3" x14ac:dyDescent="0.35">
      <c r="B6542" s="95">
        <v>36711</v>
      </c>
      <c r="C6542" s="195">
        <v>43.2</v>
      </c>
    </row>
    <row r="6543" spans="2:3" x14ac:dyDescent="0.35">
      <c r="B6543" s="95">
        <v>36710</v>
      </c>
      <c r="C6543" s="195">
        <v>42.76</v>
      </c>
    </row>
    <row r="6544" spans="2:3" x14ac:dyDescent="0.35">
      <c r="B6544" s="95">
        <v>36707</v>
      </c>
      <c r="C6544" s="195">
        <v>41.65</v>
      </c>
    </row>
    <row r="6545" spans="2:3" x14ac:dyDescent="0.35">
      <c r="B6545" s="95">
        <v>36706</v>
      </c>
      <c r="C6545" s="195">
        <v>42.5</v>
      </c>
    </row>
    <row r="6546" spans="2:3" x14ac:dyDescent="0.35">
      <c r="B6546" s="95">
        <v>36705</v>
      </c>
      <c r="C6546" s="195">
        <v>41.27</v>
      </c>
    </row>
    <row r="6547" spans="2:3" x14ac:dyDescent="0.35">
      <c r="B6547" s="95">
        <v>36704</v>
      </c>
      <c r="C6547" s="195">
        <v>40.24</v>
      </c>
    </row>
    <row r="6548" spans="2:3" x14ac:dyDescent="0.35">
      <c r="B6548" s="95">
        <v>36703</v>
      </c>
      <c r="C6548" s="195">
        <v>39.950000000000003</v>
      </c>
    </row>
    <row r="6549" spans="2:3" x14ac:dyDescent="0.35">
      <c r="B6549" s="95">
        <v>36700</v>
      </c>
      <c r="C6549" s="195">
        <v>40.5</v>
      </c>
    </row>
    <row r="6550" spans="2:3" x14ac:dyDescent="0.35">
      <c r="B6550" s="95">
        <v>36699</v>
      </c>
      <c r="C6550" s="195">
        <v>41.35</v>
      </c>
    </row>
    <row r="6551" spans="2:3" x14ac:dyDescent="0.35">
      <c r="B6551" s="95">
        <v>36698</v>
      </c>
      <c r="C6551" s="195">
        <v>41.13</v>
      </c>
    </row>
    <row r="6552" spans="2:3" x14ac:dyDescent="0.35">
      <c r="B6552" s="95">
        <v>36697</v>
      </c>
      <c r="C6552" s="195">
        <v>41.85</v>
      </c>
    </row>
    <row r="6553" spans="2:3" x14ac:dyDescent="0.35">
      <c r="B6553" s="95">
        <v>36696</v>
      </c>
      <c r="C6553" s="195">
        <v>42.15</v>
      </c>
    </row>
    <row r="6554" spans="2:3" x14ac:dyDescent="0.35">
      <c r="B6554" s="95">
        <v>36693</v>
      </c>
      <c r="C6554" s="195">
        <v>42.54</v>
      </c>
    </row>
    <row r="6555" spans="2:3" x14ac:dyDescent="0.35">
      <c r="B6555" s="95">
        <v>36692</v>
      </c>
      <c r="C6555" s="195">
        <v>42.79</v>
      </c>
    </row>
    <row r="6556" spans="2:3" x14ac:dyDescent="0.35">
      <c r="B6556" s="95">
        <v>36691</v>
      </c>
      <c r="C6556" s="195">
        <v>43.25</v>
      </c>
    </row>
    <row r="6557" spans="2:3" x14ac:dyDescent="0.35">
      <c r="B6557" s="95">
        <v>36690</v>
      </c>
      <c r="C6557" s="195">
        <v>40.82</v>
      </c>
    </row>
    <row r="6558" spans="2:3" x14ac:dyDescent="0.35">
      <c r="B6558" s="95">
        <v>36689</v>
      </c>
      <c r="C6558" s="195">
        <v>40.909999999999997</v>
      </c>
    </row>
    <row r="6559" spans="2:3" x14ac:dyDescent="0.35">
      <c r="B6559" s="95">
        <v>36686</v>
      </c>
      <c r="C6559" s="195">
        <v>41.11</v>
      </c>
    </row>
    <row r="6560" spans="2:3" x14ac:dyDescent="0.35">
      <c r="B6560" s="95">
        <v>36685</v>
      </c>
      <c r="C6560" s="195">
        <v>41.29</v>
      </c>
    </row>
    <row r="6561" spans="2:3" x14ac:dyDescent="0.35">
      <c r="B6561" s="95">
        <v>36684</v>
      </c>
      <c r="C6561" s="195">
        <v>42.02</v>
      </c>
    </row>
    <row r="6562" spans="2:3" x14ac:dyDescent="0.35">
      <c r="B6562" s="95">
        <v>36683</v>
      </c>
      <c r="C6562" s="195">
        <v>42.78</v>
      </c>
    </row>
    <row r="6563" spans="2:3" x14ac:dyDescent="0.35">
      <c r="B6563" s="95">
        <v>36682</v>
      </c>
      <c r="C6563" s="195">
        <v>42.77</v>
      </c>
    </row>
    <row r="6564" spans="2:3" x14ac:dyDescent="0.35">
      <c r="B6564" s="95">
        <v>36679</v>
      </c>
      <c r="C6564" s="195">
        <v>43.27</v>
      </c>
    </row>
    <row r="6565" spans="2:3" x14ac:dyDescent="0.35">
      <c r="B6565" s="95">
        <v>36678</v>
      </c>
      <c r="C6565" s="195">
        <v>42.37</v>
      </c>
    </row>
    <row r="6566" spans="2:3" x14ac:dyDescent="0.35">
      <c r="B6566" s="95">
        <v>36677</v>
      </c>
      <c r="C6566" s="195">
        <v>43.29</v>
      </c>
    </row>
    <row r="6567" spans="2:3" x14ac:dyDescent="0.35">
      <c r="B6567" s="95">
        <v>36676</v>
      </c>
      <c r="C6567" s="195">
        <v>41.76</v>
      </c>
    </row>
    <row r="6568" spans="2:3" x14ac:dyDescent="0.35">
      <c r="B6568" s="95">
        <v>36675</v>
      </c>
      <c r="C6568" s="195">
        <v>40.770000000000003</v>
      </c>
    </row>
    <row r="6569" spans="2:3" x14ac:dyDescent="0.35">
      <c r="B6569" s="95">
        <v>36672</v>
      </c>
      <c r="C6569" s="195">
        <v>38.35</v>
      </c>
    </row>
    <row r="6570" spans="2:3" x14ac:dyDescent="0.35">
      <c r="B6570" s="95">
        <v>36671</v>
      </c>
      <c r="C6570" s="195">
        <v>35.58</v>
      </c>
    </row>
    <row r="6571" spans="2:3" x14ac:dyDescent="0.35">
      <c r="B6571" s="95">
        <v>36670</v>
      </c>
      <c r="C6571" s="195">
        <v>35.020000000000003</v>
      </c>
    </row>
    <row r="6572" spans="2:3" x14ac:dyDescent="0.35">
      <c r="B6572" s="95">
        <v>36669</v>
      </c>
      <c r="C6572" s="195">
        <v>34.869999999999997</v>
      </c>
    </row>
    <row r="6573" spans="2:3" x14ac:dyDescent="0.35">
      <c r="B6573" s="95">
        <v>36668</v>
      </c>
      <c r="C6573" s="195">
        <v>34.83</v>
      </c>
    </row>
    <row r="6574" spans="2:3" x14ac:dyDescent="0.35">
      <c r="B6574" s="95">
        <v>36665</v>
      </c>
      <c r="C6574" s="195">
        <v>35.020000000000003</v>
      </c>
    </row>
    <row r="6575" spans="2:3" x14ac:dyDescent="0.35">
      <c r="B6575" s="95">
        <v>36664</v>
      </c>
      <c r="C6575" s="195">
        <v>35.64</v>
      </c>
    </row>
    <row r="6576" spans="2:3" x14ac:dyDescent="0.35">
      <c r="B6576" s="95">
        <v>36663</v>
      </c>
      <c r="C6576" s="195">
        <v>35.729999999999997</v>
      </c>
    </row>
    <row r="6577" spans="2:3" x14ac:dyDescent="0.35">
      <c r="B6577" s="95">
        <v>36662</v>
      </c>
      <c r="C6577" s="195">
        <v>36</v>
      </c>
    </row>
    <row r="6578" spans="2:3" x14ac:dyDescent="0.35">
      <c r="B6578" s="95">
        <v>36661</v>
      </c>
      <c r="C6578" s="195">
        <v>37.700000000000003</v>
      </c>
    </row>
    <row r="6579" spans="2:3" x14ac:dyDescent="0.35">
      <c r="B6579" s="95">
        <v>36658</v>
      </c>
      <c r="C6579" s="195">
        <v>39.79</v>
      </c>
    </row>
    <row r="6580" spans="2:3" x14ac:dyDescent="0.35">
      <c r="B6580" s="95">
        <v>36657</v>
      </c>
      <c r="C6580" s="195">
        <v>41.44</v>
      </c>
    </row>
    <row r="6581" spans="2:3" x14ac:dyDescent="0.35">
      <c r="B6581" s="95">
        <v>36656</v>
      </c>
      <c r="C6581" s="195">
        <v>41.19</v>
      </c>
    </row>
    <row r="6582" spans="2:3" x14ac:dyDescent="0.35">
      <c r="B6582" s="95">
        <v>36655</v>
      </c>
      <c r="C6582" s="195">
        <v>41.16</v>
      </c>
    </row>
    <row r="6583" spans="2:3" x14ac:dyDescent="0.35">
      <c r="B6583" s="95">
        <v>36654</v>
      </c>
      <c r="C6583" s="195">
        <v>41.2</v>
      </c>
    </row>
    <row r="6584" spans="2:3" x14ac:dyDescent="0.35">
      <c r="B6584" s="95">
        <v>36651</v>
      </c>
      <c r="C6584" s="195">
        <v>40.380000000000003</v>
      </c>
    </row>
    <row r="6585" spans="2:3" x14ac:dyDescent="0.35">
      <c r="B6585" s="95">
        <v>36650</v>
      </c>
      <c r="C6585" s="195">
        <v>37.22</v>
      </c>
    </row>
    <row r="6586" spans="2:3" x14ac:dyDescent="0.35">
      <c r="B6586" s="95">
        <v>36649</v>
      </c>
      <c r="C6586" s="195">
        <v>34.6</v>
      </c>
    </row>
    <row r="6587" spans="2:3" x14ac:dyDescent="0.35">
      <c r="B6587" s="95">
        <v>36648</v>
      </c>
      <c r="C6587" s="195">
        <v>35.270000000000003</v>
      </c>
    </row>
    <row r="6588" spans="2:3" x14ac:dyDescent="0.35">
      <c r="B6588" s="95">
        <v>36647</v>
      </c>
      <c r="C6588" s="195">
        <v>35.270000000000003</v>
      </c>
    </row>
    <row r="6589" spans="2:3" x14ac:dyDescent="0.35">
      <c r="B6589" s="95">
        <v>36644</v>
      </c>
      <c r="C6589" s="195">
        <v>35.270000000000003</v>
      </c>
    </row>
    <row r="6590" spans="2:3" x14ac:dyDescent="0.35">
      <c r="B6590" s="95">
        <v>36643</v>
      </c>
      <c r="C6590" s="195">
        <v>35.6</v>
      </c>
    </row>
    <row r="6591" spans="2:3" x14ac:dyDescent="0.35">
      <c r="B6591" s="95">
        <v>36642</v>
      </c>
      <c r="C6591" s="195">
        <v>36.340000000000003</v>
      </c>
    </row>
    <row r="6592" spans="2:3" x14ac:dyDescent="0.35">
      <c r="B6592" s="95">
        <v>36641</v>
      </c>
      <c r="C6592" s="195">
        <v>35.520000000000003</v>
      </c>
    </row>
    <row r="6593" spans="2:3" x14ac:dyDescent="0.35">
      <c r="B6593" s="95">
        <v>36640</v>
      </c>
      <c r="C6593" s="195">
        <v>35.31</v>
      </c>
    </row>
    <row r="6594" spans="2:3" x14ac:dyDescent="0.35">
      <c r="B6594" s="95">
        <v>36637</v>
      </c>
      <c r="C6594" s="195">
        <v>37</v>
      </c>
    </row>
    <row r="6595" spans="2:3" x14ac:dyDescent="0.35">
      <c r="B6595" s="95">
        <v>36636</v>
      </c>
      <c r="C6595" s="195">
        <v>37</v>
      </c>
    </row>
    <row r="6596" spans="2:3" x14ac:dyDescent="0.35">
      <c r="B6596" s="95">
        <v>36635</v>
      </c>
      <c r="C6596" s="195">
        <v>36.369999999999997</v>
      </c>
    </row>
    <row r="6597" spans="2:3" x14ac:dyDescent="0.35">
      <c r="B6597" s="95">
        <v>36634</v>
      </c>
      <c r="C6597" s="195">
        <v>35.28</v>
      </c>
    </row>
    <row r="6598" spans="2:3" x14ac:dyDescent="0.35">
      <c r="B6598" s="95">
        <v>36633</v>
      </c>
      <c r="C6598" s="195">
        <v>36.72</v>
      </c>
    </row>
    <row r="6599" spans="2:3" x14ac:dyDescent="0.35">
      <c r="B6599" s="95">
        <v>36630</v>
      </c>
      <c r="C6599" s="195">
        <v>39.909999999999997</v>
      </c>
    </row>
    <row r="6600" spans="2:3" x14ac:dyDescent="0.35">
      <c r="B6600" s="95">
        <v>36629</v>
      </c>
      <c r="C6600" s="195">
        <v>39.909999999999997</v>
      </c>
    </row>
    <row r="6601" spans="2:3" x14ac:dyDescent="0.35">
      <c r="B6601" s="95">
        <v>36628</v>
      </c>
      <c r="C6601" s="195">
        <v>39.86</v>
      </c>
    </row>
    <row r="6602" spans="2:3" x14ac:dyDescent="0.35">
      <c r="B6602" s="95">
        <v>36627</v>
      </c>
      <c r="C6602" s="195">
        <v>40.33</v>
      </c>
    </row>
    <row r="6603" spans="2:3" x14ac:dyDescent="0.35">
      <c r="B6603" s="95">
        <v>36626</v>
      </c>
      <c r="C6603" s="195">
        <v>40.58</v>
      </c>
    </row>
    <row r="6604" spans="2:3" x14ac:dyDescent="0.35">
      <c r="B6604" s="95">
        <v>36623</v>
      </c>
      <c r="C6604" s="195">
        <v>41.69</v>
      </c>
    </row>
    <row r="6605" spans="2:3" x14ac:dyDescent="0.35">
      <c r="B6605" s="95">
        <v>36622</v>
      </c>
      <c r="C6605" s="195">
        <v>41.21</v>
      </c>
    </row>
    <row r="6606" spans="2:3" x14ac:dyDescent="0.35">
      <c r="B6606" s="95">
        <v>36621</v>
      </c>
      <c r="C6606" s="195">
        <v>40.39</v>
      </c>
    </row>
    <row r="6607" spans="2:3" x14ac:dyDescent="0.35">
      <c r="B6607" s="95">
        <v>36620</v>
      </c>
      <c r="C6607" s="195">
        <v>39.630000000000003</v>
      </c>
    </row>
    <row r="6608" spans="2:3" x14ac:dyDescent="0.35">
      <c r="B6608" s="95">
        <v>36619</v>
      </c>
      <c r="C6608" s="195">
        <v>41.97</v>
      </c>
    </row>
    <row r="6609" spans="2:3" x14ac:dyDescent="0.35">
      <c r="B6609" s="95">
        <v>36616</v>
      </c>
      <c r="C6609" s="195">
        <v>43.25</v>
      </c>
    </row>
    <row r="6610" spans="2:3" x14ac:dyDescent="0.35">
      <c r="B6610" s="95">
        <v>36615</v>
      </c>
      <c r="C6610" s="195">
        <v>43.35</v>
      </c>
    </row>
    <row r="6611" spans="2:3" x14ac:dyDescent="0.35">
      <c r="B6611" s="95">
        <v>36614</v>
      </c>
      <c r="C6611" s="195">
        <v>44.92</v>
      </c>
    </row>
    <row r="6612" spans="2:3" x14ac:dyDescent="0.35">
      <c r="B6612" s="95">
        <v>36613</v>
      </c>
      <c r="C6612" s="195">
        <v>43.62</v>
      </c>
    </row>
    <row r="6613" spans="2:3" x14ac:dyDescent="0.35">
      <c r="B6613" s="95">
        <v>36612</v>
      </c>
      <c r="C6613" s="195">
        <v>44.11</v>
      </c>
    </row>
    <row r="6614" spans="2:3" x14ac:dyDescent="0.35">
      <c r="B6614" s="95">
        <v>36609</v>
      </c>
      <c r="C6614" s="195">
        <v>41.53</v>
      </c>
    </row>
    <row r="6615" spans="2:3" x14ac:dyDescent="0.35">
      <c r="B6615" s="95">
        <v>36608</v>
      </c>
      <c r="C6615" s="195">
        <v>40.15</v>
      </c>
    </row>
    <row r="6616" spans="2:3" x14ac:dyDescent="0.35">
      <c r="B6616" s="95">
        <v>36607</v>
      </c>
      <c r="C6616" s="195">
        <v>39.72</v>
      </c>
    </row>
    <row r="6617" spans="2:3" x14ac:dyDescent="0.35">
      <c r="B6617" s="95">
        <v>36606</v>
      </c>
      <c r="C6617" s="195">
        <v>37.75</v>
      </c>
    </row>
    <row r="6618" spans="2:3" x14ac:dyDescent="0.35">
      <c r="B6618" s="95">
        <v>36605</v>
      </c>
      <c r="C6618" s="195">
        <v>37.67</v>
      </c>
    </row>
    <row r="6619" spans="2:3" x14ac:dyDescent="0.35">
      <c r="B6619" s="95">
        <v>36602</v>
      </c>
      <c r="C6619" s="195">
        <v>37.67</v>
      </c>
    </row>
    <row r="6620" spans="2:3" x14ac:dyDescent="0.35">
      <c r="B6620" s="95">
        <v>36601</v>
      </c>
      <c r="C6620" s="195">
        <v>37.67</v>
      </c>
    </row>
    <row r="6621" spans="2:3" x14ac:dyDescent="0.35">
      <c r="B6621" s="95">
        <v>36600</v>
      </c>
      <c r="C6621" s="195">
        <v>37.42</v>
      </c>
    </row>
    <row r="6622" spans="2:3" x14ac:dyDescent="0.35">
      <c r="B6622" s="95">
        <v>36599</v>
      </c>
      <c r="C6622" s="195">
        <v>36.03</v>
      </c>
    </row>
    <row r="6623" spans="2:3" x14ac:dyDescent="0.35">
      <c r="B6623" s="95">
        <v>36598</v>
      </c>
      <c r="C6623" s="195">
        <v>35.479999999999997</v>
      </c>
    </row>
    <row r="6624" spans="2:3" x14ac:dyDescent="0.35">
      <c r="B6624" s="95">
        <v>36595</v>
      </c>
      <c r="C6624" s="195">
        <v>33.69</v>
      </c>
    </row>
    <row r="6625" spans="2:3" x14ac:dyDescent="0.35">
      <c r="B6625" s="95">
        <v>36594</v>
      </c>
      <c r="C6625" s="195">
        <v>34.619999999999997</v>
      </c>
    </row>
    <row r="6626" spans="2:3" x14ac:dyDescent="0.35">
      <c r="B6626" s="95">
        <v>36593</v>
      </c>
      <c r="C6626" s="195">
        <v>33.909999999999997</v>
      </c>
    </row>
    <row r="6627" spans="2:3" x14ac:dyDescent="0.35">
      <c r="B6627" s="95">
        <v>36592</v>
      </c>
      <c r="C6627" s="195">
        <v>32.520000000000003</v>
      </c>
    </row>
    <row r="6628" spans="2:3" x14ac:dyDescent="0.35">
      <c r="B6628" s="95">
        <v>36591</v>
      </c>
      <c r="C6628" s="195">
        <v>32.93</v>
      </c>
    </row>
    <row r="6629" spans="2:3" x14ac:dyDescent="0.35">
      <c r="B6629" s="95">
        <v>36588</v>
      </c>
      <c r="C6629" s="195">
        <v>34.96</v>
      </c>
    </row>
    <row r="6630" spans="2:3" x14ac:dyDescent="0.35">
      <c r="B6630" s="95">
        <v>36587</v>
      </c>
      <c r="C6630" s="195">
        <v>35.86</v>
      </c>
    </row>
    <row r="6631" spans="2:3" x14ac:dyDescent="0.35">
      <c r="B6631" s="95">
        <v>36586</v>
      </c>
      <c r="C6631" s="195">
        <v>38.979999999999997</v>
      </c>
    </row>
    <row r="6632" spans="2:3" x14ac:dyDescent="0.35">
      <c r="B6632" s="95">
        <v>36585</v>
      </c>
      <c r="C6632" s="195">
        <v>42.37</v>
      </c>
    </row>
    <row r="6633" spans="2:3" x14ac:dyDescent="0.35">
      <c r="B6633" s="95">
        <v>36584</v>
      </c>
      <c r="C6633" s="195">
        <v>44.06</v>
      </c>
    </row>
    <row r="6634" spans="2:3" x14ac:dyDescent="0.35">
      <c r="B6634" s="95">
        <v>36581</v>
      </c>
      <c r="C6634" s="195">
        <v>44.47</v>
      </c>
    </row>
    <row r="6635" spans="2:3" x14ac:dyDescent="0.35">
      <c r="B6635" s="95">
        <v>36580</v>
      </c>
      <c r="C6635" s="195">
        <v>45.88</v>
      </c>
    </row>
    <row r="6636" spans="2:3" x14ac:dyDescent="0.35">
      <c r="B6636" s="95">
        <v>36579</v>
      </c>
      <c r="C6636" s="195">
        <v>46.12</v>
      </c>
    </row>
    <row r="6637" spans="2:3" x14ac:dyDescent="0.35">
      <c r="B6637" s="95">
        <v>36578</v>
      </c>
      <c r="C6637" s="195">
        <v>45.55</v>
      </c>
    </row>
    <row r="6638" spans="2:3" x14ac:dyDescent="0.35">
      <c r="B6638" s="95">
        <v>36577</v>
      </c>
      <c r="C6638" s="195">
        <v>46.13</v>
      </c>
    </row>
    <row r="6639" spans="2:3" x14ac:dyDescent="0.35">
      <c r="B6639" s="95">
        <v>36574</v>
      </c>
      <c r="C6639" s="195">
        <v>46.22</v>
      </c>
    </row>
    <row r="6640" spans="2:3" x14ac:dyDescent="0.35">
      <c r="B6640" s="95">
        <v>36573</v>
      </c>
      <c r="C6640" s="195">
        <v>46.91</v>
      </c>
    </row>
    <row r="6641" spans="2:3" x14ac:dyDescent="0.35">
      <c r="B6641" s="95">
        <v>36572</v>
      </c>
      <c r="C6641" s="195">
        <v>46.75</v>
      </c>
    </row>
    <row r="6642" spans="2:3" x14ac:dyDescent="0.35">
      <c r="B6642" s="95">
        <v>36571</v>
      </c>
      <c r="C6642" s="195">
        <v>45.27</v>
      </c>
    </row>
    <row r="6643" spans="2:3" x14ac:dyDescent="0.35">
      <c r="B6643" s="95">
        <v>36570</v>
      </c>
      <c r="C6643" s="195">
        <v>47.85</v>
      </c>
    </row>
    <row r="6644" spans="2:3" x14ac:dyDescent="0.35">
      <c r="B6644" s="95">
        <v>36567</v>
      </c>
      <c r="C6644" s="195">
        <v>48.79</v>
      </c>
    </row>
    <row r="6645" spans="2:3" x14ac:dyDescent="0.35">
      <c r="B6645" s="95">
        <v>36566</v>
      </c>
      <c r="C6645" s="195">
        <v>49.34</v>
      </c>
    </row>
    <row r="6646" spans="2:3" x14ac:dyDescent="0.35">
      <c r="B6646" s="95">
        <v>36565</v>
      </c>
      <c r="C6646" s="195">
        <v>49.02</v>
      </c>
    </row>
    <row r="6647" spans="2:3" x14ac:dyDescent="0.35">
      <c r="B6647" s="95">
        <v>36564</v>
      </c>
      <c r="C6647" s="195">
        <v>47.5</v>
      </c>
    </row>
    <row r="6648" spans="2:3" x14ac:dyDescent="0.35">
      <c r="B6648" s="95">
        <v>36563</v>
      </c>
      <c r="C6648" s="195">
        <v>48.62</v>
      </c>
    </row>
    <row r="6649" spans="2:3" x14ac:dyDescent="0.35">
      <c r="B6649" s="95">
        <v>36560</v>
      </c>
      <c r="C6649" s="195">
        <v>49.44</v>
      </c>
    </row>
    <row r="6650" spans="2:3" x14ac:dyDescent="0.35">
      <c r="B6650" s="95">
        <v>36559</v>
      </c>
      <c r="C6650" s="195">
        <v>49.48</v>
      </c>
    </row>
    <row r="6651" spans="2:3" x14ac:dyDescent="0.35">
      <c r="B6651" s="95">
        <v>36558</v>
      </c>
      <c r="C6651" s="195">
        <v>50.65</v>
      </c>
    </row>
    <row r="6652" spans="2:3" x14ac:dyDescent="0.35">
      <c r="B6652" s="95">
        <v>36557</v>
      </c>
      <c r="C6652" s="195">
        <v>50.69</v>
      </c>
    </row>
    <row r="6653" spans="2:3" x14ac:dyDescent="0.35">
      <c r="B6653" s="95">
        <v>36556</v>
      </c>
      <c r="C6653" s="195">
        <v>51.74</v>
      </c>
    </row>
    <row r="6654" spans="2:3" x14ac:dyDescent="0.35">
      <c r="B6654" s="95">
        <v>36553</v>
      </c>
      <c r="C6654" s="195">
        <v>54.91</v>
      </c>
    </row>
    <row r="6655" spans="2:3" x14ac:dyDescent="0.35">
      <c r="B6655" s="95">
        <v>36552</v>
      </c>
      <c r="C6655" s="195">
        <v>57.53</v>
      </c>
    </row>
    <row r="6656" spans="2:3" x14ac:dyDescent="0.35">
      <c r="B6656" s="95">
        <v>36551</v>
      </c>
      <c r="C6656" s="195">
        <v>61.06</v>
      </c>
    </row>
    <row r="6657" spans="2:3" x14ac:dyDescent="0.35">
      <c r="B6657" s="95">
        <v>36550</v>
      </c>
      <c r="C6657" s="195">
        <v>61.06</v>
      </c>
    </row>
    <row r="6658" spans="2:3" x14ac:dyDescent="0.35">
      <c r="B6658" s="95">
        <v>36549</v>
      </c>
      <c r="C6658" s="195">
        <v>61.3</v>
      </c>
    </row>
    <row r="6659" spans="2:3" x14ac:dyDescent="0.35">
      <c r="B6659" s="95">
        <v>36546</v>
      </c>
      <c r="C6659" s="195">
        <v>61.55</v>
      </c>
    </row>
    <row r="6660" spans="2:3" x14ac:dyDescent="0.35">
      <c r="B6660" s="95">
        <v>36545</v>
      </c>
      <c r="C6660" s="195">
        <v>62.06</v>
      </c>
    </row>
    <row r="6661" spans="2:3" x14ac:dyDescent="0.35">
      <c r="B6661" s="95">
        <v>36544</v>
      </c>
      <c r="C6661" s="195">
        <v>62.42</v>
      </c>
    </row>
    <row r="6662" spans="2:3" x14ac:dyDescent="0.35">
      <c r="B6662" s="95">
        <v>36543</v>
      </c>
      <c r="C6662" s="195">
        <v>61.05</v>
      </c>
    </row>
    <row r="6663" spans="2:3" x14ac:dyDescent="0.35">
      <c r="B6663" s="95">
        <v>36542</v>
      </c>
      <c r="C6663" s="195">
        <v>60.69</v>
      </c>
    </row>
    <row r="6664" spans="2:3" x14ac:dyDescent="0.35">
      <c r="B6664" s="95">
        <v>36539</v>
      </c>
      <c r="C6664" s="195">
        <v>60.26</v>
      </c>
    </row>
    <row r="6665" spans="2:3" x14ac:dyDescent="0.35">
      <c r="B6665" s="95">
        <v>36538</v>
      </c>
      <c r="C6665" s="195">
        <v>61.07</v>
      </c>
    </row>
    <row r="6666" spans="2:3" x14ac:dyDescent="0.35">
      <c r="B6666" s="95">
        <v>36537</v>
      </c>
      <c r="C6666" s="195">
        <v>61.16</v>
      </c>
    </row>
    <row r="6667" spans="2:3" x14ac:dyDescent="0.35">
      <c r="B6667" s="95">
        <v>36536</v>
      </c>
      <c r="C6667" s="195">
        <v>59.16</v>
      </c>
    </row>
    <row r="6668" spans="2:3" x14ac:dyDescent="0.35">
      <c r="B6668" s="95">
        <v>36535</v>
      </c>
      <c r="C6668" s="195">
        <v>63.21</v>
      </c>
    </row>
    <row r="6669" spans="2:3" x14ac:dyDescent="0.35">
      <c r="B6669" s="95">
        <v>36532</v>
      </c>
      <c r="C6669" s="195">
        <v>58.79</v>
      </c>
    </row>
    <row r="6670" spans="2:3" x14ac:dyDescent="0.35">
      <c r="B6670" s="95">
        <v>36531</v>
      </c>
      <c r="C6670" s="195">
        <v>54.44</v>
      </c>
    </row>
    <row r="6671" spans="2:3" x14ac:dyDescent="0.35">
      <c r="B6671" s="95">
        <v>36530</v>
      </c>
      <c r="C6671" s="195">
        <v>50.95</v>
      </c>
    </row>
    <row r="6672" spans="2:3" x14ac:dyDescent="0.35">
      <c r="B6672" s="95">
        <v>36529</v>
      </c>
      <c r="C6672" s="195">
        <v>52.28</v>
      </c>
    </row>
    <row r="6673" spans="2:3" x14ac:dyDescent="0.35">
      <c r="B6673" s="95">
        <v>36528</v>
      </c>
      <c r="C6673" s="195">
        <v>52.45</v>
      </c>
    </row>
    <row r="6674" spans="2:3" x14ac:dyDescent="0.35">
      <c r="B6674" s="95">
        <v>36525</v>
      </c>
      <c r="C6674" s="195">
        <v>48.73</v>
      </c>
    </row>
    <row r="6675" spans="2:3" x14ac:dyDescent="0.35">
      <c r="B6675" s="95">
        <v>36524</v>
      </c>
      <c r="C6675" s="195">
        <v>48.73</v>
      </c>
    </row>
    <row r="6676" spans="2:3" x14ac:dyDescent="0.35">
      <c r="B6676" s="95">
        <v>36523</v>
      </c>
      <c r="C6676" s="195">
        <v>48.85</v>
      </c>
    </row>
    <row r="6677" spans="2:3" x14ac:dyDescent="0.35">
      <c r="B6677" s="95">
        <v>36522</v>
      </c>
      <c r="C6677" s="195">
        <v>49.36</v>
      </c>
    </row>
    <row r="6678" spans="2:3" x14ac:dyDescent="0.35">
      <c r="B6678" s="95">
        <v>36521</v>
      </c>
      <c r="C6678" s="195">
        <v>49.31</v>
      </c>
    </row>
    <row r="6679" spans="2:3" x14ac:dyDescent="0.35">
      <c r="B6679" s="95">
        <v>36518</v>
      </c>
      <c r="C6679" s="195">
        <v>49.48</v>
      </c>
    </row>
    <row r="6680" spans="2:3" x14ac:dyDescent="0.35">
      <c r="B6680" s="95">
        <v>36517</v>
      </c>
      <c r="C6680" s="195">
        <v>51.15</v>
      </c>
    </row>
    <row r="6681" spans="2:3" x14ac:dyDescent="0.35">
      <c r="B6681" s="95">
        <v>36516</v>
      </c>
      <c r="C6681" s="195">
        <v>50.25</v>
      </c>
    </row>
    <row r="6682" spans="2:3" x14ac:dyDescent="0.35">
      <c r="B6682" s="95">
        <v>36515</v>
      </c>
      <c r="C6682" s="195">
        <v>49.81</v>
      </c>
    </row>
    <row r="6683" spans="2:3" x14ac:dyDescent="0.35">
      <c r="B6683" s="95">
        <v>36514</v>
      </c>
      <c r="C6683" s="195">
        <v>51.26</v>
      </c>
    </row>
    <row r="6684" spans="2:3" x14ac:dyDescent="0.35">
      <c r="B6684" s="95">
        <v>36511</v>
      </c>
      <c r="C6684" s="195">
        <v>51.53</v>
      </c>
    </row>
    <row r="6685" spans="2:3" x14ac:dyDescent="0.35">
      <c r="B6685" s="95">
        <v>36510</v>
      </c>
      <c r="C6685" s="195">
        <v>51.59</v>
      </c>
    </row>
    <row r="6686" spans="2:3" x14ac:dyDescent="0.35">
      <c r="B6686" s="95">
        <v>36509</v>
      </c>
      <c r="C6686" s="195">
        <v>51.08</v>
      </c>
    </row>
    <row r="6687" spans="2:3" x14ac:dyDescent="0.35">
      <c r="B6687" s="95">
        <v>36508</v>
      </c>
      <c r="C6687" s="195">
        <v>52.65</v>
      </c>
    </row>
    <row r="6688" spans="2:3" x14ac:dyDescent="0.35">
      <c r="B6688" s="95">
        <v>36507</v>
      </c>
      <c r="C6688" s="195">
        <v>54.76</v>
      </c>
    </row>
    <row r="6689" spans="2:3" x14ac:dyDescent="0.35">
      <c r="B6689" s="95">
        <v>36504</v>
      </c>
      <c r="C6689" s="195">
        <v>55.76</v>
      </c>
    </row>
    <row r="6690" spans="2:3" x14ac:dyDescent="0.35">
      <c r="B6690" s="95">
        <v>36503</v>
      </c>
      <c r="C6690" s="195">
        <v>57.29</v>
      </c>
    </row>
    <row r="6691" spans="2:3" x14ac:dyDescent="0.35">
      <c r="B6691" s="95">
        <v>36502</v>
      </c>
      <c r="C6691" s="195">
        <v>56.72</v>
      </c>
    </row>
    <row r="6692" spans="2:3" x14ac:dyDescent="0.35">
      <c r="B6692" s="95">
        <v>36501</v>
      </c>
      <c r="C6692" s="195">
        <v>57.48</v>
      </c>
    </row>
    <row r="6693" spans="2:3" x14ac:dyDescent="0.35">
      <c r="B6693" s="95">
        <v>36500</v>
      </c>
      <c r="C6693" s="195">
        <v>56.83</v>
      </c>
    </row>
    <row r="6694" spans="2:3" x14ac:dyDescent="0.35">
      <c r="B6694" s="95">
        <v>36497</v>
      </c>
      <c r="C6694" s="195">
        <v>55.68</v>
      </c>
    </row>
    <row r="6695" spans="2:3" x14ac:dyDescent="0.35">
      <c r="B6695" s="95">
        <v>36496</v>
      </c>
      <c r="C6695" s="195">
        <v>56.2</v>
      </c>
    </row>
    <row r="6696" spans="2:3" x14ac:dyDescent="0.35">
      <c r="B6696" s="95">
        <v>36495</v>
      </c>
      <c r="C6696" s="195">
        <v>55.51</v>
      </c>
    </row>
    <row r="6697" spans="2:3" x14ac:dyDescent="0.35">
      <c r="B6697" s="95">
        <v>36494</v>
      </c>
      <c r="C6697" s="195">
        <v>55.93</v>
      </c>
    </row>
    <row r="6698" spans="2:3" x14ac:dyDescent="0.35">
      <c r="B6698" s="95">
        <v>36493</v>
      </c>
      <c r="C6698" s="195">
        <v>55.97</v>
      </c>
    </row>
    <row r="6699" spans="2:3" x14ac:dyDescent="0.35">
      <c r="B6699" s="95">
        <v>36490</v>
      </c>
      <c r="C6699" s="195">
        <v>56.82</v>
      </c>
    </row>
    <row r="6700" spans="2:3" x14ac:dyDescent="0.35">
      <c r="B6700" s="95">
        <v>36489</v>
      </c>
      <c r="C6700" s="195">
        <v>58.01</v>
      </c>
    </row>
    <row r="6701" spans="2:3" x14ac:dyDescent="0.35">
      <c r="B6701" s="95">
        <v>36488</v>
      </c>
      <c r="C6701" s="195">
        <v>58.46</v>
      </c>
    </row>
    <row r="6702" spans="2:3" x14ac:dyDescent="0.35">
      <c r="B6702" s="95">
        <v>36487</v>
      </c>
      <c r="C6702" s="195">
        <v>58.47</v>
      </c>
    </row>
    <row r="6703" spans="2:3" x14ac:dyDescent="0.35">
      <c r="B6703" s="95">
        <v>36486</v>
      </c>
      <c r="C6703" s="195">
        <v>58.47</v>
      </c>
    </row>
    <row r="6704" spans="2:3" x14ac:dyDescent="0.35">
      <c r="B6704" s="95">
        <v>36483</v>
      </c>
      <c r="C6704" s="195">
        <v>58.12</v>
      </c>
    </row>
    <row r="6705" spans="2:3" x14ac:dyDescent="0.35">
      <c r="B6705" s="95">
        <v>36482</v>
      </c>
      <c r="C6705" s="195">
        <v>58.48</v>
      </c>
    </row>
    <row r="6706" spans="2:3" x14ac:dyDescent="0.35">
      <c r="B6706" s="95">
        <v>36481</v>
      </c>
      <c r="C6706" s="195">
        <v>58.48</v>
      </c>
    </row>
    <row r="6707" spans="2:3" x14ac:dyDescent="0.35">
      <c r="B6707" s="95">
        <v>36480</v>
      </c>
      <c r="C6707" s="195">
        <v>58.73</v>
      </c>
    </row>
    <row r="6708" spans="2:3" x14ac:dyDescent="0.35">
      <c r="B6708" s="95">
        <v>36479</v>
      </c>
      <c r="C6708" s="195">
        <v>58.93</v>
      </c>
    </row>
    <row r="6709" spans="2:3" x14ac:dyDescent="0.35">
      <c r="B6709" s="95">
        <v>36476</v>
      </c>
      <c r="C6709" s="195">
        <v>59.13</v>
      </c>
    </row>
    <row r="6710" spans="2:3" x14ac:dyDescent="0.35">
      <c r="B6710" s="95">
        <v>36475</v>
      </c>
      <c r="C6710" s="195">
        <v>58.8</v>
      </c>
    </row>
    <row r="6711" spans="2:3" x14ac:dyDescent="0.35">
      <c r="B6711" s="95">
        <v>36474</v>
      </c>
      <c r="C6711" s="195">
        <v>58.6</v>
      </c>
    </row>
    <row r="6712" spans="2:3" x14ac:dyDescent="0.35">
      <c r="B6712" s="95">
        <v>36473</v>
      </c>
      <c r="C6712" s="195">
        <v>56.34</v>
      </c>
    </row>
    <row r="6713" spans="2:3" x14ac:dyDescent="0.35">
      <c r="B6713" s="95">
        <v>36472</v>
      </c>
      <c r="C6713" s="195">
        <v>56.08</v>
      </c>
    </row>
    <row r="6714" spans="2:3" x14ac:dyDescent="0.35">
      <c r="B6714" s="95">
        <v>36469</v>
      </c>
      <c r="C6714" s="195">
        <v>56.08</v>
      </c>
    </row>
    <row r="6715" spans="2:3" x14ac:dyDescent="0.35">
      <c r="B6715" s="95">
        <v>36468</v>
      </c>
      <c r="C6715" s="195">
        <v>55.41</v>
      </c>
    </row>
    <row r="6716" spans="2:3" x14ac:dyDescent="0.35">
      <c r="B6716" s="95">
        <v>36467</v>
      </c>
      <c r="C6716" s="195">
        <v>52.34</v>
      </c>
    </row>
    <row r="6717" spans="2:3" x14ac:dyDescent="0.35">
      <c r="B6717" s="95">
        <v>36466</v>
      </c>
      <c r="C6717" s="195">
        <v>55.42</v>
      </c>
    </row>
    <row r="6718" spans="2:3" x14ac:dyDescent="0.35">
      <c r="B6718" s="95">
        <v>36465</v>
      </c>
      <c r="C6718" s="195">
        <v>57.06</v>
      </c>
    </row>
    <row r="6719" spans="2:3" x14ac:dyDescent="0.35">
      <c r="B6719" s="95">
        <v>36462</v>
      </c>
      <c r="C6719" s="195">
        <v>57.69</v>
      </c>
    </row>
    <row r="6720" spans="2:3" x14ac:dyDescent="0.35">
      <c r="B6720" s="95">
        <v>36461</v>
      </c>
      <c r="C6720" s="195">
        <v>58.68</v>
      </c>
    </row>
    <row r="6721" spans="2:3" x14ac:dyDescent="0.35">
      <c r="B6721" s="95">
        <v>36460</v>
      </c>
      <c r="C6721" s="195">
        <v>59.88</v>
      </c>
    </row>
    <row r="6722" spans="2:3" x14ac:dyDescent="0.35">
      <c r="B6722" s="95">
        <v>36459</v>
      </c>
      <c r="C6722" s="195">
        <v>58.65</v>
      </c>
    </row>
    <row r="6723" spans="2:3" x14ac:dyDescent="0.35">
      <c r="B6723" s="95">
        <v>36458</v>
      </c>
      <c r="C6723" s="195">
        <v>58.88</v>
      </c>
    </row>
    <row r="6724" spans="2:3" x14ac:dyDescent="0.35">
      <c r="B6724" s="95">
        <v>36455</v>
      </c>
      <c r="C6724" s="195">
        <v>58.6</v>
      </c>
    </row>
    <row r="6725" spans="2:3" x14ac:dyDescent="0.35">
      <c r="B6725" s="95">
        <v>36454</v>
      </c>
      <c r="C6725" s="195">
        <v>59.02</v>
      </c>
    </row>
    <row r="6726" spans="2:3" x14ac:dyDescent="0.35">
      <c r="B6726" s="95">
        <v>36453</v>
      </c>
      <c r="C6726" s="195">
        <v>58.45</v>
      </c>
    </row>
    <row r="6727" spans="2:3" x14ac:dyDescent="0.35">
      <c r="B6727" s="95">
        <v>36452</v>
      </c>
      <c r="C6727" s="195">
        <v>60.24</v>
      </c>
    </row>
    <row r="6728" spans="2:3" x14ac:dyDescent="0.35">
      <c r="B6728" s="95">
        <v>36451</v>
      </c>
      <c r="C6728" s="195">
        <v>60.24</v>
      </c>
    </row>
    <row r="6729" spans="2:3" x14ac:dyDescent="0.35">
      <c r="B6729" s="95">
        <v>36448</v>
      </c>
      <c r="C6729" s="195">
        <v>59.57</v>
      </c>
    </row>
    <row r="6730" spans="2:3" x14ac:dyDescent="0.35">
      <c r="B6730" s="95">
        <v>36447</v>
      </c>
      <c r="C6730" s="195">
        <v>61.62</v>
      </c>
    </row>
    <row r="6731" spans="2:3" x14ac:dyDescent="0.35">
      <c r="B6731" s="95">
        <v>36446</v>
      </c>
      <c r="C6731" s="195">
        <v>66.16</v>
      </c>
    </row>
    <row r="6732" spans="2:3" x14ac:dyDescent="0.35">
      <c r="B6732" s="95">
        <v>36445</v>
      </c>
      <c r="C6732" s="195">
        <v>67.06</v>
      </c>
    </row>
    <row r="6733" spans="2:3" x14ac:dyDescent="0.35">
      <c r="B6733" s="95">
        <v>36444</v>
      </c>
      <c r="C6733" s="195">
        <v>68.55</v>
      </c>
    </row>
    <row r="6734" spans="2:3" x14ac:dyDescent="0.35">
      <c r="B6734" s="95">
        <v>36441</v>
      </c>
      <c r="C6734" s="195">
        <v>70.72</v>
      </c>
    </row>
    <row r="6735" spans="2:3" x14ac:dyDescent="0.35">
      <c r="B6735" s="95">
        <v>36440</v>
      </c>
      <c r="C6735" s="195">
        <v>71.59</v>
      </c>
    </row>
    <row r="6736" spans="2:3" x14ac:dyDescent="0.35">
      <c r="B6736" s="95">
        <v>36439</v>
      </c>
      <c r="C6736" s="195">
        <v>70.680000000000007</v>
      </c>
    </row>
    <row r="6737" spans="2:3" x14ac:dyDescent="0.35">
      <c r="B6737" s="95">
        <v>36438</v>
      </c>
      <c r="C6737" s="195">
        <v>70.87</v>
      </c>
    </row>
    <row r="6738" spans="2:3" x14ac:dyDescent="0.35">
      <c r="B6738" s="95">
        <v>36437</v>
      </c>
      <c r="C6738" s="195">
        <v>70.599999999999994</v>
      </c>
    </row>
    <row r="6739" spans="2:3" x14ac:dyDescent="0.35">
      <c r="B6739" s="95">
        <v>36434</v>
      </c>
      <c r="C6739" s="195">
        <v>70.290000000000006</v>
      </c>
    </row>
    <row r="6740" spans="2:3" x14ac:dyDescent="0.35">
      <c r="B6740" s="95">
        <v>36433</v>
      </c>
      <c r="C6740" s="195">
        <v>71.45</v>
      </c>
    </row>
    <row r="6741" spans="2:3" x14ac:dyDescent="0.35">
      <c r="B6741" s="95">
        <v>36432</v>
      </c>
      <c r="C6741" s="195">
        <v>72.56</v>
      </c>
    </row>
    <row r="6742" spans="2:3" x14ac:dyDescent="0.35">
      <c r="B6742" s="95">
        <v>36431</v>
      </c>
      <c r="C6742" s="195">
        <v>72.95</v>
      </c>
    </row>
    <row r="6743" spans="2:3" x14ac:dyDescent="0.35">
      <c r="B6743" s="95">
        <v>36430</v>
      </c>
      <c r="C6743" s="195">
        <v>75.88</v>
      </c>
    </row>
    <row r="6744" spans="2:3" x14ac:dyDescent="0.35">
      <c r="B6744" s="95">
        <v>36427</v>
      </c>
      <c r="C6744" s="195">
        <v>79.56</v>
      </c>
    </row>
    <row r="6745" spans="2:3" x14ac:dyDescent="0.35">
      <c r="B6745" s="95">
        <v>36426</v>
      </c>
      <c r="C6745" s="195">
        <v>54.86</v>
      </c>
    </row>
    <row r="6746" spans="2:3" x14ac:dyDescent="0.35">
      <c r="B6746" s="95">
        <v>36425</v>
      </c>
      <c r="C6746" s="195">
        <v>50.8</v>
      </c>
    </row>
    <row r="6747" spans="2:3" x14ac:dyDescent="0.35">
      <c r="B6747" s="95">
        <v>36424</v>
      </c>
      <c r="C6747" s="195">
        <v>70.55</v>
      </c>
    </row>
    <row r="6748" spans="2:3" x14ac:dyDescent="0.35">
      <c r="B6748" s="95">
        <v>36423</v>
      </c>
      <c r="C6748" s="195">
        <v>68.569999999999993</v>
      </c>
    </row>
    <row r="6749" spans="2:3" x14ac:dyDescent="0.35">
      <c r="B6749" s="95">
        <v>36420</v>
      </c>
      <c r="C6749" s="195">
        <v>68.89</v>
      </c>
    </row>
    <row r="6750" spans="2:3" x14ac:dyDescent="0.35">
      <c r="B6750" s="95">
        <v>36419</v>
      </c>
      <c r="C6750" s="195">
        <v>68.89</v>
      </c>
    </row>
    <row r="6751" spans="2:3" x14ac:dyDescent="0.35">
      <c r="B6751" s="95">
        <v>36418</v>
      </c>
      <c r="C6751" s="195">
        <v>68.66</v>
      </c>
    </row>
    <row r="6752" spans="2:3" x14ac:dyDescent="0.35">
      <c r="B6752" s="95">
        <v>36417</v>
      </c>
      <c r="C6752" s="195">
        <v>69.87</v>
      </c>
    </row>
    <row r="6753" spans="2:3" x14ac:dyDescent="0.35">
      <c r="B6753" s="95">
        <v>36416</v>
      </c>
      <c r="C6753" s="195">
        <v>70.510000000000005</v>
      </c>
    </row>
    <row r="6754" spans="2:3" x14ac:dyDescent="0.35">
      <c r="B6754" s="95">
        <v>36413</v>
      </c>
      <c r="C6754" s="195">
        <v>70.510000000000005</v>
      </c>
    </row>
    <row r="6755" spans="2:3" x14ac:dyDescent="0.35">
      <c r="B6755" s="95">
        <v>36412</v>
      </c>
      <c r="C6755" s="195">
        <v>70.63</v>
      </c>
    </row>
    <row r="6756" spans="2:3" x14ac:dyDescent="0.35">
      <c r="B6756" s="95">
        <v>36411</v>
      </c>
      <c r="C6756" s="195">
        <v>71.03</v>
      </c>
    </row>
    <row r="6757" spans="2:3" x14ac:dyDescent="0.35">
      <c r="B6757" s="95">
        <v>36410</v>
      </c>
      <c r="C6757" s="195">
        <v>68.73</v>
      </c>
    </row>
    <row r="6758" spans="2:3" x14ac:dyDescent="0.35">
      <c r="B6758" s="95">
        <v>36409</v>
      </c>
      <c r="C6758" s="195">
        <v>68.010000000000005</v>
      </c>
    </row>
    <row r="6759" spans="2:3" x14ac:dyDescent="0.35">
      <c r="B6759" s="95">
        <v>36406</v>
      </c>
      <c r="C6759" s="195">
        <v>67.08</v>
      </c>
    </row>
    <row r="6760" spans="2:3" x14ac:dyDescent="0.35">
      <c r="B6760" s="95">
        <v>36405</v>
      </c>
      <c r="C6760" s="195">
        <v>67.44</v>
      </c>
    </row>
    <row r="6761" spans="2:3" x14ac:dyDescent="0.35">
      <c r="B6761" s="95">
        <v>36404</v>
      </c>
      <c r="C6761" s="195">
        <v>67.72</v>
      </c>
    </row>
    <row r="6762" spans="2:3" x14ac:dyDescent="0.35">
      <c r="B6762" s="95">
        <v>36403</v>
      </c>
      <c r="C6762" s="195">
        <v>69.53</v>
      </c>
    </row>
    <row r="6763" spans="2:3" x14ac:dyDescent="0.35">
      <c r="B6763" s="95">
        <v>36402</v>
      </c>
      <c r="C6763" s="195">
        <v>71.03</v>
      </c>
    </row>
    <row r="6764" spans="2:3" x14ac:dyDescent="0.35">
      <c r="B6764" s="95">
        <v>36399</v>
      </c>
      <c r="C6764" s="195">
        <v>71.61</v>
      </c>
    </row>
    <row r="6765" spans="2:3" x14ac:dyDescent="0.35">
      <c r="B6765" s="95">
        <v>36398</v>
      </c>
      <c r="C6765" s="195">
        <v>71.569999999999993</v>
      </c>
    </row>
    <row r="6766" spans="2:3" x14ac:dyDescent="0.35">
      <c r="B6766" s="95">
        <v>36397</v>
      </c>
      <c r="C6766" s="195">
        <v>71.069999999999993</v>
      </c>
    </row>
    <row r="6767" spans="2:3" x14ac:dyDescent="0.35">
      <c r="B6767" s="95">
        <v>36396</v>
      </c>
      <c r="C6767" s="195">
        <v>73.02</v>
      </c>
    </row>
    <row r="6768" spans="2:3" x14ac:dyDescent="0.35">
      <c r="B6768" s="95">
        <v>36395</v>
      </c>
      <c r="C6768" s="195">
        <v>72.19</v>
      </c>
    </row>
    <row r="6769" spans="2:3" x14ac:dyDescent="0.35">
      <c r="B6769" s="95">
        <v>36392</v>
      </c>
      <c r="C6769" s="195">
        <v>71.14</v>
      </c>
    </row>
    <row r="6770" spans="2:3" x14ac:dyDescent="0.35">
      <c r="B6770" s="95">
        <v>36391</v>
      </c>
      <c r="C6770" s="195">
        <v>70.83</v>
      </c>
    </row>
    <row r="6771" spans="2:3" x14ac:dyDescent="0.35">
      <c r="B6771" s="95">
        <v>36390</v>
      </c>
      <c r="C6771" s="195">
        <v>71.39</v>
      </c>
    </row>
    <row r="6772" spans="2:3" x14ac:dyDescent="0.35">
      <c r="B6772" s="95">
        <v>36389</v>
      </c>
      <c r="C6772" s="195">
        <v>71.86</v>
      </c>
    </row>
    <row r="6773" spans="2:3" x14ac:dyDescent="0.35">
      <c r="B6773" s="95">
        <v>36388</v>
      </c>
      <c r="C6773" s="195">
        <v>70.28</v>
      </c>
    </row>
    <row r="6774" spans="2:3" x14ac:dyDescent="0.35">
      <c r="B6774" s="95">
        <v>36385</v>
      </c>
      <c r="C6774" s="195">
        <v>69.290000000000006</v>
      </c>
    </row>
    <row r="6775" spans="2:3" x14ac:dyDescent="0.35">
      <c r="B6775" s="95">
        <v>36384</v>
      </c>
      <c r="C6775" s="195">
        <v>69.489999999999995</v>
      </c>
    </row>
    <row r="6776" spans="2:3" x14ac:dyDescent="0.35">
      <c r="B6776" s="95">
        <v>36383</v>
      </c>
      <c r="C6776" s="195">
        <v>70.16</v>
      </c>
    </row>
    <row r="6777" spans="2:3" x14ac:dyDescent="0.35">
      <c r="B6777" s="95">
        <v>36382</v>
      </c>
      <c r="C6777" s="195">
        <v>70.680000000000007</v>
      </c>
    </row>
    <row r="6778" spans="2:3" x14ac:dyDescent="0.35">
      <c r="B6778" s="95">
        <v>36381</v>
      </c>
      <c r="C6778" s="195">
        <v>70.3</v>
      </c>
    </row>
    <row r="6779" spans="2:3" x14ac:dyDescent="0.35">
      <c r="B6779" s="95">
        <v>36378</v>
      </c>
      <c r="C6779" s="195">
        <v>67.53</v>
      </c>
    </row>
    <row r="6780" spans="2:3" x14ac:dyDescent="0.35">
      <c r="B6780" s="95">
        <v>36377</v>
      </c>
      <c r="C6780" s="195">
        <v>63.95</v>
      </c>
    </row>
    <row r="6781" spans="2:3" x14ac:dyDescent="0.35">
      <c r="B6781" s="95">
        <v>36376</v>
      </c>
      <c r="C6781" s="195">
        <v>61.93</v>
      </c>
    </row>
    <row r="6782" spans="2:3" x14ac:dyDescent="0.35">
      <c r="B6782" s="95">
        <v>36375</v>
      </c>
      <c r="C6782" s="195">
        <v>58.86</v>
      </c>
    </row>
    <row r="6783" spans="2:3" x14ac:dyDescent="0.35">
      <c r="B6783" s="95">
        <v>36374</v>
      </c>
      <c r="C6783" s="195">
        <v>59.51</v>
      </c>
    </row>
    <row r="6784" spans="2:3" x14ac:dyDescent="0.35">
      <c r="B6784" s="95">
        <v>36371</v>
      </c>
      <c r="C6784" s="195">
        <v>60.82</v>
      </c>
    </row>
    <row r="6785" spans="2:3" x14ac:dyDescent="0.35">
      <c r="B6785" s="95">
        <v>36370</v>
      </c>
      <c r="C6785" s="195">
        <v>61.55</v>
      </c>
    </row>
    <row r="6786" spans="2:3" x14ac:dyDescent="0.35">
      <c r="B6786" s="95">
        <v>36369</v>
      </c>
      <c r="C6786" s="195">
        <v>61.77</v>
      </c>
    </row>
    <row r="6787" spans="2:3" x14ac:dyDescent="0.35">
      <c r="B6787" s="95">
        <v>36368</v>
      </c>
      <c r="C6787" s="195">
        <v>60.78</v>
      </c>
    </row>
    <row r="6788" spans="2:3" x14ac:dyDescent="0.35">
      <c r="B6788" s="95">
        <v>36367</v>
      </c>
      <c r="C6788" s="195">
        <v>65.09</v>
      </c>
    </row>
    <row r="6789" spans="2:3" x14ac:dyDescent="0.35">
      <c r="B6789" s="95">
        <v>36364</v>
      </c>
      <c r="C6789" s="195">
        <v>63.24</v>
      </c>
    </row>
    <row r="6790" spans="2:3" x14ac:dyDescent="0.35">
      <c r="B6790" s="95">
        <v>36363</v>
      </c>
      <c r="C6790" s="195">
        <v>64.150000000000006</v>
      </c>
    </row>
    <row r="6791" spans="2:3" x14ac:dyDescent="0.35">
      <c r="B6791" s="95">
        <v>36362</v>
      </c>
      <c r="C6791" s="195">
        <v>63.27</v>
      </c>
    </row>
    <row r="6792" spans="2:3" x14ac:dyDescent="0.35">
      <c r="B6792" s="95">
        <v>36361</v>
      </c>
      <c r="C6792" s="195">
        <v>60.01</v>
      </c>
    </row>
    <row r="6793" spans="2:3" x14ac:dyDescent="0.35">
      <c r="B6793" s="95">
        <v>36360</v>
      </c>
      <c r="C6793" s="195">
        <v>60.35</v>
      </c>
    </row>
    <row r="6794" spans="2:3" x14ac:dyDescent="0.35">
      <c r="B6794" s="95">
        <v>36357</v>
      </c>
      <c r="C6794" s="195">
        <v>60.44</v>
      </c>
    </row>
    <row r="6795" spans="2:3" x14ac:dyDescent="0.35">
      <c r="B6795" s="95">
        <v>36356</v>
      </c>
      <c r="C6795" s="195">
        <v>60.95</v>
      </c>
    </row>
    <row r="6796" spans="2:3" x14ac:dyDescent="0.35">
      <c r="B6796" s="95">
        <v>36355</v>
      </c>
      <c r="C6796" s="195">
        <v>60.06</v>
      </c>
    </row>
    <row r="6797" spans="2:3" x14ac:dyDescent="0.35">
      <c r="B6797" s="95">
        <v>36354</v>
      </c>
      <c r="C6797" s="195">
        <v>59.85</v>
      </c>
    </row>
    <row r="6798" spans="2:3" x14ac:dyDescent="0.35">
      <c r="B6798" s="95">
        <v>36353</v>
      </c>
      <c r="C6798" s="195">
        <v>60.18</v>
      </c>
    </row>
    <row r="6799" spans="2:3" x14ac:dyDescent="0.35">
      <c r="B6799" s="95">
        <v>36350</v>
      </c>
      <c r="C6799" s="195">
        <v>59.11</v>
      </c>
    </row>
    <row r="6800" spans="2:3" x14ac:dyDescent="0.35">
      <c r="B6800" s="95">
        <v>36349</v>
      </c>
      <c r="C6800" s="195">
        <v>58.94</v>
      </c>
    </row>
    <row r="6801" spans="2:3" x14ac:dyDescent="0.35">
      <c r="B6801" s="95">
        <v>36348</v>
      </c>
      <c r="C6801" s="195">
        <v>59.46</v>
      </c>
    </row>
    <row r="6802" spans="2:3" x14ac:dyDescent="0.35">
      <c r="B6802" s="95">
        <v>36347</v>
      </c>
      <c r="C6802" s="195">
        <v>59.71</v>
      </c>
    </row>
    <row r="6803" spans="2:3" x14ac:dyDescent="0.35">
      <c r="B6803" s="95">
        <v>36346</v>
      </c>
      <c r="C6803" s="195">
        <v>59.68</v>
      </c>
    </row>
    <row r="6804" spans="2:3" x14ac:dyDescent="0.35">
      <c r="B6804" s="95">
        <v>36343</v>
      </c>
      <c r="C6804" s="195">
        <v>58.54</v>
      </c>
    </row>
    <row r="6805" spans="2:3" x14ac:dyDescent="0.35">
      <c r="B6805" s="95">
        <v>36342</v>
      </c>
      <c r="C6805" s="195">
        <v>57.56</v>
      </c>
    </row>
    <row r="6806" spans="2:3" x14ac:dyDescent="0.35">
      <c r="B6806" s="95">
        <v>36341</v>
      </c>
      <c r="C6806" s="195">
        <v>58.22</v>
      </c>
    </row>
    <row r="6807" spans="2:3" x14ac:dyDescent="0.35">
      <c r="B6807" s="95">
        <v>36340</v>
      </c>
      <c r="C6807" s="195">
        <v>58.78</v>
      </c>
    </row>
    <row r="6808" spans="2:3" x14ac:dyDescent="0.35">
      <c r="B6808" s="95">
        <v>36339</v>
      </c>
      <c r="C6808" s="195">
        <v>59.83</v>
      </c>
    </row>
    <row r="6809" spans="2:3" x14ac:dyDescent="0.35">
      <c r="B6809" s="95">
        <v>36336</v>
      </c>
      <c r="C6809" s="195">
        <v>56.28</v>
      </c>
    </row>
    <row r="6810" spans="2:3" x14ac:dyDescent="0.35">
      <c r="B6810" s="95">
        <v>36335</v>
      </c>
      <c r="C6810" s="195">
        <v>56.25</v>
      </c>
    </row>
    <row r="6811" spans="2:3" x14ac:dyDescent="0.35">
      <c r="B6811" s="95">
        <v>36334</v>
      </c>
      <c r="C6811" s="195">
        <v>56.52</v>
      </c>
    </row>
    <row r="6812" spans="2:3" x14ac:dyDescent="0.35">
      <c r="B6812" s="95">
        <v>36333</v>
      </c>
      <c r="C6812" s="195">
        <v>57.84</v>
      </c>
    </row>
    <row r="6813" spans="2:3" x14ac:dyDescent="0.35">
      <c r="B6813" s="95">
        <v>36332</v>
      </c>
      <c r="C6813" s="195">
        <v>58.67</v>
      </c>
    </row>
    <row r="6814" spans="2:3" x14ac:dyDescent="0.35">
      <c r="B6814" s="95">
        <v>36329</v>
      </c>
      <c r="C6814" s="195">
        <v>59.01</v>
      </c>
    </row>
    <row r="6815" spans="2:3" x14ac:dyDescent="0.35">
      <c r="B6815" s="95">
        <v>36328</v>
      </c>
      <c r="C6815" s="195">
        <v>59.49</v>
      </c>
    </row>
    <row r="6816" spans="2:3" x14ac:dyDescent="0.35">
      <c r="B6816" s="95">
        <v>36327</v>
      </c>
      <c r="C6816" s="195">
        <v>58.87</v>
      </c>
    </row>
    <row r="6817" spans="2:3" x14ac:dyDescent="0.35">
      <c r="B6817" s="95">
        <v>36326</v>
      </c>
      <c r="C6817" s="195">
        <v>58.68</v>
      </c>
    </row>
    <row r="6818" spans="2:3" x14ac:dyDescent="0.35">
      <c r="B6818" s="95">
        <v>36325</v>
      </c>
      <c r="C6818" s="195">
        <v>59.36</v>
      </c>
    </row>
    <row r="6819" spans="2:3" x14ac:dyDescent="0.35">
      <c r="B6819" s="95">
        <v>36322</v>
      </c>
      <c r="C6819" s="195">
        <v>60.46</v>
      </c>
    </row>
    <row r="6820" spans="2:3" x14ac:dyDescent="0.35">
      <c r="B6820" s="95">
        <v>36321</v>
      </c>
      <c r="C6820" s="195">
        <v>60.95</v>
      </c>
    </row>
    <row r="6821" spans="2:3" x14ac:dyDescent="0.35">
      <c r="B6821" s="95">
        <v>36320</v>
      </c>
      <c r="C6821" s="195">
        <v>59.49</v>
      </c>
    </row>
    <row r="6822" spans="2:3" x14ac:dyDescent="0.35">
      <c r="B6822" s="95">
        <v>36319</v>
      </c>
      <c r="C6822" s="195">
        <v>64.58</v>
      </c>
    </row>
    <row r="6823" spans="2:3" x14ac:dyDescent="0.35">
      <c r="B6823" s="95">
        <v>36318</v>
      </c>
      <c r="C6823" s="195">
        <v>59.79</v>
      </c>
    </row>
    <row r="6824" spans="2:3" x14ac:dyDescent="0.35">
      <c r="B6824" s="95">
        <v>36315</v>
      </c>
      <c r="C6824" s="195">
        <v>60.25</v>
      </c>
    </row>
    <row r="6825" spans="2:3" x14ac:dyDescent="0.35">
      <c r="B6825" s="95">
        <v>36314</v>
      </c>
      <c r="C6825" s="195">
        <v>60.63</v>
      </c>
    </row>
    <row r="6826" spans="2:3" x14ac:dyDescent="0.35">
      <c r="B6826" s="95">
        <v>36313</v>
      </c>
      <c r="C6826" s="195">
        <v>60.02</v>
      </c>
    </row>
    <row r="6827" spans="2:3" x14ac:dyDescent="0.35">
      <c r="B6827" s="95">
        <v>36312</v>
      </c>
      <c r="C6827" s="195">
        <v>59.43</v>
      </c>
    </row>
    <row r="6828" spans="2:3" x14ac:dyDescent="0.35">
      <c r="B6828" s="95">
        <v>36311</v>
      </c>
      <c r="C6828" s="195">
        <v>61.86</v>
      </c>
    </row>
    <row r="6829" spans="2:3" x14ac:dyDescent="0.35">
      <c r="B6829" s="95">
        <v>36308</v>
      </c>
      <c r="C6829" s="195">
        <v>61.07</v>
      </c>
    </row>
    <row r="6830" spans="2:3" x14ac:dyDescent="0.35">
      <c r="B6830" s="95">
        <v>36307</v>
      </c>
      <c r="C6830" s="195">
        <v>60.48</v>
      </c>
    </row>
    <row r="6831" spans="2:3" x14ac:dyDescent="0.35">
      <c r="B6831" s="95">
        <v>36306</v>
      </c>
      <c r="C6831" s="195">
        <v>61.17</v>
      </c>
    </row>
    <row r="6832" spans="2:3" x14ac:dyDescent="0.35">
      <c r="B6832" s="95">
        <v>36305</v>
      </c>
      <c r="C6832" s="195">
        <v>62.55</v>
      </c>
    </row>
    <row r="6833" spans="2:3" x14ac:dyDescent="0.35">
      <c r="B6833" s="95">
        <v>36304</v>
      </c>
      <c r="C6833" s="195">
        <v>65.08</v>
      </c>
    </row>
    <row r="6834" spans="2:3" x14ac:dyDescent="0.35">
      <c r="B6834" s="95">
        <v>36301</v>
      </c>
      <c r="C6834" s="195">
        <v>66.28</v>
      </c>
    </row>
    <row r="6835" spans="2:3" x14ac:dyDescent="0.35">
      <c r="B6835" s="95">
        <v>36300</v>
      </c>
      <c r="C6835" s="195">
        <v>64.62</v>
      </c>
    </row>
    <row r="6836" spans="2:3" x14ac:dyDescent="0.35">
      <c r="B6836" s="95">
        <v>36299</v>
      </c>
      <c r="C6836" s="195">
        <v>61.45</v>
      </c>
    </row>
    <row r="6837" spans="2:3" x14ac:dyDescent="0.35">
      <c r="B6837" s="95">
        <v>36298</v>
      </c>
      <c r="C6837" s="195">
        <v>61.4</v>
      </c>
    </row>
    <row r="6838" spans="2:3" x14ac:dyDescent="0.35">
      <c r="B6838" s="95">
        <v>36297</v>
      </c>
      <c r="C6838" s="195">
        <v>61.86</v>
      </c>
    </row>
    <row r="6839" spans="2:3" x14ac:dyDescent="0.35">
      <c r="B6839" s="95">
        <v>36294</v>
      </c>
      <c r="C6839" s="195">
        <v>63.93</v>
      </c>
    </row>
    <row r="6840" spans="2:3" x14ac:dyDescent="0.35">
      <c r="B6840" s="95">
        <v>36293</v>
      </c>
      <c r="C6840" s="195">
        <v>64.849999999999994</v>
      </c>
    </row>
    <row r="6841" spans="2:3" x14ac:dyDescent="0.35">
      <c r="B6841" s="95">
        <v>36292</v>
      </c>
      <c r="C6841" s="195">
        <v>63.71</v>
      </c>
    </row>
    <row r="6842" spans="2:3" x14ac:dyDescent="0.35">
      <c r="B6842" s="95">
        <v>36291</v>
      </c>
      <c r="C6842" s="195">
        <v>62.7</v>
      </c>
    </row>
    <row r="6843" spans="2:3" x14ac:dyDescent="0.35">
      <c r="B6843" s="95">
        <v>36290</v>
      </c>
      <c r="C6843" s="195">
        <v>66.05</v>
      </c>
    </row>
    <row r="6844" spans="2:3" x14ac:dyDescent="0.35">
      <c r="B6844" s="95">
        <v>36287</v>
      </c>
      <c r="C6844" s="195">
        <v>65.77</v>
      </c>
    </row>
    <row r="6845" spans="2:3" x14ac:dyDescent="0.35">
      <c r="B6845" s="95">
        <v>36286</v>
      </c>
      <c r="C6845" s="195">
        <v>66.23</v>
      </c>
    </row>
    <row r="6846" spans="2:3" x14ac:dyDescent="0.35">
      <c r="B6846" s="95">
        <v>36285</v>
      </c>
      <c r="C6846" s="195">
        <v>70.37</v>
      </c>
    </row>
    <row r="6847" spans="2:3" x14ac:dyDescent="0.35">
      <c r="B6847" s="95">
        <v>36284</v>
      </c>
      <c r="C6847" s="195">
        <v>71.64</v>
      </c>
    </row>
    <row r="6848" spans="2:3" x14ac:dyDescent="0.35">
      <c r="B6848" s="95">
        <v>36283</v>
      </c>
      <c r="C6848" s="195">
        <v>68.680000000000007</v>
      </c>
    </row>
    <row r="6849" spans="2:3" x14ac:dyDescent="0.35">
      <c r="B6849" s="95">
        <v>36280</v>
      </c>
      <c r="C6849" s="195">
        <v>68.849999999999994</v>
      </c>
    </row>
    <row r="6850" spans="2:3" x14ac:dyDescent="0.35">
      <c r="B6850" s="95">
        <v>36279</v>
      </c>
      <c r="C6850" s="195">
        <v>66.83</v>
      </c>
    </row>
    <row r="6851" spans="2:3" x14ac:dyDescent="0.35">
      <c r="B6851" s="95">
        <v>36278</v>
      </c>
      <c r="C6851" s="195">
        <v>65.77</v>
      </c>
    </row>
    <row r="6852" spans="2:3" x14ac:dyDescent="0.35">
      <c r="B6852" s="95">
        <v>36277</v>
      </c>
      <c r="C6852" s="195">
        <v>65.34</v>
      </c>
    </row>
    <row r="6853" spans="2:3" x14ac:dyDescent="0.35">
      <c r="B6853" s="95">
        <v>36276</v>
      </c>
      <c r="C6853" s="195">
        <v>65.34</v>
      </c>
    </row>
    <row r="6854" spans="2:3" x14ac:dyDescent="0.35">
      <c r="B6854" s="95">
        <v>36273</v>
      </c>
      <c r="C6854" s="195">
        <v>71.02</v>
      </c>
    </row>
    <row r="6855" spans="2:3" x14ac:dyDescent="0.35">
      <c r="B6855" s="95">
        <v>36272</v>
      </c>
      <c r="C6855" s="195">
        <v>71.75</v>
      </c>
    </row>
    <row r="6856" spans="2:3" x14ac:dyDescent="0.35">
      <c r="B6856" s="95">
        <v>36271</v>
      </c>
      <c r="C6856" s="195">
        <v>73.22</v>
      </c>
    </row>
    <row r="6857" spans="2:3" x14ac:dyDescent="0.35">
      <c r="B6857" s="95">
        <v>36270</v>
      </c>
      <c r="C6857" s="195">
        <v>70.83</v>
      </c>
    </row>
    <row r="6858" spans="2:3" x14ac:dyDescent="0.35">
      <c r="B6858" s="95">
        <v>36269</v>
      </c>
      <c r="C6858" s="195">
        <v>68.95</v>
      </c>
    </row>
    <row r="6859" spans="2:3" x14ac:dyDescent="0.35">
      <c r="B6859" s="95">
        <v>36266</v>
      </c>
      <c r="C6859" s="195">
        <v>70.67</v>
      </c>
    </row>
    <row r="6860" spans="2:3" x14ac:dyDescent="0.35">
      <c r="B6860" s="95">
        <v>36265</v>
      </c>
      <c r="C6860" s="195">
        <v>65.45</v>
      </c>
    </row>
    <row r="6861" spans="2:3" x14ac:dyDescent="0.35">
      <c r="B6861" s="95">
        <v>36264</v>
      </c>
      <c r="C6861" s="195">
        <v>66.459999999999994</v>
      </c>
    </row>
    <row r="6862" spans="2:3" x14ac:dyDescent="0.35">
      <c r="B6862" s="95">
        <v>36263</v>
      </c>
      <c r="C6862" s="195">
        <v>66.459999999999994</v>
      </c>
    </row>
    <row r="6863" spans="2:3" x14ac:dyDescent="0.35">
      <c r="B6863" s="95">
        <v>36262</v>
      </c>
      <c r="C6863" s="195">
        <v>64.63</v>
      </c>
    </row>
    <row r="6864" spans="2:3" x14ac:dyDescent="0.35">
      <c r="B6864" s="95">
        <v>36259</v>
      </c>
      <c r="C6864" s="195">
        <v>62.09</v>
      </c>
    </row>
    <row r="6865" spans="2:3" x14ac:dyDescent="0.35">
      <c r="B6865" s="95">
        <v>36258</v>
      </c>
      <c r="C6865" s="195">
        <v>60.25</v>
      </c>
    </row>
    <row r="6866" spans="2:3" x14ac:dyDescent="0.35">
      <c r="B6866" s="95">
        <v>36257</v>
      </c>
      <c r="C6866" s="195">
        <v>65.13</v>
      </c>
    </row>
    <row r="6867" spans="2:3" x14ac:dyDescent="0.35">
      <c r="B6867" s="95">
        <v>36256</v>
      </c>
      <c r="C6867" s="195">
        <v>66.239999999999995</v>
      </c>
    </row>
    <row r="6868" spans="2:3" x14ac:dyDescent="0.35">
      <c r="B6868" s="95">
        <v>36255</v>
      </c>
      <c r="C6868" s="195">
        <v>66.599999999999994</v>
      </c>
    </row>
    <row r="6869" spans="2:3" x14ac:dyDescent="0.35">
      <c r="B6869" s="95">
        <v>36252</v>
      </c>
      <c r="C6869" s="195">
        <v>68.81</v>
      </c>
    </row>
    <row r="6870" spans="2:3" x14ac:dyDescent="0.35">
      <c r="B6870" s="95">
        <v>36251</v>
      </c>
      <c r="C6870" s="195">
        <v>68.81</v>
      </c>
    </row>
    <row r="6871" spans="2:3" x14ac:dyDescent="0.35">
      <c r="B6871" s="95">
        <v>36250</v>
      </c>
      <c r="C6871" s="195">
        <v>67.11</v>
      </c>
    </row>
    <row r="6872" spans="2:3" x14ac:dyDescent="0.35">
      <c r="B6872" s="95">
        <v>36249</v>
      </c>
      <c r="C6872" s="195">
        <v>62.14</v>
      </c>
    </row>
    <row r="6873" spans="2:3" x14ac:dyDescent="0.35">
      <c r="B6873" s="95">
        <v>36248</v>
      </c>
      <c r="C6873" s="195">
        <v>57.97</v>
      </c>
    </row>
    <row r="6874" spans="2:3" x14ac:dyDescent="0.35">
      <c r="B6874" s="95">
        <v>36245</v>
      </c>
      <c r="C6874" s="195">
        <v>57.97</v>
      </c>
    </row>
    <row r="6875" spans="2:3" x14ac:dyDescent="0.35">
      <c r="B6875" s="95">
        <v>36244</v>
      </c>
      <c r="C6875" s="195">
        <v>59.33</v>
      </c>
    </row>
    <row r="6876" spans="2:3" x14ac:dyDescent="0.35">
      <c r="B6876" s="95">
        <v>36243</v>
      </c>
      <c r="C6876" s="195">
        <v>58.85</v>
      </c>
    </row>
    <row r="6877" spans="2:3" x14ac:dyDescent="0.35">
      <c r="B6877" s="95">
        <v>36242</v>
      </c>
      <c r="C6877" s="195">
        <v>59.1</v>
      </c>
    </row>
    <row r="6878" spans="2:3" x14ac:dyDescent="0.35">
      <c r="B6878" s="95">
        <v>36241</v>
      </c>
      <c r="C6878" s="195">
        <v>57.91</v>
      </c>
    </row>
    <row r="6879" spans="2:3" x14ac:dyDescent="0.35">
      <c r="B6879" s="95">
        <v>36238</v>
      </c>
      <c r="C6879" s="195">
        <v>58.51</v>
      </c>
    </row>
    <row r="6880" spans="2:3" x14ac:dyDescent="0.35">
      <c r="B6880" s="95">
        <v>36237</v>
      </c>
      <c r="C6880" s="195">
        <v>61.73</v>
      </c>
    </row>
    <row r="6881" spans="2:3" x14ac:dyDescent="0.35">
      <c r="B6881" s="95">
        <v>36236</v>
      </c>
      <c r="C6881" s="195">
        <v>58.29</v>
      </c>
    </row>
    <row r="6882" spans="2:3" x14ac:dyDescent="0.35">
      <c r="B6882" s="95">
        <v>36235</v>
      </c>
      <c r="C6882" s="195">
        <v>54.04</v>
      </c>
    </row>
    <row r="6883" spans="2:3" x14ac:dyDescent="0.35">
      <c r="B6883" s="95">
        <v>36234</v>
      </c>
      <c r="C6883" s="195">
        <v>52.99</v>
      </c>
    </row>
    <row r="6884" spans="2:3" x14ac:dyDescent="0.35">
      <c r="B6884" s="95">
        <v>36231</v>
      </c>
      <c r="C6884" s="195">
        <v>53.22</v>
      </c>
    </row>
    <row r="6885" spans="2:3" x14ac:dyDescent="0.35">
      <c r="B6885" s="95">
        <v>36230</v>
      </c>
      <c r="C6885" s="195">
        <v>54.23</v>
      </c>
    </row>
    <row r="6886" spans="2:3" x14ac:dyDescent="0.35">
      <c r="B6886" s="95">
        <v>36229</v>
      </c>
      <c r="C6886" s="195">
        <v>54.17</v>
      </c>
    </row>
    <row r="6887" spans="2:3" x14ac:dyDescent="0.35">
      <c r="B6887" s="95">
        <v>36228</v>
      </c>
      <c r="C6887" s="195">
        <v>54.46</v>
      </c>
    </row>
    <row r="6888" spans="2:3" x14ac:dyDescent="0.35">
      <c r="B6888" s="95">
        <v>36227</v>
      </c>
      <c r="C6888" s="195">
        <v>54.09</v>
      </c>
    </row>
    <row r="6889" spans="2:3" x14ac:dyDescent="0.35">
      <c r="B6889" s="95">
        <v>36224</v>
      </c>
      <c r="C6889" s="195">
        <v>54.73</v>
      </c>
    </row>
    <row r="6890" spans="2:3" x14ac:dyDescent="0.35">
      <c r="B6890" s="95">
        <v>36223</v>
      </c>
      <c r="C6890" s="195">
        <v>55.37</v>
      </c>
    </row>
    <row r="6891" spans="2:3" x14ac:dyDescent="0.35">
      <c r="B6891" s="95">
        <v>36222</v>
      </c>
      <c r="C6891" s="195">
        <v>57.13</v>
      </c>
    </row>
    <row r="6892" spans="2:3" x14ac:dyDescent="0.35">
      <c r="B6892" s="95">
        <v>36221</v>
      </c>
      <c r="C6892" s="195">
        <v>55.7</v>
      </c>
    </row>
    <row r="6893" spans="2:3" x14ac:dyDescent="0.35">
      <c r="B6893" s="95">
        <v>36220</v>
      </c>
      <c r="C6893" s="195">
        <v>55.7</v>
      </c>
    </row>
    <row r="6894" spans="2:3" x14ac:dyDescent="0.35">
      <c r="B6894" s="95">
        <v>36217</v>
      </c>
      <c r="C6894" s="195">
        <v>50.59</v>
      </c>
    </row>
    <row r="6895" spans="2:3" x14ac:dyDescent="0.35">
      <c r="B6895" s="95">
        <v>36216</v>
      </c>
      <c r="C6895" s="195">
        <v>51.18</v>
      </c>
    </row>
    <row r="6896" spans="2:3" x14ac:dyDescent="0.35">
      <c r="B6896" s="95">
        <v>36215</v>
      </c>
      <c r="C6896" s="195">
        <v>51.97</v>
      </c>
    </row>
    <row r="6897" spans="2:3" x14ac:dyDescent="0.35">
      <c r="B6897" s="95">
        <v>36214</v>
      </c>
      <c r="C6897" s="195">
        <v>52.39</v>
      </c>
    </row>
    <row r="6898" spans="2:3" x14ac:dyDescent="0.35">
      <c r="B6898" s="95">
        <v>36213</v>
      </c>
      <c r="C6898" s="195">
        <v>52.02</v>
      </c>
    </row>
    <row r="6899" spans="2:3" x14ac:dyDescent="0.35">
      <c r="B6899" s="95">
        <v>36210</v>
      </c>
      <c r="C6899" s="195">
        <v>52.89</v>
      </c>
    </row>
    <row r="6900" spans="2:3" x14ac:dyDescent="0.35">
      <c r="B6900" s="95">
        <v>36209</v>
      </c>
      <c r="C6900" s="195">
        <v>52.89</v>
      </c>
    </row>
    <row r="6901" spans="2:3" x14ac:dyDescent="0.35">
      <c r="B6901" s="95">
        <v>36208</v>
      </c>
      <c r="C6901" s="195">
        <v>53.4</v>
      </c>
    </row>
    <row r="6902" spans="2:3" x14ac:dyDescent="0.35">
      <c r="B6902" s="95">
        <v>36207</v>
      </c>
      <c r="C6902" s="195">
        <v>54.18</v>
      </c>
    </row>
    <row r="6903" spans="2:3" x14ac:dyDescent="0.35">
      <c r="B6903" s="95">
        <v>36206</v>
      </c>
      <c r="C6903" s="195">
        <v>54.5</v>
      </c>
    </row>
    <row r="6904" spans="2:3" x14ac:dyDescent="0.35">
      <c r="B6904" s="95">
        <v>36203</v>
      </c>
      <c r="C6904" s="195">
        <v>55.54</v>
      </c>
    </row>
    <row r="6905" spans="2:3" x14ac:dyDescent="0.35">
      <c r="B6905" s="95">
        <v>36202</v>
      </c>
      <c r="C6905" s="195">
        <v>55.29</v>
      </c>
    </row>
    <row r="6906" spans="2:3" x14ac:dyDescent="0.35">
      <c r="B6906" s="95">
        <v>36201</v>
      </c>
      <c r="C6906" s="195">
        <v>54.37</v>
      </c>
    </row>
    <row r="6907" spans="2:3" x14ac:dyDescent="0.35">
      <c r="B6907" s="95">
        <v>36200</v>
      </c>
      <c r="C6907" s="195">
        <v>51.56</v>
      </c>
    </row>
    <row r="6908" spans="2:3" x14ac:dyDescent="0.35">
      <c r="B6908" s="95">
        <v>36199</v>
      </c>
      <c r="C6908" s="195">
        <v>51.77</v>
      </c>
    </row>
    <row r="6909" spans="2:3" x14ac:dyDescent="0.35">
      <c r="B6909" s="95">
        <v>36196</v>
      </c>
      <c r="C6909" s="195">
        <v>50.96</v>
      </c>
    </row>
    <row r="6910" spans="2:3" x14ac:dyDescent="0.35">
      <c r="B6910" s="95">
        <v>36195</v>
      </c>
      <c r="C6910" s="195">
        <v>51.28</v>
      </c>
    </row>
    <row r="6911" spans="2:3" x14ac:dyDescent="0.35">
      <c r="B6911" s="95">
        <v>36194</v>
      </c>
      <c r="C6911" s="195">
        <v>51.54</v>
      </c>
    </row>
    <row r="6912" spans="2:3" x14ac:dyDescent="0.35">
      <c r="B6912" s="95">
        <v>36193</v>
      </c>
      <c r="C6912" s="195">
        <v>51.72</v>
      </c>
    </row>
    <row r="6913" spans="2:3" x14ac:dyDescent="0.35">
      <c r="B6913" s="95">
        <v>36192</v>
      </c>
      <c r="C6913" s="195">
        <v>51.05</v>
      </c>
    </row>
    <row r="6914" spans="2:3" x14ac:dyDescent="0.35">
      <c r="B6914" s="95">
        <v>36189</v>
      </c>
      <c r="C6914" s="195">
        <v>50.41</v>
      </c>
    </row>
    <row r="6915" spans="2:3" x14ac:dyDescent="0.35">
      <c r="B6915" s="95">
        <v>36188</v>
      </c>
      <c r="C6915" s="195">
        <v>50.82</v>
      </c>
    </row>
    <row r="6916" spans="2:3" x14ac:dyDescent="0.35">
      <c r="B6916" s="95">
        <v>36187</v>
      </c>
      <c r="C6916" s="195">
        <v>51.74</v>
      </c>
    </row>
    <row r="6917" spans="2:3" x14ac:dyDescent="0.35">
      <c r="B6917" s="95">
        <v>36186</v>
      </c>
      <c r="C6917" s="195">
        <v>52.2</v>
      </c>
    </row>
    <row r="6918" spans="2:3" x14ac:dyDescent="0.35">
      <c r="B6918" s="95">
        <v>36185</v>
      </c>
      <c r="C6918" s="195">
        <v>52.2</v>
      </c>
    </row>
    <row r="6919" spans="2:3" x14ac:dyDescent="0.35">
      <c r="B6919" s="95">
        <v>36182</v>
      </c>
      <c r="C6919" s="195">
        <v>50.73</v>
      </c>
    </row>
    <row r="6920" spans="2:3" x14ac:dyDescent="0.35">
      <c r="B6920" s="95">
        <v>36181</v>
      </c>
      <c r="C6920" s="195">
        <v>48.18</v>
      </c>
    </row>
    <row r="6921" spans="2:3" x14ac:dyDescent="0.35">
      <c r="B6921" s="95">
        <v>36180</v>
      </c>
      <c r="C6921" s="195">
        <v>44.62</v>
      </c>
    </row>
    <row r="6922" spans="2:3" x14ac:dyDescent="0.35">
      <c r="B6922" s="95">
        <v>36179</v>
      </c>
      <c r="C6922" s="195">
        <v>44.62</v>
      </c>
    </row>
    <row r="6923" spans="2:3" x14ac:dyDescent="0.35">
      <c r="B6923" s="95">
        <v>36178</v>
      </c>
      <c r="C6923" s="195">
        <v>45.14</v>
      </c>
    </row>
    <row r="6924" spans="2:3" x14ac:dyDescent="0.35">
      <c r="B6924" s="95">
        <v>36175</v>
      </c>
      <c r="C6924" s="195">
        <v>43.37</v>
      </c>
    </row>
    <row r="6925" spans="2:3" x14ac:dyDescent="0.35">
      <c r="B6925" s="95">
        <v>36174</v>
      </c>
      <c r="C6925" s="195">
        <v>43.7</v>
      </c>
    </row>
    <row r="6926" spans="2:3" x14ac:dyDescent="0.35">
      <c r="B6926" s="95">
        <v>36173</v>
      </c>
      <c r="C6926" s="195">
        <v>44.39</v>
      </c>
    </row>
    <row r="6927" spans="2:3" x14ac:dyDescent="0.35">
      <c r="B6927" s="95">
        <v>36172</v>
      </c>
      <c r="C6927" s="195">
        <v>45.25</v>
      </c>
    </row>
    <row r="6928" spans="2:3" x14ac:dyDescent="0.35">
      <c r="B6928" s="95">
        <v>36171</v>
      </c>
      <c r="C6928" s="195">
        <v>47.32</v>
      </c>
    </row>
    <row r="6929" spans="2:3" x14ac:dyDescent="0.35">
      <c r="B6929" s="95">
        <v>36168</v>
      </c>
      <c r="C6929" s="195">
        <v>43.82</v>
      </c>
    </row>
    <row r="6930" spans="2:3" x14ac:dyDescent="0.35">
      <c r="B6930" s="95">
        <v>36167</v>
      </c>
      <c r="C6930" s="195">
        <v>40.57</v>
      </c>
    </row>
    <row r="6931" spans="2:3" x14ac:dyDescent="0.35">
      <c r="B6931" s="95">
        <v>36166</v>
      </c>
      <c r="C6931" s="195">
        <v>40.200000000000003</v>
      </c>
    </row>
    <row r="6932" spans="2:3" x14ac:dyDescent="0.35">
      <c r="B6932" s="95">
        <v>36165</v>
      </c>
      <c r="C6932" s="195">
        <v>40.159999999999997</v>
      </c>
    </row>
    <row r="6933" spans="2:3" x14ac:dyDescent="0.35">
      <c r="B6933" s="95">
        <v>36164</v>
      </c>
      <c r="C6933" s="195">
        <v>40.22</v>
      </c>
    </row>
    <row r="6934" spans="2:3" x14ac:dyDescent="0.35">
      <c r="B6934" s="95">
        <v>36161</v>
      </c>
      <c r="C6934" s="195">
        <v>40.18</v>
      </c>
    </row>
    <row r="6935" spans="2:3" x14ac:dyDescent="0.35">
      <c r="B6935" s="95">
        <v>36160</v>
      </c>
      <c r="C6935" s="195">
        <v>40.159999999999997</v>
      </c>
    </row>
    <row r="6936" spans="2:3" x14ac:dyDescent="0.35">
      <c r="B6936" s="95">
        <v>36159</v>
      </c>
      <c r="C6936" s="195">
        <v>40.29</v>
      </c>
    </row>
    <row r="6937" spans="2:3" x14ac:dyDescent="0.35">
      <c r="B6937" s="95">
        <v>36158</v>
      </c>
      <c r="C6937" s="195">
        <v>39.840000000000003</v>
      </c>
    </row>
    <row r="6938" spans="2:3" x14ac:dyDescent="0.35">
      <c r="B6938" s="95">
        <v>36157</v>
      </c>
      <c r="C6938" s="195">
        <v>40.479999999999997</v>
      </c>
    </row>
    <row r="6939" spans="2:3" x14ac:dyDescent="0.35">
      <c r="B6939" s="95">
        <v>36154</v>
      </c>
      <c r="C6939" s="195">
        <v>40.479999999999997</v>
      </c>
    </row>
    <row r="6940" spans="2:3" x14ac:dyDescent="0.35">
      <c r="B6940" s="95">
        <v>36153</v>
      </c>
      <c r="C6940" s="195">
        <v>40.479999999999997</v>
      </c>
    </row>
    <row r="6941" spans="2:3" x14ac:dyDescent="0.35">
      <c r="B6941" s="95">
        <v>36152</v>
      </c>
      <c r="C6941" s="195">
        <v>40.340000000000003</v>
      </c>
    </row>
    <row r="6942" spans="2:3" x14ac:dyDescent="0.35">
      <c r="B6942" s="95">
        <v>36151</v>
      </c>
      <c r="C6942" s="195">
        <v>40.11</v>
      </c>
    </row>
    <row r="6943" spans="2:3" x14ac:dyDescent="0.35">
      <c r="B6943" s="95">
        <v>36150</v>
      </c>
      <c r="C6943" s="195">
        <v>41.1</v>
      </c>
    </row>
    <row r="6944" spans="2:3" x14ac:dyDescent="0.35">
      <c r="B6944" s="95">
        <v>36147</v>
      </c>
      <c r="C6944" s="195">
        <v>39.450000000000003</v>
      </c>
    </row>
    <row r="6945" spans="2:3" x14ac:dyDescent="0.35">
      <c r="B6945" s="95">
        <v>36146</v>
      </c>
      <c r="C6945" s="195">
        <v>38.409999999999997</v>
      </c>
    </row>
    <row r="6946" spans="2:3" x14ac:dyDescent="0.35">
      <c r="B6946" s="95">
        <v>36145</v>
      </c>
      <c r="C6946" s="195">
        <v>39</v>
      </c>
    </row>
    <row r="6947" spans="2:3" x14ac:dyDescent="0.35">
      <c r="B6947" s="95">
        <v>36144</v>
      </c>
      <c r="C6947" s="195">
        <v>39.46</v>
      </c>
    </row>
    <row r="6948" spans="2:3" x14ac:dyDescent="0.35">
      <c r="B6948" s="95">
        <v>36143</v>
      </c>
      <c r="C6948" s="195">
        <v>39.51</v>
      </c>
    </row>
    <row r="6949" spans="2:3" x14ac:dyDescent="0.35">
      <c r="B6949" s="95">
        <v>36140</v>
      </c>
      <c r="C6949" s="195">
        <v>39.65</v>
      </c>
    </row>
    <row r="6950" spans="2:3" x14ac:dyDescent="0.35">
      <c r="B6950" s="95">
        <v>36139</v>
      </c>
      <c r="C6950" s="195">
        <v>38.31</v>
      </c>
    </row>
    <row r="6951" spans="2:3" x14ac:dyDescent="0.35">
      <c r="B6951" s="95">
        <v>36138</v>
      </c>
      <c r="C6951" s="195">
        <v>36.94</v>
      </c>
    </row>
    <row r="6952" spans="2:3" x14ac:dyDescent="0.35">
      <c r="B6952" s="95">
        <v>36137</v>
      </c>
      <c r="C6952" s="195">
        <v>37.299999999999997</v>
      </c>
    </row>
    <row r="6953" spans="2:3" x14ac:dyDescent="0.35">
      <c r="B6953" s="95">
        <v>36136</v>
      </c>
      <c r="C6953" s="195">
        <v>37.26</v>
      </c>
    </row>
    <row r="6954" spans="2:3" x14ac:dyDescent="0.35">
      <c r="B6954" s="95">
        <v>36133</v>
      </c>
      <c r="C6954" s="195">
        <v>36.799999999999997</v>
      </c>
    </row>
    <row r="6955" spans="2:3" x14ac:dyDescent="0.35">
      <c r="B6955" s="95">
        <v>36132</v>
      </c>
      <c r="C6955" s="195">
        <v>36.61</v>
      </c>
    </row>
    <row r="6956" spans="2:3" x14ac:dyDescent="0.35">
      <c r="B6956" s="95">
        <v>36131</v>
      </c>
      <c r="C6956" s="195">
        <v>36.47</v>
      </c>
    </row>
    <row r="6957" spans="2:3" x14ac:dyDescent="0.35">
      <c r="B6957" s="95">
        <v>36130</v>
      </c>
      <c r="C6957" s="195">
        <v>35.090000000000003</v>
      </c>
    </row>
    <row r="6958" spans="2:3" x14ac:dyDescent="0.35">
      <c r="B6958" s="95">
        <v>36129</v>
      </c>
      <c r="C6958" s="195">
        <v>35.51</v>
      </c>
    </row>
    <row r="6959" spans="2:3" x14ac:dyDescent="0.35">
      <c r="B6959" s="95">
        <v>36126</v>
      </c>
      <c r="C6959" s="195">
        <v>34.15</v>
      </c>
    </row>
    <row r="6960" spans="2:3" x14ac:dyDescent="0.35">
      <c r="B6960" s="95">
        <v>36125</v>
      </c>
      <c r="C6960" s="195">
        <v>33.619999999999997</v>
      </c>
    </row>
    <row r="6961" spans="2:3" x14ac:dyDescent="0.35">
      <c r="B6961" s="95">
        <v>36124</v>
      </c>
      <c r="C6961" s="195">
        <v>33.619999999999997</v>
      </c>
    </row>
    <row r="6962" spans="2:3" x14ac:dyDescent="0.35">
      <c r="B6962" s="95">
        <v>36123</v>
      </c>
      <c r="C6962" s="195">
        <v>33.619999999999997</v>
      </c>
    </row>
    <row r="6963" spans="2:3" x14ac:dyDescent="0.35">
      <c r="B6963" s="95">
        <v>36122</v>
      </c>
      <c r="C6963" s="195">
        <v>33.36</v>
      </c>
    </row>
    <row r="6964" spans="2:3" x14ac:dyDescent="0.35">
      <c r="B6964" s="95">
        <v>36119</v>
      </c>
      <c r="C6964" s="195">
        <v>33.85</v>
      </c>
    </row>
    <row r="6965" spans="2:3" x14ac:dyDescent="0.35">
      <c r="B6965" s="95">
        <v>36118</v>
      </c>
      <c r="C6965" s="195">
        <v>34.130000000000003</v>
      </c>
    </row>
    <row r="6966" spans="2:3" x14ac:dyDescent="0.35">
      <c r="B6966" s="95">
        <v>36117</v>
      </c>
      <c r="C6966" s="195">
        <v>34.5</v>
      </c>
    </row>
    <row r="6967" spans="2:3" x14ac:dyDescent="0.35">
      <c r="B6967" s="95">
        <v>36116</v>
      </c>
      <c r="C6967" s="195">
        <v>34.229999999999997</v>
      </c>
    </row>
    <row r="6968" spans="2:3" x14ac:dyDescent="0.35">
      <c r="B6968" s="95">
        <v>36115</v>
      </c>
      <c r="C6968" s="195">
        <v>34.51</v>
      </c>
    </row>
    <row r="6969" spans="2:3" x14ac:dyDescent="0.35">
      <c r="B6969" s="95">
        <v>36112</v>
      </c>
      <c r="C6969" s="195">
        <v>34.44</v>
      </c>
    </row>
    <row r="6970" spans="2:3" x14ac:dyDescent="0.35">
      <c r="B6970" s="95">
        <v>36111</v>
      </c>
      <c r="C6970" s="195">
        <v>34.31</v>
      </c>
    </row>
    <row r="6971" spans="2:3" x14ac:dyDescent="0.35">
      <c r="B6971" s="95">
        <v>36110</v>
      </c>
      <c r="C6971" s="195">
        <v>34.36</v>
      </c>
    </row>
    <row r="6972" spans="2:3" x14ac:dyDescent="0.35">
      <c r="B6972" s="95">
        <v>36109</v>
      </c>
      <c r="C6972" s="195">
        <v>33.96</v>
      </c>
    </row>
    <row r="6973" spans="2:3" x14ac:dyDescent="0.35">
      <c r="B6973" s="95">
        <v>36108</v>
      </c>
      <c r="C6973" s="195">
        <v>33.21</v>
      </c>
    </row>
    <row r="6974" spans="2:3" x14ac:dyDescent="0.35">
      <c r="B6974" s="95">
        <v>36105</v>
      </c>
      <c r="C6974" s="195">
        <v>32.89</v>
      </c>
    </row>
    <row r="6975" spans="2:3" x14ac:dyDescent="0.35">
      <c r="B6975" s="95">
        <v>36104</v>
      </c>
      <c r="C6975" s="195">
        <v>33.1</v>
      </c>
    </row>
    <row r="6976" spans="2:3" x14ac:dyDescent="0.35">
      <c r="B6976" s="95">
        <v>36103</v>
      </c>
      <c r="C6976" s="195">
        <v>32.31</v>
      </c>
    </row>
    <row r="6977" spans="2:3" x14ac:dyDescent="0.35">
      <c r="B6977" s="95">
        <v>36102</v>
      </c>
      <c r="C6977" s="195">
        <v>32.31</v>
      </c>
    </row>
    <row r="6978" spans="2:3" x14ac:dyDescent="0.35">
      <c r="B6978" s="95">
        <v>36101</v>
      </c>
      <c r="C6978" s="195">
        <v>32.020000000000003</v>
      </c>
    </row>
    <row r="6979" spans="2:3" x14ac:dyDescent="0.35">
      <c r="B6979" s="95">
        <v>36098</v>
      </c>
      <c r="C6979" s="195">
        <v>32.61</v>
      </c>
    </row>
    <row r="6980" spans="2:3" x14ac:dyDescent="0.35">
      <c r="B6980" s="95">
        <v>36097</v>
      </c>
      <c r="C6980" s="195">
        <v>32.75</v>
      </c>
    </row>
    <row r="6981" spans="2:3" x14ac:dyDescent="0.35">
      <c r="B6981" s="95">
        <v>36096</v>
      </c>
      <c r="C6981" s="195">
        <v>32.92</v>
      </c>
    </row>
    <row r="6982" spans="2:3" x14ac:dyDescent="0.35">
      <c r="B6982" s="95">
        <v>36095</v>
      </c>
      <c r="C6982" s="195">
        <v>33.130000000000003</v>
      </c>
    </row>
    <row r="6983" spans="2:3" x14ac:dyDescent="0.35">
      <c r="B6983" s="95">
        <v>36094</v>
      </c>
      <c r="C6983" s="195">
        <v>32.74</v>
      </c>
    </row>
    <row r="6984" spans="2:3" x14ac:dyDescent="0.35">
      <c r="B6984" s="95">
        <v>36091</v>
      </c>
      <c r="C6984" s="195">
        <v>32.24</v>
      </c>
    </row>
    <row r="6985" spans="2:3" x14ac:dyDescent="0.35">
      <c r="B6985" s="95">
        <v>36090</v>
      </c>
      <c r="C6985" s="195">
        <v>31.62</v>
      </c>
    </row>
    <row r="6986" spans="2:3" x14ac:dyDescent="0.35">
      <c r="B6986" s="95">
        <v>36089</v>
      </c>
      <c r="C6986" s="195">
        <v>31.51</v>
      </c>
    </row>
    <row r="6987" spans="2:3" x14ac:dyDescent="0.35">
      <c r="B6987" s="95">
        <v>36088</v>
      </c>
      <c r="C6987" s="195">
        <v>31.51</v>
      </c>
    </row>
    <row r="6988" spans="2:3" x14ac:dyDescent="0.35">
      <c r="B6988" s="95">
        <v>36087</v>
      </c>
      <c r="C6988" s="195">
        <v>31.9</v>
      </c>
    </row>
    <row r="6989" spans="2:3" x14ac:dyDescent="0.35">
      <c r="B6989" s="95">
        <v>36084</v>
      </c>
      <c r="C6989" s="195">
        <v>31.87</v>
      </c>
    </row>
    <row r="6990" spans="2:3" x14ac:dyDescent="0.35">
      <c r="B6990" s="95">
        <v>36083</v>
      </c>
      <c r="C6990" s="195">
        <v>32.229999999999997</v>
      </c>
    </row>
    <row r="6991" spans="2:3" x14ac:dyDescent="0.35">
      <c r="B6991" s="95">
        <v>36082</v>
      </c>
      <c r="C6991" s="195">
        <v>32.049999999999997</v>
      </c>
    </row>
    <row r="6992" spans="2:3" x14ac:dyDescent="0.35">
      <c r="B6992" s="95">
        <v>36081</v>
      </c>
      <c r="C6992" s="195">
        <v>31.84</v>
      </c>
    </row>
    <row r="6993" spans="2:3" x14ac:dyDescent="0.35">
      <c r="B6993" s="95">
        <v>36080</v>
      </c>
      <c r="C6993" s="195">
        <v>32.380000000000003</v>
      </c>
    </row>
    <row r="6994" spans="2:3" x14ac:dyDescent="0.35">
      <c r="B6994" s="95">
        <v>36077</v>
      </c>
      <c r="C6994" s="195">
        <v>32.14</v>
      </c>
    </row>
    <row r="6995" spans="2:3" x14ac:dyDescent="0.35">
      <c r="B6995" s="95">
        <v>36076</v>
      </c>
      <c r="C6995" s="195">
        <v>32.19</v>
      </c>
    </row>
    <row r="6996" spans="2:3" x14ac:dyDescent="0.35">
      <c r="B6996" s="95">
        <v>36075</v>
      </c>
      <c r="C6996" s="195">
        <v>32.229999999999997</v>
      </c>
    </row>
    <row r="6997" spans="2:3" x14ac:dyDescent="0.35">
      <c r="B6997" s="95">
        <v>36074</v>
      </c>
      <c r="C6997" s="195">
        <v>31.61</v>
      </c>
    </row>
    <row r="6998" spans="2:3" x14ac:dyDescent="0.35">
      <c r="B6998" s="95">
        <v>36073</v>
      </c>
      <c r="C6998" s="195">
        <v>31.05</v>
      </c>
    </row>
    <row r="6999" spans="2:3" x14ac:dyDescent="0.35">
      <c r="B6999" s="95">
        <v>36070</v>
      </c>
      <c r="C6999" s="195">
        <v>32.770000000000003</v>
      </c>
    </row>
    <row r="7000" spans="2:3" x14ac:dyDescent="0.35">
      <c r="B7000" s="95">
        <v>36069</v>
      </c>
      <c r="C7000" s="195">
        <v>32.770000000000003</v>
      </c>
    </row>
    <row r="7001" spans="2:3" x14ac:dyDescent="0.35">
      <c r="B7001" s="95">
        <v>36068</v>
      </c>
      <c r="C7001" s="195">
        <v>32.770000000000003</v>
      </c>
    </row>
    <row r="7002" spans="2:3" x14ac:dyDescent="0.35">
      <c r="B7002" s="95">
        <v>36067</v>
      </c>
      <c r="C7002" s="195">
        <v>33.549999999999997</v>
      </c>
    </row>
    <row r="7003" spans="2:3" x14ac:dyDescent="0.35">
      <c r="B7003" s="95">
        <v>36066</v>
      </c>
      <c r="C7003" s="195">
        <v>33.840000000000003</v>
      </c>
    </row>
    <row r="7004" spans="2:3" x14ac:dyDescent="0.35">
      <c r="B7004" s="95">
        <v>36063</v>
      </c>
      <c r="C7004" s="195">
        <v>33.4</v>
      </c>
    </row>
    <row r="7005" spans="2:3" x14ac:dyDescent="0.35">
      <c r="B7005" s="95">
        <v>36062</v>
      </c>
      <c r="C7005" s="195">
        <v>33.57</v>
      </c>
    </row>
    <row r="7006" spans="2:3" x14ac:dyDescent="0.35">
      <c r="B7006" s="95">
        <v>36061</v>
      </c>
      <c r="C7006" s="195">
        <v>33.06</v>
      </c>
    </row>
    <row r="7007" spans="2:3" x14ac:dyDescent="0.35">
      <c r="B7007" s="95">
        <v>36060</v>
      </c>
      <c r="C7007" s="195">
        <v>32.15</v>
      </c>
    </row>
    <row r="7008" spans="2:3" x14ac:dyDescent="0.35">
      <c r="B7008" s="95">
        <v>36059</v>
      </c>
      <c r="C7008" s="195">
        <v>31.83</v>
      </c>
    </row>
    <row r="7009" spans="2:3" x14ac:dyDescent="0.35">
      <c r="B7009" s="95">
        <v>36056</v>
      </c>
      <c r="C7009" s="195">
        <v>31.94</v>
      </c>
    </row>
    <row r="7010" spans="2:3" x14ac:dyDescent="0.35">
      <c r="B7010" s="95">
        <v>36055</v>
      </c>
      <c r="C7010" s="195">
        <v>32.1</v>
      </c>
    </row>
    <row r="7011" spans="2:3" x14ac:dyDescent="0.35">
      <c r="B7011" s="95">
        <v>36054</v>
      </c>
      <c r="C7011" s="195">
        <v>32.44</v>
      </c>
    </row>
    <row r="7012" spans="2:3" x14ac:dyDescent="0.35">
      <c r="B7012" s="95">
        <v>36053</v>
      </c>
      <c r="C7012" s="195">
        <v>32.32</v>
      </c>
    </row>
    <row r="7013" spans="2:3" x14ac:dyDescent="0.35">
      <c r="B7013" s="95">
        <v>36052</v>
      </c>
      <c r="C7013" s="195">
        <v>32.61</v>
      </c>
    </row>
    <row r="7014" spans="2:3" x14ac:dyDescent="0.35">
      <c r="B7014" s="95">
        <v>36049</v>
      </c>
      <c r="C7014" s="195">
        <v>32.5</v>
      </c>
    </row>
    <row r="7015" spans="2:3" x14ac:dyDescent="0.35">
      <c r="B7015" s="95">
        <v>36048</v>
      </c>
      <c r="C7015" s="195">
        <v>32.880000000000003</v>
      </c>
    </row>
    <row r="7016" spans="2:3" x14ac:dyDescent="0.35">
      <c r="B7016" s="95">
        <v>36047</v>
      </c>
      <c r="C7016" s="195">
        <v>32.950000000000003</v>
      </c>
    </row>
    <row r="7017" spans="2:3" x14ac:dyDescent="0.35">
      <c r="B7017" s="95">
        <v>36046</v>
      </c>
      <c r="C7017" s="195">
        <v>33.93</v>
      </c>
    </row>
    <row r="7018" spans="2:3" x14ac:dyDescent="0.35">
      <c r="B7018" s="95">
        <v>36045</v>
      </c>
      <c r="C7018" s="195">
        <v>33.729999999999997</v>
      </c>
    </row>
    <row r="7019" spans="2:3" x14ac:dyDescent="0.35">
      <c r="B7019" s="95">
        <v>36042</v>
      </c>
      <c r="C7019" s="195">
        <v>32.880000000000003</v>
      </c>
    </row>
    <row r="7020" spans="2:3" x14ac:dyDescent="0.35">
      <c r="B7020" s="95">
        <v>36041</v>
      </c>
      <c r="C7020" s="195">
        <v>32.549999999999997</v>
      </c>
    </row>
    <row r="7021" spans="2:3" x14ac:dyDescent="0.35">
      <c r="B7021" s="95">
        <v>36040</v>
      </c>
      <c r="C7021" s="195">
        <v>31.67</v>
      </c>
    </row>
    <row r="7022" spans="2:3" x14ac:dyDescent="0.35">
      <c r="B7022" s="95">
        <v>36039</v>
      </c>
      <c r="C7022" s="195">
        <v>33.020000000000003</v>
      </c>
    </row>
    <row r="7023" spans="2:3" x14ac:dyDescent="0.35">
      <c r="B7023" s="95">
        <v>36038</v>
      </c>
      <c r="C7023" s="195">
        <v>33</v>
      </c>
    </row>
    <row r="7024" spans="2:3" x14ac:dyDescent="0.35">
      <c r="B7024" s="95">
        <v>36035</v>
      </c>
      <c r="C7024" s="195">
        <v>33.130000000000003</v>
      </c>
    </row>
    <row r="7025" spans="2:3" x14ac:dyDescent="0.35">
      <c r="B7025" s="95">
        <v>36034</v>
      </c>
      <c r="C7025" s="195">
        <v>33.36</v>
      </c>
    </row>
    <row r="7026" spans="2:3" x14ac:dyDescent="0.35">
      <c r="B7026" s="95">
        <v>36033</v>
      </c>
      <c r="C7026" s="195">
        <v>34.15</v>
      </c>
    </row>
    <row r="7027" spans="2:3" x14ac:dyDescent="0.35">
      <c r="B7027" s="95">
        <v>36032</v>
      </c>
      <c r="C7027" s="195">
        <v>34.15</v>
      </c>
    </row>
    <row r="7028" spans="2:3" x14ac:dyDescent="0.35">
      <c r="B7028" s="95">
        <v>36031</v>
      </c>
      <c r="C7028" s="195">
        <v>33.450000000000003</v>
      </c>
    </row>
    <row r="7029" spans="2:3" x14ac:dyDescent="0.35">
      <c r="B7029" s="95">
        <v>36028</v>
      </c>
      <c r="C7029" s="195">
        <v>32.53</v>
      </c>
    </row>
    <row r="7030" spans="2:3" x14ac:dyDescent="0.35">
      <c r="B7030" s="95">
        <v>36027</v>
      </c>
      <c r="C7030" s="195">
        <v>31.59</v>
      </c>
    </row>
    <row r="7031" spans="2:3" x14ac:dyDescent="0.35">
      <c r="B7031" s="95">
        <v>36026</v>
      </c>
      <c r="C7031" s="195">
        <v>30.8</v>
      </c>
    </row>
    <row r="7032" spans="2:3" x14ac:dyDescent="0.35">
      <c r="B7032" s="95">
        <v>36025</v>
      </c>
      <c r="C7032" s="195">
        <v>31.26</v>
      </c>
    </row>
    <row r="7033" spans="2:3" x14ac:dyDescent="0.35">
      <c r="B7033" s="95">
        <v>36024</v>
      </c>
      <c r="C7033" s="195">
        <v>31.01</v>
      </c>
    </row>
    <row r="7034" spans="2:3" x14ac:dyDescent="0.35">
      <c r="B7034" s="95">
        <v>36021</v>
      </c>
      <c r="C7034" s="195">
        <v>31.81</v>
      </c>
    </row>
    <row r="7035" spans="2:3" x14ac:dyDescent="0.35">
      <c r="B7035" s="95">
        <v>36020</v>
      </c>
      <c r="C7035" s="195">
        <v>31.22</v>
      </c>
    </row>
    <row r="7036" spans="2:3" x14ac:dyDescent="0.35">
      <c r="B7036" s="95">
        <v>36019</v>
      </c>
      <c r="C7036" s="195">
        <v>32.200000000000003</v>
      </c>
    </row>
    <row r="7037" spans="2:3" x14ac:dyDescent="0.35">
      <c r="B7037" s="95">
        <v>36018</v>
      </c>
      <c r="C7037" s="195">
        <v>35</v>
      </c>
    </row>
    <row r="7038" spans="2:3" x14ac:dyDescent="0.35">
      <c r="B7038" s="95">
        <v>36017</v>
      </c>
      <c r="C7038" s="195">
        <v>33.57</v>
      </c>
    </row>
    <row r="7039" spans="2:3" x14ac:dyDescent="0.35">
      <c r="B7039" s="95">
        <v>36014</v>
      </c>
      <c r="C7039" s="195">
        <v>33.58</v>
      </c>
    </row>
    <row r="7040" spans="2:3" x14ac:dyDescent="0.35">
      <c r="B7040" s="95">
        <v>36013</v>
      </c>
      <c r="C7040" s="195">
        <v>32.020000000000003</v>
      </c>
    </row>
    <row r="7041" spans="2:3" x14ac:dyDescent="0.35">
      <c r="B7041" s="95">
        <v>36012</v>
      </c>
      <c r="C7041" s="195">
        <v>32.43</v>
      </c>
    </row>
    <row r="7042" spans="2:3" x14ac:dyDescent="0.35">
      <c r="B7042" s="95">
        <v>36011</v>
      </c>
      <c r="C7042" s="195">
        <v>32.270000000000003</v>
      </c>
    </row>
    <row r="7043" spans="2:3" x14ac:dyDescent="0.35">
      <c r="B7043" s="95">
        <v>36010</v>
      </c>
      <c r="C7043" s="195">
        <v>32.67</v>
      </c>
    </row>
    <row r="7044" spans="2:3" x14ac:dyDescent="0.35">
      <c r="B7044" s="95">
        <v>36007</v>
      </c>
      <c r="C7044" s="195">
        <v>32.4</v>
      </c>
    </row>
    <row r="7045" spans="2:3" x14ac:dyDescent="0.35">
      <c r="B7045" s="95">
        <v>36006</v>
      </c>
      <c r="C7045" s="195">
        <v>30.98</v>
      </c>
    </row>
    <row r="7046" spans="2:3" x14ac:dyDescent="0.35">
      <c r="B7046" s="95">
        <v>36005</v>
      </c>
      <c r="C7046" s="195">
        <v>29.45</v>
      </c>
    </row>
    <row r="7047" spans="2:3" x14ac:dyDescent="0.35">
      <c r="B7047" s="95">
        <v>36004</v>
      </c>
      <c r="C7047" s="195">
        <v>29.07</v>
      </c>
    </row>
    <row r="7048" spans="2:3" x14ac:dyDescent="0.35">
      <c r="B7048" s="95">
        <v>36003</v>
      </c>
      <c r="C7048" s="195">
        <v>28.84</v>
      </c>
    </row>
    <row r="7049" spans="2:3" x14ac:dyDescent="0.35">
      <c r="B7049" s="95">
        <v>36000</v>
      </c>
      <c r="C7049" s="195">
        <v>28.99</v>
      </c>
    </row>
    <row r="7050" spans="2:3" x14ac:dyDescent="0.35">
      <c r="B7050" s="95">
        <v>35999</v>
      </c>
      <c r="C7050" s="195">
        <v>28.86</v>
      </c>
    </row>
    <row r="7051" spans="2:3" x14ac:dyDescent="0.35">
      <c r="B7051" s="95">
        <v>35998</v>
      </c>
      <c r="C7051" s="195">
        <v>29.26</v>
      </c>
    </row>
    <row r="7052" spans="2:3" x14ac:dyDescent="0.35">
      <c r="B7052" s="95">
        <v>35997</v>
      </c>
      <c r="C7052" s="195">
        <v>29.36</v>
      </c>
    </row>
    <row r="7053" spans="2:3" x14ac:dyDescent="0.35">
      <c r="B7053" s="95">
        <v>35996</v>
      </c>
      <c r="C7053" s="195">
        <v>29.19</v>
      </c>
    </row>
    <row r="7054" spans="2:3" x14ac:dyDescent="0.35">
      <c r="B7054" s="95">
        <v>35993</v>
      </c>
      <c r="C7054" s="195">
        <v>29.37</v>
      </c>
    </row>
    <row r="7055" spans="2:3" x14ac:dyDescent="0.35">
      <c r="B7055" s="95">
        <v>35992</v>
      </c>
      <c r="C7055" s="195">
        <v>29.24</v>
      </c>
    </row>
    <row r="7056" spans="2:3" x14ac:dyDescent="0.35">
      <c r="B7056" s="95">
        <v>35991</v>
      </c>
      <c r="C7056" s="195">
        <v>28.81</v>
      </c>
    </row>
    <row r="7057" spans="2:3" x14ac:dyDescent="0.35">
      <c r="B7057" s="95">
        <v>35990</v>
      </c>
      <c r="C7057" s="195">
        <v>29.07</v>
      </c>
    </row>
    <row r="7058" spans="2:3" x14ac:dyDescent="0.35">
      <c r="B7058" s="95">
        <v>35989</v>
      </c>
      <c r="C7058" s="195">
        <v>28.99</v>
      </c>
    </row>
    <row r="7059" spans="2:3" x14ac:dyDescent="0.35">
      <c r="B7059" s="95">
        <v>35986</v>
      </c>
      <c r="C7059" s="195">
        <v>29.31</v>
      </c>
    </row>
    <row r="7060" spans="2:3" x14ac:dyDescent="0.35">
      <c r="B7060" s="95">
        <v>35985</v>
      </c>
      <c r="C7060" s="195">
        <v>28.55</v>
      </c>
    </row>
    <row r="7061" spans="2:3" x14ac:dyDescent="0.35">
      <c r="B7061" s="95">
        <v>35984</v>
      </c>
      <c r="C7061" s="195">
        <v>28.63</v>
      </c>
    </row>
    <row r="7062" spans="2:3" x14ac:dyDescent="0.35">
      <c r="B7062" s="95">
        <v>35983</v>
      </c>
      <c r="C7062" s="195">
        <v>27.59</v>
      </c>
    </row>
    <row r="7063" spans="2:3" x14ac:dyDescent="0.35">
      <c r="B7063" s="95">
        <v>35982</v>
      </c>
      <c r="C7063" s="195">
        <v>27.89</v>
      </c>
    </row>
    <row r="7064" spans="2:3" x14ac:dyDescent="0.35">
      <c r="B7064" s="95">
        <v>35979</v>
      </c>
      <c r="C7064" s="195">
        <v>25.79</v>
      </c>
    </row>
    <row r="7065" spans="2:3" x14ac:dyDescent="0.35">
      <c r="B7065" s="95">
        <v>35978</v>
      </c>
      <c r="C7065" s="195">
        <v>25.87</v>
      </c>
    </row>
    <row r="7066" spans="2:3" x14ac:dyDescent="0.35">
      <c r="B7066" s="95">
        <v>35977</v>
      </c>
      <c r="C7066" s="195">
        <v>26.09</v>
      </c>
    </row>
    <row r="7067" spans="2:3" x14ac:dyDescent="0.35">
      <c r="B7067" s="95">
        <v>35976</v>
      </c>
      <c r="C7067" s="195">
        <v>25.75</v>
      </c>
    </row>
    <row r="7068" spans="2:3" x14ac:dyDescent="0.35">
      <c r="B7068" s="95">
        <v>35975</v>
      </c>
      <c r="C7068" s="195">
        <v>26.89</v>
      </c>
    </row>
    <row r="7069" spans="2:3" x14ac:dyDescent="0.35">
      <c r="B7069" s="95">
        <v>35972</v>
      </c>
      <c r="C7069" s="195">
        <v>25.65</v>
      </c>
    </row>
    <row r="7070" spans="2:3" x14ac:dyDescent="0.35">
      <c r="B7070" s="95">
        <v>35971</v>
      </c>
      <c r="C7070" s="195">
        <v>25.26</v>
      </c>
    </row>
    <row r="7071" spans="2:3" x14ac:dyDescent="0.35">
      <c r="B7071" s="95">
        <v>35970</v>
      </c>
      <c r="C7071" s="195">
        <v>24.21</v>
      </c>
    </row>
    <row r="7072" spans="2:3" x14ac:dyDescent="0.35">
      <c r="B7072" s="95">
        <v>35969</v>
      </c>
      <c r="C7072" s="195">
        <v>23.36</v>
      </c>
    </row>
    <row r="7073" spans="2:3" x14ac:dyDescent="0.35">
      <c r="B7073" s="95">
        <v>35968</v>
      </c>
      <c r="C7073" s="195">
        <v>23.77</v>
      </c>
    </row>
    <row r="7074" spans="2:3" x14ac:dyDescent="0.35">
      <c r="B7074" s="95">
        <v>35965</v>
      </c>
      <c r="C7074" s="195">
        <v>23.95</v>
      </c>
    </row>
    <row r="7075" spans="2:3" x14ac:dyDescent="0.35">
      <c r="B7075" s="95">
        <v>35964</v>
      </c>
      <c r="C7075" s="195">
        <v>25.25</v>
      </c>
    </row>
    <row r="7076" spans="2:3" x14ac:dyDescent="0.35">
      <c r="B7076" s="95">
        <v>35963</v>
      </c>
      <c r="C7076" s="195">
        <v>25.7</v>
      </c>
    </row>
    <row r="7077" spans="2:3" x14ac:dyDescent="0.35">
      <c r="B7077" s="95">
        <v>35962</v>
      </c>
      <c r="C7077" s="195">
        <v>24.48</v>
      </c>
    </row>
    <row r="7078" spans="2:3" x14ac:dyDescent="0.35">
      <c r="B7078" s="95">
        <v>35961</v>
      </c>
      <c r="C7078" s="195">
        <v>24.64</v>
      </c>
    </row>
    <row r="7079" spans="2:3" x14ac:dyDescent="0.35">
      <c r="B7079" s="95">
        <v>35958</v>
      </c>
      <c r="C7079" s="195">
        <v>25.6</v>
      </c>
    </row>
    <row r="7080" spans="2:3" x14ac:dyDescent="0.35">
      <c r="B7080" s="95">
        <v>35957</v>
      </c>
      <c r="C7080" s="195">
        <v>24.81</v>
      </c>
    </row>
    <row r="7081" spans="2:3" x14ac:dyDescent="0.35">
      <c r="B7081" s="95">
        <v>35956</v>
      </c>
      <c r="C7081" s="195">
        <v>24.92</v>
      </c>
    </row>
    <row r="7082" spans="2:3" x14ac:dyDescent="0.35">
      <c r="B7082" s="95">
        <v>35955</v>
      </c>
      <c r="C7082" s="195">
        <v>27.08</v>
      </c>
    </row>
    <row r="7083" spans="2:3" x14ac:dyDescent="0.35">
      <c r="B7083" s="95">
        <v>35954</v>
      </c>
      <c r="C7083" s="195">
        <v>24.62</v>
      </c>
    </row>
    <row r="7084" spans="2:3" x14ac:dyDescent="0.35">
      <c r="B7084" s="95">
        <v>35951</v>
      </c>
      <c r="C7084" s="195">
        <v>26.43</v>
      </c>
    </row>
    <row r="7085" spans="2:3" x14ac:dyDescent="0.35">
      <c r="B7085" s="95">
        <v>35950</v>
      </c>
      <c r="C7085" s="195">
        <v>27.71</v>
      </c>
    </row>
    <row r="7086" spans="2:3" x14ac:dyDescent="0.35">
      <c r="B7086" s="95">
        <v>35949</v>
      </c>
      <c r="C7086" s="195">
        <v>27.35</v>
      </c>
    </row>
    <row r="7087" spans="2:3" x14ac:dyDescent="0.35">
      <c r="B7087" s="95">
        <v>35948</v>
      </c>
      <c r="C7087" s="195">
        <v>26.3</v>
      </c>
    </row>
    <row r="7088" spans="2:3" x14ac:dyDescent="0.35">
      <c r="B7088" s="95">
        <v>35947</v>
      </c>
      <c r="C7088" s="195">
        <v>26.87</v>
      </c>
    </row>
    <row r="7089" spans="2:3" x14ac:dyDescent="0.35">
      <c r="B7089" s="95">
        <v>35944</v>
      </c>
      <c r="C7089" s="195">
        <v>27.19</v>
      </c>
    </row>
    <row r="7090" spans="2:3" x14ac:dyDescent="0.35">
      <c r="B7090" s="95">
        <v>35943</v>
      </c>
      <c r="C7090" s="195">
        <v>27.2</v>
      </c>
    </row>
    <row r="7091" spans="2:3" x14ac:dyDescent="0.35">
      <c r="B7091" s="95">
        <v>35942</v>
      </c>
      <c r="C7091" s="195">
        <v>27.39</v>
      </c>
    </row>
    <row r="7092" spans="2:3" x14ac:dyDescent="0.35">
      <c r="B7092" s="95">
        <v>35941</v>
      </c>
      <c r="C7092" s="195">
        <v>27.41</v>
      </c>
    </row>
    <row r="7093" spans="2:3" x14ac:dyDescent="0.35">
      <c r="B7093" s="95">
        <v>35940</v>
      </c>
      <c r="C7093" s="195">
        <v>27.28</v>
      </c>
    </row>
    <row r="7094" spans="2:3" x14ac:dyDescent="0.35">
      <c r="B7094" s="95">
        <v>35937</v>
      </c>
      <c r="C7094" s="195">
        <v>27</v>
      </c>
    </row>
    <row r="7095" spans="2:3" x14ac:dyDescent="0.35">
      <c r="B7095" s="95">
        <v>35936</v>
      </c>
      <c r="C7095" s="195">
        <v>27.35</v>
      </c>
    </row>
    <row r="7096" spans="2:3" x14ac:dyDescent="0.35">
      <c r="B7096" s="95">
        <v>35935</v>
      </c>
      <c r="C7096" s="195">
        <v>28.1</v>
      </c>
    </row>
    <row r="7097" spans="2:3" x14ac:dyDescent="0.35">
      <c r="B7097" s="95">
        <v>35934</v>
      </c>
      <c r="C7097" s="195">
        <v>27.63</v>
      </c>
    </row>
    <row r="7098" spans="2:3" x14ac:dyDescent="0.35">
      <c r="B7098" s="95">
        <v>35933</v>
      </c>
      <c r="C7098" s="195">
        <v>26.71</v>
      </c>
    </row>
    <row r="7099" spans="2:3" x14ac:dyDescent="0.35">
      <c r="B7099" s="95">
        <v>35930</v>
      </c>
      <c r="C7099" s="195">
        <v>25.28</v>
      </c>
    </row>
    <row r="7100" spans="2:3" x14ac:dyDescent="0.35">
      <c r="B7100" s="95">
        <v>35929</v>
      </c>
      <c r="C7100" s="195">
        <v>25.62</v>
      </c>
    </row>
    <row r="7101" spans="2:3" x14ac:dyDescent="0.35">
      <c r="B7101" s="95">
        <v>35928</v>
      </c>
      <c r="C7101" s="195">
        <v>24.37</v>
      </c>
    </row>
    <row r="7102" spans="2:3" x14ac:dyDescent="0.35">
      <c r="B7102" s="95">
        <v>35927</v>
      </c>
      <c r="C7102" s="195">
        <v>25.92</v>
      </c>
    </row>
    <row r="7103" spans="2:3" x14ac:dyDescent="0.35">
      <c r="B7103" s="95">
        <v>35926</v>
      </c>
      <c r="C7103" s="195">
        <v>27.38</v>
      </c>
    </row>
    <row r="7104" spans="2:3" x14ac:dyDescent="0.35">
      <c r="B7104" s="95">
        <v>35923</v>
      </c>
      <c r="C7104" s="195">
        <v>27.38</v>
      </c>
    </row>
    <row r="7105" spans="2:3" x14ac:dyDescent="0.35">
      <c r="B7105" s="95">
        <v>35922</v>
      </c>
      <c r="C7105" s="195">
        <v>27.85</v>
      </c>
    </row>
    <row r="7106" spans="2:3" x14ac:dyDescent="0.35">
      <c r="B7106" s="95">
        <v>35921</v>
      </c>
      <c r="C7106" s="195">
        <v>27.85</v>
      </c>
    </row>
    <row r="7107" spans="2:3" x14ac:dyDescent="0.35">
      <c r="B7107" s="95">
        <v>35920</v>
      </c>
      <c r="C7107" s="195">
        <v>27.71</v>
      </c>
    </row>
    <row r="7108" spans="2:3" x14ac:dyDescent="0.35">
      <c r="B7108" s="95">
        <v>35919</v>
      </c>
      <c r="C7108" s="195">
        <v>27.65</v>
      </c>
    </row>
    <row r="7109" spans="2:3" x14ac:dyDescent="0.35">
      <c r="B7109" s="95">
        <v>35916</v>
      </c>
      <c r="C7109" s="195">
        <v>26.54</v>
      </c>
    </row>
    <row r="7110" spans="2:3" x14ac:dyDescent="0.35">
      <c r="B7110" s="95">
        <v>35915</v>
      </c>
      <c r="C7110" s="195">
        <v>26.54</v>
      </c>
    </row>
    <row r="7111" spans="2:3" x14ac:dyDescent="0.35">
      <c r="B7111" s="95">
        <v>35914</v>
      </c>
      <c r="C7111" s="195">
        <v>26.08</v>
      </c>
    </row>
    <row r="7112" spans="2:3" x14ac:dyDescent="0.35">
      <c r="B7112" s="95">
        <v>35913</v>
      </c>
      <c r="C7112" s="195">
        <v>25.57</v>
      </c>
    </row>
    <row r="7113" spans="2:3" x14ac:dyDescent="0.35">
      <c r="B7113" s="95">
        <v>35912</v>
      </c>
      <c r="C7113" s="195">
        <v>26.69</v>
      </c>
    </row>
    <row r="7114" spans="2:3" x14ac:dyDescent="0.35">
      <c r="B7114" s="95">
        <v>35909</v>
      </c>
      <c r="C7114" s="195">
        <v>26.46</v>
      </c>
    </row>
    <row r="7115" spans="2:3" x14ac:dyDescent="0.35">
      <c r="B7115" s="95">
        <v>35908</v>
      </c>
      <c r="C7115" s="195">
        <v>25.96</v>
      </c>
    </row>
    <row r="7116" spans="2:3" x14ac:dyDescent="0.35">
      <c r="B7116" s="95">
        <v>35907</v>
      </c>
      <c r="C7116" s="195">
        <v>26.41</v>
      </c>
    </row>
    <row r="7117" spans="2:3" x14ac:dyDescent="0.35">
      <c r="B7117" s="95">
        <v>35906</v>
      </c>
      <c r="C7117" s="195">
        <v>27.2</v>
      </c>
    </row>
    <row r="7118" spans="2:3" x14ac:dyDescent="0.35">
      <c r="B7118" s="95">
        <v>35905</v>
      </c>
      <c r="C7118" s="195">
        <v>25.49</v>
      </c>
    </row>
    <row r="7119" spans="2:3" x14ac:dyDescent="0.35">
      <c r="B7119" s="95">
        <v>35902</v>
      </c>
      <c r="C7119" s="195">
        <v>25.33</v>
      </c>
    </row>
    <row r="7120" spans="2:3" x14ac:dyDescent="0.35">
      <c r="B7120" s="95">
        <v>35901</v>
      </c>
      <c r="C7120" s="195">
        <v>24.89</v>
      </c>
    </row>
    <row r="7121" spans="2:3" x14ac:dyDescent="0.35">
      <c r="B7121" s="95">
        <v>35900</v>
      </c>
      <c r="C7121" s="195">
        <v>25.56</v>
      </c>
    </row>
    <row r="7122" spans="2:3" x14ac:dyDescent="0.35">
      <c r="B7122" s="95">
        <v>35899</v>
      </c>
      <c r="C7122" s="195">
        <v>23.47</v>
      </c>
    </row>
    <row r="7123" spans="2:3" x14ac:dyDescent="0.35">
      <c r="B7123" s="95">
        <v>35898</v>
      </c>
      <c r="C7123" s="195">
        <v>23.47</v>
      </c>
    </row>
    <row r="7124" spans="2:3" x14ac:dyDescent="0.35">
      <c r="B7124" s="95">
        <v>35895</v>
      </c>
      <c r="C7124" s="195">
        <v>23.55</v>
      </c>
    </row>
    <row r="7125" spans="2:3" x14ac:dyDescent="0.35">
      <c r="B7125" s="95">
        <v>35894</v>
      </c>
      <c r="C7125" s="195">
        <v>24.01</v>
      </c>
    </row>
    <row r="7126" spans="2:3" x14ac:dyDescent="0.35">
      <c r="B7126" s="95">
        <v>35893</v>
      </c>
      <c r="C7126" s="195">
        <v>23.14</v>
      </c>
    </row>
    <row r="7127" spans="2:3" x14ac:dyDescent="0.35">
      <c r="B7127" s="95">
        <v>35892</v>
      </c>
      <c r="C7127" s="195">
        <v>23.14</v>
      </c>
    </row>
    <row r="7128" spans="2:3" x14ac:dyDescent="0.35">
      <c r="B7128" s="95">
        <v>35891</v>
      </c>
      <c r="C7128" s="195">
        <v>23.44</v>
      </c>
    </row>
    <row r="7129" spans="2:3" x14ac:dyDescent="0.35">
      <c r="B7129" s="95">
        <v>35888</v>
      </c>
      <c r="C7129" s="195">
        <v>22.94</v>
      </c>
    </row>
    <row r="7130" spans="2:3" x14ac:dyDescent="0.35">
      <c r="B7130" s="95">
        <v>35887</v>
      </c>
      <c r="C7130" s="195">
        <v>22.95</v>
      </c>
    </row>
    <row r="7131" spans="2:3" x14ac:dyDescent="0.35">
      <c r="B7131" s="95">
        <v>35886</v>
      </c>
      <c r="C7131" s="195">
        <v>23.48</v>
      </c>
    </row>
    <row r="7132" spans="2:3" x14ac:dyDescent="0.35">
      <c r="B7132" s="95">
        <v>35885</v>
      </c>
      <c r="C7132" s="195">
        <v>21.35</v>
      </c>
    </row>
    <row r="7133" spans="2:3" x14ac:dyDescent="0.35">
      <c r="B7133" s="95">
        <v>35884</v>
      </c>
      <c r="C7133" s="195">
        <v>21.45</v>
      </c>
    </row>
    <row r="7134" spans="2:3" x14ac:dyDescent="0.35">
      <c r="B7134" s="95">
        <v>35881</v>
      </c>
      <c r="C7134" s="195">
        <v>21.36</v>
      </c>
    </row>
    <row r="7135" spans="2:3" x14ac:dyDescent="0.35">
      <c r="B7135" s="95">
        <v>35880</v>
      </c>
      <c r="C7135" s="195">
        <v>21.45</v>
      </c>
    </row>
    <row r="7136" spans="2:3" x14ac:dyDescent="0.35">
      <c r="B7136" s="95">
        <v>35879</v>
      </c>
      <c r="C7136" s="195">
        <v>21.73</v>
      </c>
    </row>
    <row r="7137" spans="2:3" x14ac:dyDescent="0.35">
      <c r="B7137" s="95">
        <v>35878</v>
      </c>
      <c r="C7137" s="195">
        <v>21.24</v>
      </c>
    </row>
    <row r="7138" spans="2:3" x14ac:dyDescent="0.35">
      <c r="B7138" s="95">
        <v>35877</v>
      </c>
      <c r="C7138" s="195">
        <v>22.03</v>
      </c>
    </row>
    <row r="7139" spans="2:3" x14ac:dyDescent="0.35">
      <c r="B7139" s="95">
        <v>35874</v>
      </c>
      <c r="C7139" s="195">
        <v>22.1</v>
      </c>
    </row>
    <row r="7140" spans="2:3" x14ac:dyDescent="0.35">
      <c r="B7140" s="95">
        <v>35873</v>
      </c>
      <c r="C7140" s="195">
        <v>21.9</v>
      </c>
    </row>
    <row r="7141" spans="2:3" x14ac:dyDescent="0.35">
      <c r="B7141" s="95">
        <v>35872</v>
      </c>
      <c r="C7141" s="195">
        <v>20.23</v>
      </c>
    </row>
    <row r="7142" spans="2:3" x14ac:dyDescent="0.35">
      <c r="B7142" s="95">
        <v>35871</v>
      </c>
      <c r="C7142" s="195">
        <v>19.43</v>
      </c>
    </row>
    <row r="7143" spans="2:3" x14ac:dyDescent="0.35">
      <c r="B7143" s="95">
        <v>35870</v>
      </c>
      <c r="C7143" s="195">
        <v>19.82</v>
      </c>
    </row>
    <row r="7144" spans="2:3" x14ac:dyDescent="0.35">
      <c r="B7144" s="95">
        <v>35867</v>
      </c>
      <c r="C7144" s="195">
        <v>19.53</v>
      </c>
    </row>
    <row r="7145" spans="2:3" x14ac:dyDescent="0.35">
      <c r="B7145" s="95">
        <v>35866</v>
      </c>
      <c r="C7145" s="195">
        <v>19.53</v>
      </c>
    </row>
    <row r="7146" spans="2:3" x14ac:dyDescent="0.35">
      <c r="B7146" s="95">
        <v>35865</v>
      </c>
      <c r="C7146" s="195">
        <v>19.71</v>
      </c>
    </row>
    <row r="7147" spans="2:3" x14ac:dyDescent="0.35">
      <c r="B7147" s="95">
        <v>35864</v>
      </c>
      <c r="C7147" s="195">
        <v>19.670000000000002</v>
      </c>
    </row>
    <row r="7148" spans="2:3" x14ac:dyDescent="0.35">
      <c r="B7148" s="95">
        <v>35863</v>
      </c>
      <c r="C7148" s="195">
        <v>19.62</v>
      </c>
    </row>
    <row r="7149" spans="2:3" x14ac:dyDescent="0.35">
      <c r="B7149" s="95">
        <v>35860</v>
      </c>
      <c r="C7149" s="195">
        <v>19.649999999999999</v>
      </c>
    </row>
    <row r="7150" spans="2:3" x14ac:dyDescent="0.35">
      <c r="B7150" s="95">
        <v>35859</v>
      </c>
      <c r="C7150" s="195">
        <v>19.75</v>
      </c>
    </row>
    <row r="7151" spans="2:3" x14ac:dyDescent="0.35">
      <c r="B7151" s="95">
        <v>35858</v>
      </c>
      <c r="C7151" s="195">
        <v>19.63</v>
      </c>
    </row>
    <row r="7152" spans="2:3" x14ac:dyDescent="0.35">
      <c r="B7152" s="95">
        <v>35857</v>
      </c>
      <c r="C7152" s="195">
        <v>18.71</v>
      </c>
    </row>
    <row r="7153" spans="2:3" x14ac:dyDescent="0.35">
      <c r="B7153" s="95">
        <v>35856</v>
      </c>
      <c r="C7153" s="195">
        <v>19.63</v>
      </c>
    </row>
    <row r="7154" spans="2:3" x14ac:dyDescent="0.35">
      <c r="B7154" s="95">
        <v>35853</v>
      </c>
      <c r="C7154" s="195">
        <v>20.239999999999998</v>
      </c>
    </row>
    <row r="7155" spans="2:3" x14ac:dyDescent="0.35">
      <c r="B7155" s="95">
        <v>35852</v>
      </c>
      <c r="C7155" s="195">
        <v>19.54</v>
      </c>
    </row>
    <row r="7156" spans="2:3" x14ac:dyDescent="0.35">
      <c r="B7156" s="95">
        <v>35851</v>
      </c>
      <c r="C7156" s="195">
        <v>19.690000000000001</v>
      </c>
    </row>
    <row r="7157" spans="2:3" x14ac:dyDescent="0.35">
      <c r="B7157" s="95">
        <v>35850</v>
      </c>
      <c r="C7157" s="195">
        <v>19.02</v>
      </c>
    </row>
    <row r="7158" spans="2:3" x14ac:dyDescent="0.35">
      <c r="B7158" s="95">
        <v>35849</v>
      </c>
      <c r="C7158" s="195">
        <v>18.75</v>
      </c>
    </row>
    <row r="7159" spans="2:3" x14ac:dyDescent="0.35">
      <c r="B7159" s="95">
        <v>35846</v>
      </c>
      <c r="C7159" s="195">
        <v>18.399999999999999</v>
      </c>
    </row>
    <row r="7160" spans="2:3" x14ac:dyDescent="0.35">
      <c r="B7160" s="95">
        <v>35845</v>
      </c>
      <c r="C7160" s="195">
        <v>17.87</v>
      </c>
    </row>
    <row r="7161" spans="2:3" x14ac:dyDescent="0.35">
      <c r="B7161" s="95">
        <v>35844</v>
      </c>
      <c r="C7161" s="195">
        <v>17.989999999999998</v>
      </c>
    </row>
    <row r="7162" spans="2:3" x14ac:dyDescent="0.35">
      <c r="B7162" s="95">
        <v>35843</v>
      </c>
      <c r="C7162" s="195">
        <v>17.89</v>
      </c>
    </row>
    <row r="7163" spans="2:3" x14ac:dyDescent="0.35">
      <c r="B7163" s="95">
        <v>35842</v>
      </c>
      <c r="C7163" s="195">
        <v>17.41</v>
      </c>
    </row>
    <row r="7164" spans="2:3" x14ac:dyDescent="0.35">
      <c r="B7164" s="95">
        <v>35839</v>
      </c>
      <c r="C7164" s="195">
        <v>17.41</v>
      </c>
    </row>
    <row r="7165" spans="2:3" x14ac:dyDescent="0.35">
      <c r="B7165" s="95">
        <v>35838</v>
      </c>
      <c r="C7165" s="195">
        <v>17.39</v>
      </c>
    </row>
    <row r="7166" spans="2:3" x14ac:dyDescent="0.35">
      <c r="B7166" s="95">
        <v>35837</v>
      </c>
      <c r="C7166" s="195">
        <v>17.489999999999998</v>
      </c>
    </row>
    <row r="7167" spans="2:3" x14ac:dyDescent="0.35">
      <c r="B7167" s="95">
        <v>35836</v>
      </c>
      <c r="C7167" s="195">
        <v>17.600000000000001</v>
      </c>
    </row>
    <row r="7168" spans="2:3" x14ac:dyDescent="0.35">
      <c r="B7168" s="95">
        <v>35835</v>
      </c>
      <c r="C7168" s="195">
        <v>17.7</v>
      </c>
    </row>
    <row r="7169" spans="2:3" x14ac:dyDescent="0.35">
      <c r="B7169" s="95">
        <v>35832</v>
      </c>
      <c r="C7169" s="195">
        <v>17.78</v>
      </c>
    </row>
    <row r="7170" spans="2:3" x14ac:dyDescent="0.35">
      <c r="B7170" s="95">
        <v>35831</v>
      </c>
      <c r="C7170" s="195">
        <v>17.87</v>
      </c>
    </row>
    <row r="7171" spans="2:3" x14ac:dyDescent="0.35">
      <c r="B7171" s="95">
        <v>35830</v>
      </c>
      <c r="C7171" s="195">
        <v>17.82</v>
      </c>
    </row>
    <row r="7172" spans="2:3" x14ac:dyDescent="0.35">
      <c r="B7172" s="95">
        <v>35829</v>
      </c>
      <c r="C7172" s="195">
        <v>17.95</v>
      </c>
    </row>
    <row r="7173" spans="2:3" x14ac:dyDescent="0.35">
      <c r="B7173" s="95">
        <v>35828</v>
      </c>
      <c r="C7173" s="195">
        <v>17.940000000000001</v>
      </c>
    </row>
    <row r="7174" spans="2:3" x14ac:dyDescent="0.35">
      <c r="B7174" s="95">
        <v>35825</v>
      </c>
      <c r="C7174" s="195">
        <v>17.66</v>
      </c>
    </row>
    <row r="7175" spans="2:3" x14ac:dyDescent="0.35">
      <c r="B7175" s="95">
        <v>35824</v>
      </c>
      <c r="C7175" s="195">
        <v>17.43</v>
      </c>
    </row>
    <row r="7176" spans="2:3" x14ac:dyDescent="0.35">
      <c r="B7176" s="95">
        <v>35823</v>
      </c>
      <c r="C7176" s="195">
        <v>17.48</v>
      </c>
    </row>
    <row r="7177" spans="2:3" x14ac:dyDescent="0.35">
      <c r="B7177" s="95">
        <v>35822</v>
      </c>
      <c r="C7177" s="195">
        <v>17.75</v>
      </c>
    </row>
    <row r="7178" spans="2:3" x14ac:dyDescent="0.35">
      <c r="B7178" s="95">
        <v>35821</v>
      </c>
      <c r="C7178" s="195">
        <v>18.03</v>
      </c>
    </row>
    <row r="7179" spans="2:3" x14ac:dyDescent="0.35">
      <c r="B7179" s="95">
        <v>35818</v>
      </c>
      <c r="C7179" s="195">
        <v>18.03</v>
      </c>
    </row>
    <row r="7180" spans="2:3" x14ac:dyDescent="0.35">
      <c r="B7180" s="95">
        <v>35817</v>
      </c>
      <c r="C7180" s="195">
        <v>18.100000000000001</v>
      </c>
    </row>
    <row r="7181" spans="2:3" x14ac:dyDescent="0.35">
      <c r="B7181" s="95">
        <v>35816</v>
      </c>
      <c r="C7181" s="195">
        <v>18.2</v>
      </c>
    </row>
    <row r="7182" spans="2:3" x14ac:dyDescent="0.35">
      <c r="B7182" s="95">
        <v>35815</v>
      </c>
      <c r="C7182" s="195">
        <v>18.260000000000002</v>
      </c>
    </row>
    <row r="7183" spans="2:3" x14ac:dyDescent="0.35">
      <c r="B7183" s="95">
        <v>35814</v>
      </c>
      <c r="C7183" s="195">
        <v>18.48</v>
      </c>
    </row>
    <row r="7184" spans="2:3" x14ac:dyDescent="0.35">
      <c r="B7184" s="95">
        <v>35811</v>
      </c>
      <c r="C7184" s="195">
        <v>17.989999999999998</v>
      </c>
    </row>
    <row r="7185" spans="2:3" x14ac:dyDescent="0.35">
      <c r="B7185" s="95">
        <v>35810</v>
      </c>
      <c r="C7185" s="195">
        <v>17.96</v>
      </c>
    </row>
    <row r="7186" spans="2:3" x14ac:dyDescent="0.35">
      <c r="B7186" s="95">
        <v>35809</v>
      </c>
      <c r="C7186" s="195">
        <v>18.05</v>
      </c>
    </row>
    <row r="7187" spans="2:3" x14ac:dyDescent="0.35">
      <c r="B7187" s="95">
        <v>35808</v>
      </c>
      <c r="C7187" s="195">
        <v>17.86</v>
      </c>
    </row>
    <row r="7188" spans="2:3" x14ac:dyDescent="0.35">
      <c r="B7188" s="95">
        <v>35807</v>
      </c>
      <c r="C7188" s="195">
        <v>17.5</v>
      </c>
    </row>
    <row r="7189" spans="2:3" x14ac:dyDescent="0.35">
      <c r="B7189" s="95">
        <v>35804</v>
      </c>
      <c r="C7189" s="195">
        <v>17.850000000000001</v>
      </c>
    </row>
    <row r="7190" spans="2:3" x14ac:dyDescent="0.35">
      <c r="B7190" s="95">
        <v>35803</v>
      </c>
      <c r="C7190" s="195">
        <v>18.28</v>
      </c>
    </row>
    <row r="7191" spans="2:3" x14ac:dyDescent="0.35">
      <c r="B7191" s="95">
        <v>35802</v>
      </c>
      <c r="C7191" s="195">
        <v>18.559999999999999</v>
      </c>
    </row>
    <row r="7192" spans="2:3" x14ac:dyDescent="0.35">
      <c r="B7192" s="95">
        <v>35801</v>
      </c>
      <c r="C7192" s="195">
        <v>18.36</v>
      </c>
    </row>
    <row r="7193" spans="2:3" x14ac:dyDescent="0.35">
      <c r="B7193" s="95">
        <v>35800</v>
      </c>
      <c r="C7193" s="195">
        <v>18.63</v>
      </c>
    </row>
    <row r="7194" spans="2:3" x14ac:dyDescent="0.35">
      <c r="B7194" s="95">
        <v>35797</v>
      </c>
      <c r="C7194" s="195">
        <v>18.28</v>
      </c>
    </row>
    <row r="7195" spans="2:3" x14ac:dyDescent="0.35">
      <c r="B7195" s="95">
        <v>35796</v>
      </c>
      <c r="C7195" s="195">
        <v>18.39</v>
      </c>
    </row>
    <row r="7196" spans="2:3" x14ac:dyDescent="0.35">
      <c r="B7196" s="95">
        <v>35795</v>
      </c>
      <c r="C7196" s="195">
        <v>18.57</v>
      </c>
    </row>
    <row r="7197" spans="2:3" x14ac:dyDescent="0.35">
      <c r="B7197" s="95">
        <v>35794</v>
      </c>
      <c r="C7197" s="195">
        <v>18.440000000000001</v>
      </c>
    </row>
    <row r="7198" spans="2:3" x14ac:dyDescent="0.35">
      <c r="B7198" s="95">
        <v>35793</v>
      </c>
      <c r="C7198" s="195">
        <v>18.239999999999998</v>
      </c>
    </row>
    <row r="7199" spans="2:3" x14ac:dyDescent="0.35">
      <c r="B7199" s="95">
        <v>35790</v>
      </c>
      <c r="C7199" s="195">
        <v>18.22</v>
      </c>
    </row>
    <row r="7200" spans="2:3" x14ac:dyDescent="0.35">
      <c r="B7200" s="95">
        <v>35789</v>
      </c>
      <c r="C7200" s="195">
        <v>18.66</v>
      </c>
    </row>
    <row r="7201" spans="2:3" x14ac:dyDescent="0.35">
      <c r="B7201" s="95">
        <v>35788</v>
      </c>
      <c r="C7201" s="195">
        <v>18.66</v>
      </c>
    </row>
    <row r="7202" spans="2:3" x14ac:dyDescent="0.35">
      <c r="B7202" s="95">
        <v>35787</v>
      </c>
      <c r="C7202" s="195">
        <v>18.510000000000002</v>
      </c>
    </row>
    <row r="7203" spans="2:3" x14ac:dyDescent="0.35">
      <c r="B7203" s="95">
        <v>35786</v>
      </c>
      <c r="C7203" s="195">
        <v>18.8</v>
      </c>
    </row>
    <row r="7204" spans="2:3" x14ac:dyDescent="0.35">
      <c r="B7204" s="95">
        <v>35783</v>
      </c>
      <c r="C7204" s="195">
        <v>18.940000000000001</v>
      </c>
    </row>
    <row r="7205" spans="2:3" x14ac:dyDescent="0.35">
      <c r="B7205" s="95">
        <v>35782</v>
      </c>
      <c r="C7205" s="195">
        <v>19.010000000000002</v>
      </c>
    </row>
    <row r="7206" spans="2:3" x14ac:dyDescent="0.35">
      <c r="B7206" s="95">
        <v>35781</v>
      </c>
      <c r="C7206" s="195">
        <v>19.02</v>
      </c>
    </row>
    <row r="7207" spans="2:3" x14ac:dyDescent="0.35">
      <c r="B7207" s="95">
        <v>35780</v>
      </c>
      <c r="C7207" s="195">
        <v>19.04</v>
      </c>
    </row>
    <row r="7208" spans="2:3" x14ac:dyDescent="0.35">
      <c r="B7208" s="95">
        <v>35779</v>
      </c>
      <c r="C7208" s="195">
        <v>18.93</v>
      </c>
    </row>
    <row r="7209" spans="2:3" x14ac:dyDescent="0.35">
      <c r="B7209" s="95">
        <v>35776</v>
      </c>
      <c r="C7209" s="195">
        <v>18.79</v>
      </c>
    </row>
    <row r="7210" spans="2:3" x14ac:dyDescent="0.35">
      <c r="B7210" s="95">
        <v>35775</v>
      </c>
      <c r="C7210" s="195">
        <v>18.8</v>
      </c>
    </row>
    <row r="7211" spans="2:3" x14ac:dyDescent="0.35">
      <c r="B7211" s="95">
        <v>35774</v>
      </c>
      <c r="C7211" s="195">
        <v>18.89</v>
      </c>
    </row>
    <row r="7212" spans="2:3" x14ac:dyDescent="0.35">
      <c r="B7212" s="95">
        <v>35773</v>
      </c>
      <c r="C7212" s="195">
        <v>19.22</v>
      </c>
    </row>
    <row r="7213" spans="2:3" x14ac:dyDescent="0.35">
      <c r="B7213" s="95">
        <v>35772</v>
      </c>
      <c r="C7213" s="195">
        <v>19.899999999999999</v>
      </c>
    </row>
    <row r="7214" spans="2:3" x14ac:dyDescent="0.35">
      <c r="B7214" s="95">
        <v>35769</v>
      </c>
      <c r="C7214" s="195">
        <v>19.350000000000001</v>
      </c>
    </row>
    <row r="7215" spans="2:3" x14ac:dyDescent="0.35">
      <c r="B7215" s="95">
        <v>35768</v>
      </c>
      <c r="C7215" s="195">
        <v>18.829999999999998</v>
      </c>
    </row>
    <row r="7216" spans="2:3" x14ac:dyDescent="0.35">
      <c r="B7216" s="95">
        <v>35767</v>
      </c>
      <c r="C7216" s="195">
        <v>18.829999999999998</v>
      </c>
    </row>
    <row r="7217" spans="2:3" x14ac:dyDescent="0.35">
      <c r="B7217" s="95">
        <v>35766</v>
      </c>
      <c r="C7217" s="195">
        <v>18.28</v>
      </c>
    </row>
    <row r="7218" spans="2:3" x14ac:dyDescent="0.35">
      <c r="B7218" s="95">
        <v>35765</v>
      </c>
      <c r="C7218" s="195">
        <v>18.309999999999999</v>
      </c>
    </row>
    <row r="7219" spans="2:3" x14ac:dyDescent="0.35">
      <c r="B7219" s="95">
        <v>35762</v>
      </c>
      <c r="C7219" s="195">
        <v>17.93</v>
      </c>
    </row>
    <row r="7220" spans="2:3" x14ac:dyDescent="0.35">
      <c r="B7220" s="95">
        <v>35761</v>
      </c>
      <c r="C7220" s="195">
        <v>18.36</v>
      </c>
    </row>
    <row r="7221" spans="2:3" x14ac:dyDescent="0.35">
      <c r="B7221" s="95">
        <v>35760</v>
      </c>
      <c r="C7221" s="195">
        <v>17.690000000000001</v>
      </c>
    </row>
    <row r="7222" spans="2:3" x14ac:dyDescent="0.35">
      <c r="B7222" s="95">
        <v>35759</v>
      </c>
      <c r="C7222" s="195">
        <v>17.739999999999998</v>
      </c>
    </row>
    <row r="7223" spans="2:3" x14ac:dyDescent="0.35">
      <c r="B7223" s="95">
        <v>35758</v>
      </c>
      <c r="C7223" s="195">
        <v>17.100000000000001</v>
      </c>
    </row>
    <row r="7224" spans="2:3" x14ac:dyDescent="0.35">
      <c r="B7224" s="95">
        <v>35755</v>
      </c>
      <c r="C7224" s="195">
        <v>17.29</v>
      </c>
    </row>
    <row r="7225" spans="2:3" x14ac:dyDescent="0.35">
      <c r="B7225" s="95">
        <v>35754</v>
      </c>
      <c r="C7225" s="195">
        <v>16.5</v>
      </c>
    </row>
    <row r="7226" spans="2:3" x14ac:dyDescent="0.35">
      <c r="B7226" s="95">
        <v>35753</v>
      </c>
      <c r="C7226" s="195">
        <v>16.53</v>
      </c>
    </row>
    <row r="7227" spans="2:3" x14ac:dyDescent="0.35">
      <c r="B7227" s="95">
        <v>35752</v>
      </c>
      <c r="C7227" s="195">
        <v>17.23</v>
      </c>
    </row>
    <row r="7228" spans="2:3" x14ac:dyDescent="0.35">
      <c r="B7228" s="95">
        <v>35751</v>
      </c>
      <c r="C7228" s="195">
        <v>17.93</v>
      </c>
    </row>
    <row r="7229" spans="2:3" x14ac:dyDescent="0.35">
      <c r="B7229" s="95">
        <v>35748</v>
      </c>
      <c r="C7229" s="195">
        <v>17.14</v>
      </c>
    </row>
    <row r="7230" spans="2:3" x14ac:dyDescent="0.35">
      <c r="B7230" s="95">
        <v>35747</v>
      </c>
      <c r="C7230" s="195">
        <v>17.14</v>
      </c>
    </row>
    <row r="7231" spans="2:3" x14ac:dyDescent="0.35">
      <c r="B7231" s="95">
        <v>35746</v>
      </c>
      <c r="C7231" s="195">
        <v>17.11</v>
      </c>
    </row>
    <row r="7232" spans="2:3" x14ac:dyDescent="0.35">
      <c r="B7232" s="95">
        <v>35745</v>
      </c>
      <c r="C7232" s="195">
        <v>17.13</v>
      </c>
    </row>
    <row r="7233" spans="2:3" x14ac:dyDescent="0.35">
      <c r="B7233" s="95">
        <v>35744</v>
      </c>
      <c r="C7233" s="195">
        <v>17.04</v>
      </c>
    </row>
    <row r="7234" spans="2:3" x14ac:dyDescent="0.35">
      <c r="B7234" s="95">
        <v>35741</v>
      </c>
      <c r="C7234" s="195">
        <v>17.39</v>
      </c>
    </row>
    <row r="7235" spans="2:3" x14ac:dyDescent="0.35">
      <c r="B7235" s="95">
        <v>35740</v>
      </c>
      <c r="C7235" s="195">
        <v>16.28</v>
      </c>
    </row>
    <row r="7236" spans="2:3" x14ac:dyDescent="0.35">
      <c r="B7236" s="95">
        <v>35739</v>
      </c>
      <c r="C7236" s="195">
        <v>16.2</v>
      </c>
    </row>
    <row r="7237" spans="2:3" x14ac:dyDescent="0.35">
      <c r="B7237" s="95">
        <v>35738</v>
      </c>
      <c r="C7237" s="195">
        <v>16.190000000000001</v>
      </c>
    </row>
    <row r="7238" spans="2:3" x14ac:dyDescent="0.35">
      <c r="B7238" s="95">
        <v>35737</v>
      </c>
      <c r="C7238" s="195">
        <v>16.16</v>
      </c>
    </row>
    <row r="7239" spans="2:3" x14ac:dyDescent="0.35">
      <c r="B7239" s="95">
        <v>35734</v>
      </c>
      <c r="C7239" s="195">
        <v>16.34</v>
      </c>
    </row>
    <row r="7240" spans="2:3" x14ac:dyDescent="0.35">
      <c r="B7240" s="95">
        <v>35733</v>
      </c>
      <c r="C7240" s="195">
        <v>16.34</v>
      </c>
    </row>
    <row r="7241" spans="2:3" x14ac:dyDescent="0.35">
      <c r="B7241" s="95">
        <v>35732</v>
      </c>
      <c r="C7241" s="195">
        <v>16.260000000000002</v>
      </c>
    </row>
    <row r="7242" spans="2:3" x14ac:dyDescent="0.35">
      <c r="B7242" s="95">
        <v>35731</v>
      </c>
      <c r="C7242" s="195">
        <v>15.73</v>
      </c>
    </row>
    <row r="7243" spans="2:3" x14ac:dyDescent="0.35">
      <c r="B7243" s="95">
        <v>35730</v>
      </c>
      <c r="C7243" s="195">
        <v>16.11</v>
      </c>
    </row>
    <row r="7244" spans="2:3" x14ac:dyDescent="0.35">
      <c r="B7244" s="95">
        <v>35727</v>
      </c>
      <c r="C7244" s="195">
        <v>16.09</v>
      </c>
    </row>
    <row r="7245" spans="2:3" x14ac:dyDescent="0.35">
      <c r="B7245" s="95">
        <v>35726</v>
      </c>
      <c r="C7245" s="195">
        <v>16.100000000000001</v>
      </c>
    </row>
    <row r="7246" spans="2:3" x14ac:dyDescent="0.35">
      <c r="B7246" s="95">
        <v>35725</v>
      </c>
      <c r="C7246" s="195">
        <v>16.18</v>
      </c>
    </row>
    <row r="7247" spans="2:3" x14ac:dyDescent="0.35">
      <c r="B7247" s="95">
        <v>35724</v>
      </c>
      <c r="C7247" s="195">
        <v>16.07</v>
      </c>
    </row>
    <row r="7248" spans="2:3" x14ac:dyDescent="0.35">
      <c r="B7248" s="95">
        <v>35723</v>
      </c>
      <c r="C7248" s="195">
        <v>16.54</v>
      </c>
    </row>
    <row r="7249" spans="2:3" x14ac:dyDescent="0.35">
      <c r="B7249" s="95">
        <v>35720</v>
      </c>
      <c r="C7249" s="195">
        <v>16.489999999999998</v>
      </c>
    </row>
    <row r="7250" spans="2:3" x14ac:dyDescent="0.35">
      <c r="B7250" s="95">
        <v>35719</v>
      </c>
      <c r="C7250" s="195">
        <v>16.27</v>
      </c>
    </row>
    <row r="7251" spans="2:3" x14ac:dyDescent="0.35">
      <c r="B7251" s="95">
        <v>35718</v>
      </c>
      <c r="C7251" s="195">
        <v>15.56</v>
      </c>
    </row>
    <row r="7252" spans="2:3" x14ac:dyDescent="0.35">
      <c r="B7252" s="95">
        <v>35717</v>
      </c>
      <c r="C7252" s="195">
        <v>15.33</v>
      </c>
    </row>
    <row r="7253" spans="2:3" x14ac:dyDescent="0.35">
      <c r="B7253" s="95">
        <v>35716</v>
      </c>
      <c r="C7253" s="195">
        <v>15.45</v>
      </c>
    </row>
    <row r="7254" spans="2:3" x14ac:dyDescent="0.35">
      <c r="B7254" s="95">
        <v>35713</v>
      </c>
      <c r="C7254" s="195">
        <v>15.48</v>
      </c>
    </row>
    <row r="7255" spans="2:3" x14ac:dyDescent="0.35">
      <c r="B7255" s="95">
        <v>35712</v>
      </c>
      <c r="C7255" s="195">
        <v>15.16</v>
      </c>
    </row>
    <row r="7256" spans="2:3" x14ac:dyDescent="0.35">
      <c r="B7256" s="95">
        <v>35711</v>
      </c>
      <c r="C7256" s="195">
        <v>14.75</v>
      </c>
    </row>
    <row r="7257" spans="2:3" x14ac:dyDescent="0.35">
      <c r="B7257" s="95">
        <v>35710</v>
      </c>
      <c r="C7257" s="195">
        <v>14.75</v>
      </c>
    </row>
    <row r="7258" spans="2:3" x14ac:dyDescent="0.35">
      <c r="B7258" s="95">
        <v>35709</v>
      </c>
      <c r="C7258" s="195">
        <v>14.75</v>
      </c>
    </row>
    <row r="7259" spans="2:3" x14ac:dyDescent="0.35">
      <c r="B7259" s="95">
        <v>35706</v>
      </c>
      <c r="C7259" s="195">
        <v>14.75</v>
      </c>
    </row>
    <row r="7260" spans="2:3" x14ac:dyDescent="0.35">
      <c r="B7260" s="95">
        <v>35705</v>
      </c>
      <c r="C7260" s="195">
        <v>14.75</v>
      </c>
    </row>
    <row r="7261" spans="2:3" x14ac:dyDescent="0.35">
      <c r="B7261" s="95">
        <v>35704</v>
      </c>
      <c r="C7261" s="195">
        <v>14.75</v>
      </c>
    </row>
    <row r="7262" spans="2:3" x14ac:dyDescent="0.35">
      <c r="B7262" s="95">
        <v>35703</v>
      </c>
      <c r="C7262" s="195">
        <v>14.77</v>
      </c>
    </row>
    <row r="7263" spans="2:3" x14ac:dyDescent="0.35">
      <c r="B7263" s="95">
        <v>35702</v>
      </c>
      <c r="C7263" s="195">
        <v>15.2</v>
      </c>
    </row>
    <row r="7264" spans="2:3" x14ac:dyDescent="0.35">
      <c r="B7264" s="95">
        <v>35699</v>
      </c>
      <c r="C7264" s="195">
        <v>14.88</v>
      </c>
    </row>
    <row r="7265" spans="2:3" x14ac:dyDescent="0.35">
      <c r="B7265" s="95">
        <v>35698</v>
      </c>
      <c r="C7265" s="195">
        <v>14.88</v>
      </c>
    </row>
    <row r="7266" spans="2:3" x14ac:dyDescent="0.35">
      <c r="B7266" s="95">
        <v>35697</v>
      </c>
      <c r="C7266" s="195">
        <v>14.83</v>
      </c>
    </row>
    <row r="7267" spans="2:3" x14ac:dyDescent="0.35">
      <c r="B7267" s="95">
        <v>35696</v>
      </c>
      <c r="C7267" s="195">
        <v>14.75</v>
      </c>
    </row>
    <row r="7268" spans="2:3" x14ac:dyDescent="0.35">
      <c r="B7268" s="95">
        <v>35695</v>
      </c>
      <c r="C7268" s="195">
        <v>14.88</v>
      </c>
    </row>
    <row r="7269" spans="2:3" x14ac:dyDescent="0.35">
      <c r="B7269" s="95">
        <v>35692</v>
      </c>
      <c r="C7269" s="195">
        <v>14.83</v>
      </c>
    </row>
    <row r="7270" spans="2:3" x14ac:dyDescent="0.35">
      <c r="B7270" s="95">
        <v>35691</v>
      </c>
      <c r="C7270" s="195">
        <v>14.81</v>
      </c>
    </row>
    <row r="7271" spans="2:3" x14ac:dyDescent="0.35">
      <c r="B7271" s="95">
        <v>35690</v>
      </c>
      <c r="C7271" s="195">
        <v>15.2</v>
      </c>
    </row>
    <row r="7272" spans="2:3" x14ac:dyDescent="0.35">
      <c r="B7272" s="95">
        <v>35689</v>
      </c>
      <c r="C7272" s="195">
        <v>15.15</v>
      </c>
    </row>
    <row r="7273" spans="2:3" x14ac:dyDescent="0.35">
      <c r="B7273" s="95">
        <v>35688</v>
      </c>
      <c r="C7273" s="195">
        <v>15.14</v>
      </c>
    </row>
    <row r="7274" spans="2:3" x14ac:dyDescent="0.35">
      <c r="B7274" s="95">
        <v>35685</v>
      </c>
      <c r="C7274" s="195">
        <v>14.83</v>
      </c>
    </row>
    <row r="7275" spans="2:3" x14ac:dyDescent="0.35">
      <c r="B7275" s="95">
        <v>35684</v>
      </c>
      <c r="C7275" s="195">
        <v>14.76</v>
      </c>
    </row>
    <row r="7276" spans="2:3" x14ac:dyDescent="0.35">
      <c r="B7276" s="95">
        <v>35683</v>
      </c>
      <c r="C7276" s="195">
        <v>14.97</v>
      </c>
    </row>
    <row r="7277" spans="2:3" x14ac:dyDescent="0.35">
      <c r="B7277" s="95">
        <v>35682</v>
      </c>
      <c r="C7277" s="195">
        <v>15.16</v>
      </c>
    </row>
    <row r="7278" spans="2:3" x14ac:dyDescent="0.35">
      <c r="B7278" s="95">
        <v>35681</v>
      </c>
      <c r="C7278" s="195">
        <v>15.32</v>
      </c>
    </row>
    <row r="7279" spans="2:3" x14ac:dyDescent="0.35">
      <c r="B7279" s="95">
        <v>35678</v>
      </c>
      <c r="C7279" s="195">
        <v>15.42</v>
      </c>
    </row>
    <row r="7280" spans="2:3" x14ac:dyDescent="0.35">
      <c r="B7280" s="95">
        <v>35677</v>
      </c>
      <c r="C7280" s="195">
        <v>14.95</v>
      </c>
    </row>
    <row r="7281" spans="2:3" x14ac:dyDescent="0.35">
      <c r="B7281" s="95">
        <v>35676</v>
      </c>
      <c r="C7281" s="195">
        <v>14.65</v>
      </c>
    </row>
    <row r="7282" spans="2:3" x14ac:dyDescent="0.35">
      <c r="B7282" s="95">
        <v>35675</v>
      </c>
      <c r="C7282" s="195">
        <v>14.34</v>
      </c>
    </row>
    <row r="7283" spans="2:3" x14ac:dyDescent="0.35">
      <c r="B7283" s="95">
        <v>35674</v>
      </c>
      <c r="C7283" s="195">
        <v>14.26</v>
      </c>
    </row>
    <row r="7284" spans="2:3" x14ac:dyDescent="0.35">
      <c r="B7284" s="95">
        <v>35671</v>
      </c>
      <c r="C7284" s="195">
        <v>14.14</v>
      </c>
    </row>
    <row r="7285" spans="2:3" x14ac:dyDescent="0.35">
      <c r="B7285" s="95">
        <v>35670</v>
      </c>
      <c r="C7285" s="195">
        <v>14.42</v>
      </c>
    </row>
    <row r="7286" spans="2:3" x14ac:dyDescent="0.35">
      <c r="B7286" s="95">
        <v>35669</v>
      </c>
      <c r="C7286" s="195">
        <v>14.72</v>
      </c>
    </row>
    <row r="7287" spans="2:3" x14ac:dyDescent="0.35">
      <c r="B7287" s="95">
        <v>35668</v>
      </c>
      <c r="C7287" s="195">
        <v>14.57</v>
      </c>
    </row>
    <row r="7288" spans="2:3" x14ac:dyDescent="0.35">
      <c r="B7288" s="95">
        <v>35667</v>
      </c>
      <c r="C7288" s="195">
        <v>14.5</v>
      </c>
    </row>
    <row r="7289" spans="2:3" x14ac:dyDescent="0.35">
      <c r="B7289" s="95">
        <v>35664</v>
      </c>
      <c r="C7289" s="195">
        <v>14.49</v>
      </c>
    </row>
    <row r="7290" spans="2:3" x14ac:dyDescent="0.35">
      <c r="B7290" s="95">
        <v>35663</v>
      </c>
      <c r="C7290" s="195">
        <v>14.74</v>
      </c>
    </row>
    <row r="7291" spans="2:3" x14ac:dyDescent="0.35">
      <c r="B7291" s="95">
        <v>35662</v>
      </c>
      <c r="C7291" s="195">
        <v>14.92</v>
      </c>
    </row>
    <row r="7292" spans="2:3" x14ac:dyDescent="0.35">
      <c r="B7292" s="95">
        <v>35661</v>
      </c>
      <c r="C7292" s="195">
        <v>14.76</v>
      </c>
    </row>
    <row r="7293" spans="2:3" x14ac:dyDescent="0.35">
      <c r="B7293" s="95">
        <v>35660</v>
      </c>
      <c r="C7293" s="195">
        <v>15.55</v>
      </c>
    </row>
    <row r="7294" spans="2:3" x14ac:dyDescent="0.35">
      <c r="B7294" s="95">
        <v>35657</v>
      </c>
      <c r="C7294" s="195">
        <v>15.42</v>
      </c>
    </row>
    <row r="7295" spans="2:3" x14ac:dyDescent="0.35">
      <c r="B7295" s="95">
        <v>35656</v>
      </c>
      <c r="C7295" s="195">
        <v>15.42</v>
      </c>
    </row>
    <row r="7296" spans="2:3" x14ac:dyDescent="0.35">
      <c r="B7296" s="95">
        <v>35655</v>
      </c>
      <c r="C7296" s="195">
        <v>15.47</v>
      </c>
    </row>
    <row r="7297" spans="2:3" x14ac:dyDescent="0.35">
      <c r="B7297" s="95">
        <v>35654</v>
      </c>
      <c r="C7297" s="195">
        <v>15.59</v>
      </c>
    </row>
    <row r="7298" spans="2:3" x14ac:dyDescent="0.35">
      <c r="B7298" s="95">
        <v>35653</v>
      </c>
      <c r="C7298" s="195">
        <v>15.54</v>
      </c>
    </row>
    <row r="7299" spans="2:3" x14ac:dyDescent="0.35">
      <c r="B7299" s="95">
        <v>35650</v>
      </c>
      <c r="C7299" s="195">
        <v>15.53</v>
      </c>
    </row>
    <row r="7300" spans="2:3" x14ac:dyDescent="0.35">
      <c r="B7300" s="95">
        <v>35649</v>
      </c>
      <c r="C7300" s="195">
        <v>15.58</v>
      </c>
    </row>
    <row r="7301" spans="2:3" x14ac:dyDescent="0.35">
      <c r="B7301" s="95">
        <v>35648</v>
      </c>
      <c r="C7301" s="195">
        <v>15.8</v>
      </c>
    </row>
    <row r="7302" spans="2:3" x14ac:dyDescent="0.35">
      <c r="B7302" s="95">
        <v>35647</v>
      </c>
      <c r="C7302" s="195">
        <v>15.74</v>
      </c>
    </row>
    <row r="7303" spans="2:3" x14ac:dyDescent="0.35">
      <c r="B7303" s="95">
        <v>35646</v>
      </c>
      <c r="C7303" s="195">
        <v>15.58</v>
      </c>
    </row>
    <row r="7304" spans="2:3" x14ac:dyDescent="0.35">
      <c r="B7304" s="95">
        <v>35643</v>
      </c>
      <c r="C7304" s="195">
        <v>15.48</v>
      </c>
    </row>
    <row r="7305" spans="2:3" x14ac:dyDescent="0.35">
      <c r="B7305" s="95">
        <v>35642</v>
      </c>
      <c r="C7305" s="195">
        <v>15.62</v>
      </c>
    </row>
    <row r="7306" spans="2:3" x14ac:dyDescent="0.35">
      <c r="B7306" s="95">
        <v>35641</v>
      </c>
      <c r="C7306" s="195">
        <v>15.61</v>
      </c>
    </row>
    <row r="7307" spans="2:3" x14ac:dyDescent="0.35">
      <c r="B7307" s="95">
        <v>35640</v>
      </c>
      <c r="C7307" s="195">
        <v>15.65</v>
      </c>
    </row>
    <row r="7308" spans="2:3" x14ac:dyDescent="0.35">
      <c r="B7308" s="95">
        <v>35639</v>
      </c>
      <c r="C7308" s="195">
        <v>15.53</v>
      </c>
    </row>
    <row r="7309" spans="2:3" x14ac:dyDescent="0.35">
      <c r="B7309" s="95">
        <v>35636</v>
      </c>
      <c r="C7309" s="195">
        <v>15.5</v>
      </c>
    </row>
    <row r="7310" spans="2:3" x14ac:dyDescent="0.35">
      <c r="B7310" s="95">
        <v>35635</v>
      </c>
      <c r="C7310" s="195">
        <v>15.64</v>
      </c>
    </row>
    <row r="7311" spans="2:3" x14ac:dyDescent="0.35">
      <c r="B7311" s="95">
        <v>35634</v>
      </c>
      <c r="C7311" s="195">
        <v>15.33</v>
      </c>
    </row>
    <row r="7312" spans="2:3" x14ac:dyDescent="0.35">
      <c r="B7312" s="95">
        <v>35633</v>
      </c>
      <c r="C7312" s="195">
        <v>14.33</v>
      </c>
    </row>
    <row r="7313" spans="2:3" x14ac:dyDescent="0.35">
      <c r="B7313" s="95">
        <v>35632</v>
      </c>
      <c r="C7313" s="195">
        <v>14.64</v>
      </c>
    </row>
    <row r="7314" spans="2:3" x14ac:dyDescent="0.35">
      <c r="B7314" s="95">
        <v>35629</v>
      </c>
      <c r="C7314" s="195">
        <v>14.63</v>
      </c>
    </row>
    <row r="7315" spans="2:3" x14ac:dyDescent="0.35">
      <c r="B7315" s="95">
        <v>35628</v>
      </c>
      <c r="C7315" s="195">
        <v>14.63</v>
      </c>
    </row>
    <row r="7316" spans="2:3" x14ac:dyDescent="0.35">
      <c r="B7316" s="95">
        <v>35627</v>
      </c>
      <c r="C7316" s="195">
        <v>14.57</v>
      </c>
    </row>
    <row r="7317" spans="2:3" x14ac:dyDescent="0.35">
      <c r="B7317" s="95">
        <v>35626</v>
      </c>
      <c r="C7317" s="195">
        <v>14.62</v>
      </c>
    </row>
    <row r="7318" spans="2:3" x14ac:dyDescent="0.35">
      <c r="B7318" s="95">
        <v>35625</v>
      </c>
      <c r="C7318" s="195">
        <v>14.57</v>
      </c>
    </row>
    <row r="7319" spans="2:3" x14ac:dyDescent="0.35">
      <c r="B7319" s="95">
        <v>35622</v>
      </c>
      <c r="C7319" s="195">
        <v>14.69</v>
      </c>
    </row>
    <row r="7320" spans="2:3" x14ac:dyDescent="0.35">
      <c r="B7320" s="95">
        <v>35621</v>
      </c>
      <c r="C7320" s="195">
        <v>14.48</v>
      </c>
    </row>
    <row r="7321" spans="2:3" x14ac:dyDescent="0.35">
      <c r="B7321" s="95">
        <v>35620</v>
      </c>
      <c r="C7321" s="195">
        <v>14.59</v>
      </c>
    </row>
    <row r="7322" spans="2:3" x14ac:dyDescent="0.35">
      <c r="B7322" s="95">
        <v>35619</v>
      </c>
      <c r="C7322" s="195">
        <v>13.64</v>
      </c>
    </row>
    <row r="7323" spans="2:3" x14ac:dyDescent="0.35">
      <c r="B7323" s="95">
        <v>35618</v>
      </c>
      <c r="C7323" s="195">
        <v>12.75</v>
      </c>
    </row>
    <row r="7324" spans="2:3" x14ac:dyDescent="0.35">
      <c r="B7324" s="95">
        <v>35615</v>
      </c>
      <c r="C7324" s="195">
        <v>11.91</v>
      </c>
    </row>
    <row r="7325" spans="2:3" x14ac:dyDescent="0.35">
      <c r="B7325" s="95">
        <v>35614</v>
      </c>
      <c r="C7325" s="195">
        <v>11.64</v>
      </c>
    </row>
    <row r="7326" spans="2:3" x14ac:dyDescent="0.35">
      <c r="B7326" s="95">
        <v>35613</v>
      </c>
      <c r="C7326" s="195">
        <v>11.82</v>
      </c>
    </row>
    <row r="7327" spans="2:3" x14ac:dyDescent="0.35">
      <c r="B7327" s="95">
        <v>35612</v>
      </c>
      <c r="C7327" s="195">
        <v>11.62</v>
      </c>
    </row>
    <row r="7328" spans="2:3" x14ac:dyDescent="0.35">
      <c r="B7328" s="95">
        <v>35611</v>
      </c>
      <c r="C7328" s="195">
        <v>11.72</v>
      </c>
    </row>
    <row r="7329" spans="2:3" x14ac:dyDescent="0.35">
      <c r="B7329" s="95">
        <v>35608</v>
      </c>
      <c r="C7329" s="195">
        <v>11.64</v>
      </c>
    </row>
    <row r="7330" spans="2:3" x14ac:dyDescent="0.35">
      <c r="B7330" s="95">
        <v>35607</v>
      </c>
      <c r="C7330" s="195">
        <v>11.73</v>
      </c>
    </row>
    <row r="7331" spans="2:3" x14ac:dyDescent="0.35">
      <c r="B7331" s="95">
        <v>35606</v>
      </c>
      <c r="C7331" s="195">
        <v>11.69</v>
      </c>
    </row>
    <row r="7332" spans="2:3" x14ac:dyDescent="0.35">
      <c r="B7332" s="95">
        <v>35605</v>
      </c>
      <c r="C7332" s="195">
        <v>11.57</v>
      </c>
    </row>
    <row r="7333" spans="2:3" x14ac:dyDescent="0.35">
      <c r="B7333" s="95">
        <v>35604</v>
      </c>
      <c r="C7333" s="195">
        <v>11.67</v>
      </c>
    </row>
    <row r="7334" spans="2:3" x14ac:dyDescent="0.35">
      <c r="B7334" s="95">
        <v>35601</v>
      </c>
      <c r="C7334" s="195">
        <v>11.36</v>
      </c>
    </row>
    <row r="7335" spans="2:3" x14ac:dyDescent="0.35">
      <c r="B7335" s="95">
        <v>35600</v>
      </c>
      <c r="C7335" s="195">
        <v>11.62</v>
      </c>
    </row>
    <row r="7336" spans="2:3" x14ac:dyDescent="0.35">
      <c r="B7336" s="95">
        <v>35599</v>
      </c>
      <c r="C7336" s="195">
        <v>11.68</v>
      </c>
    </row>
    <row r="7337" spans="2:3" x14ac:dyDescent="0.35">
      <c r="B7337" s="95">
        <v>35598</v>
      </c>
      <c r="C7337" s="195">
        <v>11.68</v>
      </c>
    </row>
    <row r="7338" spans="2:3" x14ac:dyDescent="0.35">
      <c r="B7338" s="95">
        <v>35597</v>
      </c>
      <c r="C7338" s="195">
        <v>11.77</v>
      </c>
    </row>
    <row r="7339" spans="2:3" x14ac:dyDescent="0.35">
      <c r="B7339" s="95">
        <v>35594</v>
      </c>
      <c r="C7339" s="195">
        <v>11.69</v>
      </c>
    </row>
    <row r="7340" spans="2:3" x14ac:dyDescent="0.35">
      <c r="B7340" s="95">
        <v>35593</v>
      </c>
      <c r="C7340" s="195">
        <v>11.77</v>
      </c>
    </row>
    <row r="7341" spans="2:3" x14ac:dyDescent="0.35">
      <c r="B7341" s="95">
        <v>35592</v>
      </c>
      <c r="C7341" s="195">
        <v>11.77</v>
      </c>
    </row>
    <row r="7342" spans="2:3" x14ac:dyDescent="0.35">
      <c r="B7342" s="95">
        <v>35591</v>
      </c>
      <c r="C7342" s="195">
        <v>11.66</v>
      </c>
    </row>
    <row r="7343" spans="2:3" x14ac:dyDescent="0.35">
      <c r="B7343" s="95">
        <v>35590</v>
      </c>
      <c r="C7343" s="195">
        <v>11.68</v>
      </c>
    </row>
    <row r="7344" spans="2:3" x14ac:dyDescent="0.35">
      <c r="B7344" s="95">
        <v>35587</v>
      </c>
      <c r="C7344" s="195">
        <v>11.87</v>
      </c>
    </row>
    <row r="7345" spans="2:3" x14ac:dyDescent="0.35">
      <c r="B7345" s="95">
        <v>35586</v>
      </c>
      <c r="C7345" s="195">
        <v>11.85</v>
      </c>
    </row>
    <row r="7346" spans="2:3" x14ac:dyDescent="0.35">
      <c r="B7346" s="95">
        <v>35585</v>
      </c>
      <c r="C7346" s="195">
        <v>11.79</v>
      </c>
    </row>
    <row r="7347" spans="2:3" x14ac:dyDescent="0.35">
      <c r="B7347" s="95">
        <v>35584</v>
      </c>
      <c r="C7347" s="195">
        <v>11.73</v>
      </c>
    </row>
    <row r="7348" spans="2:3" x14ac:dyDescent="0.35">
      <c r="B7348" s="95">
        <v>35583</v>
      </c>
      <c r="C7348" s="195">
        <v>11.84</v>
      </c>
    </row>
    <row r="7349" spans="2:3" x14ac:dyDescent="0.35">
      <c r="B7349" s="95">
        <v>35580</v>
      </c>
      <c r="C7349" s="195">
        <v>11.98</v>
      </c>
    </row>
    <row r="7350" spans="2:3" x14ac:dyDescent="0.35">
      <c r="B7350" s="95">
        <v>35579</v>
      </c>
      <c r="C7350" s="195">
        <v>11.8</v>
      </c>
    </row>
    <row r="7351" spans="2:3" x14ac:dyDescent="0.35">
      <c r="B7351" s="95">
        <v>35578</v>
      </c>
      <c r="C7351" s="195">
        <v>11.97</v>
      </c>
    </row>
    <row r="7352" spans="2:3" x14ac:dyDescent="0.35">
      <c r="B7352" s="95">
        <v>35577</v>
      </c>
      <c r="C7352" s="195">
        <v>11.77</v>
      </c>
    </row>
    <row r="7353" spans="2:3" x14ac:dyDescent="0.35">
      <c r="B7353" s="95">
        <v>35576</v>
      </c>
      <c r="C7353" s="195">
        <v>11.4</v>
      </c>
    </row>
    <row r="7354" spans="2:3" x14ac:dyDescent="0.35">
      <c r="B7354" s="95">
        <v>35573</v>
      </c>
      <c r="C7354" s="195">
        <v>11.62</v>
      </c>
    </row>
    <row r="7355" spans="2:3" x14ac:dyDescent="0.35">
      <c r="B7355" s="95">
        <v>35572</v>
      </c>
      <c r="C7355" s="195">
        <v>11.5</v>
      </c>
    </row>
    <row r="7356" spans="2:3" x14ac:dyDescent="0.35">
      <c r="B7356" s="95">
        <v>35571</v>
      </c>
      <c r="C7356" s="195">
        <v>11.5</v>
      </c>
    </row>
    <row r="7357" spans="2:3" x14ac:dyDescent="0.35">
      <c r="B7357" s="95">
        <v>35570</v>
      </c>
      <c r="C7357" s="195">
        <v>11.5</v>
      </c>
    </row>
    <row r="7358" spans="2:3" x14ac:dyDescent="0.35">
      <c r="B7358" s="95">
        <v>35569</v>
      </c>
      <c r="C7358" s="195">
        <v>11.74</v>
      </c>
    </row>
    <row r="7359" spans="2:3" x14ac:dyDescent="0.35">
      <c r="B7359" s="95">
        <v>35566</v>
      </c>
      <c r="C7359" s="195">
        <v>11.64</v>
      </c>
    </row>
    <row r="7360" spans="2:3" x14ac:dyDescent="0.35">
      <c r="B7360" s="95">
        <v>35565</v>
      </c>
      <c r="C7360" s="195">
        <v>11.55</v>
      </c>
    </row>
    <row r="7361" spans="2:3" x14ac:dyDescent="0.35">
      <c r="B7361" s="95">
        <v>35564</v>
      </c>
      <c r="C7361" s="195">
        <v>11.32</v>
      </c>
    </row>
    <row r="7362" spans="2:3" x14ac:dyDescent="0.35">
      <c r="B7362" s="95">
        <v>35563</v>
      </c>
      <c r="C7362" s="195">
        <v>11.18</v>
      </c>
    </row>
    <row r="7363" spans="2:3" x14ac:dyDescent="0.35">
      <c r="B7363" s="95">
        <v>35562</v>
      </c>
      <c r="C7363" s="195">
        <v>11.32</v>
      </c>
    </row>
    <row r="7364" spans="2:3" x14ac:dyDescent="0.35">
      <c r="B7364" s="95">
        <v>35559</v>
      </c>
      <c r="C7364" s="195">
        <v>11.23</v>
      </c>
    </row>
    <row r="7365" spans="2:3" x14ac:dyDescent="0.35">
      <c r="B7365" s="95">
        <v>35558</v>
      </c>
      <c r="C7365" s="195">
        <v>11.15</v>
      </c>
    </row>
    <row r="7366" spans="2:3" x14ac:dyDescent="0.35">
      <c r="B7366" s="95">
        <v>35557</v>
      </c>
      <c r="C7366" s="195">
        <v>11.27</v>
      </c>
    </row>
    <row r="7367" spans="2:3" x14ac:dyDescent="0.35">
      <c r="B7367" s="95">
        <v>35556</v>
      </c>
      <c r="C7367" s="195">
        <v>11.36</v>
      </c>
    </row>
    <row r="7368" spans="2:3" x14ac:dyDescent="0.35">
      <c r="B7368" s="95">
        <v>35555</v>
      </c>
      <c r="C7368" s="195">
        <v>11.14</v>
      </c>
    </row>
    <row r="7369" spans="2:3" x14ac:dyDescent="0.35">
      <c r="B7369" s="95">
        <v>35552</v>
      </c>
      <c r="C7369" s="195">
        <v>11.04</v>
      </c>
    </row>
    <row r="7370" spans="2:3" x14ac:dyDescent="0.35">
      <c r="B7370" s="95">
        <v>35551</v>
      </c>
      <c r="C7370" s="195">
        <v>11.14</v>
      </c>
    </row>
    <row r="7371" spans="2:3" x14ac:dyDescent="0.35">
      <c r="B7371" s="95">
        <v>35550</v>
      </c>
      <c r="C7371" s="195">
        <v>11.14</v>
      </c>
    </row>
    <row r="7372" spans="2:3" x14ac:dyDescent="0.35">
      <c r="B7372" s="95">
        <v>35549</v>
      </c>
      <c r="C7372" s="195">
        <v>11.04</v>
      </c>
    </row>
    <row r="7373" spans="2:3" x14ac:dyDescent="0.35">
      <c r="B7373" s="95">
        <v>35548</v>
      </c>
      <c r="C7373" s="195">
        <v>10.96</v>
      </c>
    </row>
    <row r="7374" spans="2:3" x14ac:dyDescent="0.35">
      <c r="B7374" s="95">
        <v>35545</v>
      </c>
      <c r="C7374" s="195">
        <v>11.09</v>
      </c>
    </row>
    <row r="7375" spans="2:3" x14ac:dyDescent="0.35">
      <c r="B7375" s="95">
        <v>35544</v>
      </c>
      <c r="C7375" s="195">
        <v>11.1</v>
      </c>
    </row>
    <row r="7376" spans="2:3" x14ac:dyDescent="0.35">
      <c r="B7376" s="95">
        <v>35543</v>
      </c>
      <c r="C7376" s="195">
        <v>11.11</v>
      </c>
    </row>
    <row r="7377" spans="2:3" x14ac:dyDescent="0.35">
      <c r="B7377" s="95">
        <v>35542</v>
      </c>
      <c r="C7377" s="195">
        <v>10.89</v>
      </c>
    </row>
    <row r="7378" spans="2:3" x14ac:dyDescent="0.35">
      <c r="B7378" s="95">
        <v>35541</v>
      </c>
      <c r="C7378" s="195">
        <v>10.96</v>
      </c>
    </row>
    <row r="7379" spans="2:3" x14ac:dyDescent="0.35">
      <c r="B7379" s="95">
        <v>35538</v>
      </c>
      <c r="C7379" s="195">
        <v>10.96</v>
      </c>
    </row>
    <row r="7380" spans="2:3" x14ac:dyDescent="0.35">
      <c r="B7380" s="95">
        <v>35537</v>
      </c>
      <c r="C7380" s="195">
        <v>10.96</v>
      </c>
    </row>
    <row r="7381" spans="2:3" x14ac:dyDescent="0.35">
      <c r="B7381" s="95">
        <v>35536</v>
      </c>
      <c r="C7381" s="195">
        <v>10.96</v>
      </c>
    </row>
    <row r="7382" spans="2:3" x14ac:dyDescent="0.35">
      <c r="B7382" s="95">
        <v>35535</v>
      </c>
      <c r="C7382" s="195">
        <v>10.96</v>
      </c>
    </row>
    <row r="7383" spans="2:3" x14ac:dyDescent="0.35">
      <c r="B7383" s="95">
        <v>35534</v>
      </c>
      <c r="C7383" s="195">
        <v>11</v>
      </c>
    </row>
    <row r="7384" spans="2:3" x14ac:dyDescent="0.35">
      <c r="B7384" s="95">
        <v>35531</v>
      </c>
      <c r="C7384" s="195">
        <v>11</v>
      </c>
    </row>
    <row r="7385" spans="2:3" x14ac:dyDescent="0.35">
      <c r="B7385" s="95">
        <v>35530</v>
      </c>
      <c r="C7385" s="195">
        <v>11.07</v>
      </c>
    </row>
    <row r="7386" spans="2:3" x14ac:dyDescent="0.35">
      <c r="B7386" s="95">
        <v>35529</v>
      </c>
      <c r="C7386" s="195">
        <v>11.19</v>
      </c>
    </row>
    <row r="7387" spans="2:3" x14ac:dyDescent="0.35">
      <c r="B7387" s="95">
        <v>35528</v>
      </c>
      <c r="C7387" s="195">
        <v>10.9</v>
      </c>
    </row>
    <row r="7388" spans="2:3" x14ac:dyDescent="0.35">
      <c r="B7388" s="95">
        <v>35527</v>
      </c>
      <c r="C7388" s="195">
        <v>10.9</v>
      </c>
    </row>
    <row r="7389" spans="2:3" x14ac:dyDescent="0.35">
      <c r="B7389" s="95">
        <v>35524</v>
      </c>
      <c r="C7389" s="195">
        <v>11.16</v>
      </c>
    </row>
    <row r="7390" spans="2:3" x14ac:dyDescent="0.35">
      <c r="B7390" s="95">
        <v>35523</v>
      </c>
      <c r="C7390" s="195">
        <v>11.18</v>
      </c>
    </row>
    <row r="7391" spans="2:3" x14ac:dyDescent="0.35">
      <c r="B7391" s="95">
        <v>35522</v>
      </c>
      <c r="C7391" s="195">
        <v>11.18</v>
      </c>
    </row>
    <row r="7392" spans="2:3" x14ac:dyDescent="0.35">
      <c r="B7392" s="95">
        <v>35521</v>
      </c>
      <c r="C7392" s="195">
        <v>10.86</v>
      </c>
    </row>
    <row r="7393" spans="2:3" x14ac:dyDescent="0.35">
      <c r="B7393" s="95">
        <v>35520</v>
      </c>
      <c r="C7393" s="195">
        <v>10.72</v>
      </c>
    </row>
    <row r="7394" spans="2:3" x14ac:dyDescent="0.35">
      <c r="B7394" s="95">
        <v>35517</v>
      </c>
      <c r="C7394" s="195">
        <v>11.29</v>
      </c>
    </row>
    <row r="7395" spans="2:3" x14ac:dyDescent="0.35">
      <c r="B7395" s="95">
        <v>35516</v>
      </c>
      <c r="C7395" s="195">
        <v>11.29</v>
      </c>
    </row>
    <row r="7396" spans="2:3" x14ac:dyDescent="0.35">
      <c r="B7396" s="95">
        <v>35515</v>
      </c>
      <c r="C7396" s="195">
        <v>11.27</v>
      </c>
    </row>
    <row r="7397" spans="2:3" x14ac:dyDescent="0.35">
      <c r="B7397" s="95">
        <v>35514</v>
      </c>
      <c r="C7397" s="195">
        <v>11.37</v>
      </c>
    </row>
    <row r="7398" spans="2:3" x14ac:dyDescent="0.35">
      <c r="B7398" s="95">
        <v>35513</v>
      </c>
      <c r="C7398" s="195">
        <v>11.64</v>
      </c>
    </row>
    <row r="7399" spans="2:3" x14ac:dyDescent="0.35">
      <c r="B7399" s="95">
        <v>35510</v>
      </c>
      <c r="C7399" s="195">
        <v>11.64</v>
      </c>
    </row>
    <row r="7400" spans="2:3" x14ac:dyDescent="0.35">
      <c r="B7400" s="95">
        <v>35509</v>
      </c>
      <c r="C7400" s="195">
        <v>11.68</v>
      </c>
    </row>
    <row r="7401" spans="2:3" x14ac:dyDescent="0.35">
      <c r="B7401" s="95">
        <v>35508</v>
      </c>
      <c r="C7401" s="195">
        <v>12.1</v>
      </c>
    </row>
    <row r="7402" spans="2:3" x14ac:dyDescent="0.35">
      <c r="B7402" s="95">
        <v>35507</v>
      </c>
      <c r="C7402" s="195">
        <v>12.1</v>
      </c>
    </row>
    <row r="7403" spans="2:3" x14ac:dyDescent="0.35">
      <c r="B7403" s="95">
        <v>35506</v>
      </c>
      <c r="C7403" s="195">
        <v>12.18</v>
      </c>
    </row>
    <row r="7404" spans="2:3" x14ac:dyDescent="0.35">
      <c r="B7404" s="95">
        <v>35503</v>
      </c>
      <c r="C7404" s="195">
        <v>12.32</v>
      </c>
    </row>
    <row r="7405" spans="2:3" x14ac:dyDescent="0.35">
      <c r="B7405" s="95">
        <v>35502</v>
      </c>
      <c r="C7405" s="195">
        <v>12.41</v>
      </c>
    </row>
    <row r="7406" spans="2:3" x14ac:dyDescent="0.35">
      <c r="B7406" s="95">
        <v>35501</v>
      </c>
      <c r="C7406" s="195">
        <v>12.34</v>
      </c>
    </row>
    <row r="7407" spans="2:3" x14ac:dyDescent="0.35">
      <c r="B7407" s="95">
        <v>35500</v>
      </c>
      <c r="C7407" s="195">
        <v>12.14</v>
      </c>
    </row>
    <row r="7408" spans="2:3" x14ac:dyDescent="0.35">
      <c r="B7408" s="95">
        <v>35499</v>
      </c>
      <c r="C7408" s="195">
        <v>12.32</v>
      </c>
    </row>
    <row r="7409" spans="2:3" x14ac:dyDescent="0.35">
      <c r="B7409" s="95">
        <v>35496</v>
      </c>
      <c r="C7409" s="195">
        <v>12.5</v>
      </c>
    </row>
    <row r="7410" spans="2:3" x14ac:dyDescent="0.35">
      <c r="B7410" s="95">
        <v>35495</v>
      </c>
      <c r="C7410" s="195">
        <v>12.5</v>
      </c>
    </row>
    <row r="7411" spans="2:3" x14ac:dyDescent="0.35">
      <c r="B7411" s="95">
        <v>35494</v>
      </c>
      <c r="C7411" s="195">
        <v>12.9</v>
      </c>
    </row>
    <row r="7412" spans="2:3" x14ac:dyDescent="0.35">
      <c r="B7412" s="95">
        <v>35493</v>
      </c>
      <c r="C7412" s="195">
        <v>12.92</v>
      </c>
    </row>
    <row r="7413" spans="2:3" x14ac:dyDescent="0.35">
      <c r="B7413" s="95">
        <v>35492</v>
      </c>
      <c r="C7413" s="195">
        <v>13.03</v>
      </c>
    </row>
    <row r="7414" spans="2:3" x14ac:dyDescent="0.35">
      <c r="B7414" s="95">
        <v>35489</v>
      </c>
      <c r="C7414" s="195">
        <v>12.03</v>
      </c>
    </row>
    <row r="7415" spans="2:3" x14ac:dyDescent="0.35">
      <c r="B7415" s="95">
        <v>35488</v>
      </c>
      <c r="C7415" s="195">
        <v>11.53</v>
      </c>
    </row>
    <row r="7416" spans="2:3" x14ac:dyDescent="0.35">
      <c r="B7416" s="95">
        <v>35487</v>
      </c>
      <c r="C7416" s="195">
        <v>11.41</v>
      </c>
    </row>
    <row r="7417" spans="2:3" x14ac:dyDescent="0.35">
      <c r="B7417" s="95">
        <v>35486</v>
      </c>
      <c r="C7417" s="195">
        <v>11.55</v>
      </c>
    </row>
    <row r="7418" spans="2:3" x14ac:dyDescent="0.35">
      <c r="B7418" s="95">
        <v>35485</v>
      </c>
      <c r="C7418" s="195">
        <v>11.45</v>
      </c>
    </row>
    <row r="7419" spans="2:3" x14ac:dyDescent="0.35">
      <c r="B7419" s="95">
        <v>35482</v>
      </c>
      <c r="C7419" s="195">
        <v>11.68</v>
      </c>
    </row>
    <row r="7420" spans="2:3" x14ac:dyDescent="0.35">
      <c r="B7420" s="95">
        <v>35481</v>
      </c>
      <c r="C7420" s="195">
        <v>11.8</v>
      </c>
    </row>
    <row r="7421" spans="2:3" x14ac:dyDescent="0.35">
      <c r="B7421" s="95">
        <v>35480</v>
      </c>
      <c r="C7421" s="195">
        <v>11.87</v>
      </c>
    </row>
    <row r="7422" spans="2:3" x14ac:dyDescent="0.35">
      <c r="B7422" s="95">
        <v>35479</v>
      </c>
      <c r="C7422" s="195">
        <v>11.87</v>
      </c>
    </row>
    <row r="7423" spans="2:3" x14ac:dyDescent="0.35">
      <c r="B7423" s="95">
        <v>35478</v>
      </c>
      <c r="C7423" s="195">
        <v>12.09</v>
      </c>
    </row>
    <row r="7424" spans="2:3" x14ac:dyDescent="0.35">
      <c r="B7424" s="95">
        <v>35475</v>
      </c>
      <c r="C7424" s="195">
        <v>11.77</v>
      </c>
    </row>
    <row r="7425" spans="2:3" x14ac:dyDescent="0.35">
      <c r="B7425" s="95">
        <v>35474</v>
      </c>
      <c r="C7425" s="195">
        <v>11.73</v>
      </c>
    </row>
    <row r="7426" spans="2:3" x14ac:dyDescent="0.35">
      <c r="B7426" s="95">
        <v>35473</v>
      </c>
      <c r="C7426" s="195">
        <v>11.64</v>
      </c>
    </row>
    <row r="7427" spans="2:3" x14ac:dyDescent="0.35">
      <c r="B7427" s="95">
        <v>35472</v>
      </c>
      <c r="C7427" s="195">
        <v>11.62</v>
      </c>
    </row>
    <row r="7428" spans="2:3" x14ac:dyDescent="0.35">
      <c r="B7428" s="95">
        <v>35471</v>
      </c>
      <c r="C7428" s="195">
        <v>11.64</v>
      </c>
    </row>
    <row r="7429" spans="2:3" x14ac:dyDescent="0.35">
      <c r="B7429" s="95">
        <v>35468</v>
      </c>
      <c r="C7429" s="195">
        <v>11.68</v>
      </c>
    </row>
    <row r="7430" spans="2:3" x14ac:dyDescent="0.35">
      <c r="B7430" s="95">
        <v>35467</v>
      </c>
      <c r="C7430" s="195">
        <v>11.66</v>
      </c>
    </row>
    <row r="7431" spans="2:3" x14ac:dyDescent="0.35">
      <c r="B7431" s="95">
        <v>35466</v>
      </c>
      <c r="C7431" s="195">
        <v>11.67</v>
      </c>
    </row>
    <row r="7432" spans="2:3" x14ac:dyDescent="0.35">
      <c r="B7432" s="95">
        <v>35465</v>
      </c>
      <c r="C7432" s="195">
        <v>11.57</v>
      </c>
    </row>
    <row r="7433" spans="2:3" x14ac:dyDescent="0.35">
      <c r="B7433" s="95">
        <v>35464</v>
      </c>
      <c r="C7433" s="195">
        <v>11.5</v>
      </c>
    </row>
    <row r="7434" spans="2:3" x14ac:dyDescent="0.35">
      <c r="B7434" s="95">
        <v>35461</v>
      </c>
      <c r="C7434" s="195">
        <v>11.45</v>
      </c>
    </row>
    <row r="7435" spans="2:3" x14ac:dyDescent="0.35">
      <c r="B7435" s="95">
        <v>35460</v>
      </c>
      <c r="C7435" s="195">
        <v>11.51</v>
      </c>
    </row>
    <row r="7436" spans="2:3" x14ac:dyDescent="0.35">
      <c r="B7436" s="95">
        <v>35459</v>
      </c>
      <c r="C7436" s="195">
        <v>11.51</v>
      </c>
    </row>
    <row r="7437" spans="2:3" x14ac:dyDescent="0.35">
      <c r="B7437" s="95">
        <v>35458</v>
      </c>
      <c r="C7437" s="195">
        <v>11.48</v>
      </c>
    </row>
    <row r="7438" spans="2:3" x14ac:dyDescent="0.35">
      <c r="B7438" s="95">
        <v>35457</v>
      </c>
      <c r="C7438" s="195">
        <v>11.47</v>
      </c>
    </row>
    <row r="7439" spans="2:3" x14ac:dyDescent="0.35">
      <c r="B7439" s="95">
        <v>35454</v>
      </c>
      <c r="C7439" s="195">
        <v>11.45</v>
      </c>
    </row>
    <row r="7440" spans="2:3" x14ac:dyDescent="0.35">
      <c r="B7440" s="95">
        <v>35453</v>
      </c>
      <c r="C7440" s="195">
        <v>11.49</v>
      </c>
    </row>
    <row r="7441" spans="2:3" x14ac:dyDescent="0.35">
      <c r="B7441" s="95">
        <v>35452</v>
      </c>
      <c r="C7441" s="195">
        <v>11.49</v>
      </c>
    </row>
    <row r="7442" spans="2:3" x14ac:dyDescent="0.35">
      <c r="B7442" s="95">
        <v>35451</v>
      </c>
      <c r="C7442" s="195">
        <v>11.46</v>
      </c>
    </row>
    <row r="7443" spans="2:3" x14ac:dyDescent="0.35">
      <c r="B7443" s="95">
        <v>35450</v>
      </c>
      <c r="C7443" s="195">
        <v>11.47</v>
      </c>
    </row>
    <row r="7444" spans="2:3" x14ac:dyDescent="0.35">
      <c r="B7444" s="95">
        <v>35447</v>
      </c>
      <c r="C7444" s="195">
        <v>11.47</v>
      </c>
    </row>
    <row r="7445" spans="2:3" x14ac:dyDescent="0.35">
      <c r="B7445" s="95">
        <v>35446</v>
      </c>
      <c r="C7445" s="195">
        <v>11.45</v>
      </c>
    </row>
    <row r="7446" spans="2:3" x14ac:dyDescent="0.35">
      <c r="B7446" s="95">
        <v>35445</v>
      </c>
      <c r="C7446" s="195">
        <v>11.69</v>
      </c>
    </row>
    <row r="7447" spans="2:3" x14ac:dyDescent="0.35">
      <c r="B7447" s="95">
        <v>35444</v>
      </c>
      <c r="C7447" s="195">
        <v>11.5</v>
      </c>
    </row>
    <row r="7448" spans="2:3" x14ac:dyDescent="0.35">
      <c r="B7448" s="95">
        <v>35443</v>
      </c>
      <c r="C7448" s="195">
        <v>11.43</v>
      </c>
    </row>
    <row r="7449" spans="2:3" x14ac:dyDescent="0.35">
      <c r="B7449" s="95">
        <v>35440</v>
      </c>
      <c r="C7449" s="195">
        <v>11.08</v>
      </c>
    </row>
    <row r="7450" spans="2:3" x14ac:dyDescent="0.35">
      <c r="B7450" s="95">
        <v>35439</v>
      </c>
      <c r="C7450" s="195">
        <v>10.8</v>
      </c>
    </row>
    <row r="7451" spans="2:3" x14ac:dyDescent="0.35">
      <c r="B7451" s="95">
        <v>35438</v>
      </c>
      <c r="C7451" s="195">
        <v>10.88</v>
      </c>
    </row>
    <row r="7452" spans="2:3" x14ac:dyDescent="0.35">
      <c r="B7452" s="95">
        <v>35437</v>
      </c>
      <c r="C7452" s="195">
        <v>10.67</v>
      </c>
    </row>
    <row r="7453" spans="2:3" x14ac:dyDescent="0.35">
      <c r="B7453" s="95">
        <v>35436</v>
      </c>
      <c r="C7453" s="195">
        <v>10.61</v>
      </c>
    </row>
    <row r="7454" spans="2:3" x14ac:dyDescent="0.35">
      <c r="B7454" s="95">
        <v>35433</v>
      </c>
      <c r="C7454" s="195">
        <v>10.72</v>
      </c>
    </row>
    <row r="7455" spans="2:3" x14ac:dyDescent="0.35">
      <c r="B7455" s="95">
        <v>35432</v>
      </c>
      <c r="C7455" s="195">
        <v>10.72</v>
      </c>
    </row>
    <row r="7456" spans="2:3" x14ac:dyDescent="0.35">
      <c r="B7456" s="95">
        <v>35431</v>
      </c>
      <c r="C7456" s="195">
        <v>10.77</v>
      </c>
    </row>
    <row r="7457" spans="2:3" x14ac:dyDescent="0.35">
      <c r="B7457" s="95">
        <v>35430</v>
      </c>
      <c r="C7457" s="195">
        <v>10.41</v>
      </c>
    </row>
    <row r="7458" spans="2:3" x14ac:dyDescent="0.35">
      <c r="B7458" s="95">
        <v>35429</v>
      </c>
      <c r="C7458" s="195">
        <v>10.63</v>
      </c>
    </row>
    <row r="7459" spans="2:3" x14ac:dyDescent="0.35">
      <c r="B7459" s="95">
        <v>35426</v>
      </c>
      <c r="C7459" s="195">
        <v>10.63</v>
      </c>
    </row>
    <row r="7460" spans="2:3" x14ac:dyDescent="0.35">
      <c r="B7460" s="95">
        <v>35425</v>
      </c>
      <c r="C7460" s="195">
        <v>10.63</v>
      </c>
    </row>
    <row r="7461" spans="2:3" x14ac:dyDescent="0.35">
      <c r="B7461" s="95">
        <v>35424</v>
      </c>
      <c r="C7461" s="195">
        <v>10.41</v>
      </c>
    </row>
    <row r="7462" spans="2:3" x14ac:dyDescent="0.35">
      <c r="B7462" s="95">
        <v>35423</v>
      </c>
      <c r="C7462" s="195">
        <v>10.41</v>
      </c>
    </row>
    <row r="7463" spans="2:3" x14ac:dyDescent="0.35">
      <c r="B7463" s="95">
        <v>35422</v>
      </c>
      <c r="C7463" s="195">
        <v>10.41</v>
      </c>
    </row>
    <row r="7464" spans="2:3" x14ac:dyDescent="0.35">
      <c r="B7464" s="95">
        <v>35419</v>
      </c>
      <c r="C7464" s="195">
        <v>10.42</v>
      </c>
    </row>
    <row r="7465" spans="2:3" x14ac:dyDescent="0.35">
      <c r="B7465" s="95">
        <v>35418</v>
      </c>
      <c r="C7465" s="195">
        <v>10.36</v>
      </c>
    </row>
    <row r="7466" spans="2:3" x14ac:dyDescent="0.35">
      <c r="B7466" s="95">
        <v>35417</v>
      </c>
      <c r="C7466" s="195">
        <v>10.41</v>
      </c>
    </row>
    <row r="7467" spans="2:3" x14ac:dyDescent="0.35">
      <c r="B7467" s="95">
        <v>35416</v>
      </c>
      <c r="C7467" s="195">
        <v>10.33</v>
      </c>
    </row>
    <row r="7468" spans="2:3" x14ac:dyDescent="0.35">
      <c r="B7468" s="95">
        <v>35415</v>
      </c>
      <c r="C7468" s="195">
        <v>10.41</v>
      </c>
    </row>
    <row r="7469" spans="2:3" x14ac:dyDescent="0.35">
      <c r="B7469" s="95">
        <v>35412</v>
      </c>
      <c r="C7469" s="195">
        <v>10.050000000000001</v>
      </c>
    </row>
    <row r="7470" spans="2:3" x14ac:dyDescent="0.35">
      <c r="B7470" s="95">
        <v>35411</v>
      </c>
      <c r="C7470" s="195">
        <v>10.28</v>
      </c>
    </row>
    <row r="7471" spans="2:3" x14ac:dyDescent="0.35">
      <c r="B7471" s="95">
        <v>35410</v>
      </c>
      <c r="C7471" s="195">
        <v>10.72</v>
      </c>
    </row>
    <row r="7472" spans="2:3" x14ac:dyDescent="0.35">
      <c r="B7472" s="95">
        <v>35409</v>
      </c>
      <c r="C7472" s="195">
        <v>10.72</v>
      </c>
    </row>
    <row r="7473" spans="2:3" x14ac:dyDescent="0.35">
      <c r="B7473" s="95">
        <v>35408</v>
      </c>
      <c r="C7473" s="195">
        <v>10.98</v>
      </c>
    </row>
    <row r="7474" spans="2:3" x14ac:dyDescent="0.35">
      <c r="B7474" s="95">
        <v>35405</v>
      </c>
      <c r="C7474" s="195">
        <v>10.55</v>
      </c>
    </row>
    <row r="7475" spans="2:3" x14ac:dyDescent="0.35">
      <c r="B7475" s="95">
        <v>35404</v>
      </c>
      <c r="C7475" s="195">
        <v>10.5</v>
      </c>
    </row>
    <row r="7476" spans="2:3" x14ac:dyDescent="0.35">
      <c r="B7476" s="95">
        <v>35403</v>
      </c>
      <c r="C7476" s="195">
        <v>10.18</v>
      </c>
    </row>
    <row r="7477" spans="2:3" x14ac:dyDescent="0.35">
      <c r="B7477" s="95">
        <v>35402</v>
      </c>
      <c r="C7477" s="195">
        <v>10.25</v>
      </c>
    </row>
    <row r="7478" spans="2:3" x14ac:dyDescent="0.35">
      <c r="B7478" s="95">
        <v>35401</v>
      </c>
      <c r="C7478" s="195">
        <v>10.23</v>
      </c>
    </row>
    <row r="7479" spans="2:3" x14ac:dyDescent="0.35">
      <c r="B7479" s="95">
        <v>35398</v>
      </c>
      <c r="C7479" s="195">
        <v>10.25</v>
      </c>
    </row>
    <row r="7480" spans="2:3" x14ac:dyDescent="0.35">
      <c r="B7480" s="95">
        <v>35397</v>
      </c>
      <c r="C7480" s="195">
        <v>10.15</v>
      </c>
    </row>
    <row r="7481" spans="2:3" x14ac:dyDescent="0.35">
      <c r="B7481" s="95">
        <v>35396</v>
      </c>
      <c r="C7481" s="195">
        <v>10.26</v>
      </c>
    </row>
    <row r="7482" spans="2:3" x14ac:dyDescent="0.35">
      <c r="B7482" s="95">
        <v>35395</v>
      </c>
      <c r="C7482" s="195">
        <v>10.220000000000001</v>
      </c>
    </row>
    <row r="7483" spans="2:3" x14ac:dyDescent="0.35">
      <c r="B7483" s="95">
        <v>35394</v>
      </c>
      <c r="C7483" s="195">
        <v>10.15</v>
      </c>
    </row>
    <row r="7484" spans="2:3" x14ac:dyDescent="0.35">
      <c r="B7484" s="95">
        <v>35391</v>
      </c>
      <c r="C7484" s="195">
        <v>10.130000000000001</v>
      </c>
    </row>
    <row r="7485" spans="2:3" x14ac:dyDescent="0.35">
      <c r="B7485" s="95">
        <v>35390</v>
      </c>
      <c r="C7485" s="195">
        <v>10.039999999999999</v>
      </c>
    </row>
    <row r="7486" spans="2:3" x14ac:dyDescent="0.35">
      <c r="B7486" s="95">
        <v>35389</v>
      </c>
      <c r="C7486" s="195">
        <v>10.45</v>
      </c>
    </row>
    <row r="7487" spans="2:3" x14ac:dyDescent="0.35">
      <c r="B7487" s="95">
        <v>35388</v>
      </c>
      <c r="C7487" s="195">
        <v>10.45</v>
      </c>
    </row>
    <row r="7488" spans="2:3" x14ac:dyDescent="0.35">
      <c r="B7488" s="95">
        <v>35387</v>
      </c>
      <c r="C7488" s="195">
        <v>10.59</v>
      </c>
    </row>
    <row r="7489" spans="2:3" x14ac:dyDescent="0.35">
      <c r="B7489" s="95">
        <v>35384</v>
      </c>
      <c r="C7489" s="195">
        <v>10.54</v>
      </c>
    </row>
    <row r="7490" spans="2:3" x14ac:dyDescent="0.35">
      <c r="B7490" s="95">
        <v>35383</v>
      </c>
      <c r="C7490" s="195">
        <v>10.57</v>
      </c>
    </row>
    <row r="7491" spans="2:3" x14ac:dyDescent="0.35">
      <c r="B7491" s="95">
        <v>35382</v>
      </c>
      <c r="C7491" s="195">
        <v>10.15</v>
      </c>
    </row>
    <row r="7492" spans="2:3" x14ac:dyDescent="0.35">
      <c r="B7492" s="95">
        <v>35381</v>
      </c>
      <c r="C7492" s="195">
        <v>10.28</v>
      </c>
    </row>
    <row r="7493" spans="2:3" x14ac:dyDescent="0.35">
      <c r="B7493" s="95">
        <v>35380</v>
      </c>
      <c r="C7493" s="195">
        <v>10.28</v>
      </c>
    </row>
    <row r="7494" spans="2:3" x14ac:dyDescent="0.35">
      <c r="B7494" s="95">
        <v>35377</v>
      </c>
      <c r="C7494" s="195">
        <v>10.19</v>
      </c>
    </row>
    <row r="7495" spans="2:3" x14ac:dyDescent="0.35">
      <c r="B7495" s="95">
        <v>35376</v>
      </c>
      <c r="C7495" s="195">
        <v>10.130000000000001</v>
      </c>
    </row>
    <row r="7496" spans="2:3" x14ac:dyDescent="0.35">
      <c r="B7496" s="95">
        <v>35375</v>
      </c>
      <c r="C7496" s="195">
        <v>10.17</v>
      </c>
    </row>
    <row r="7497" spans="2:3" x14ac:dyDescent="0.35">
      <c r="B7497" s="95">
        <v>35374</v>
      </c>
      <c r="C7497" s="195">
        <v>10.199999999999999</v>
      </c>
    </row>
    <row r="7498" spans="2:3" x14ac:dyDescent="0.35">
      <c r="B7498" s="95">
        <v>35373</v>
      </c>
      <c r="C7498" s="195">
        <v>10.130000000000001</v>
      </c>
    </row>
    <row r="7499" spans="2:3" x14ac:dyDescent="0.35">
      <c r="B7499" s="95">
        <v>35370</v>
      </c>
      <c r="C7499" s="195">
        <v>10.199999999999999</v>
      </c>
    </row>
    <row r="7500" spans="2:3" x14ac:dyDescent="0.35">
      <c r="B7500" s="95">
        <v>35369</v>
      </c>
      <c r="C7500" s="195">
        <v>10.37</v>
      </c>
    </row>
    <row r="7501" spans="2:3" x14ac:dyDescent="0.35">
      <c r="B7501" s="95">
        <v>35368</v>
      </c>
      <c r="C7501" s="195">
        <v>10.130000000000001</v>
      </c>
    </row>
    <row r="7502" spans="2:3" x14ac:dyDescent="0.35">
      <c r="B7502" s="95">
        <v>35367</v>
      </c>
      <c r="C7502" s="195">
        <v>10.130000000000001</v>
      </c>
    </row>
    <row r="7503" spans="2:3" x14ac:dyDescent="0.35">
      <c r="B7503" s="95">
        <v>35366</v>
      </c>
      <c r="C7503" s="195">
        <v>10.199999999999999</v>
      </c>
    </row>
    <row r="7504" spans="2:3" x14ac:dyDescent="0.35">
      <c r="B7504" s="95">
        <v>35363</v>
      </c>
      <c r="C7504" s="195">
        <v>10.220000000000001</v>
      </c>
    </row>
    <row r="7505" spans="2:3" x14ac:dyDescent="0.35">
      <c r="B7505" s="95">
        <v>35362</v>
      </c>
      <c r="C7505" s="195">
        <v>10.039999999999999</v>
      </c>
    </row>
    <row r="7506" spans="2:3" x14ac:dyDescent="0.35">
      <c r="B7506" s="95">
        <v>35361</v>
      </c>
      <c r="C7506" s="195">
        <v>10.130000000000001</v>
      </c>
    </row>
    <row r="7507" spans="2:3" x14ac:dyDescent="0.35">
      <c r="B7507" s="95">
        <v>35360</v>
      </c>
      <c r="C7507" s="195">
        <v>10.17</v>
      </c>
    </row>
    <row r="7508" spans="2:3" x14ac:dyDescent="0.35">
      <c r="B7508" s="95">
        <v>35359</v>
      </c>
      <c r="C7508" s="195">
        <v>10.27</v>
      </c>
    </row>
    <row r="7509" spans="2:3" x14ac:dyDescent="0.35">
      <c r="B7509" s="95">
        <v>35356</v>
      </c>
      <c r="C7509" s="195">
        <v>10.27</v>
      </c>
    </row>
    <row r="7510" spans="2:3" x14ac:dyDescent="0.35">
      <c r="B7510" s="95">
        <v>35355</v>
      </c>
      <c r="C7510" s="195">
        <v>10.27</v>
      </c>
    </row>
    <row r="7511" spans="2:3" x14ac:dyDescent="0.35">
      <c r="B7511" s="95">
        <v>35354</v>
      </c>
      <c r="C7511" s="195">
        <v>10.34</v>
      </c>
    </row>
    <row r="7512" spans="2:3" x14ac:dyDescent="0.35">
      <c r="B7512" s="95">
        <v>35353</v>
      </c>
      <c r="C7512" s="195">
        <v>10.07</v>
      </c>
    </row>
    <row r="7513" spans="2:3" x14ac:dyDescent="0.35">
      <c r="B7513" s="95">
        <v>35352</v>
      </c>
      <c r="C7513" s="195">
        <v>9.93</v>
      </c>
    </row>
    <row r="7514" spans="2:3" x14ac:dyDescent="0.35">
      <c r="B7514" s="95">
        <v>35349</v>
      </c>
      <c r="C7514" s="195">
        <v>10.039999999999999</v>
      </c>
    </row>
    <row r="7515" spans="2:3" x14ac:dyDescent="0.35">
      <c r="B7515" s="95">
        <v>35348</v>
      </c>
      <c r="C7515" s="195">
        <v>10.039999999999999</v>
      </c>
    </row>
    <row r="7516" spans="2:3" x14ac:dyDescent="0.35">
      <c r="B7516" s="95">
        <v>35347</v>
      </c>
      <c r="C7516" s="195">
        <v>10.039999999999999</v>
      </c>
    </row>
    <row r="7517" spans="2:3" x14ac:dyDescent="0.35">
      <c r="B7517" s="95">
        <v>35346</v>
      </c>
      <c r="C7517" s="195">
        <v>10.039999999999999</v>
      </c>
    </row>
    <row r="7518" spans="2:3" x14ac:dyDescent="0.35">
      <c r="B7518" s="95">
        <v>35345</v>
      </c>
      <c r="C7518" s="195">
        <v>9.81</v>
      </c>
    </row>
    <row r="7519" spans="2:3" x14ac:dyDescent="0.35">
      <c r="B7519" s="95">
        <v>35342</v>
      </c>
      <c r="C7519" s="195">
        <v>9.9</v>
      </c>
    </row>
    <row r="7520" spans="2:3" x14ac:dyDescent="0.35">
      <c r="B7520" s="95">
        <v>35341</v>
      </c>
      <c r="C7520" s="195">
        <v>10.039999999999999</v>
      </c>
    </row>
    <row r="7521" spans="2:3" x14ac:dyDescent="0.35">
      <c r="B7521" s="95">
        <v>35340</v>
      </c>
      <c r="C7521" s="195">
        <v>10.039999999999999</v>
      </c>
    </row>
    <row r="7522" spans="2:3" x14ac:dyDescent="0.35">
      <c r="B7522" s="95">
        <v>35339</v>
      </c>
      <c r="C7522" s="195">
        <v>10.039999999999999</v>
      </c>
    </row>
    <row r="7523" spans="2:3" x14ac:dyDescent="0.35">
      <c r="B7523" s="95">
        <v>35338</v>
      </c>
      <c r="C7523" s="195">
        <v>10</v>
      </c>
    </row>
    <row r="7524" spans="2:3" x14ac:dyDescent="0.35">
      <c r="B7524" s="95">
        <v>35335</v>
      </c>
      <c r="C7524" s="195">
        <v>10.039999999999999</v>
      </c>
    </row>
    <row r="7525" spans="2:3" x14ac:dyDescent="0.35">
      <c r="B7525" s="95">
        <v>35334</v>
      </c>
      <c r="C7525" s="195">
        <v>10.039999999999999</v>
      </c>
    </row>
    <row r="7526" spans="2:3" x14ac:dyDescent="0.35">
      <c r="B7526" s="95">
        <v>35333</v>
      </c>
      <c r="C7526" s="195">
        <v>9.9499999999999993</v>
      </c>
    </row>
    <row r="7527" spans="2:3" x14ac:dyDescent="0.35">
      <c r="B7527" s="95">
        <v>35332</v>
      </c>
      <c r="C7527" s="195">
        <v>10.039999999999999</v>
      </c>
    </row>
    <row r="7528" spans="2:3" x14ac:dyDescent="0.35">
      <c r="B7528" s="95">
        <v>35331</v>
      </c>
      <c r="C7528" s="195">
        <v>10.09</v>
      </c>
    </row>
    <row r="7529" spans="2:3" x14ac:dyDescent="0.35">
      <c r="B7529" s="95">
        <v>35328</v>
      </c>
      <c r="C7529" s="195">
        <v>9.9700000000000006</v>
      </c>
    </row>
    <row r="7530" spans="2:3" x14ac:dyDescent="0.35">
      <c r="B7530" s="95">
        <v>35327</v>
      </c>
      <c r="C7530" s="195">
        <v>10.02</v>
      </c>
    </row>
    <row r="7531" spans="2:3" x14ac:dyDescent="0.35">
      <c r="B7531" s="95">
        <v>35326</v>
      </c>
      <c r="C7531" s="195">
        <v>10.15</v>
      </c>
    </row>
    <row r="7532" spans="2:3" x14ac:dyDescent="0.35">
      <c r="B7532" s="95">
        <v>35325</v>
      </c>
      <c r="C7532" s="195">
        <v>10.02</v>
      </c>
    </row>
    <row r="7533" spans="2:3" x14ac:dyDescent="0.35">
      <c r="B7533" s="95">
        <v>35324</v>
      </c>
      <c r="C7533" s="195">
        <v>10.039999999999999</v>
      </c>
    </row>
    <row r="7534" spans="2:3" x14ac:dyDescent="0.35">
      <c r="B7534" s="95">
        <v>35321</v>
      </c>
      <c r="C7534" s="195">
        <v>10.039999999999999</v>
      </c>
    </row>
    <row r="7535" spans="2:3" x14ac:dyDescent="0.35">
      <c r="B7535" s="95">
        <v>35320</v>
      </c>
      <c r="C7535" s="195">
        <v>9.9700000000000006</v>
      </c>
    </row>
    <row r="7536" spans="2:3" x14ac:dyDescent="0.35">
      <c r="B7536" s="95">
        <v>35319</v>
      </c>
      <c r="C7536" s="195">
        <v>10.039999999999999</v>
      </c>
    </row>
    <row r="7537" spans="2:3" x14ac:dyDescent="0.35">
      <c r="B7537" s="95">
        <v>35318</v>
      </c>
      <c r="C7537" s="195">
        <v>10.15</v>
      </c>
    </row>
    <row r="7538" spans="2:3" x14ac:dyDescent="0.35">
      <c r="B7538" s="95">
        <v>35317</v>
      </c>
      <c r="C7538" s="195">
        <v>10.039999999999999</v>
      </c>
    </row>
    <row r="7539" spans="2:3" x14ac:dyDescent="0.35">
      <c r="B7539" s="95">
        <v>35314</v>
      </c>
      <c r="C7539" s="195">
        <v>10.039999999999999</v>
      </c>
    </row>
    <row r="7540" spans="2:3" x14ac:dyDescent="0.35">
      <c r="B7540" s="95">
        <v>35313</v>
      </c>
      <c r="C7540" s="195">
        <v>10.11</v>
      </c>
    </row>
    <row r="7541" spans="2:3" x14ac:dyDescent="0.35">
      <c r="B7541" s="95">
        <v>35312</v>
      </c>
      <c r="C7541" s="195">
        <v>10.09</v>
      </c>
    </row>
    <row r="7542" spans="2:3" x14ac:dyDescent="0.35">
      <c r="B7542" s="95">
        <v>35311</v>
      </c>
      <c r="C7542" s="195">
        <v>10.039999999999999</v>
      </c>
    </row>
    <row r="7543" spans="2:3" x14ac:dyDescent="0.35">
      <c r="B7543" s="95">
        <v>35310</v>
      </c>
      <c r="C7543" s="195">
        <v>9.93</v>
      </c>
    </row>
    <row r="7544" spans="2:3" x14ac:dyDescent="0.35">
      <c r="B7544" s="95">
        <v>35307</v>
      </c>
      <c r="C7544" s="195">
        <v>9.99</v>
      </c>
    </row>
    <row r="7545" spans="2:3" x14ac:dyDescent="0.35">
      <c r="B7545" s="95">
        <v>35306</v>
      </c>
      <c r="C7545" s="195">
        <v>10.039999999999999</v>
      </c>
    </row>
    <row r="7546" spans="2:3" x14ac:dyDescent="0.35">
      <c r="B7546" s="95">
        <v>35305</v>
      </c>
      <c r="C7546" s="195">
        <v>9.81</v>
      </c>
    </row>
    <row r="7547" spans="2:3" x14ac:dyDescent="0.35">
      <c r="B7547" s="95">
        <v>35304</v>
      </c>
      <c r="C7547" s="195">
        <v>10.36</v>
      </c>
    </row>
    <row r="7548" spans="2:3" x14ac:dyDescent="0.35">
      <c r="B7548" s="95">
        <v>35303</v>
      </c>
      <c r="C7548" s="195">
        <v>9.5</v>
      </c>
    </row>
    <row r="7549" spans="2:3" x14ac:dyDescent="0.35">
      <c r="B7549" s="95">
        <v>35300</v>
      </c>
      <c r="C7549" s="195">
        <v>9.5399999999999991</v>
      </c>
    </row>
    <row r="7550" spans="2:3" x14ac:dyDescent="0.35">
      <c r="B7550" s="95">
        <v>35299</v>
      </c>
      <c r="C7550" s="195">
        <v>9.58</v>
      </c>
    </row>
    <row r="7551" spans="2:3" x14ac:dyDescent="0.35">
      <c r="B7551" s="95">
        <v>35298</v>
      </c>
      <c r="C7551" s="195">
        <v>9.67</v>
      </c>
    </row>
    <row r="7552" spans="2:3" x14ac:dyDescent="0.35">
      <c r="B7552" s="95">
        <v>35297</v>
      </c>
      <c r="C7552" s="195">
        <v>9.67</v>
      </c>
    </row>
    <row r="7553" spans="2:3" x14ac:dyDescent="0.35">
      <c r="B7553" s="95">
        <v>35296</v>
      </c>
      <c r="C7553" s="195">
        <v>9.4499999999999993</v>
      </c>
    </row>
    <row r="7554" spans="2:3" x14ac:dyDescent="0.35">
      <c r="B7554" s="95">
        <v>35293</v>
      </c>
      <c r="C7554" s="195">
        <v>9.68</v>
      </c>
    </row>
    <row r="7555" spans="2:3" x14ac:dyDescent="0.35">
      <c r="B7555" s="95">
        <v>35292</v>
      </c>
      <c r="C7555" s="195">
        <v>9.81</v>
      </c>
    </row>
    <row r="7556" spans="2:3" x14ac:dyDescent="0.35">
      <c r="B7556" s="95">
        <v>35291</v>
      </c>
      <c r="C7556" s="195">
        <v>9.81</v>
      </c>
    </row>
    <row r="7557" spans="2:3" x14ac:dyDescent="0.35">
      <c r="B7557" s="95">
        <v>35290</v>
      </c>
      <c r="C7557" s="195">
        <v>10.11</v>
      </c>
    </row>
    <row r="7558" spans="2:3" x14ac:dyDescent="0.35">
      <c r="B7558" s="95">
        <v>35289</v>
      </c>
      <c r="C7558" s="195">
        <v>10.09</v>
      </c>
    </row>
    <row r="7559" spans="2:3" x14ac:dyDescent="0.35">
      <c r="B7559" s="95">
        <v>35286</v>
      </c>
      <c r="C7559" s="195">
        <v>10.039999999999999</v>
      </c>
    </row>
    <row r="7560" spans="2:3" x14ac:dyDescent="0.35">
      <c r="B7560" s="95">
        <v>35285</v>
      </c>
      <c r="C7560" s="195">
        <v>10.18</v>
      </c>
    </row>
    <row r="7561" spans="2:3" x14ac:dyDescent="0.35">
      <c r="B7561" s="95">
        <v>35284</v>
      </c>
      <c r="C7561" s="195">
        <v>10.09</v>
      </c>
    </row>
    <row r="7562" spans="2:3" x14ac:dyDescent="0.35">
      <c r="B7562" s="95">
        <v>35283</v>
      </c>
      <c r="C7562" s="195">
        <v>10.039999999999999</v>
      </c>
    </row>
    <row r="7563" spans="2:3" x14ac:dyDescent="0.35">
      <c r="B7563" s="95">
        <v>35282</v>
      </c>
      <c r="C7563" s="195">
        <v>10.08</v>
      </c>
    </row>
    <row r="7564" spans="2:3" x14ac:dyDescent="0.35">
      <c r="B7564" s="95">
        <v>35279</v>
      </c>
      <c r="C7564" s="195">
        <v>9.9600000000000009</v>
      </c>
    </row>
    <row r="7565" spans="2:3" x14ac:dyDescent="0.35">
      <c r="B7565" s="95">
        <v>35278</v>
      </c>
      <c r="C7565" s="195">
        <v>10.27</v>
      </c>
    </row>
    <row r="7566" spans="2:3" x14ac:dyDescent="0.35">
      <c r="B7566" s="95">
        <v>35277</v>
      </c>
      <c r="C7566" s="195">
        <v>10.09</v>
      </c>
    </row>
    <row r="7567" spans="2:3" x14ac:dyDescent="0.35">
      <c r="B7567" s="95">
        <v>35276</v>
      </c>
      <c r="C7567" s="195">
        <v>10.02</v>
      </c>
    </row>
    <row r="7568" spans="2:3" x14ac:dyDescent="0.35">
      <c r="B7568" s="95">
        <v>35275</v>
      </c>
      <c r="C7568" s="195">
        <v>10.130000000000001</v>
      </c>
    </row>
    <row r="7569" spans="2:3" x14ac:dyDescent="0.35">
      <c r="B7569" s="95">
        <v>35272</v>
      </c>
      <c r="C7569" s="195">
        <v>9.8699999999999992</v>
      </c>
    </row>
    <row r="7570" spans="2:3" x14ac:dyDescent="0.35">
      <c r="B7570" s="95">
        <v>35271</v>
      </c>
      <c r="C7570" s="195">
        <v>10.27</v>
      </c>
    </row>
    <row r="7571" spans="2:3" x14ac:dyDescent="0.35">
      <c r="B7571" s="95">
        <v>35270</v>
      </c>
      <c r="C7571" s="195">
        <v>9.9700000000000006</v>
      </c>
    </row>
    <row r="7572" spans="2:3" x14ac:dyDescent="0.35">
      <c r="B7572" s="95">
        <v>35269</v>
      </c>
      <c r="C7572" s="195">
        <v>10.41</v>
      </c>
    </row>
    <row r="7573" spans="2:3" x14ac:dyDescent="0.35">
      <c r="B7573" s="95">
        <v>35268</v>
      </c>
      <c r="C7573" s="195">
        <v>9.8800000000000008</v>
      </c>
    </row>
    <row r="7574" spans="2:3" x14ac:dyDescent="0.35">
      <c r="B7574" s="95">
        <v>35265</v>
      </c>
      <c r="C7574" s="195">
        <v>9.9</v>
      </c>
    </row>
    <row r="7575" spans="2:3" x14ac:dyDescent="0.35">
      <c r="B7575" s="95">
        <v>35264</v>
      </c>
      <c r="C7575" s="195">
        <v>9.77</v>
      </c>
    </row>
    <row r="7576" spans="2:3" x14ac:dyDescent="0.35">
      <c r="B7576" s="95">
        <v>35263</v>
      </c>
      <c r="C7576" s="195">
        <v>9.86</v>
      </c>
    </row>
    <row r="7577" spans="2:3" x14ac:dyDescent="0.35">
      <c r="B7577" s="95">
        <v>35262</v>
      </c>
      <c r="C7577" s="195">
        <v>9.81</v>
      </c>
    </row>
    <row r="7578" spans="2:3" x14ac:dyDescent="0.35">
      <c r="B7578" s="95">
        <v>35261</v>
      </c>
      <c r="C7578" s="195">
        <v>9.81</v>
      </c>
    </row>
    <row r="7579" spans="2:3" x14ac:dyDescent="0.35">
      <c r="B7579" s="95">
        <v>35258</v>
      </c>
      <c r="C7579" s="195">
        <v>9.36</v>
      </c>
    </row>
    <row r="7580" spans="2:3" x14ac:dyDescent="0.35">
      <c r="B7580" s="95">
        <v>35257</v>
      </c>
      <c r="C7580" s="195">
        <v>8.76</v>
      </c>
    </row>
    <row r="7581" spans="2:3" x14ac:dyDescent="0.35">
      <c r="B7581" s="95">
        <v>35256</v>
      </c>
      <c r="C7581" s="195">
        <v>8.85</v>
      </c>
    </row>
    <row r="7582" spans="2:3" x14ac:dyDescent="0.35">
      <c r="B7582" s="95">
        <v>35255</v>
      </c>
      <c r="C7582" s="195">
        <v>8.58</v>
      </c>
    </row>
    <row r="7583" spans="2:3" x14ac:dyDescent="0.35">
      <c r="B7583" s="95">
        <v>35254</v>
      </c>
      <c r="C7583" s="195">
        <v>8.67</v>
      </c>
    </row>
    <row r="7584" spans="2:3" x14ac:dyDescent="0.35">
      <c r="B7584" s="95">
        <v>35251</v>
      </c>
      <c r="C7584" s="195">
        <v>8.49</v>
      </c>
    </row>
    <row r="7585" spans="2:3" x14ac:dyDescent="0.35">
      <c r="B7585" s="95">
        <v>35250</v>
      </c>
      <c r="C7585" s="195">
        <v>8.67</v>
      </c>
    </row>
    <row r="7586" spans="2:3" x14ac:dyDescent="0.35">
      <c r="B7586" s="95">
        <v>35249</v>
      </c>
      <c r="C7586" s="195">
        <v>8.82</v>
      </c>
    </row>
    <row r="7587" spans="2:3" x14ac:dyDescent="0.35">
      <c r="B7587" s="95">
        <v>35248</v>
      </c>
      <c r="C7587" s="195">
        <v>8.94</v>
      </c>
    </row>
    <row r="7588" spans="2:3" x14ac:dyDescent="0.35">
      <c r="B7588" s="95">
        <v>35247</v>
      </c>
      <c r="C7588" s="195">
        <v>9.1300000000000008</v>
      </c>
    </row>
    <row r="7589" spans="2:3" x14ac:dyDescent="0.35">
      <c r="B7589" s="95">
        <v>35244</v>
      </c>
      <c r="C7589" s="195">
        <v>9.17</v>
      </c>
    </row>
    <row r="7590" spans="2:3" x14ac:dyDescent="0.35">
      <c r="B7590" s="95">
        <v>35243</v>
      </c>
      <c r="C7590" s="195">
        <v>9.3000000000000007</v>
      </c>
    </row>
    <row r="7591" spans="2:3" x14ac:dyDescent="0.35">
      <c r="B7591" s="95">
        <v>35242</v>
      </c>
      <c r="C7591" s="195">
        <v>9.26</v>
      </c>
    </row>
    <row r="7592" spans="2:3" x14ac:dyDescent="0.35">
      <c r="B7592" s="95">
        <v>35241</v>
      </c>
      <c r="C7592" s="195">
        <v>9.09</v>
      </c>
    </row>
    <row r="7593" spans="2:3" x14ac:dyDescent="0.35">
      <c r="B7593" s="95">
        <v>35240</v>
      </c>
      <c r="C7593" s="195">
        <v>8.85</v>
      </c>
    </row>
    <row r="7594" spans="2:3" x14ac:dyDescent="0.35">
      <c r="B7594" s="95">
        <v>35237</v>
      </c>
      <c r="C7594" s="195">
        <v>9.17</v>
      </c>
    </row>
    <row r="7595" spans="2:3" x14ac:dyDescent="0.35">
      <c r="B7595" s="95">
        <v>35236</v>
      </c>
      <c r="C7595" s="195">
        <v>9.4499999999999993</v>
      </c>
    </row>
    <row r="7596" spans="2:3" x14ac:dyDescent="0.35">
      <c r="B7596" s="95">
        <v>35235</v>
      </c>
      <c r="C7596" s="195">
        <v>9.5399999999999991</v>
      </c>
    </row>
    <row r="7597" spans="2:3" x14ac:dyDescent="0.35">
      <c r="B7597" s="95">
        <v>35234</v>
      </c>
      <c r="C7597" s="195">
        <v>9.58</v>
      </c>
    </row>
    <row r="7598" spans="2:3" x14ac:dyDescent="0.35">
      <c r="B7598" s="95">
        <v>35233</v>
      </c>
      <c r="C7598" s="195">
        <v>10.27</v>
      </c>
    </row>
    <row r="7599" spans="2:3" x14ac:dyDescent="0.35">
      <c r="B7599" s="95">
        <v>35230</v>
      </c>
      <c r="C7599" s="195">
        <v>10.39</v>
      </c>
    </row>
    <row r="7600" spans="2:3" x14ac:dyDescent="0.35">
      <c r="B7600" s="95">
        <v>35229</v>
      </c>
      <c r="C7600" s="195">
        <v>9.9499999999999993</v>
      </c>
    </row>
    <row r="7601" spans="2:3" x14ac:dyDescent="0.35">
      <c r="B7601" s="95">
        <v>35228</v>
      </c>
      <c r="C7601" s="195">
        <v>9.49</v>
      </c>
    </row>
    <row r="7602" spans="2:3" x14ac:dyDescent="0.35">
      <c r="B7602" s="95">
        <v>35227</v>
      </c>
      <c r="C7602" s="195">
        <v>9.18</v>
      </c>
    </row>
    <row r="7603" spans="2:3" x14ac:dyDescent="0.35">
      <c r="B7603" s="95">
        <v>35226</v>
      </c>
      <c r="C7603" s="195">
        <v>9.2200000000000006</v>
      </c>
    </row>
    <row r="7604" spans="2:3" x14ac:dyDescent="0.35">
      <c r="B7604" s="95">
        <v>35223</v>
      </c>
      <c r="C7604" s="195">
        <v>9.17</v>
      </c>
    </row>
    <row r="7605" spans="2:3" x14ac:dyDescent="0.35">
      <c r="B7605" s="95">
        <v>35222</v>
      </c>
      <c r="C7605" s="195">
        <v>9.1300000000000008</v>
      </c>
    </row>
    <row r="7606" spans="2:3" x14ac:dyDescent="0.35">
      <c r="B7606" s="95">
        <v>35221</v>
      </c>
      <c r="C7606" s="195">
        <v>9.4499999999999993</v>
      </c>
    </row>
    <row r="7607" spans="2:3" x14ac:dyDescent="0.35">
      <c r="B7607" s="95">
        <v>35220</v>
      </c>
      <c r="C7607" s="195">
        <v>9.49</v>
      </c>
    </row>
    <row r="7608" spans="2:3" x14ac:dyDescent="0.35">
      <c r="B7608" s="95">
        <v>35219</v>
      </c>
      <c r="C7608" s="195">
        <v>9.2200000000000006</v>
      </c>
    </row>
    <row r="7609" spans="2:3" x14ac:dyDescent="0.35">
      <c r="B7609" s="95">
        <v>35216</v>
      </c>
      <c r="C7609" s="195">
        <v>9.4</v>
      </c>
    </row>
    <row r="7610" spans="2:3" x14ac:dyDescent="0.35">
      <c r="B7610" s="95">
        <v>35215</v>
      </c>
      <c r="C7610" s="195">
        <v>9.27</v>
      </c>
    </row>
    <row r="7611" spans="2:3" x14ac:dyDescent="0.35">
      <c r="B7611" s="95">
        <v>35214</v>
      </c>
      <c r="C7611" s="195">
        <v>9.5399999999999991</v>
      </c>
    </row>
    <row r="7612" spans="2:3" x14ac:dyDescent="0.35">
      <c r="B7612" s="95">
        <v>35213</v>
      </c>
      <c r="C7612" s="195">
        <v>9.36</v>
      </c>
    </row>
    <row r="7613" spans="2:3" x14ac:dyDescent="0.35">
      <c r="B7613" s="95">
        <v>35212</v>
      </c>
      <c r="C7613" s="195">
        <v>9.4</v>
      </c>
    </row>
    <row r="7614" spans="2:3" x14ac:dyDescent="0.35">
      <c r="B7614" s="95">
        <v>35209</v>
      </c>
      <c r="C7614" s="195">
        <v>9.5</v>
      </c>
    </row>
    <row r="7615" spans="2:3" x14ac:dyDescent="0.35">
      <c r="B7615" s="95">
        <v>35208</v>
      </c>
      <c r="C7615" s="195">
        <v>9.58</v>
      </c>
    </row>
    <row r="7616" spans="2:3" x14ac:dyDescent="0.35">
      <c r="B7616" s="95">
        <v>35207</v>
      </c>
      <c r="C7616" s="195">
        <v>9.86</v>
      </c>
    </row>
    <row r="7617" spans="2:3" x14ac:dyDescent="0.35">
      <c r="B7617" s="95">
        <v>35206</v>
      </c>
      <c r="C7617" s="195">
        <v>9.93</v>
      </c>
    </row>
    <row r="7618" spans="2:3" x14ac:dyDescent="0.35">
      <c r="B7618" s="95">
        <v>35205</v>
      </c>
      <c r="C7618" s="195">
        <v>10.199999999999999</v>
      </c>
    </row>
    <row r="7619" spans="2:3" x14ac:dyDescent="0.35">
      <c r="B7619" s="95">
        <v>35202</v>
      </c>
      <c r="C7619" s="195">
        <v>10.45</v>
      </c>
    </row>
    <row r="7620" spans="2:3" x14ac:dyDescent="0.35">
      <c r="B7620" s="95">
        <v>35201</v>
      </c>
      <c r="C7620" s="195">
        <v>10.95</v>
      </c>
    </row>
    <row r="7621" spans="2:3" x14ac:dyDescent="0.35">
      <c r="B7621" s="95">
        <v>35200</v>
      </c>
      <c r="C7621" s="195">
        <v>10.130000000000001</v>
      </c>
    </row>
    <row r="7622" spans="2:3" x14ac:dyDescent="0.35">
      <c r="B7622" s="95">
        <v>35199</v>
      </c>
      <c r="C7622" s="195">
        <v>10</v>
      </c>
    </row>
    <row r="7623" spans="2:3" x14ac:dyDescent="0.35">
      <c r="B7623" s="95">
        <v>35198</v>
      </c>
      <c r="C7623" s="195">
        <v>10.119999999999999</v>
      </c>
    </row>
    <row r="7624" spans="2:3" x14ac:dyDescent="0.35">
      <c r="B7624" s="95">
        <v>35195</v>
      </c>
      <c r="C7624" s="195">
        <v>9.99</v>
      </c>
    </row>
    <row r="7625" spans="2:3" x14ac:dyDescent="0.35">
      <c r="B7625" s="95">
        <v>35194</v>
      </c>
      <c r="C7625" s="195">
        <v>10.44</v>
      </c>
    </row>
    <row r="7626" spans="2:3" x14ac:dyDescent="0.35">
      <c r="B7626" s="95">
        <v>35193</v>
      </c>
      <c r="C7626" s="195">
        <v>10.44</v>
      </c>
    </row>
    <row r="7627" spans="2:3" x14ac:dyDescent="0.35">
      <c r="B7627" s="95">
        <v>35192</v>
      </c>
      <c r="C7627" s="195">
        <v>10.45</v>
      </c>
    </row>
    <row r="7628" spans="2:3" x14ac:dyDescent="0.35">
      <c r="B7628" s="95">
        <v>35191</v>
      </c>
      <c r="C7628" s="195">
        <v>10.41</v>
      </c>
    </row>
    <row r="7629" spans="2:3" x14ac:dyDescent="0.35">
      <c r="B7629" s="95">
        <v>35188</v>
      </c>
      <c r="C7629" s="195">
        <v>10.54</v>
      </c>
    </row>
    <row r="7630" spans="2:3" x14ac:dyDescent="0.35">
      <c r="B7630" s="95">
        <v>35187</v>
      </c>
      <c r="C7630" s="195">
        <v>10.51</v>
      </c>
    </row>
    <row r="7631" spans="2:3" x14ac:dyDescent="0.35">
      <c r="B7631" s="95">
        <v>35186</v>
      </c>
      <c r="C7631" s="195">
        <v>10.54</v>
      </c>
    </row>
    <row r="7632" spans="2:3" x14ac:dyDescent="0.35">
      <c r="B7632" s="95">
        <v>35185</v>
      </c>
      <c r="C7632" s="195">
        <v>10.54</v>
      </c>
    </row>
    <row r="7633" spans="2:3" x14ac:dyDescent="0.35">
      <c r="B7633" s="95">
        <v>35184</v>
      </c>
      <c r="C7633" s="195">
        <v>10.5</v>
      </c>
    </row>
    <row r="7634" spans="2:3" x14ac:dyDescent="0.35">
      <c r="B7634" s="95">
        <v>35181</v>
      </c>
      <c r="C7634" s="195">
        <v>10.41</v>
      </c>
    </row>
    <row r="7635" spans="2:3" x14ac:dyDescent="0.35">
      <c r="B7635" s="95">
        <v>35180</v>
      </c>
      <c r="C7635" s="195">
        <v>10.41</v>
      </c>
    </row>
    <row r="7636" spans="2:3" x14ac:dyDescent="0.35">
      <c r="B7636" s="95">
        <v>35179</v>
      </c>
      <c r="C7636" s="195">
        <v>10.72</v>
      </c>
    </row>
    <row r="7637" spans="2:3" x14ac:dyDescent="0.35">
      <c r="B7637" s="95">
        <v>35178</v>
      </c>
      <c r="C7637" s="195">
        <v>10.31</v>
      </c>
    </row>
    <row r="7638" spans="2:3" x14ac:dyDescent="0.35">
      <c r="B7638" s="95">
        <v>35177</v>
      </c>
      <c r="C7638" s="195">
        <v>10.27</v>
      </c>
    </row>
    <row r="7639" spans="2:3" x14ac:dyDescent="0.35">
      <c r="B7639" s="95">
        <v>35174</v>
      </c>
      <c r="C7639" s="195">
        <v>10.220000000000001</v>
      </c>
    </row>
    <row r="7640" spans="2:3" x14ac:dyDescent="0.35">
      <c r="B7640" s="95">
        <v>35173</v>
      </c>
      <c r="C7640" s="195">
        <v>10.09</v>
      </c>
    </row>
    <row r="7641" spans="2:3" x14ac:dyDescent="0.35">
      <c r="B7641" s="95">
        <v>35172</v>
      </c>
      <c r="C7641" s="195">
        <v>9.9499999999999993</v>
      </c>
    </row>
    <row r="7642" spans="2:3" x14ac:dyDescent="0.35">
      <c r="B7642" s="95">
        <v>35171</v>
      </c>
      <c r="C7642" s="195">
        <v>9.5399999999999991</v>
      </c>
    </row>
    <row r="7643" spans="2:3" x14ac:dyDescent="0.35">
      <c r="B7643" s="95">
        <v>35170</v>
      </c>
      <c r="C7643" s="195">
        <v>9.5399999999999991</v>
      </c>
    </row>
    <row r="7644" spans="2:3" x14ac:dyDescent="0.35">
      <c r="B7644" s="95">
        <v>35167</v>
      </c>
      <c r="C7644" s="195">
        <v>9.58</v>
      </c>
    </row>
    <row r="7645" spans="2:3" x14ac:dyDescent="0.35">
      <c r="B7645" s="95">
        <v>35166</v>
      </c>
      <c r="C7645" s="195">
        <v>9.77</v>
      </c>
    </row>
    <row r="7646" spans="2:3" x14ac:dyDescent="0.35">
      <c r="B7646" s="95">
        <v>35165</v>
      </c>
      <c r="C7646" s="195">
        <v>9.77</v>
      </c>
    </row>
    <row r="7647" spans="2:3" x14ac:dyDescent="0.35">
      <c r="B7647" s="95">
        <v>35164</v>
      </c>
      <c r="C7647" s="195">
        <v>9.59</v>
      </c>
    </row>
    <row r="7648" spans="2:3" x14ac:dyDescent="0.35">
      <c r="B7648" s="95">
        <v>35163</v>
      </c>
      <c r="C7648" s="195">
        <v>9.58</v>
      </c>
    </row>
    <row r="7649" spans="2:3" x14ac:dyDescent="0.35">
      <c r="B7649" s="95">
        <v>35160</v>
      </c>
      <c r="C7649" s="195">
        <v>9.4</v>
      </c>
    </row>
    <row r="7650" spans="2:3" x14ac:dyDescent="0.35">
      <c r="B7650" s="95">
        <v>35159</v>
      </c>
      <c r="C7650" s="195">
        <v>9.4</v>
      </c>
    </row>
    <row r="7651" spans="2:3" x14ac:dyDescent="0.35">
      <c r="B7651" s="95">
        <v>35158</v>
      </c>
      <c r="C7651" s="195">
        <v>9.49</v>
      </c>
    </row>
    <row r="7652" spans="2:3" x14ac:dyDescent="0.35">
      <c r="B7652" s="95">
        <v>35157</v>
      </c>
      <c r="C7652" s="195">
        <v>9.27</v>
      </c>
    </row>
    <row r="7653" spans="2:3" x14ac:dyDescent="0.35">
      <c r="B7653" s="95">
        <v>35156</v>
      </c>
      <c r="C7653" s="195">
        <v>9.31</v>
      </c>
    </row>
    <row r="7654" spans="2:3" x14ac:dyDescent="0.35">
      <c r="B7654" s="95">
        <v>35153</v>
      </c>
      <c r="C7654" s="195">
        <v>9.2200000000000006</v>
      </c>
    </row>
    <row r="7655" spans="2:3" x14ac:dyDescent="0.35">
      <c r="B7655" s="95">
        <v>35152</v>
      </c>
      <c r="C7655" s="195">
        <v>9.17</v>
      </c>
    </row>
    <row r="7656" spans="2:3" x14ac:dyDescent="0.35">
      <c r="B7656" s="95">
        <v>35151</v>
      </c>
      <c r="C7656" s="195">
        <v>9.1300000000000008</v>
      </c>
    </row>
    <row r="7657" spans="2:3" x14ac:dyDescent="0.35">
      <c r="B7657" s="95">
        <v>35150</v>
      </c>
      <c r="C7657" s="195">
        <v>9.0399999999999991</v>
      </c>
    </row>
    <row r="7658" spans="2:3" x14ac:dyDescent="0.35">
      <c r="B7658" s="95">
        <v>35149</v>
      </c>
      <c r="C7658" s="195">
        <v>9.1300000000000008</v>
      </c>
    </row>
    <row r="7659" spans="2:3" x14ac:dyDescent="0.35">
      <c r="B7659" s="95">
        <v>35146</v>
      </c>
      <c r="C7659" s="195">
        <v>9.17</v>
      </c>
    </row>
    <row r="7660" spans="2:3" x14ac:dyDescent="0.35">
      <c r="B7660" s="95">
        <v>35145</v>
      </c>
      <c r="C7660" s="195">
        <v>9.17</v>
      </c>
    </row>
    <row r="7661" spans="2:3" x14ac:dyDescent="0.35">
      <c r="B7661" s="95">
        <v>35144</v>
      </c>
      <c r="C7661" s="195">
        <v>9.08</v>
      </c>
    </row>
    <row r="7662" spans="2:3" x14ac:dyDescent="0.35">
      <c r="B7662" s="95">
        <v>35143</v>
      </c>
      <c r="C7662" s="195">
        <v>9.08</v>
      </c>
    </row>
    <row r="7663" spans="2:3" x14ac:dyDescent="0.35">
      <c r="B7663" s="95">
        <v>35142</v>
      </c>
      <c r="C7663" s="195">
        <v>9.01</v>
      </c>
    </row>
    <row r="7664" spans="2:3" x14ac:dyDescent="0.35">
      <c r="B7664" s="95">
        <v>35139</v>
      </c>
      <c r="C7664" s="195">
        <v>9.2200000000000006</v>
      </c>
    </row>
    <row r="7665" spans="2:3" x14ac:dyDescent="0.35">
      <c r="B7665" s="95">
        <v>35138</v>
      </c>
      <c r="C7665" s="195">
        <v>9.2200000000000006</v>
      </c>
    </row>
    <row r="7666" spans="2:3" x14ac:dyDescent="0.35">
      <c r="B7666" s="95">
        <v>35137</v>
      </c>
      <c r="C7666" s="195">
        <v>9.31</v>
      </c>
    </row>
    <row r="7667" spans="2:3" x14ac:dyDescent="0.35">
      <c r="B7667" s="95">
        <v>35136</v>
      </c>
      <c r="C7667" s="195">
        <v>9.31</v>
      </c>
    </row>
    <row r="7668" spans="2:3" x14ac:dyDescent="0.35">
      <c r="B7668" s="95">
        <v>35135</v>
      </c>
      <c r="C7668" s="195">
        <v>9.33</v>
      </c>
    </row>
    <row r="7669" spans="2:3" x14ac:dyDescent="0.35">
      <c r="B7669" s="95">
        <v>35132</v>
      </c>
      <c r="C7669" s="195">
        <v>9.33</v>
      </c>
    </row>
    <row r="7670" spans="2:3" x14ac:dyDescent="0.35">
      <c r="B7670" s="95">
        <v>35131</v>
      </c>
      <c r="C7670" s="195">
        <v>9.49</v>
      </c>
    </row>
    <row r="7671" spans="2:3" x14ac:dyDescent="0.35">
      <c r="B7671" s="95">
        <v>35130</v>
      </c>
      <c r="C7671" s="195">
        <v>9.36</v>
      </c>
    </row>
    <row r="7672" spans="2:3" x14ac:dyDescent="0.35">
      <c r="B7672" s="95">
        <v>35129</v>
      </c>
      <c r="C7672" s="195">
        <v>8.86</v>
      </c>
    </row>
    <row r="7673" spans="2:3" x14ac:dyDescent="0.35">
      <c r="B7673" s="95">
        <v>35128</v>
      </c>
      <c r="C7673" s="195">
        <v>8.86</v>
      </c>
    </row>
    <row r="7674" spans="2:3" x14ac:dyDescent="0.35">
      <c r="B7674" s="95">
        <v>35125</v>
      </c>
      <c r="C7674" s="195">
        <v>9.1300000000000008</v>
      </c>
    </row>
    <row r="7675" spans="2:3" x14ac:dyDescent="0.35">
      <c r="B7675" s="95">
        <v>35124</v>
      </c>
      <c r="C7675" s="195">
        <v>8.94</v>
      </c>
    </row>
    <row r="7676" spans="2:3" x14ac:dyDescent="0.35">
      <c r="B7676" s="95">
        <v>35123</v>
      </c>
      <c r="C7676" s="195">
        <v>9.26</v>
      </c>
    </row>
    <row r="7677" spans="2:3" x14ac:dyDescent="0.35">
      <c r="B7677" s="95">
        <v>35122</v>
      </c>
      <c r="C7677" s="195">
        <v>9.1300000000000008</v>
      </c>
    </row>
    <row r="7678" spans="2:3" x14ac:dyDescent="0.35">
      <c r="B7678" s="95">
        <v>35121</v>
      </c>
      <c r="C7678" s="195">
        <v>8.83</v>
      </c>
    </row>
    <row r="7679" spans="2:3" x14ac:dyDescent="0.35">
      <c r="B7679" s="95">
        <v>35118</v>
      </c>
      <c r="C7679" s="195">
        <v>8.85</v>
      </c>
    </row>
    <row r="7680" spans="2:3" x14ac:dyDescent="0.35">
      <c r="B7680" s="95">
        <v>35117</v>
      </c>
      <c r="C7680" s="195">
        <v>8.81</v>
      </c>
    </row>
    <row r="7681" spans="2:3" x14ac:dyDescent="0.35">
      <c r="B7681" s="95">
        <v>35116</v>
      </c>
      <c r="C7681" s="195">
        <v>8.76</v>
      </c>
    </row>
    <row r="7682" spans="2:3" x14ac:dyDescent="0.35">
      <c r="B7682" s="95">
        <v>35115</v>
      </c>
      <c r="C7682" s="195">
        <v>8.76</v>
      </c>
    </row>
    <row r="7683" spans="2:3" x14ac:dyDescent="0.35">
      <c r="B7683" s="95">
        <v>35114</v>
      </c>
      <c r="C7683" s="195">
        <v>8.67</v>
      </c>
    </row>
    <row r="7684" spans="2:3" x14ac:dyDescent="0.35">
      <c r="B7684" s="95">
        <v>35111</v>
      </c>
      <c r="C7684" s="195">
        <v>8.69</v>
      </c>
    </row>
    <row r="7685" spans="2:3" x14ac:dyDescent="0.35">
      <c r="B7685" s="95">
        <v>35110</v>
      </c>
      <c r="C7685" s="195">
        <v>8.94</v>
      </c>
    </row>
    <row r="7686" spans="2:3" x14ac:dyDescent="0.35">
      <c r="B7686" s="95">
        <v>35109</v>
      </c>
      <c r="C7686" s="195">
        <v>8.9700000000000006</v>
      </c>
    </row>
    <row r="7687" spans="2:3" x14ac:dyDescent="0.35">
      <c r="B7687" s="95">
        <v>35108</v>
      </c>
      <c r="C7687" s="195">
        <v>8.67</v>
      </c>
    </row>
    <row r="7688" spans="2:3" x14ac:dyDescent="0.35">
      <c r="B7688" s="95">
        <v>35107</v>
      </c>
      <c r="C7688" s="195">
        <v>8.9</v>
      </c>
    </row>
    <row r="7689" spans="2:3" x14ac:dyDescent="0.35">
      <c r="B7689" s="95">
        <v>35104</v>
      </c>
      <c r="C7689" s="195">
        <v>8.67</v>
      </c>
    </row>
    <row r="7690" spans="2:3" x14ac:dyDescent="0.35">
      <c r="B7690" s="95">
        <v>35103</v>
      </c>
      <c r="C7690" s="195">
        <v>7.94</v>
      </c>
    </row>
    <row r="7691" spans="2:3" x14ac:dyDescent="0.35">
      <c r="B7691" s="95">
        <v>35102</v>
      </c>
      <c r="C7691" s="195">
        <v>7.9</v>
      </c>
    </row>
    <row r="7692" spans="2:3" x14ac:dyDescent="0.35">
      <c r="B7692" s="95">
        <v>35101</v>
      </c>
      <c r="C7692" s="195">
        <v>8.08</v>
      </c>
    </row>
    <row r="7693" spans="2:3" x14ac:dyDescent="0.35">
      <c r="B7693" s="95">
        <v>35100</v>
      </c>
      <c r="C7693" s="195">
        <v>8.02</v>
      </c>
    </row>
    <row r="7694" spans="2:3" x14ac:dyDescent="0.35">
      <c r="B7694" s="95">
        <v>35097</v>
      </c>
      <c r="C7694" s="195">
        <v>7.85</v>
      </c>
    </row>
    <row r="7695" spans="2:3" x14ac:dyDescent="0.35">
      <c r="B7695" s="95">
        <v>35096</v>
      </c>
      <c r="C7695" s="195">
        <v>7.16</v>
      </c>
    </row>
    <row r="7696" spans="2:3" x14ac:dyDescent="0.35">
      <c r="B7696" s="95">
        <v>35095</v>
      </c>
      <c r="C7696" s="195">
        <v>6.73</v>
      </c>
    </row>
    <row r="7697" spans="2:3" x14ac:dyDescent="0.35">
      <c r="B7697" s="95">
        <v>35094</v>
      </c>
      <c r="C7697" s="195">
        <v>6.62</v>
      </c>
    </row>
    <row r="7698" spans="2:3" x14ac:dyDescent="0.35">
      <c r="B7698" s="95">
        <v>35093</v>
      </c>
      <c r="C7698" s="195">
        <v>6.62</v>
      </c>
    </row>
    <row r="7699" spans="2:3" x14ac:dyDescent="0.35">
      <c r="B7699" s="95">
        <v>35090</v>
      </c>
      <c r="C7699" s="195">
        <v>6.85</v>
      </c>
    </row>
    <row r="7700" spans="2:3" x14ac:dyDescent="0.35">
      <c r="B7700" s="95">
        <v>35089</v>
      </c>
      <c r="C7700" s="195">
        <v>6.85</v>
      </c>
    </row>
    <row r="7701" spans="2:3" x14ac:dyDescent="0.35">
      <c r="B7701" s="95">
        <v>35088</v>
      </c>
      <c r="C7701" s="195">
        <v>6.75</v>
      </c>
    </row>
    <row r="7702" spans="2:3" x14ac:dyDescent="0.35">
      <c r="B7702" s="95">
        <v>35087</v>
      </c>
      <c r="C7702" s="195">
        <v>6.75</v>
      </c>
    </row>
    <row r="7703" spans="2:3" x14ac:dyDescent="0.35">
      <c r="B7703" s="95">
        <v>35086</v>
      </c>
      <c r="C7703" s="195">
        <v>6.75</v>
      </c>
    </row>
    <row r="7704" spans="2:3" x14ac:dyDescent="0.35">
      <c r="B7704" s="95">
        <v>35083</v>
      </c>
      <c r="C7704" s="195">
        <v>6.75</v>
      </c>
    </row>
    <row r="7705" spans="2:3" x14ac:dyDescent="0.35">
      <c r="B7705" s="95">
        <v>35082</v>
      </c>
      <c r="C7705" s="195">
        <v>6.48</v>
      </c>
    </row>
    <row r="7706" spans="2:3" x14ac:dyDescent="0.35">
      <c r="B7706" s="95">
        <v>35081</v>
      </c>
      <c r="C7706" s="195">
        <v>6.62</v>
      </c>
    </row>
    <row r="7707" spans="2:3" x14ac:dyDescent="0.35">
      <c r="B7707" s="95">
        <v>35080</v>
      </c>
      <c r="C7707" s="195">
        <v>6.62</v>
      </c>
    </row>
    <row r="7708" spans="2:3" x14ac:dyDescent="0.35">
      <c r="B7708" s="95">
        <v>35079</v>
      </c>
      <c r="C7708" s="195">
        <v>6.89</v>
      </c>
    </row>
    <row r="7709" spans="2:3" x14ac:dyDescent="0.35">
      <c r="B7709" s="95">
        <v>35076</v>
      </c>
      <c r="C7709" s="195">
        <v>6.89</v>
      </c>
    </row>
    <row r="7710" spans="2:3" x14ac:dyDescent="0.35">
      <c r="B7710" s="95">
        <v>35075</v>
      </c>
      <c r="C7710" s="195">
        <v>6.89</v>
      </c>
    </row>
    <row r="7711" spans="2:3" x14ac:dyDescent="0.35">
      <c r="B7711" s="95">
        <v>35074</v>
      </c>
      <c r="C7711" s="195">
        <v>6.89</v>
      </c>
    </row>
    <row r="7712" spans="2:3" x14ac:dyDescent="0.35">
      <c r="B7712" s="95">
        <v>35073</v>
      </c>
      <c r="C7712" s="195">
        <v>7.21</v>
      </c>
    </row>
    <row r="7713" spans="2:3" x14ac:dyDescent="0.35">
      <c r="B7713" s="95">
        <v>35072</v>
      </c>
      <c r="C7713" s="195">
        <v>7.21</v>
      </c>
    </row>
    <row r="7714" spans="2:3" x14ac:dyDescent="0.35">
      <c r="B7714" s="95">
        <v>35069</v>
      </c>
      <c r="C7714" s="195">
        <v>7.17</v>
      </c>
    </row>
    <row r="7715" spans="2:3" x14ac:dyDescent="0.35">
      <c r="B7715" s="95">
        <v>35068</v>
      </c>
      <c r="C7715" s="195">
        <v>7.16</v>
      </c>
    </row>
    <row r="7716" spans="2:3" x14ac:dyDescent="0.35">
      <c r="B7716" s="95">
        <v>35067</v>
      </c>
      <c r="C7716" s="195">
        <v>7.16</v>
      </c>
    </row>
    <row r="7717" spans="2:3" x14ac:dyDescent="0.35">
      <c r="B7717" s="95">
        <v>35066</v>
      </c>
      <c r="C7717" s="195">
        <v>7.26</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A62F-A87D-4685-B509-442CD98D23CF}">
  <dimension ref="A2:N149"/>
  <sheetViews>
    <sheetView showGridLines="0" workbookViewId="0">
      <selection activeCell="I62" sqref="I62"/>
    </sheetView>
  </sheetViews>
  <sheetFormatPr defaultRowHeight="14.5" x14ac:dyDescent="0.35"/>
  <cols>
    <col min="1" max="1" width="26" bestFit="1" customWidth="1"/>
    <col min="2" max="13" width="9.1796875" bestFit="1" customWidth="1"/>
    <col min="14" max="14" width="6.81640625" bestFit="1" customWidth="1"/>
  </cols>
  <sheetData>
    <row r="2" spans="1:14" x14ac:dyDescent="0.35">
      <c r="A2" s="21"/>
      <c r="B2" s="21">
        <v>42064</v>
      </c>
      <c r="C2" s="21">
        <v>42430</v>
      </c>
      <c r="D2" s="21">
        <v>42795</v>
      </c>
      <c r="E2" s="21">
        <v>43160</v>
      </c>
      <c r="F2" s="21">
        <v>43525</v>
      </c>
      <c r="G2" s="21">
        <v>43891</v>
      </c>
      <c r="H2" s="21">
        <v>44256</v>
      </c>
      <c r="I2" s="21">
        <v>44621</v>
      </c>
      <c r="J2" s="21">
        <v>44986</v>
      </c>
      <c r="K2" s="21">
        <v>45352</v>
      </c>
      <c r="L2" s="21">
        <v>45717</v>
      </c>
      <c r="M2" s="21">
        <v>46082</v>
      </c>
      <c r="N2" t="s">
        <v>99</v>
      </c>
    </row>
    <row r="3" spans="1:14" x14ac:dyDescent="0.35">
      <c r="A3" t="s">
        <v>100</v>
      </c>
      <c r="B3" s="22">
        <v>7858</v>
      </c>
      <c r="C3" s="22">
        <v>8397</v>
      </c>
      <c r="D3" s="22">
        <v>9054</v>
      </c>
      <c r="E3" s="22">
        <v>9914</v>
      </c>
      <c r="F3" s="22">
        <v>11055</v>
      </c>
      <c r="G3" s="22">
        <v>11600</v>
      </c>
      <c r="H3" s="22">
        <v>13136</v>
      </c>
      <c r="I3" s="22">
        <v>14136</v>
      </c>
      <c r="J3" s="22">
        <v>16301</v>
      </c>
      <c r="K3" s="22">
        <v>16769</v>
      </c>
      <c r="L3" s="22">
        <v>17943</v>
      </c>
      <c r="M3" s="22">
        <v>19152</v>
      </c>
      <c r="N3" s="22">
        <v>19529</v>
      </c>
    </row>
    <row r="4" spans="1:14" x14ac:dyDescent="0.35">
      <c r="A4" t="s">
        <v>101</v>
      </c>
      <c r="B4" s="15">
        <v>0.1368</v>
      </c>
      <c r="C4" s="15">
        <v>6.8599999999999994E-2</v>
      </c>
      <c r="D4" s="15">
        <v>7.8200000000000006E-2</v>
      </c>
      <c r="E4" s="15">
        <v>9.5000000000000001E-2</v>
      </c>
      <c r="F4" s="15">
        <v>0.11509999999999999</v>
      </c>
      <c r="G4" s="15">
        <v>4.9299999999999997E-2</v>
      </c>
      <c r="H4" s="15">
        <v>0.13250000000000001</v>
      </c>
      <c r="I4" s="15">
        <v>7.6100000000000001E-2</v>
      </c>
      <c r="J4" s="15">
        <v>0.15310000000000001</v>
      </c>
      <c r="K4" s="15">
        <v>2.8799999999999999E-2</v>
      </c>
      <c r="L4" s="15">
        <v>7.0000000000000007E-2</v>
      </c>
      <c r="M4" s="15">
        <v>6.7400000000000002E-2</v>
      </c>
    </row>
    <row r="5" spans="1:14" x14ac:dyDescent="0.35">
      <c r="A5" t="s">
        <v>102</v>
      </c>
      <c r="B5" s="22">
        <v>6988</v>
      </c>
      <c r="C5" s="22">
        <v>7174</v>
      </c>
      <c r="D5" s="22">
        <v>7776</v>
      </c>
      <c r="E5" s="22">
        <v>8413</v>
      </c>
      <c r="F5" s="22">
        <v>9322</v>
      </c>
      <c r="G5" s="22">
        <v>9756</v>
      </c>
      <c r="H5" s="22">
        <v>10627</v>
      </c>
      <c r="I5" s="22">
        <v>11935</v>
      </c>
      <c r="J5" s="22">
        <v>13470</v>
      </c>
      <c r="K5" s="22">
        <v>13603</v>
      </c>
      <c r="L5" s="22">
        <v>14766</v>
      </c>
      <c r="M5" s="22">
        <v>15637</v>
      </c>
      <c r="N5" s="22">
        <v>15929</v>
      </c>
    </row>
    <row r="6" spans="1:14" x14ac:dyDescent="0.35">
      <c r="A6" t="s">
        <v>103</v>
      </c>
      <c r="B6" s="23">
        <v>0.6</v>
      </c>
      <c r="C6" s="23">
        <v>0.6</v>
      </c>
      <c r="D6" s="23">
        <v>0.62</v>
      </c>
      <c r="E6" s="23">
        <v>0.62</v>
      </c>
      <c r="F6" s="23">
        <v>0.59</v>
      </c>
      <c r="G6" s="23">
        <v>0.6</v>
      </c>
      <c r="H6" s="23">
        <v>0.57999999999999996</v>
      </c>
      <c r="I6" s="23">
        <v>0.62</v>
      </c>
      <c r="J6" s="23">
        <v>0.59</v>
      </c>
      <c r="K6" s="23">
        <v>0.56999999999999995</v>
      </c>
      <c r="L6" s="23">
        <v>0.59</v>
      </c>
      <c r="M6" s="23">
        <v>0.57999999999999996</v>
      </c>
    </row>
    <row r="7" spans="1:14" x14ac:dyDescent="0.35">
      <c r="A7" t="s">
        <v>104</v>
      </c>
      <c r="B7" s="23">
        <v>0.08</v>
      </c>
      <c r="C7" s="23">
        <v>7.0000000000000007E-2</v>
      </c>
      <c r="D7" s="23">
        <v>7.0000000000000007E-2</v>
      </c>
      <c r="E7" s="23">
        <v>0.06</v>
      </c>
      <c r="F7" s="23">
        <v>7.0000000000000007E-2</v>
      </c>
      <c r="G7" s="23">
        <v>7.0000000000000007E-2</v>
      </c>
      <c r="H7" s="23">
        <v>0.06</v>
      </c>
      <c r="I7" s="23">
        <v>7.0000000000000007E-2</v>
      </c>
      <c r="J7" s="23">
        <v>7.0000000000000007E-2</v>
      </c>
      <c r="K7" s="23">
        <v>7.0000000000000007E-2</v>
      </c>
      <c r="L7" s="23">
        <v>7.0000000000000007E-2</v>
      </c>
      <c r="M7" s="23">
        <v>7.0000000000000007E-2</v>
      </c>
    </row>
    <row r="8" spans="1:14" x14ac:dyDescent="0.35">
      <c r="A8" t="s">
        <v>105</v>
      </c>
      <c r="B8" s="23">
        <v>0.04</v>
      </c>
      <c r="C8" s="23">
        <v>0.04</v>
      </c>
      <c r="D8" s="23">
        <v>0.04</v>
      </c>
      <c r="E8" s="23">
        <v>0.04</v>
      </c>
      <c r="F8" s="23">
        <v>0.04</v>
      </c>
      <c r="G8" s="23">
        <v>0.04</v>
      </c>
      <c r="H8" s="23">
        <v>0.04</v>
      </c>
      <c r="I8" s="23">
        <v>0.04</v>
      </c>
      <c r="J8" s="23">
        <v>0.04</v>
      </c>
      <c r="K8" s="23">
        <v>0.04</v>
      </c>
      <c r="L8" s="23">
        <v>0.04</v>
      </c>
      <c r="M8" s="23">
        <v>0.04</v>
      </c>
    </row>
    <row r="9" spans="1:14" x14ac:dyDescent="0.35">
      <c r="A9" t="s">
        <v>106</v>
      </c>
      <c r="B9" s="23">
        <v>0.17</v>
      </c>
      <c r="C9" s="23">
        <v>0.14000000000000001</v>
      </c>
      <c r="D9" s="23">
        <v>0.13</v>
      </c>
      <c r="E9" s="23">
        <v>0.13</v>
      </c>
      <c r="F9" s="23">
        <v>0.14000000000000001</v>
      </c>
      <c r="G9" s="23">
        <v>0.13</v>
      </c>
      <c r="H9" s="23">
        <v>0.12</v>
      </c>
      <c r="I9" s="23">
        <v>0.12</v>
      </c>
      <c r="J9" s="23">
        <v>0.13</v>
      </c>
      <c r="K9" s="23">
        <v>0.13</v>
      </c>
      <c r="L9" s="23">
        <v>0.12</v>
      </c>
      <c r="M9" s="23">
        <v>0.13</v>
      </c>
    </row>
    <row r="10" spans="1:14" x14ac:dyDescent="0.35">
      <c r="A10" t="s">
        <v>45</v>
      </c>
      <c r="B10">
        <v>870</v>
      </c>
      <c r="C10" s="22">
        <v>1224</v>
      </c>
      <c r="D10" s="22">
        <v>1278</v>
      </c>
      <c r="E10" s="22">
        <v>1501</v>
      </c>
      <c r="F10" s="22">
        <v>1732</v>
      </c>
      <c r="G10" s="22">
        <v>1843</v>
      </c>
      <c r="H10" s="22">
        <v>2509</v>
      </c>
      <c r="I10" s="22">
        <v>2201</v>
      </c>
      <c r="J10" s="22">
        <v>2831</v>
      </c>
      <c r="K10" s="22">
        <v>3167</v>
      </c>
      <c r="L10" s="22">
        <v>3176</v>
      </c>
      <c r="M10" s="22">
        <v>3514</v>
      </c>
      <c r="N10" s="22">
        <v>3600</v>
      </c>
    </row>
    <row r="11" spans="1:14" x14ac:dyDescent="0.35">
      <c r="A11" t="s">
        <v>107</v>
      </c>
      <c r="B11" s="23">
        <v>0.11</v>
      </c>
      <c r="C11" s="23">
        <v>0.15</v>
      </c>
      <c r="D11" s="23">
        <v>0.14000000000000001</v>
      </c>
      <c r="E11" s="23">
        <v>0.15</v>
      </c>
      <c r="F11" s="23">
        <v>0.16</v>
      </c>
      <c r="G11" s="23">
        <v>0.16</v>
      </c>
      <c r="H11" s="23">
        <v>0.19</v>
      </c>
      <c r="I11" s="23">
        <v>0.16</v>
      </c>
      <c r="J11" s="23">
        <v>0.17</v>
      </c>
      <c r="K11" s="23">
        <v>0.19</v>
      </c>
      <c r="L11" s="23">
        <v>0.18</v>
      </c>
      <c r="M11" s="23">
        <v>0.18</v>
      </c>
      <c r="N11" s="23">
        <v>0.18</v>
      </c>
    </row>
    <row r="12" spans="1:14" x14ac:dyDescent="0.35">
      <c r="A12" t="s">
        <v>108</v>
      </c>
      <c r="B12">
        <v>228</v>
      </c>
      <c r="C12">
        <v>115</v>
      </c>
      <c r="D12">
        <v>151</v>
      </c>
      <c r="E12">
        <v>166</v>
      </c>
      <c r="F12">
        <v>206</v>
      </c>
      <c r="G12">
        <v>263</v>
      </c>
      <c r="H12">
        <v>313</v>
      </c>
      <c r="I12">
        <v>222</v>
      </c>
      <c r="J12">
        <v>597</v>
      </c>
      <c r="K12">
        <v>211</v>
      </c>
      <c r="L12">
        <v>202</v>
      </c>
      <c r="M12">
        <v>224</v>
      </c>
      <c r="N12">
        <v>228</v>
      </c>
    </row>
    <row r="13" spans="1:14" x14ac:dyDescent="0.35">
      <c r="A13" t="s">
        <v>109</v>
      </c>
      <c r="B13">
        <v>183</v>
      </c>
      <c r="C13">
        <v>-9</v>
      </c>
      <c r="D13">
        <v>0</v>
      </c>
      <c r="E13">
        <v>0</v>
      </c>
      <c r="F13">
        <v>1</v>
      </c>
      <c r="G13">
        <v>-17</v>
      </c>
      <c r="H13">
        <v>0</v>
      </c>
      <c r="I13">
        <v>0</v>
      </c>
      <c r="J13">
        <v>376</v>
      </c>
      <c r="K13">
        <v>-2</v>
      </c>
      <c r="L13">
        <v>-24</v>
      </c>
      <c r="M13">
        <v>1</v>
      </c>
    </row>
    <row r="14" spans="1:14" x14ac:dyDescent="0.35">
      <c r="A14" t="s">
        <v>110</v>
      </c>
      <c r="B14">
        <v>45</v>
      </c>
      <c r="C14">
        <v>124</v>
      </c>
      <c r="D14">
        <v>151</v>
      </c>
      <c r="E14">
        <v>166</v>
      </c>
      <c r="F14">
        <v>205</v>
      </c>
      <c r="G14">
        <v>280</v>
      </c>
      <c r="H14">
        <v>313</v>
      </c>
      <c r="I14">
        <v>222</v>
      </c>
      <c r="J14">
        <v>220</v>
      </c>
      <c r="K14">
        <v>214</v>
      </c>
      <c r="L14">
        <v>226</v>
      </c>
      <c r="M14">
        <v>223</v>
      </c>
    </row>
    <row r="15" spans="1:14" x14ac:dyDescent="0.35">
      <c r="A15" t="s">
        <v>38</v>
      </c>
      <c r="B15">
        <v>4</v>
      </c>
      <c r="C15">
        <v>5</v>
      </c>
      <c r="D15">
        <v>5</v>
      </c>
      <c r="E15">
        <v>8</v>
      </c>
      <c r="F15">
        <v>9</v>
      </c>
      <c r="G15">
        <v>77</v>
      </c>
      <c r="H15">
        <v>111</v>
      </c>
      <c r="I15">
        <v>144</v>
      </c>
      <c r="J15">
        <v>169</v>
      </c>
      <c r="K15">
        <v>164</v>
      </c>
      <c r="L15">
        <v>139</v>
      </c>
      <c r="M15">
        <v>113</v>
      </c>
      <c r="N15">
        <v>109</v>
      </c>
    </row>
    <row r="16" spans="1:14" x14ac:dyDescent="0.35">
      <c r="A16" t="s">
        <v>37</v>
      </c>
      <c r="B16">
        <v>144</v>
      </c>
      <c r="C16">
        <v>113</v>
      </c>
      <c r="D16">
        <v>119</v>
      </c>
      <c r="E16">
        <v>142</v>
      </c>
      <c r="F16">
        <v>162</v>
      </c>
      <c r="G16">
        <v>185</v>
      </c>
      <c r="H16">
        <v>198</v>
      </c>
      <c r="I16">
        <v>201</v>
      </c>
      <c r="J16">
        <v>226</v>
      </c>
      <c r="K16">
        <v>300</v>
      </c>
      <c r="L16">
        <v>313</v>
      </c>
      <c r="M16">
        <v>337</v>
      </c>
      <c r="N16">
        <v>334</v>
      </c>
    </row>
    <row r="17" spans="1:14" x14ac:dyDescent="0.35">
      <c r="A17" t="s">
        <v>39</v>
      </c>
      <c r="B17">
        <v>950</v>
      </c>
      <c r="C17" s="22">
        <v>1220</v>
      </c>
      <c r="D17" s="22">
        <v>1304</v>
      </c>
      <c r="E17" s="22">
        <v>1518</v>
      </c>
      <c r="F17" s="22">
        <v>1768</v>
      </c>
      <c r="G17" s="22">
        <v>1844</v>
      </c>
      <c r="H17" s="22">
        <v>2514</v>
      </c>
      <c r="I17" s="22">
        <v>2078</v>
      </c>
      <c r="J17" s="22">
        <v>3033</v>
      </c>
      <c r="K17" s="22">
        <v>2913</v>
      </c>
      <c r="L17" s="22">
        <v>2927</v>
      </c>
      <c r="M17" s="22">
        <v>3289</v>
      </c>
      <c r="N17" s="22">
        <v>3385</v>
      </c>
    </row>
    <row r="18" spans="1:14" x14ac:dyDescent="0.35">
      <c r="A18" t="s">
        <v>111</v>
      </c>
      <c r="B18" s="23">
        <v>0.28000000000000003</v>
      </c>
      <c r="C18" s="23">
        <v>0.32</v>
      </c>
      <c r="D18" s="23">
        <v>0.32</v>
      </c>
      <c r="E18" s="23">
        <v>0.34</v>
      </c>
      <c r="F18" s="23">
        <v>0.35</v>
      </c>
      <c r="G18" s="23">
        <v>0.24</v>
      </c>
      <c r="H18" s="23">
        <v>0.26</v>
      </c>
      <c r="I18" s="23">
        <v>0.27</v>
      </c>
      <c r="J18" s="23">
        <v>0.24</v>
      </c>
      <c r="K18" s="23">
        <v>0.27</v>
      </c>
      <c r="L18" s="23">
        <v>0.26</v>
      </c>
      <c r="M18" s="23">
        <v>0.23</v>
      </c>
    </row>
    <row r="19" spans="1:14" x14ac:dyDescent="0.35">
      <c r="A19" t="s">
        <v>112</v>
      </c>
      <c r="B19">
        <v>689</v>
      </c>
      <c r="C19">
        <v>825</v>
      </c>
      <c r="D19">
        <v>885</v>
      </c>
      <c r="E19" s="22">
        <v>1004</v>
      </c>
      <c r="F19" s="22">
        <v>1155</v>
      </c>
      <c r="G19" s="22">
        <v>1394</v>
      </c>
      <c r="H19" s="22">
        <v>1851</v>
      </c>
      <c r="I19" s="22">
        <v>1516</v>
      </c>
      <c r="J19" s="22">
        <v>2316</v>
      </c>
      <c r="K19" s="22">
        <v>2134</v>
      </c>
      <c r="L19" s="22">
        <v>2178</v>
      </c>
      <c r="M19" s="22">
        <v>2537</v>
      </c>
      <c r="N19" s="22">
        <v>2610</v>
      </c>
    </row>
    <row r="20" spans="1:14" x14ac:dyDescent="0.35">
      <c r="A20" t="s">
        <v>113</v>
      </c>
      <c r="B20">
        <v>0</v>
      </c>
      <c r="C20">
        <v>0</v>
      </c>
      <c r="D20">
        <v>0</v>
      </c>
      <c r="E20">
        <v>0</v>
      </c>
      <c r="F20">
        <v>0</v>
      </c>
      <c r="G20">
        <v>0</v>
      </c>
      <c r="H20">
        <v>0</v>
      </c>
      <c r="I20">
        <v>0</v>
      </c>
      <c r="J20">
        <v>0</v>
      </c>
      <c r="K20">
        <v>0</v>
      </c>
      <c r="L20">
        <v>0</v>
      </c>
      <c r="M20">
        <v>0</v>
      </c>
    </row>
    <row r="21" spans="1:14" x14ac:dyDescent="0.35">
      <c r="A21" t="s">
        <v>114</v>
      </c>
      <c r="B21">
        <v>0</v>
      </c>
      <c r="C21">
        <v>0</v>
      </c>
      <c r="D21">
        <v>0</v>
      </c>
      <c r="E21">
        <v>0</v>
      </c>
      <c r="F21">
        <v>4</v>
      </c>
      <c r="G21">
        <v>9</v>
      </c>
      <c r="H21">
        <v>13</v>
      </c>
      <c r="I21">
        <v>9</v>
      </c>
      <c r="J21">
        <v>5</v>
      </c>
      <c r="K21">
        <v>6</v>
      </c>
      <c r="L21">
        <v>1</v>
      </c>
      <c r="M21">
        <v>-4</v>
      </c>
    </row>
    <row r="22" spans="1:14" x14ac:dyDescent="0.35">
      <c r="A22" t="s">
        <v>115</v>
      </c>
      <c r="B22">
        <v>126</v>
      </c>
      <c r="C22">
        <v>-6</v>
      </c>
      <c r="D22">
        <v>0</v>
      </c>
      <c r="E22">
        <v>0</v>
      </c>
      <c r="F22">
        <v>1</v>
      </c>
      <c r="G22">
        <v>-13</v>
      </c>
      <c r="H22">
        <v>0</v>
      </c>
      <c r="I22">
        <v>0</v>
      </c>
      <c r="J22">
        <v>287</v>
      </c>
      <c r="K22">
        <v>-2</v>
      </c>
      <c r="L22">
        <v>-18</v>
      </c>
      <c r="M22">
        <v>1</v>
      </c>
    </row>
    <row r="23" spans="1:14" x14ac:dyDescent="0.35">
      <c r="A23" t="s">
        <v>116</v>
      </c>
      <c r="B23">
        <v>562</v>
      </c>
      <c r="C23">
        <v>831</v>
      </c>
      <c r="D23">
        <v>885</v>
      </c>
      <c r="E23" s="22">
        <v>1004</v>
      </c>
      <c r="F23" s="22">
        <v>1155</v>
      </c>
      <c r="G23" s="22">
        <v>1406</v>
      </c>
      <c r="H23" s="22">
        <v>1851</v>
      </c>
      <c r="I23" s="22">
        <v>1516</v>
      </c>
      <c r="J23" s="22">
        <v>2029</v>
      </c>
      <c r="K23" s="22">
        <v>2136</v>
      </c>
      <c r="L23" s="22">
        <v>2195</v>
      </c>
      <c r="M23" s="22">
        <v>2536</v>
      </c>
    </row>
    <row r="24" spans="1:14" x14ac:dyDescent="0.35">
      <c r="A24" t="s">
        <v>117</v>
      </c>
      <c r="B24">
        <v>562</v>
      </c>
      <c r="C24">
        <v>831</v>
      </c>
      <c r="D24">
        <v>884</v>
      </c>
      <c r="E24" s="22">
        <v>1004</v>
      </c>
      <c r="F24" s="22">
        <v>1158</v>
      </c>
      <c r="G24" s="22">
        <v>1415</v>
      </c>
      <c r="H24" s="22">
        <v>1864</v>
      </c>
      <c r="I24" s="22">
        <v>1525</v>
      </c>
      <c r="J24" s="22">
        <v>2035</v>
      </c>
      <c r="K24" s="22">
        <v>2142</v>
      </c>
      <c r="L24" s="22">
        <v>2196</v>
      </c>
      <c r="M24" s="22">
        <v>2532</v>
      </c>
    </row>
    <row r="25" spans="1:14" x14ac:dyDescent="0.35">
      <c r="A25" t="s">
        <v>118</v>
      </c>
      <c r="B25">
        <v>689</v>
      </c>
      <c r="C25">
        <v>825</v>
      </c>
      <c r="D25">
        <v>884</v>
      </c>
      <c r="E25" s="22">
        <v>1004</v>
      </c>
      <c r="F25" s="22">
        <v>1159</v>
      </c>
      <c r="G25" s="22">
        <v>1403</v>
      </c>
      <c r="H25" s="22">
        <v>1864</v>
      </c>
      <c r="I25" s="22">
        <v>1525</v>
      </c>
      <c r="J25" s="22">
        <v>2322</v>
      </c>
      <c r="K25" s="22">
        <v>2140</v>
      </c>
      <c r="L25" s="22">
        <v>2179</v>
      </c>
      <c r="M25" s="22">
        <v>2533</v>
      </c>
    </row>
    <row r="26" spans="1:14" x14ac:dyDescent="0.35">
      <c r="A26" t="s">
        <v>119</v>
      </c>
      <c r="B26" s="23">
        <v>0.46</v>
      </c>
      <c r="C26" s="23">
        <v>0.48</v>
      </c>
      <c r="D26" s="23">
        <v>0.06</v>
      </c>
      <c r="E26" s="23">
        <v>0.14000000000000001</v>
      </c>
      <c r="F26" s="23">
        <v>0.15</v>
      </c>
      <c r="G26" s="23">
        <v>0.22</v>
      </c>
      <c r="H26" s="23">
        <v>0.32</v>
      </c>
      <c r="I26" s="23">
        <v>-0.18</v>
      </c>
      <c r="J26" s="23">
        <v>0.33</v>
      </c>
      <c r="K26" s="23">
        <v>0.05</v>
      </c>
      <c r="L26" s="23">
        <v>0.03</v>
      </c>
      <c r="M26" s="23">
        <v>0.15</v>
      </c>
    </row>
    <row r="27" spans="1:14" x14ac:dyDescent="0.35">
      <c r="A27" t="s">
        <v>120</v>
      </c>
      <c r="B27">
        <v>28.71</v>
      </c>
      <c r="C27">
        <v>34.36</v>
      </c>
      <c r="D27">
        <v>36.85</v>
      </c>
      <c r="E27">
        <v>41.83</v>
      </c>
      <c r="F27">
        <v>48.23</v>
      </c>
      <c r="G27">
        <v>58.33</v>
      </c>
      <c r="H27">
        <v>77.38</v>
      </c>
      <c r="I27">
        <v>63.31</v>
      </c>
      <c r="J27">
        <v>96.39</v>
      </c>
      <c r="K27">
        <v>88.84</v>
      </c>
      <c r="L27">
        <v>90.45</v>
      </c>
      <c r="M27">
        <v>105.18</v>
      </c>
      <c r="N27">
        <v>108.11</v>
      </c>
    </row>
    <row r="28" spans="1:14" x14ac:dyDescent="0.35">
      <c r="A28" t="s">
        <v>121</v>
      </c>
      <c r="B28" s="23">
        <v>0.28000000000000003</v>
      </c>
      <c r="C28" s="23">
        <v>0.28999999999999998</v>
      </c>
      <c r="D28" s="23">
        <v>0.3</v>
      </c>
      <c r="E28" s="23">
        <v>0.3</v>
      </c>
      <c r="F28" s="23">
        <v>0.31</v>
      </c>
      <c r="G28" s="23">
        <v>0.6</v>
      </c>
      <c r="H28" s="23">
        <v>2.04</v>
      </c>
      <c r="I28" s="23">
        <v>0.89</v>
      </c>
      <c r="J28" s="23">
        <v>0.75</v>
      </c>
      <c r="K28" s="23">
        <v>0.83</v>
      </c>
      <c r="L28" s="23">
        <v>0.83</v>
      </c>
      <c r="M28" s="23">
        <v>0.86</v>
      </c>
    </row>
    <row r="31" spans="1:14" x14ac:dyDescent="0.35">
      <c r="A31" s="21"/>
      <c r="B31" s="21">
        <v>42064</v>
      </c>
      <c r="C31" s="21">
        <v>42430</v>
      </c>
      <c r="D31" s="21">
        <v>42795</v>
      </c>
      <c r="E31" s="21">
        <v>43160</v>
      </c>
      <c r="F31" s="21">
        <v>43525</v>
      </c>
      <c r="G31" s="21">
        <v>43891</v>
      </c>
      <c r="H31" s="21">
        <v>44256</v>
      </c>
      <c r="I31" s="21">
        <v>44621</v>
      </c>
      <c r="J31" s="21">
        <v>44986</v>
      </c>
      <c r="K31" s="21">
        <v>45352</v>
      </c>
      <c r="L31" s="21">
        <v>45717</v>
      </c>
      <c r="M31" s="21">
        <v>46082</v>
      </c>
    </row>
    <row r="32" spans="1:14" x14ac:dyDescent="0.35">
      <c r="A32" t="s">
        <v>122</v>
      </c>
      <c r="B32">
        <v>24</v>
      </c>
      <c r="C32">
        <v>24</v>
      </c>
      <c r="D32">
        <v>24</v>
      </c>
      <c r="E32">
        <v>24</v>
      </c>
      <c r="F32">
        <v>24</v>
      </c>
      <c r="G32">
        <v>24</v>
      </c>
      <c r="H32">
        <v>24</v>
      </c>
      <c r="I32">
        <v>24</v>
      </c>
      <c r="J32">
        <v>24</v>
      </c>
      <c r="K32">
        <v>24</v>
      </c>
      <c r="L32">
        <v>24</v>
      </c>
      <c r="M32">
        <v>24</v>
      </c>
    </row>
    <row r="33" spans="1:13" x14ac:dyDescent="0.35">
      <c r="A33" t="s">
        <v>48</v>
      </c>
      <c r="B33" s="22">
        <v>1221</v>
      </c>
      <c r="C33" s="22">
        <v>2068</v>
      </c>
      <c r="D33" s="22">
        <v>2672</v>
      </c>
      <c r="E33" s="22">
        <v>3382</v>
      </c>
      <c r="F33" s="22">
        <v>4229</v>
      </c>
      <c r="G33" s="22">
        <v>4379</v>
      </c>
      <c r="H33" s="22">
        <v>3524</v>
      </c>
      <c r="I33" s="22">
        <v>2534</v>
      </c>
      <c r="J33" s="22">
        <v>3510</v>
      </c>
      <c r="K33" s="22">
        <v>3917</v>
      </c>
      <c r="L33" s="22">
        <v>4332</v>
      </c>
      <c r="M33" s="22">
        <v>5082</v>
      </c>
    </row>
    <row r="34" spans="1:13" x14ac:dyDescent="0.35">
      <c r="A34" t="s">
        <v>123</v>
      </c>
      <c r="B34">
        <v>145</v>
      </c>
      <c r="C34">
        <v>131</v>
      </c>
      <c r="D34">
        <v>125</v>
      </c>
      <c r="E34">
        <v>201</v>
      </c>
      <c r="F34">
        <v>156</v>
      </c>
      <c r="G34" s="22">
        <v>1538</v>
      </c>
      <c r="H34" s="22">
        <v>2107</v>
      </c>
      <c r="I34" s="22">
        <v>2481</v>
      </c>
      <c r="J34" s="22">
        <v>2997</v>
      </c>
      <c r="K34" s="22">
        <v>2065</v>
      </c>
      <c r="L34" s="22">
        <v>1247</v>
      </c>
      <c r="M34" s="22">
        <v>1380</v>
      </c>
    </row>
    <row r="35" spans="1:13" x14ac:dyDescent="0.35">
      <c r="A35" t="s">
        <v>124</v>
      </c>
      <c r="B35">
        <v>43</v>
      </c>
      <c r="C35">
        <v>38</v>
      </c>
      <c r="D35">
        <v>31</v>
      </c>
      <c r="E35">
        <v>85</v>
      </c>
      <c r="F35">
        <v>62</v>
      </c>
      <c r="G35">
        <v>766</v>
      </c>
      <c r="H35">
        <v>748</v>
      </c>
      <c r="I35">
        <v>707</v>
      </c>
      <c r="J35" s="22">
        <v>1552</v>
      </c>
      <c r="K35">
        <v>905</v>
      </c>
      <c r="L35">
        <v>713</v>
      </c>
      <c r="M35">
        <v>286</v>
      </c>
    </row>
    <row r="36" spans="1:13" x14ac:dyDescent="0.35">
      <c r="A36" t="s">
        <v>125</v>
      </c>
      <c r="B36">
        <v>97</v>
      </c>
      <c r="C36">
        <v>86</v>
      </c>
      <c r="D36">
        <v>84</v>
      </c>
      <c r="E36">
        <v>94</v>
      </c>
      <c r="F36">
        <v>76</v>
      </c>
      <c r="G36">
        <v>748</v>
      </c>
      <c r="H36" s="22">
        <v>1339</v>
      </c>
      <c r="I36" s="22">
        <v>1759</v>
      </c>
      <c r="J36" s="22">
        <v>1429</v>
      </c>
      <c r="K36" s="22">
        <v>1136</v>
      </c>
      <c r="L36">
        <v>512</v>
      </c>
      <c r="M36" s="22">
        <v>1072</v>
      </c>
    </row>
    <row r="37" spans="1:13" x14ac:dyDescent="0.35">
      <c r="A37" t="s">
        <v>126</v>
      </c>
      <c r="B37">
        <v>0</v>
      </c>
      <c r="C37">
        <v>0</v>
      </c>
      <c r="D37">
        <v>0</v>
      </c>
      <c r="E37">
        <v>0</v>
      </c>
      <c r="F37">
        <v>0</v>
      </c>
      <c r="G37">
        <v>0</v>
      </c>
      <c r="H37">
        <v>0</v>
      </c>
      <c r="I37">
        <v>16</v>
      </c>
      <c r="J37">
        <v>17</v>
      </c>
      <c r="K37">
        <v>24</v>
      </c>
      <c r="L37">
        <v>22</v>
      </c>
      <c r="M37">
        <v>22</v>
      </c>
    </row>
    <row r="38" spans="1:13" x14ac:dyDescent="0.35">
      <c r="A38" t="s">
        <v>127</v>
      </c>
      <c r="B38">
        <v>5</v>
      </c>
      <c r="C38">
        <v>7</v>
      </c>
      <c r="D38">
        <v>9</v>
      </c>
      <c r="E38">
        <v>22</v>
      </c>
      <c r="F38">
        <v>18</v>
      </c>
      <c r="G38">
        <v>24</v>
      </c>
      <c r="H38">
        <v>20</v>
      </c>
      <c r="I38">
        <v>0</v>
      </c>
      <c r="J38">
        <v>0</v>
      </c>
      <c r="K38">
        <v>0</v>
      </c>
      <c r="L38">
        <v>0</v>
      </c>
      <c r="M38">
        <v>0</v>
      </c>
    </row>
    <row r="39" spans="1:13" x14ac:dyDescent="0.35">
      <c r="A39" t="s">
        <v>128</v>
      </c>
      <c r="B39" s="22">
        <v>1403</v>
      </c>
      <c r="C39" s="22">
        <v>1271</v>
      </c>
      <c r="D39" s="22">
        <v>1288</v>
      </c>
      <c r="E39" s="22">
        <v>1581</v>
      </c>
      <c r="F39" s="22">
        <v>1829</v>
      </c>
      <c r="G39" s="22">
        <v>1889</v>
      </c>
      <c r="H39" s="22">
        <v>2345</v>
      </c>
      <c r="I39" s="22">
        <v>2487</v>
      </c>
      <c r="J39" s="22">
        <v>2819</v>
      </c>
      <c r="K39" s="22">
        <v>3065</v>
      </c>
      <c r="L39" s="22">
        <v>3235</v>
      </c>
      <c r="M39" s="22">
        <v>3243</v>
      </c>
    </row>
    <row r="40" spans="1:13" x14ac:dyDescent="0.35">
      <c r="A40" t="s">
        <v>129</v>
      </c>
      <c r="B40">
        <v>2</v>
      </c>
      <c r="C40">
        <v>2</v>
      </c>
      <c r="D40">
        <v>3</v>
      </c>
      <c r="E40">
        <v>13</v>
      </c>
      <c r="F40">
        <v>33</v>
      </c>
      <c r="G40">
        <v>36</v>
      </c>
      <c r="H40">
        <v>36</v>
      </c>
      <c r="I40">
        <v>28</v>
      </c>
      <c r="J40">
        <v>30</v>
      </c>
      <c r="K40">
        <v>24</v>
      </c>
      <c r="L40">
        <v>26</v>
      </c>
      <c r="M40">
        <v>29</v>
      </c>
    </row>
    <row r="41" spans="1:13" x14ac:dyDescent="0.35">
      <c r="A41" t="s">
        <v>130</v>
      </c>
      <c r="B41">
        <v>703</v>
      </c>
      <c r="C41">
        <v>769</v>
      </c>
      <c r="D41">
        <v>757</v>
      </c>
      <c r="E41">
        <v>994</v>
      </c>
      <c r="F41" s="22">
        <v>1141</v>
      </c>
      <c r="G41" s="22">
        <v>1047</v>
      </c>
      <c r="H41" s="22">
        <v>1315</v>
      </c>
      <c r="I41" s="22">
        <v>1323</v>
      </c>
      <c r="J41" s="22">
        <v>1449</v>
      </c>
      <c r="K41" s="22">
        <v>1627</v>
      </c>
      <c r="L41" s="22">
        <v>1752</v>
      </c>
      <c r="M41" s="22">
        <v>1896</v>
      </c>
    </row>
    <row r="42" spans="1:13" x14ac:dyDescent="0.35">
      <c r="A42" t="s">
        <v>131</v>
      </c>
      <c r="B42">
        <v>18</v>
      </c>
      <c r="C42">
        <v>16</v>
      </c>
      <c r="D42">
        <v>17</v>
      </c>
      <c r="E42">
        <v>31</v>
      </c>
      <c r="F42">
        <v>41</v>
      </c>
      <c r="G42">
        <v>78</v>
      </c>
      <c r="H42">
        <v>55</v>
      </c>
      <c r="I42">
        <v>34</v>
      </c>
      <c r="J42">
        <v>55</v>
      </c>
      <c r="K42">
        <v>42</v>
      </c>
      <c r="L42">
        <v>46</v>
      </c>
      <c r="M42">
        <v>53</v>
      </c>
    </row>
    <row r="43" spans="1:13" x14ac:dyDescent="0.35">
      <c r="A43" t="s">
        <v>132</v>
      </c>
      <c r="B43">
        <v>680</v>
      </c>
      <c r="C43">
        <v>483</v>
      </c>
      <c r="D43">
        <v>511</v>
      </c>
      <c r="E43">
        <v>543</v>
      </c>
      <c r="F43">
        <v>615</v>
      </c>
      <c r="G43">
        <v>729</v>
      </c>
      <c r="H43">
        <v>940</v>
      </c>
      <c r="I43" s="22">
        <v>1103</v>
      </c>
      <c r="J43" s="22">
        <v>1285</v>
      </c>
      <c r="K43" s="22">
        <v>1371</v>
      </c>
      <c r="L43" s="22">
        <v>1410</v>
      </c>
      <c r="M43" s="22">
        <v>1265</v>
      </c>
    </row>
    <row r="44" spans="1:13" x14ac:dyDescent="0.35">
      <c r="A44" t="s">
        <v>133</v>
      </c>
      <c r="B44" s="22">
        <v>2793</v>
      </c>
      <c r="C44" s="22">
        <v>3494</v>
      </c>
      <c r="D44" s="22">
        <v>4109</v>
      </c>
      <c r="E44" s="22">
        <v>5188</v>
      </c>
      <c r="F44" s="22">
        <v>6238</v>
      </c>
      <c r="G44" s="22">
        <v>7830</v>
      </c>
      <c r="H44" s="22">
        <v>8000</v>
      </c>
      <c r="I44" s="22">
        <v>7527</v>
      </c>
      <c r="J44" s="22">
        <v>9351</v>
      </c>
      <c r="K44" s="22">
        <v>9072</v>
      </c>
      <c r="L44" s="22">
        <v>8837</v>
      </c>
      <c r="M44" s="22">
        <v>9730</v>
      </c>
    </row>
    <row r="45" spans="1:13" x14ac:dyDescent="0.35">
      <c r="A45" t="s">
        <v>134</v>
      </c>
      <c r="B45">
        <v>844</v>
      </c>
      <c r="C45">
        <v>950</v>
      </c>
      <c r="D45" s="22">
        <v>1160</v>
      </c>
      <c r="E45" s="22">
        <v>1346</v>
      </c>
      <c r="F45" s="22">
        <v>1688</v>
      </c>
      <c r="G45" s="22">
        <v>1878</v>
      </c>
      <c r="H45" s="22">
        <v>1793</v>
      </c>
      <c r="I45" s="22">
        <v>1753</v>
      </c>
      <c r="J45" s="22">
        <v>2655</v>
      </c>
      <c r="K45" s="22">
        <v>2771</v>
      </c>
      <c r="L45" s="22">
        <v>2904</v>
      </c>
      <c r="M45" s="22">
        <v>2850</v>
      </c>
    </row>
    <row r="46" spans="1:13" x14ac:dyDescent="0.35">
      <c r="A46" t="s">
        <v>135</v>
      </c>
      <c r="B46">
        <v>107</v>
      </c>
      <c r="C46">
        <v>105</v>
      </c>
      <c r="D46">
        <v>128</v>
      </c>
      <c r="E46">
        <v>246</v>
      </c>
      <c r="F46">
        <v>247</v>
      </c>
      <c r="G46">
        <v>319</v>
      </c>
      <c r="H46">
        <v>326</v>
      </c>
      <c r="I46">
        <v>334</v>
      </c>
      <c r="J46">
        <v>376</v>
      </c>
      <c r="K46">
        <v>384</v>
      </c>
      <c r="L46">
        <v>395</v>
      </c>
      <c r="M46">
        <v>397</v>
      </c>
    </row>
    <row r="47" spans="1:13" x14ac:dyDescent="0.35">
      <c r="A47" t="s">
        <v>136</v>
      </c>
      <c r="B47">
        <v>346</v>
      </c>
      <c r="C47">
        <v>316</v>
      </c>
      <c r="D47">
        <v>376</v>
      </c>
      <c r="E47">
        <v>515</v>
      </c>
      <c r="F47">
        <v>660</v>
      </c>
      <c r="G47">
        <v>732</v>
      </c>
      <c r="H47">
        <v>758</v>
      </c>
      <c r="I47">
        <v>782</v>
      </c>
      <c r="J47" s="22">
        <v>1143</v>
      </c>
      <c r="K47" s="22">
        <v>1298</v>
      </c>
      <c r="L47" s="22">
        <v>1395</v>
      </c>
      <c r="M47" s="22">
        <v>1429</v>
      </c>
    </row>
    <row r="48" spans="1:13" x14ac:dyDescent="0.35">
      <c r="A48" t="s">
        <v>137</v>
      </c>
      <c r="B48">
        <v>981</v>
      </c>
      <c r="C48">
        <v>447</v>
      </c>
      <c r="D48">
        <v>641</v>
      </c>
      <c r="E48">
        <v>705</v>
      </c>
      <c r="F48" s="22">
        <v>1053</v>
      </c>
      <c r="G48" s="22">
        <v>1305</v>
      </c>
      <c r="H48" s="22">
        <v>1407</v>
      </c>
      <c r="I48" s="22">
        <v>1546</v>
      </c>
      <c r="J48" s="22">
        <v>2303</v>
      </c>
      <c r="K48" s="22">
        <v>2543</v>
      </c>
      <c r="L48" s="22">
        <v>2844</v>
      </c>
      <c r="M48" s="22">
        <v>3028</v>
      </c>
    </row>
    <row r="49" spans="1:13" x14ac:dyDescent="0.35">
      <c r="A49" t="s">
        <v>138</v>
      </c>
      <c r="B49">
        <v>58</v>
      </c>
      <c r="C49">
        <v>16</v>
      </c>
      <c r="D49">
        <v>22</v>
      </c>
      <c r="E49">
        <v>25</v>
      </c>
      <c r="F49">
        <v>31</v>
      </c>
      <c r="G49">
        <v>40</v>
      </c>
      <c r="H49">
        <v>46</v>
      </c>
      <c r="I49">
        <v>52</v>
      </c>
      <c r="J49">
        <v>61</v>
      </c>
      <c r="K49">
        <v>75</v>
      </c>
      <c r="L49">
        <v>81</v>
      </c>
      <c r="M49">
        <v>79</v>
      </c>
    </row>
    <row r="50" spans="1:13" x14ac:dyDescent="0.35">
      <c r="A50" t="s">
        <v>139</v>
      </c>
      <c r="B50">
        <v>24</v>
      </c>
      <c r="C50">
        <v>22</v>
      </c>
      <c r="D50">
        <v>25</v>
      </c>
      <c r="E50">
        <v>25</v>
      </c>
      <c r="F50">
        <v>28</v>
      </c>
      <c r="G50">
        <v>31</v>
      </c>
      <c r="H50">
        <v>32</v>
      </c>
      <c r="I50">
        <v>32</v>
      </c>
      <c r="J50">
        <v>43</v>
      </c>
      <c r="K50">
        <v>46</v>
      </c>
      <c r="L50">
        <v>49</v>
      </c>
      <c r="M50">
        <v>50</v>
      </c>
    </row>
    <row r="51" spans="1:13" x14ac:dyDescent="0.35">
      <c r="A51" t="s">
        <v>140</v>
      </c>
      <c r="B51">
        <v>4</v>
      </c>
      <c r="C51">
        <v>2</v>
      </c>
      <c r="D51">
        <v>2</v>
      </c>
      <c r="E51">
        <v>2</v>
      </c>
      <c r="F51">
        <v>3</v>
      </c>
      <c r="G51">
        <v>5</v>
      </c>
      <c r="H51">
        <v>5</v>
      </c>
      <c r="I51">
        <v>6</v>
      </c>
      <c r="J51">
        <v>10</v>
      </c>
      <c r="K51">
        <v>10</v>
      </c>
      <c r="L51">
        <v>9</v>
      </c>
      <c r="M51">
        <v>9</v>
      </c>
    </row>
    <row r="52" spans="1:13" x14ac:dyDescent="0.35">
      <c r="A52" t="s">
        <v>141</v>
      </c>
      <c r="B52">
        <v>145</v>
      </c>
      <c r="C52">
        <v>116</v>
      </c>
      <c r="D52">
        <v>128</v>
      </c>
      <c r="E52">
        <v>128</v>
      </c>
      <c r="F52">
        <v>134</v>
      </c>
      <c r="G52">
        <v>143</v>
      </c>
      <c r="H52">
        <v>139</v>
      </c>
      <c r="I52">
        <v>140</v>
      </c>
      <c r="J52">
        <v>130</v>
      </c>
      <c r="K52">
        <v>131</v>
      </c>
      <c r="L52">
        <v>134</v>
      </c>
      <c r="M52">
        <v>146</v>
      </c>
    </row>
    <row r="53" spans="1:13" x14ac:dyDescent="0.35">
      <c r="A53" t="s">
        <v>142</v>
      </c>
      <c r="B53">
        <v>44</v>
      </c>
      <c r="C53">
        <v>17</v>
      </c>
      <c r="D53">
        <v>36</v>
      </c>
      <c r="E53">
        <v>36</v>
      </c>
      <c r="F53">
        <v>40</v>
      </c>
      <c r="G53">
        <v>43</v>
      </c>
      <c r="H53">
        <v>46</v>
      </c>
      <c r="I53">
        <v>57</v>
      </c>
      <c r="J53">
        <v>86</v>
      </c>
      <c r="K53">
        <v>72</v>
      </c>
      <c r="L53">
        <v>67</v>
      </c>
      <c r="M53">
        <v>67</v>
      </c>
    </row>
    <row r="54" spans="1:13" x14ac:dyDescent="0.35">
      <c r="A54" t="s">
        <v>143</v>
      </c>
      <c r="B54" s="22">
        <v>1710</v>
      </c>
      <c r="C54" s="22">
        <v>1041</v>
      </c>
      <c r="D54" s="22">
        <v>1359</v>
      </c>
      <c r="E54" s="22">
        <v>1684</v>
      </c>
      <c r="F54" s="22">
        <v>2195</v>
      </c>
      <c r="G54" s="22">
        <v>2618</v>
      </c>
      <c r="H54" s="22">
        <v>2760</v>
      </c>
      <c r="I54" s="22">
        <v>2948</v>
      </c>
      <c r="J54" s="22">
        <v>4150</v>
      </c>
      <c r="K54" s="22">
        <v>4559</v>
      </c>
      <c r="L54" s="22">
        <v>4974</v>
      </c>
      <c r="M54" s="22">
        <v>5206</v>
      </c>
    </row>
    <row r="55" spans="1:13" x14ac:dyDescent="0.35">
      <c r="A55" t="s">
        <v>144</v>
      </c>
      <c r="B55">
        <v>866</v>
      </c>
      <c r="C55">
        <v>91</v>
      </c>
      <c r="D55">
        <v>199</v>
      </c>
      <c r="E55">
        <v>338</v>
      </c>
      <c r="F55">
        <v>507</v>
      </c>
      <c r="G55">
        <v>739</v>
      </c>
      <c r="H55">
        <v>967</v>
      </c>
      <c r="I55" s="22">
        <v>1195</v>
      </c>
      <c r="J55" s="22">
        <v>1495</v>
      </c>
      <c r="K55" s="22">
        <v>1788</v>
      </c>
      <c r="L55" s="22">
        <v>2070</v>
      </c>
      <c r="M55" s="22">
        <v>2356</v>
      </c>
    </row>
    <row r="56" spans="1:13" x14ac:dyDescent="0.35">
      <c r="A56" t="s">
        <v>145</v>
      </c>
      <c r="B56">
        <v>48</v>
      </c>
      <c r="C56">
        <v>90</v>
      </c>
      <c r="D56">
        <v>30</v>
      </c>
      <c r="E56">
        <v>203</v>
      </c>
      <c r="F56">
        <v>101</v>
      </c>
      <c r="G56">
        <v>40</v>
      </c>
      <c r="H56">
        <v>117</v>
      </c>
      <c r="I56">
        <v>536</v>
      </c>
      <c r="J56">
        <v>105</v>
      </c>
      <c r="K56">
        <v>188</v>
      </c>
      <c r="L56">
        <v>89</v>
      </c>
      <c r="M56">
        <v>39</v>
      </c>
    </row>
    <row r="57" spans="1:13" x14ac:dyDescent="0.35">
      <c r="A57" t="s">
        <v>54</v>
      </c>
      <c r="B57">
        <v>518</v>
      </c>
      <c r="C57">
        <v>788</v>
      </c>
      <c r="D57">
        <v>487</v>
      </c>
      <c r="E57" s="22">
        <v>1079</v>
      </c>
      <c r="F57" s="22">
        <v>1476</v>
      </c>
      <c r="G57" s="22">
        <v>2893</v>
      </c>
      <c r="H57" s="22">
        <v>2781</v>
      </c>
      <c r="I57" s="22">
        <v>1762</v>
      </c>
      <c r="J57" s="22">
        <v>3324</v>
      </c>
      <c r="K57" s="22">
        <v>2767</v>
      </c>
      <c r="L57" s="22">
        <v>2865</v>
      </c>
      <c r="M57" s="22">
        <v>3610</v>
      </c>
    </row>
    <row r="58" spans="1:13" x14ac:dyDescent="0.35">
      <c r="A58" t="s">
        <v>146</v>
      </c>
      <c r="B58" s="22">
        <v>1383</v>
      </c>
      <c r="C58" s="22">
        <v>1665</v>
      </c>
      <c r="D58" s="22">
        <v>2432</v>
      </c>
      <c r="E58" s="22">
        <v>2560</v>
      </c>
      <c r="F58" s="22">
        <v>2972</v>
      </c>
      <c r="G58" s="22">
        <v>3019</v>
      </c>
      <c r="H58" s="22">
        <v>3310</v>
      </c>
      <c r="I58" s="22">
        <v>3475</v>
      </c>
      <c r="J58" s="22">
        <v>3266</v>
      </c>
      <c r="K58" s="22">
        <v>3346</v>
      </c>
      <c r="L58" s="22">
        <v>2978</v>
      </c>
      <c r="M58" s="22">
        <v>3232</v>
      </c>
    </row>
    <row r="59" spans="1:13" x14ac:dyDescent="0.35">
      <c r="A59" t="s">
        <v>147</v>
      </c>
      <c r="B59">
        <v>404</v>
      </c>
      <c r="C59">
        <v>441</v>
      </c>
      <c r="D59">
        <v>661</v>
      </c>
      <c r="E59">
        <v>653</v>
      </c>
      <c r="F59">
        <v>781</v>
      </c>
      <c r="G59">
        <v>741</v>
      </c>
      <c r="H59" s="22">
        <v>1091</v>
      </c>
      <c r="I59" s="22">
        <v>1367</v>
      </c>
      <c r="J59" s="22">
        <v>1193</v>
      </c>
      <c r="K59" s="22">
        <v>1181</v>
      </c>
      <c r="L59" s="22">
        <v>1237</v>
      </c>
      <c r="M59" s="22">
        <v>1346</v>
      </c>
    </row>
    <row r="60" spans="1:13" x14ac:dyDescent="0.35">
      <c r="A60" t="s">
        <v>148</v>
      </c>
      <c r="B60">
        <v>136</v>
      </c>
      <c r="C60">
        <v>171</v>
      </c>
      <c r="D60">
        <v>179</v>
      </c>
      <c r="E60">
        <v>305</v>
      </c>
      <c r="F60">
        <v>394</v>
      </c>
      <c r="G60">
        <v>320</v>
      </c>
      <c r="H60">
        <v>257</v>
      </c>
      <c r="I60">
        <v>332</v>
      </c>
      <c r="J60">
        <v>329</v>
      </c>
      <c r="K60">
        <v>393</v>
      </c>
      <c r="L60">
        <v>449</v>
      </c>
      <c r="M60">
        <v>469</v>
      </c>
    </row>
    <row r="61" spans="1:13" x14ac:dyDescent="0.35">
      <c r="A61" t="s">
        <v>149</v>
      </c>
      <c r="B61">
        <v>226</v>
      </c>
      <c r="C61">
        <v>88</v>
      </c>
      <c r="D61">
        <v>121</v>
      </c>
      <c r="E61">
        <v>186</v>
      </c>
      <c r="F61">
        <v>110</v>
      </c>
      <c r="G61">
        <v>123</v>
      </c>
      <c r="H61">
        <v>211</v>
      </c>
      <c r="I61">
        <v>185</v>
      </c>
      <c r="J61">
        <v>198</v>
      </c>
      <c r="K61">
        <v>446</v>
      </c>
      <c r="L61">
        <v>312</v>
      </c>
      <c r="M61">
        <v>352</v>
      </c>
    </row>
    <row r="62" spans="1:13" x14ac:dyDescent="0.35">
      <c r="A62" t="s">
        <v>150</v>
      </c>
      <c r="B62">
        <v>-3</v>
      </c>
      <c r="C62">
        <v>8</v>
      </c>
      <c r="D62">
        <v>217</v>
      </c>
      <c r="E62">
        <v>150</v>
      </c>
      <c r="F62">
        <v>63</v>
      </c>
      <c r="G62">
        <v>50</v>
      </c>
      <c r="H62">
        <v>45</v>
      </c>
      <c r="I62">
        <v>63</v>
      </c>
      <c r="J62">
        <v>83</v>
      </c>
      <c r="K62">
        <v>62</v>
      </c>
      <c r="L62">
        <v>67</v>
      </c>
      <c r="M62">
        <v>55</v>
      </c>
    </row>
    <row r="63" spans="1:13" x14ac:dyDescent="0.35">
      <c r="A63" t="s">
        <v>151</v>
      </c>
      <c r="B63">
        <v>620</v>
      </c>
      <c r="C63">
        <v>958</v>
      </c>
      <c r="D63" s="22">
        <v>1254</v>
      </c>
      <c r="E63" s="22">
        <v>1267</v>
      </c>
      <c r="F63" s="22">
        <v>1623</v>
      </c>
      <c r="G63" s="22">
        <v>1784</v>
      </c>
      <c r="H63" s="22">
        <v>1705</v>
      </c>
      <c r="I63" s="22">
        <v>1528</v>
      </c>
      <c r="J63" s="22">
        <v>1463</v>
      </c>
      <c r="K63" s="22">
        <v>1263</v>
      </c>
      <c r="L63">
        <v>914</v>
      </c>
      <c r="M63" s="22">
        <v>1009</v>
      </c>
    </row>
    <row r="64" spans="1:13" x14ac:dyDescent="0.35">
      <c r="A64" t="s">
        <v>152</v>
      </c>
      <c r="B64" s="22">
        <v>2793</v>
      </c>
      <c r="C64" s="22">
        <v>3494</v>
      </c>
      <c r="D64" s="22">
        <v>4109</v>
      </c>
      <c r="E64" s="22">
        <v>5188</v>
      </c>
      <c r="F64" s="22">
        <v>6238</v>
      </c>
      <c r="G64" s="22">
        <v>7830</v>
      </c>
      <c r="H64" s="22">
        <v>8000</v>
      </c>
      <c r="I64" s="22">
        <v>7527</v>
      </c>
      <c r="J64" s="22">
        <v>9351</v>
      </c>
      <c r="K64" s="22">
        <v>9072</v>
      </c>
      <c r="L64" s="22">
        <v>8837</v>
      </c>
      <c r="M64" s="22">
        <v>9730</v>
      </c>
    </row>
    <row r="67" spans="1:13" x14ac:dyDescent="0.35">
      <c r="A67" s="21"/>
      <c r="B67" s="21">
        <v>42064</v>
      </c>
      <c r="C67" s="21">
        <v>42430</v>
      </c>
      <c r="D67" s="21">
        <v>42795</v>
      </c>
      <c r="E67" s="21">
        <v>43160</v>
      </c>
      <c r="F67" s="21">
        <v>43525</v>
      </c>
      <c r="G67" s="21">
        <v>43891</v>
      </c>
      <c r="H67" s="21">
        <v>44256</v>
      </c>
      <c r="I67" s="21">
        <v>44621</v>
      </c>
      <c r="J67" s="21">
        <v>44986</v>
      </c>
      <c r="K67" s="21">
        <v>45352</v>
      </c>
      <c r="L67" s="21">
        <v>45717</v>
      </c>
      <c r="M67" s="21">
        <v>46082</v>
      </c>
    </row>
    <row r="68" spans="1:13" x14ac:dyDescent="0.35">
      <c r="A68" t="s">
        <v>161</v>
      </c>
      <c r="B68">
        <v>584</v>
      </c>
      <c r="C68">
        <v>959</v>
      </c>
      <c r="D68">
        <v>441</v>
      </c>
      <c r="E68" s="22">
        <v>1249</v>
      </c>
      <c r="F68" s="22">
        <v>1156</v>
      </c>
      <c r="G68" s="22">
        <v>1485</v>
      </c>
      <c r="H68" s="22">
        <v>1851</v>
      </c>
      <c r="I68" s="22">
        <v>1300</v>
      </c>
      <c r="J68" s="22">
        <v>2526</v>
      </c>
      <c r="K68" s="22">
        <v>2573</v>
      </c>
      <c r="L68" s="22">
        <v>2491</v>
      </c>
      <c r="M68" s="22">
        <v>2612</v>
      </c>
    </row>
    <row r="69" spans="1:13" x14ac:dyDescent="0.35">
      <c r="A69" t="s">
        <v>162</v>
      </c>
      <c r="B69">
        <v>861</v>
      </c>
      <c r="C69" s="22">
        <v>1230</v>
      </c>
      <c r="D69" s="22">
        <v>1289</v>
      </c>
      <c r="E69" s="22">
        <v>1517</v>
      </c>
      <c r="F69" s="22">
        <v>1754</v>
      </c>
      <c r="G69" s="22">
        <v>1860</v>
      </c>
      <c r="H69" s="22">
        <v>2540</v>
      </c>
      <c r="I69" s="22">
        <v>2214</v>
      </c>
      <c r="J69" s="22">
        <v>2846</v>
      </c>
      <c r="K69" s="22">
        <v>3177</v>
      </c>
      <c r="L69" s="22">
        <v>3174</v>
      </c>
      <c r="M69" s="22">
        <v>3555</v>
      </c>
    </row>
    <row r="70" spans="1:13" x14ac:dyDescent="0.35">
      <c r="A70" t="s">
        <v>56</v>
      </c>
      <c r="B70">
        <v>-25</v>
      </c>
      <c r="C70">
        <v>-32</v>
      </c>
      <c r="D70">
        <v>-9</v>
      </c>
      <c r="E70">
        <v>-125</v>
      </c>
      <c r="F70">
        <v>-87</v>
      </c>
      <c r="G70">
        <v>79</v>
      </c>
      <c r="H70">
        <v>61</v>
      </c>
      <c r="I70">
        <v>-72</v>
      </c>
      <c r="J70">
        <v>1</v>
      </c>
      <c r="K70">
        <v>-64</v>
      </c>
      <c r="L70">
        <v>-53</v>
      </c>
      <c r="M70">
        <v>-13</v>
      </c>
    </row>
    <row r="71" spans="1:13" x14ac:dyDescent="0.35">
      <c r="A71" t="s">
        <v>57</v>
      </c>
      <c r="B71">
        <v>17</v>
      </c>
      <c r="C71">
        <v>-35</v>
      </c>
      <c r="D71">
        <v>-221</v>
      </c>
      <c r="E71">
        <v>9</v>
      </c>
      <c r="F71">
        <v>-127</v>
      </c>
      <c r="G71">
        <v>43</v>
      </c>
      <c r="H71">
        <v>-351</v>
      </c>
      <c r="I71">
        <v>-275</v>
      </c>
      <c r="J71">
        <v>177</v>
      </c>
      <c r="K71">
        <v>13</v>
      </c>
      <c r="L71">
        <v>-54</v>
      </c>
      <c r="M71">
        <v>-105</v>
      </c>
    </row>
    <row r="72" spans="1:13" x14ac:dyDescent="0.35">
      <c r="A72" t="s">
        <v>163</v>
      </c>
      <c r="B72">
        <v>0</v>
      </c>
      <c r="C72">
        <v>0</v>
      </c>
      <c r="D72">
        <v>0</v>
      </c>
      <c r="E72">
        <v>0</v>
      </c>
      <c r="F72">
        <v>0</v>
      </c>
      <c r="G72">
        <v>0</v>
      </c>
      <c r="H72">
        <v>0</v>
      </c>
      <c r="I72">
        <v>64</v>
      </c>
      <c r="J72">
        <v>292</v>
      </c>
      <c r="K72">
        <v>237</v>
      </c>
      <c r="L72">
        <v>202</v>
      </c>
      <c r="M72">
        <v>25</v>
      </c>
    </row>
    <row r="73" spans="1:13" x14ac:dyDescent="0.35">
      <c r="A73" t="s">
        <v>164</v>
      </c>
      <c r="B73">
        <v>14</v>
      </c>
      <c r="C73">
        <v>0</v>
      </c>
      <c r="D73">
        <v>0</v>
      </c>
      <c r="E73">
        <v>0</v>
      </c>
      <c r="F73">
        <v>0</v>
      </c>
      <c r="G73">
        <v>0</v>
      </c>
      <c r="H73">
        <v>0</v>
      </c>
      <c r="I73">
        <v>0</v>
      </c>
      <c r="J73">
        <v>0</v>
      </c>
      <c r="K73">
        <v>0</v>
      </c>
      <c r="L73">
        <v>0</v>
      </c>
      <c r="M73">
        <v>0</v>
      </c>
    </row>
    <row r="74" spans="1:13" x14ac:dyDescent="0.35">
      <c r="A74" t="s">
        <v>165</v>
      </c>
      <c r="B74">
        <v>18</v>
      </c>
      <c r="C74">
        <v>200</v>
      </c>
      <c r="D74">
        <v>-221</v>
      </c>
      <c r="E74">
        <v>345</v>
      </c>
      <c r="F74">
        <v>211</v>
      </c>
      <c r="G74">
        <v>6</v>
      </c>
      <c r="H74">
        <v>234</v>
      </c>
      <c r="I74">
        <v>-44</v>
      </c>
      <c r="J74">
        <v>-65</v>
      </c>
      <c r="K74">
        <v>-25</v>
      </c>
      <c r="L74">
        <v>-89</v>
      </c>
      <c r="M74">
        <v>-28</v>
      </c>
    </row>
    <row r="75" spans="1:13" x14ac:dyDescent="0.35">
      <c r="A75" t="s">
        <v>166</v>
      </c>
      <c r="B75">
        <v>25</v>
      </c>
      <c r="C75">
        <v>133</v>
      </c>
      <c r="D75">
        <v>-451</v>
      </c>
      <c r="E75">
        <v>228</v>
      </c>
      <c r="F75">
        <v>-2</v>
      </c>
      <c r="G75">
        <v>127</v>
      </c>
      <c r="H75">
        <v>-56</v>
      </c>
      <c r="I75">
        <v>-327</v>
      </c>
      <c r="J75">
        <v>406</v>
      </c>
      <c r="K75">
        <v>161</v>
      </c>
      <c r="L75">
        <v>6</v>
      </c>
      <c r="M75">
        <v>-121</v>
      </c>
    </row>
    <row r="76" spans="1:13" x14ac:dyDescent="0.35">
      <c r="A76" t="s">
        <v>167</v>
      </c>
      <c r="B76">
        <v>-301</v>
      </c>
      <c r="C76">
        <v>-403</v>
      </c>
      <c r="D76">
        <v>-397</v>
      </c>
      <c r="E76">
        <v>-496</v>
      </c>
      <c r="F76">
        <v>-596</v>
      </c>
      <c r="G76">
        <v>-503</v>
      </c>
      <c r="H76">
        <v>-633</v>
      </c>
      <c r="I76">
        <v>-587</v>
      </c>
      <c r="J76">
        <v>-726</v>
      </c>
      <c r="K76">
        <v>-765</v>
      </c>
      <c r="L76">
        <v>-689</v>
      </c>
      <c r="M76">
        <v>-822</v>
      </c>
    </row>
    <row r="77" spans="1:13" x14ac:dyDescent="0.35">
      <c r="A77" t="s">
        <v>168</v>
      </c>
      <c r="B77">
        <v>-450</v>
      </c>
      <c r="C77">
        <v>-705</v>
      </c>
      <c r="D77">
        <v>-150</v>
      </c>
      <c r="E77">
        <v>-957</v>
      </c>
      <c r="F77">
        <v>-852</v>
      </c>
      <c r="G77" s="22">
        <v>-1526</v>
      </c>
      <c r="H77">
        <v>459</v>
      </c>
      <c r="I77">
        <v>914</v>
      </c>
      <c r="J77" s="22">
        <v>-1507</v>
      </c>
      <c r="K77">
        <v>485</v>
      </c>
      <c r="L77">
        <v>69</v>
      </c>
      <c r="M77">
        <v>-741</v>
      </c>
    </row>
    <row r="78" spans="1:13" x14ac:dyDescent="0.35">
      <c r="A78" t="s">
        <v>169</v>
      </c>
      <c r="B78">
        <v>-118</v>
      </c>
      <c r="C78">
        <v>-251</v>
      </c>
      <c r="D78">
        <v>-360</v>
      </c>
      <c r="E78">
        <v>-423</v>
      </c>
      <c r="F78">
        <v>-401</v>
      </c>
      <c r="G78">
        <v>-244</v>
      </c>
      <c r="H78">
        <v>-242</v>
      </c>
      <c r="I78">
        <v>-550</v>
      </c>
      <c r="J78">
        <v>-711</v>
      </c>
      <c r="K78">
        <v>-553</v>
      </c>
      <c r="L78">
        <v>-375</v>
      </c>
      <c r="M78">
        <v>-206</v>
      </c>
    </row>
    <row r="79" spans="1:13" x14ac:dyDescent="0.35">
      <c r="A79" t="s">
        <v>170</v>
      </c>
      <c r="B79">
        <v>164</v>
      </c>
      <c r="C79">
        <v>1</v>
      </c>
      <c r="D79">
        <v>8</v>
      </c>
      <c r="E79">
        <v>2</v>
      </c>
      <c r="F79">
        <v>2</v>
      </c>
      <c r="G79">
        <v>1</v>
      </c>
      <c r="H79">
        <v>2</v>
      </c>
      <c r="I79">
        <v>3</v>
      </c>
      <c r="J79">
        <v>78</v>
      </c>
      <c r="K79">
        <v>65</v>
      </c>
      <c r="L79">
        <v>5</v>
      </c>
      <c r="M79">
        <v>2</v>
      </c>
    </row>
    <row r="80" spans="1:13" x14ac:dyDescent="0.35">
      <c r="A80" t="s">
        <v>171</v>
      </c>
      <c r="B80">
        <v>-277</v>
      </c>
      <c r="C80">
        <v>-211</v>
      </c>
      <c r="D80">
        <v>0</v>
      </c>
      <c r="E80">
        <v>-537</v>
      </c>
      <c r="F80">
        <v>-334</v>
      </c>
      <c r="G80" s="22">
        <v>-1327</v>
      </c>
      <c r="H80">
        <v>0</v>
      </c>
      <c r="I80">
        <v>-21</v>
      </c>
      <c r="J80" s="22">
        <v>-1468</v>
      </c>
      <c r="K80">
        <v>-191</v>
      </c>
      <c r="L80">
        <v>-945</v>
      </c>
      <c r="M80">
        <v>-976</v>
      </c>
    </row>
    <row r="81" spans="1:13" x14ac:dyDescent="0.35">
      <c r="A81" t="s">
        <v>172</v>
      </c>
      <c r="B81">
        <v>0</v>
      </c>
      <c r="C81">
        <v>0</v>
      </c>
      <c r="D81">
        <v>359</v>
      </c>
      <c r="E81">
        <v>0</v>
      </c>
      <c r="F81">
        <v>0</v>
      </c>
      <c r="G81">
        <v>0</v>
      </c>
      <c r="H81">
        <v>179</v>
      </c>
      <c r="I81" s="22">
        <v>1069</v>
      </c>
      <c r="J81">
        <v>443</v>
      </c>
      <c r="K81">
        <v>771</v>
      </c>
      <c r="L81">
        <v>919</v>
      </c>
      <c r="M81">
        <v>254</v>
      </c>
    </row>
    <row r="82" spans="1:13" x14ac:dyDescent="0.35">
      <c r="A82" t="s">
        <v>173</v>
      </c>
      <c r="B82">
        <v>30</v>
      </c>
      <c r="C82">
        <v>66</v>
      </c>
      <c r="D82">
        <v>75</v>
      </c>
      <c r="E82">
        <v>109</v>
      </c>
      <c r="F82">
        <v>117</v>
      </c>
      <c r="G82">
        <v>128</v>
      </c>
      <c r="H82">
        <v>233</v>
      </c>
      <c r="I82">
        <v>207</v>
      </c>
      <c r="J82">
        <v>175</v>
      </c>
      <c r="K82">
        <v>170</v>
      </c>
      <c r="L82">
        <v>151</v>
      </c>
      <c r="M82">
        <v>143</v>
      </c>
    </row>
    <row r="83" spans="1:13" x14ac:dyDescent="0.35">
      <c r="A83" t="s">
        <v>174</v>
      </c>
      <c r="B83">
        <v>0</v>
      </c>
      <c r="C83">
        <v>0</v>
      </c>
      <c r="D83">
        <v>0</v>
      </c>
      <c r="E83">
        <v>0</v>
      </c>
      <c r="F83">
        <v>0</v>
      </c>
      <c r="G83">
        <v>0</v>
      </c>
      <c r="H83">
        <v>0</v>
      </c>
      <c r="I83">
        <v>0</v>
      </c>
      <c r="J83">
        <v>0</v>
      </c>
      <c r="K83">
        <v>0</v>
      </c>
      <c r="L83">
        <v>0</v>
      </c>
      <c r="M83">
        <v>0</v>
      </c>
    </row>
    <row r="84" spans="1:13" x14ac:dyDescent="0.35">
      <c r="A84" t="s">
        <v>175</v>
      </c>
      <c r="B84">
        <v>0</v>
      </c>
      <c r="C84">
        <v>0</v>
      </c>
      <c r="D84">
        <v>-14</v>
      </c>
      <c r="E84">
        <v>0</v>
      </c>
      <c r="F84">
        <v>0</v>
      </c>
      <c r="G84">
        <v>0</v>
      </c>
      <c r="H84">
        <v>0</v>
      </c>
      <c r="I84">
        <v>0</v>
      </c>
      <c r="J84">
        <v>-215</v>
      </c>
      <c r="K84">
        <v>0</v>
      </c>
      <c r="L84">
        <v>0</v>
      </c>
      <c r="M84">
        <v>0</v>
      </c>
    </row>
    <row r="85" spans="1:13" x14ac:dyDescent="0.35">
      <c r="A85" t="s">
        <v>176</v>
      </c>
      <c r="B85">
        <v>0</v>
      </c>
      <c r="C85">
        <v>0</v>
      </c>
      <c r="D85">
        <v>0</v>
      </c>
      <c r="E85">
        <v>0</v>
      </c>
      <c r="F85">
        <v>0</v>
      </c>
      <c r="G85">
        <v>0</v>
      </c>
      <c r="H85">
        <v>0</v>
      </c>
      <c r="I85">
        <v>0</v>
      </c>
      <c r="J85">
        <v>262</v>
      </c>
      <c r="K85">
        <v>0</v>
      </c>
      <c r="L85">
        <v>0</v>
      </c>
      <c r="M85">
        <v>0</v>
      </c>
    </row>
    <row r="86" spans="1:13" x14ac:dyDescent="0.35">
      <c r="A86" t="s">
        <v>177</v>
      </c>
      <c r="B86">
        <v>-250</v>
      </c>
      <c r="C86">
        <v>-311</v>
      </c>
      <c r="D86">
        <v>-218</v>
      </c>
      <c r="E86">
        <v>-107</v>
      </c>
      <c r="F86">
        <v>-239</v>
      </c>
      <c r="G86">
        <v>-89</v>
      </c>
      <c r="H86">
        <v>289</v>
      </c>
      <c r="I86">
        <v>202</v>
      </c>
      <c r="J86">
        <v>88</v>
      </c>
      <c r="K86">
        <v>250</v>
      </c>
      <c r="L86">
        <v>385</v>
      </c>
      <c r="M86">
        <v>-15</v>
      </c>
    </row>
    <row r="87" spans="1:13" x14ac:dyDescent="0.35">
      <c r="A87" t="s">
        <v>178</v>
      </c>
      <c r="B87">
        <v>0</v>
      </c>
      <c r="C87">
        <v>0</v>
      </c>
      <c r="D87">
        <v>0</v>
      </c>
      <c r="E87">
        <v>0</v>
      </c>
      <c r="F87">
        <v>3</v>
      </c>
      <c r="G87">
        <v>6</v>
      </c>
      <c r="H87">
        <v>-2</v>
      </c>
      <c r="I87">
        <v>5</v>
      </c>
      <c r="J87">
        <v>-159</v>
      </c>
      <c r="K87">
        <v>-27</v>
      </c>
      <c r="L87">
        <v>-71</v>
      </c>
      <c r="M87">
        <v>55</v>
      </c>
    </row>
    <row r="88" spans="1:13" x14ac:dyDescent="0.35">
      <c r="A88" t="s">
        <v>179</v>
      </c>
      <c r="B88">
        <v>-181</v>
      </c>
      <c r="C88">
        <v>-246</v>
      </c>
      <c r="D88">
        <v>-295</v>
      </c>
      <c r="E88">
        <v>-232</v>
      </c>
      <c r="F88">
        <v>-353</v>
      </c>
      <c r="G88">
        <v>58</v>
      </c>
      <c r="H88" s="22">
        <v>-2244</v>
      </c>
      <c r="I88" s="22">
        <v>-2246</v>
      </c>
      <c r="J88" s="22">
        <v>-1028</v>
      </c>
      <c r="K88" s="22">
        <v>-2839</v>
      </c>
      <c r="L88" s="22">
        <v>-2754</v>
      </c>
      <c r="M88" s="22">
        <v>-1783</v>
      </c>
    </row>
    <row r="89" spans="1:13" x14ac:dyDescent="0.35">
      <c r="A89" t="s">
        <v>180</v>
      </c>
      <c r="B89">
        <v>0</v>
      </c>
      <c r="C89">
        <v>4</v>
      </c>
      <c r="D89">
        <v>6</v>
      </c>
      <c r="E89">
        <v>15</v>
      </c>
      <c r="F89">
        <v>30</v>
      </c>
      <c r="G89">
        <v>24</v>
      </c>
      <c r="H89">
        <v>103</v>
      </c>
      <c r="I89">
        <v>0</v>
      </c>
      <c r="J89">
        <v>0</v>
      </c>
      <c r="K89">
        <v>0</v>
      </c>
      <c r="L89">
        <v>0</v>
      </c>
      <c r="M89">
        <v>0</v>
      </c>
    </row>
    <row r="90" spans="1:13" x14ac:dyDescent="0.35">
      <c r="A90" t="s">
        <v>181</v>
      </c>
      <c r="B90">
        <v>0</v>
      </c>
      <c r="C90">
        <v>0</v>
      </c>
      <c r="D90">
        <v>0</v>
      </c>
      <c r="E90">
        <v>0</v>
      </c>
      <c r="F90">
        <v>0</v>
      </c>
      <c r="G90">
        <v>721</v>
      </c>
      <c r="H90">
        <v>0</v>
      </c>
      <c r="I90">
        <v>699</v>
      </c>
      <c r="J90">
        <v>0</v>
      </c>
      <c r="K90">
        <v>0</v>
      </c>
      <c r="L90">
        <v>0</v>
      </c>
      <c r="M90">
        <v>0</v>
      </c>
    </row>
    <row r="91" spans="1:13" x14ac:dyDescent="0.35">
      <c r="A91" t="s">
        <v>182</v>
      </c>
      <c r="B91">
        <v>0</v>
      </c>
      <c r="C91">
        <v>0</v>
      </c>
      <c r="D91">
        <v>0</v>
      </c>
      <c r="E91">
        <v>0</v>
      </c>
      <c r="F91">
        <v>0</v>
      </c>
      <c r="G91">
        <v>-869</v>
      </c>
      <c r="H91">
        <v>0</v>
      </c>
      <c r="I91">
        <v>0</v>
      </c>
      <c r="J91">
        <v>-721</v>
      </c>
      <c r="K91">
        <v>0</v>
      </c>
      <c r="L91">
        <v>-691</v>
      </c>
      <c r="M91">
        <v>0</v>
      </c>
    </row>
    <row r="92" spans="1:13" x14ac:dyDescent="0.35">
      <c r="A92" t="s">
        <v>183</v>
      </c>
      <c r="B92">
        <v>17</v>
      </c>
      <c r="C92">
        <v>0</v>
      </c>
      <c r="D92">
        <v>0</v>
      </c>
      <c r="E92">
        <v>0</v>
      </c>
      <c r="F92">
        <v>0</v>
      </c>
      <c r="G92">
        <v>641</v>
      </c>
      <c r="H92">
        <v>568</v>
      </c>
      <c r="I92">
        <v>645</v>
      </c>
      <c r="J92" s="22">
        <v>1312</v>
      </c>
      <c r="K92">
        <v>201</v>
      </c>
      <c r="L92">
        <v>26</v>
      </c>
      <c r="M92">
        <v>324</v>
      </c>
    </row>
    <row r="93" spans="1:13" x14ac:dyDescent="0.35">
      <c r="A93" t="s">
        <v>184</v>
      </c>
      <c r="B93">
        <v>-27</v>
      </c>
      <c r="C93">
        <v>0</v>
      </c>
      <c r="D93">
        <v>0</v>
      </c>
      <c r="E93">
        <v>0</v>
      </c>
      <c r="F93">
        <v>-42</v>
      </c>
      <c r="G93">
        <v>0</v>
      </c>
      <c r="H93">
        <v>0</v>
      </c>
      <c r="I93">
        <v>-984</v>
      </c>
      <c r="J93">
        <v>-70</v>
      </c>
      <c r="K93" s="22">
        <v>-1141</v>
      </c>
      <c r="L93">
        <v>-149</v>
      </c>
      <c r="M93">
        <v>-192</v>
      </c>
    </row>
    <row r="94" spans="1:13" x14ac:dyDescent="0.35">
      <c r="A94" t="s">
        <v>185</v>
      </c>
      <c r="B94">
        <v>-3</v>
      </c>
      <c r="C94">
        <v>-5</v>
      </c>
      <c r="D94">
        <v>-6</v>
      </c>
      <c r="E94">
        <v>-7</v>
      </c>
      <c r="F94">
        <v>-9</v>
      </c>
      <c r="G94">
        <v>-36</v>
      </c>
      <c r="H94">
        <v>-102</v>
      </c>
      <c r="I94">
        <v>-119</v>
      </c>
      <c r="J94">
        <v>-196</v>
      </c>
      <c r="K94">
        <v>-165</v>
      </c>
      <c r="L94">
        <v>-172</v>
      </c>
      <c r="M94">
        <v>-108</v>
      </c>
    </row>
    <row r="95" spans="1:13" x14ac:dyDescent="0.35">
      <c r="A95" t="s">
        <v>186</v>
      </c>
      <c r="B95">
        <v>-168</v>
      </c>
      <c r="C95">
        <v>-231</v>
      </c>
      <c r="D95">
        <v>-288</v>
      </c>
      <c r="E95">
        <v>-317</v>
      </c>
      <c r="F95">
        <v>-354</v>
      </c>
      <c r="G95">
        <v>-433</v>
      </c>
      <c r="H95" s="22">
        <v>-2824</v>
      </c>
      <c r="I95" s="22">
        <v>-2485</v>
      </c>
      <c r="J95" s="22">
        <v>-1359</v>
      </c>
      <c r="K95" s="22">
        <v>-1732</v>
      </c>
      <c r="L95" s="22">
        <v>-1768</v>
      </c>
      <c r="M95" s="22">
        <v>-1804</v>
      </c>
    </row>
    <row r="96" spans="1:13" x14ac:dyDescent="0.35">
      <c r="A96" t="s">
        <v>187</v>
      </c>
      <c r="B96">
        <v>0</v>
      </c>
      <c r="C96">
        <v>0</v>
      </c>
      <c r="D96">
        <v>0</v>
      </c>
      <c r="E96">
        <v>0</v>
      </c>
      <c r="F96">
        <v>0</v>
      </c>
      <c r="G96">
        <v>-2</v>
      </c>
      <c r="H96">
        <v>-3</v>
      </c>
      <c r="I96">
        <v>-2</v>
      </c>
      <c r="J96">
        <v>-3</v>
      </c>
      <c r="K96">
        <v>-2</v>
      </c>
      <c r="L96">
        <v>-4</v>
      </c>
      <c r="M96">
        <v>-3</v>
      </c>
    </row>
    <row r="97" spans="1:13" x14ac:dyDescent="0.35">
      <c r="A97" t="s">
        <v>188</v>
      </c>
      <c r="B97">
        <v>0</v>
      </c>
      <c r="C97">
        <v>-15</v>
      </c>
      <c r="D97">
        <v>-7</v>
      </c>
      <c r="E97">
        <v>78</v>
      </c>
      <c r="F97">
        <v>23</v>
      </c>
      <c r="G97">
        <v>12</v>
      </c>
      <c r="H97">
        <v>14</v>
      </c>
      <c r="I97">
        <v>0</v>
      </c>
      <c r="J97">
        <v>9</v>
      </c>
      <c r="K97">
        <v>0</v>
      </c>
      <c r="L97">
        <v>2</v>
      </c>
      <c r="M97">
        <v>0</v>
      </c>
    </row>
    <row r="98" spans="1:13" x14ac:dyDescent="0.35">
      <c r="A98" t="s">
        <v>66</v>
      </c>
      <c r="B98">
        <v>-47</v>
      </c>
      <c r="C98">
        <v>8</v>
      </c>
      <c r="D98">
        <v>-4</v>
      </c>
      <c r="E98">
        <v>60</v>
      </c>
      <c r="F98">
        <v>-49</v>
      </c>
      <c r="G98">
        <v>17</v>
      </c>
      <c r="H98">
        <v>66</v>
      </c>
      <c r="I98">
        <v>-32</v>
      </c>
      <c r="J98">
        <v>-9</v>
      </c>
      <c r="K98">
        <v>219</v>
      </c>
      <c r="L98">
        <v>-194</v>
      </c>
      <c r="M98">
        <v>88</v>
      </c>
    </row>
    <row r="99" spans="1:13" x14ac:dyDescent="0.35">
      <c r="A99" t="s">
        <v>189</v>
      </c>
      <c r="B99">
        <v>631</v>
      </c>
      <c r="C99">
        <v>710</v>
      </c>
      <c r="D99">
        <v>89</v>
      </c>
      <c r="E99">
        <v>828</v>
      </c>
      <c r="F99">
        <v>756</v>
      </c>
      <c r="G99" s="22">
        <v>1241</v>
      </c>
      <c r="H99" s="22">
        <v>1611</v>
      </c>
      <c r="I99">
        <v>752</v>
      </c>
      <c r="J99" s="22">
        <v>1893</v>
      </c>
      <c r="K99" s="22">
        <v>2085</v>
      </c>
      <c r="L99" s="22">
        <v>2120</v>
      </c>
      <c r="M99" s="22">
        <v>2408</v>
      </c>
    </row>
    <row r="100" spans="1:13" x14ac:dyDescent="0.35">
      <c r="A100" t="s">
        <v>190</v>
      </c>
      <c r="B100" s="23">
        <v>1.02</v>
      </c>
      <c r="C100" s="23">
        <v>1.1100000000000001</v>
      </c>
      <c r="D100" s="23">
        <v>0.66</v>
      </c>
      <c r="E100" s="23">
        <v>1.1599999999999999</v>
      </c>
      <c r="F100" s="23">
        <v>1.01</v>
      </c>
      <c r="G100" s="23">
        <v>1.08</v>
      </c>
      <c r="H100" s="23">
        <v>0.99</v>
      </c>
      <c r="I100" s="23">
        <v>0.86</v>
      </c>
      <c r="J100" s="23">
        <v>1.1499999999999999</v>
      </c>
      <c r="K100" s="23">
        <v>1.05</v>
      </c>
      <c r="L100" s="23">
        <v>1</v>
      </c>
      <c r="M100" s="23">
        <v>0.98</v>
      </c>
    </row>
    <row r="103" spans="1:13" x14ac:dyDescent="0.35">
      <c r="A103" s="9" t="s">
        <v>198</v>
      </c>
    </row>
    <row r="104" spans="1:13" x14ac:dyDescent="0.35">
      <c r="A104" t="s">
        <v>200</v>
      </c>
      <c r="B104" t="s">
        <v>201</v>
      </c>
    </row>
    <row r="106" spans="1:13" x14ac:dyDescent="0.35">
      <c r="A106" s="43" t="s">
        <v>202</v>
      </c>
    </row>
    <row r="111" spans="1:13" x14ac:dyDescent="0.35">
      <c r="A111" s="141" t="s">
        <v>98</v>
      </c>
      <c r="B111" s="141">
        <v>42064</v>
      </c>
      <c r="C111" s="141">
        <v>42430</v>
      </c>
      <c r="D111" s="141">
        <v>42795</v>
      </c>
      <c r="E111" s="141">
        <v>43160</v>
      </c>
      <c r="F111" s="141">
        <v>43525</v>
      </c>
      <c r="G111" s="141">
        <v>43891</v>
      </c>
      <c r="H111" s="141">
        <v>44256</v>
      </c>
      <c r="I111" s="141">
        <v>44621</v>
      </c>
      <c r="J111" s="141">
        <v>44986</v>
      </c>
      <c r="K111" s="141">
        <v>45352</v>
      </c>
      <c r="L111" s="141">
        <v>45717</v>
      </c>
      <c r="M111" s="141">
        <v>46082</v>
      </c>
    </row>
    <row r="113" spans="1:13" x14ac:dyDescent="0.35">
      <c r="A113" s="8" t="s">
        <v>122</v>
      </c>
      <c r="B113" s="143">
        <v>24</v>
      </c>
      <c r="C113" s="143">
        <v>24</v>
      </c>
      <c r="D113" s="143">
        <v>24</v>
      </c>
      <c r="E113" s="143">
        <v>24</v>
      </c>
      <c r="F113" s="143">
        <v>24</v>
      </c>
      <c r="G113" s="143">
        <v>24</v>
      </c>
      <c r="H113" s="143">
        <v>24</v>
      </c>
      <c r="I113" s="143">
        <v>24</v>
      </c>
      <c r="J113" s="143">
        <v>24</v>
      </c>
      <c r="K113" s="143">
        <v>24</v>
      </c>
      <c r="L113" s="143">
        <v>24</v>
      </c>
      <c r="M113" s="143">
        <v>24</v>
      </c>
    </row>
    <row r="114" spans="1:13" x14ac:dyDescent="0.35">
      <c r="A114" s="8" t="s">
        <v>48</v>
      </c>
      <c r="B114" s="143">
        <v>1221</v>
      </c>
      <c r="C114" s="143">
        <v>2068</v>
      </c>
      <c r="D114" s="143">
        <v>2672</v>
      </c>
      <c r="E114" s="143">
        <v>3382</v>
      </c>
      <c r="F114" s="143">
        <v>4229</v>
      </c>
      <c r="G114" s="143">
        <v>4379</v>
      </c>
      <c r="H114" s="143">
        <v>3524</v>
      </c>
      <c r="I114" s="143">
        <v>2534</v>
      </c>
      <c r="J114" s="143">
        <v>3510</v>
      </c>
      <c r="K114" s="143">
        <v>3917</v>
      </c>
      <c r="L114" s="143">
        <v>4332</v>
      </c>
      <c r="M114" s="143">
        <v>5082</v>
      </c>
    </row>
    <row r="115" spans="1:13" x14ac:dyDescent="0.35">
      <c r="A115" s="8" t="s">
        <v>123</v>
      </c>
      <c r="B115" s="143"/>
      <c r="C115" s="143"/>
      <c r="D115" s="143"/>
      <c r="E115" s="143"/>
      <c r="F115" s="143"/>
      <c r="G115" s="143"/>
      <c r="H115" s="143"/>
      <c r="I115" s="143"/>
      <c r="J115" s="143"/>
      <c r="K115" s="143"/>
      <c r="L115" s="143"/>
      <c r="M115" s="143"/>
    </row>
    <row r="116" spans="1:13" x14ac:dyDescent="0.35">
      <c r="A116" t="s">
        <v>124</v>
      </c>
      <c r="B116" s="143">
        <v>43</v>
      </c>
      <c r="C116" s="143">
        <v>38</v>
      </c>
      <c r="D116" s="143">
        <v>31</v>
      </c>
      <c r="E116" s="143">
        <v>85</v>
      </c>
      <c r="F116" s="143">
        <v>62</v>
      </c>
      <c r="G116" s="143">
        <v>766</v>
      </c>
      <c r="H116" s="143">
        <v>748</v>
      </c>
      <c r="I116" s="143">
        <v>707</v>
      </c>
      <c r="J116" s="143">
        <v>1552</v>
      </c>
      <c r="K116" s="143">
        <v>905</v>
      </c>
      <c r="L116" s="143">
        <v>713</v>
      </c>
      <c r="M116" s="143">
        <v>286</v>
      </c>
    </row>
    <row r="117" spans="1:13" x14ac:dyDescent="0.35">
      <c r="A117" t="s">
        <v>125</v>
      </c>
      <c r="B117" s="143">
        <v>97</v>
      </c>
      <c r="C117" s="143">
        <v>86</v>
      </c>
      <c r="D117" s="143">
        <v>84</v>
      </c>
      <c r="E117" s="143">
        <v>94</v>
      </c>
      <c r="F117" s="143">
        <v>76</v>
      </c>
      <c r="G117" s="143">
        <v>748</v>
      </c>
      <c r="H117" s="143">
        <v>1339</v>
      </c>
      <c r="I117" s="143">
        <v>1759</v>
      </c>
      <c r="J117" s="143">
        <v>1429</v>
      </c>
      <c r="K117" s="143">
        <v>1136</v>
      </c>
      <c r="L117" s="143">
        <v>512</v>
      </c>
      <c r="M117" s="143">
        <v>1072</v>
      </c>
    </row>
    <row r="118" spans="1:13" x14ac:dyDescent="0.35">
      <c r="A118" t="s">
        <v>126</v>
      </c>
      <c r="B118" s="143">
        <v>0</v>
      </c>
      <c r="C118" s="143">
        <v>0</v>
      </c>
      <c r="D118" s="143">
        <v>0</v>
      </c>
      <c r="E118" s="143">
        <v>0</v>
      </c>
      <c r="F118" s="143">
        <v>0</v>
      </c>
      <c r="G118" s="143">
        <v>0</v>
      </c>
      <c r="H118" s="143">
        <v>0</v>
      </c>
      <c r="I118" s="143">
        <v>16</v>
      </c>
      <c r="J118" s="143">
        <v>17</v>
      </c>
      <c r="K118" s="143">
        <v>24</v>
      </c>
      <c r="L118" s="143">
        <v>22</v>
      </c>
      <c r="M118" s="143">
        <v>22</v>
      </c>
    </row>
    <row r="119" spans="1:13" x14ac:dyDescent="0.35">
      <c r="A119" t="s">
        <v>127</v>
      </c>
      <c r="B119" s="143">
        <v>5</v>
      </c>
      <c r="C119" s="143">
        <v>7</v>
      </c>
      <c r="D119" s="143">
        <v>9</v>
      </c>
      <c r="E119" s="143">
        <v>22</v>
      </c>
      <c r="F119" s="143">
        <v>18</v>
      </c>
      <c r="G119" s="143">
        <v>24</v>
      </c>
      <c r="H119" s="143">
        <v>20</v>
      </c>
      <c r="I119" s="143">
        <v>0</v>
      </c>
      <c r="J119" s="143">
        <v>0</v>
      </c>
      <c r="K119" s="143">
        <v>0</v>
      </c>
      <c r="L119" s="143">
        <v>0</v>
      </c>
      <c r="M119" s="143">
        <v>0</v>
      </c>
    </row>
    <row r="120" spans="1:13" x14ac:dyDescent="0.35">
      <c r="A120" s="8" t="s">
        <v>128</v>
      </c>
      <c r="B120" s="143"/>
      <c r="C120" s="143"/>
      <c r="D120" s="143"/>
      <c r="E120" s="143"/>
      <c r="F120" s="143"/>
      <c r="G120" s="143"/>
      <c r="H120" s="143"/>
      <c r="I120" s="143"/>
      <c r="J120" s="143"/>
      <c r="K120" s="143"/>
      <c r="L120" s="143"/>
      <c r="M120" s="143"/>
    </row>
    <row r="121" spans="1:13" x14ac:dyDescent="0.35">
      <c r="A121" t="s">
        <v>129</v>
      </c>
      <c r="B121" s="143">
        <v>2</v>
      </c>
      <c r="C121" s="143">
        <v>2</v>
      </c>
      <c r="D121" s="143">
        <v>3</v>
      </c>
      <c r="E121" s="143">
        <v>13</v>
      </c>
      <c r="F121" s="143">
        <v>33</v>
      </c>
      <c r="G121" s="143">
        <v>36</v>
      </c>
      <c r="H121" s="143">
        <v>36</v>
      </c>
      <c r="I121" s="143">
        <v>28</v>
      </c>
      <c r="J121" s="143">
        <v>30</v>
      </c>
      <c r="K121" s="143">
        <v>24</v>
      </c>
      <c r="L121" s="143">
        <v>26</v>
      </c>
      <c r="M121" s="143">
        <v>29</v>
      </c>
    </row>
    <row r="122" spans="1:13" x14ac:dyDescent="0.35">
      <c r="A122" t="s">
        <v>130</v>
      </c>
      <c r="B122" s="143">
        <v>703</v>
      </c>
      <c r="C122" s="143">
        <v>769</v>
      </c>
      <c r="D122" s="143">
        <v>757</v>
      </c>
      <c r="E122" s="143">
        <v>994</v>
      </c>
      <c r="F122" s="143">
        <v>1141</v>
      </c>
      <c r="G122" s="143">
        <v>1047</v>
      </c>
      <c r="H122" s="143">
        <v>1315</v>
      </c>
      <c r="I122" s="143">
        <v>1323</v>
      </c>
      <c r="J122" s="143">
        <v>1449</v>
      </c>
      <c r="K122" s="143">
        <v>1627</v>
      </c>
      <c r="L122" s="143">
        <v>1752</v>
      </c>
      <c r="M122" s="143">
        <v>1896</v>
      </c>
    </row>
    <row r="123" spans="1:13" x14ac:dyDescent="0.35">
      <c r="A123" t="s">
        <v>131</v>
      </c>
      <c r="B123" s="143">
        <v>18</v>
      </c>
      <c r="C123" s="143">
        <v>16</v>
      </c>
      <c r="D123" s="143">
        <v>17</v>
      </c>
      <c r="E123" s="143">
        <v>31</v>
      </c>
      <c r="F123" s="143">
        <v>41</v>
      </c>
      <c r="G123" s="143">
        <v>78</v>
      </c>
      <c r="H123" s="143">
        <v>55</v>
      </c>
      <c r="I123" s="143">
        <v>34</v>
      </c>
      <c r="J123" s="143">
        <v>55</v>
      </c>
      <c r="K123" s="143">
        <v>42</v>
      </c>
      <c r="L123" s="143">
        <v>46</v>
      </c>
      <c r="M123" s="143">
        <v>53</v>
      </c>
    </row>
    <row r="124" spans="1:13" x14ac:dyDescent="0.35">
      <c r="A124" t="s">
        <v>132</v>
      </c>
      <c r="B124" s="27">
        <v>680</v>
      </c>
      <c r="C124" s="27">
        <v>483</v>
      </c>
      <c r="D124" s="27">
        <v>511</v>
      </c>
      <c r="E124" s="27">
        <v>543</v>
      </c>
      <c r="F124" s="27">
        <v>615</v>
      </c>
      <c r="G124" s="27">
        <v>729</v>
      </c>
      <c r="H124" s="27">
        <v>940</v>
      </c>
      <c r="I124" s="27">
        <v>1103</v>
      </c>
      <c r="J124" s="27">
        <v>1285</v>
      </c>
      <c r="K124" s="27">
        <v>1371</v>
      </c>
      <c r="L124" s="27">
        <v>1410</v>
      </c>
      <c r="M124" s="27">
        <v>1265</v>
      </c>
    </row>
    <row r="125" spans="1:13" x14ac:dyDescent="0.35">
      <c r="A125" s="8" t="s">
        <v>133</v>
      </c>
      <c r="B125" s="29">
        <v>2793</v>
      </c>
      <c r="C125" s="29">
        <v>3494</v>
      </c>
      <c r="D125" s="29">
        <v>4109</v>
      </c>
      <c r="E125" s="29">
        <v>5188</v>
      </c>
      <c r="F125" s="29">
        <v>6238</v>
      </c>
      <c r="G125" s="29">
        <v>7830</v>
      </c>
      <c r="H125" s="29">
        <v>8000</v>
      </c>
      <c r="I125" s="29">
        <v>7527</v>
      </c>
      <c r="J125" s="29">
        <v>9351</v>
      </c>
      <c r="K125" s="29">
        <v>9072</v>
      </c>
      <c r="L125" s="29">
        <v>8837</v>
      </c>
      <c r="M125" s="29">
        <v>9730</v>
      </c>
    </row>
    <row r="126" spans="1:13" x14ac:dyDescent="0.35">
      <c r="B126" s="27"/>
      <c r="C126" s="27"/>
      <c r="D126" s="27"/>
      <c r="E126" s="27"/>
      <c r="F126" s="27"/>
      <c r="G126" s="27"/>
      <c r="H126" s="27"/>
      <c r="I126" s="27"/>
      <c r="J126" s="27"/>
      <c r="K126" s="27"/>
      <c r="L126" s="27"/>
      <c r="M126" s="27"/>
    </row>
    <row r="127" spans="1:13" x14ac:dyDescent="0.35">
      <c r="A127" s="8" t="s">
        <v>134</v>
      </c>
      <c r="B127" s="27"/>
      <c r="C127" s="27"/>
      <c r="D127" s="27"/>
      <c r="E127" s="27"/>
      <c r="F127" s="27"/>
      <c r="G127" s="27"/>
      <c r="H127" s="27"/>
      <c r="I127" s="27"/>
      <c r="J127" s="27"/>
      <c r="K127" s="27"/>
      <c r="L127" s="27"/>
      <c r="M127" s="27"/>
    </row>
    <row r="128" spans="1:13" x14ac:dyDescent="0.35">
      <c r="A128" t="s">
        <v>135</v>
      </c>
      <c r="B128" s="143">
        <v>107</v>
      </c>
      <c r="C128" s="143">
        <v>105</v>
      </c>
      <c r="D128" s="143">
        <v>128</v>
      </c>
      <c r="E128" s="143">
        <v>246</v>
      </c>
      <c r="F128" s="143">
        <v>247</v>
      </c>
      <c r="G128" s="143">
        <v>319</v>
      </c>
      <c r="H128" s="143">
        <v>326</v>
      </c>
      <c r="I128" s="143">
        <v>334</v>
      </c>
      <c r="J128" s="143">
        <v>376</v>
      </c>
      <c r="K128" s="143">
        <v>384</v>
      </c>
      <c r="L128" s="143">
        <v>395</v>
      </c>
      <c r="M128" s="143">
        <v>397</v>
      </c>
    </row>
    <row r="129" spans="1:13" x14ac:dyDescent="0.35">
      <c r="A129" t="s">
        <v>136</v>
      </c>
      <c r="B129" s="143">
        <v>346</v>
      </c>
      <c r="C129" s="143">
        <v>316</v>
      </c>
      <c r="D129" s="143">
        <v>376</v>
      </c>
      <c r="E129" s="143">
        <v>515</v>
      </c>
      <c r="F129" s="143">
        <v>660</v>
      </c>
      <c r="G129" s="143">
        <v>732</v>
      </c>
      <c r="H129" s="143">
        <v>758</v>
      </c>
      <c r="I129" s="143">
        <v>782</v>
      </c>
      <c r="J129" s="143">
        <v>1143</v>
      </c>
      <c r="K129" s="143">
        <v>1298</v>
      </c>
      <c r="L129" s="143">
        <v>1395</v>
      </c>
      <c r="M129" s="143">
        <v>1429</v>
      </c>
    </row>
    <row r="130" spans="1:13" x14ac:dyDescent="0.35">
      <c r="A130" t="s">
        <v>137</v>
      </c>
      <c r="B130" s="143">
        <v>981</v>
      </c>
      <c r="C130" s="143">
        <v>447</v>
      </c>
      <c r="D130" s="143">
        <v>641</v>
      </c>
      <c r="E130" s="143">
        <v>705</v>
      </c>
      <c r="F130" s="143">
        <v>1053</v>
      </c>
      <c r="G130" s="143">
        <v>1305</v>
      </c>
      <c r="H130" s="143">
        <v>1407</v>
      </c>
      <c r="I130" s="143">
        <v>1546</v>
      </c>
      <c r="J130" s="143">
        <v>2303</v>
      </c>
      <c r="K130" s="143">
        <v>2543</v>
      </c>
      <c r="L130" s="143">
        <v>2844</v>
      </c>
      <c r="M130" s="143">
        <v>3028</v>
      </c>
    </row>
    <row r="131" spans="1:13" x14ac:dyDescent="0.35">
      <c r="A131" t="s">
        <v>138</v>
      </c>
      <c r="B131" s="143">
        <v>58</v>
      </c>
      <c r="C131" s="143">
        <v>16</v>
      </c>
      <c r="D131" s="143">
        <v>22</v>
      </c>
      <c r="E131" s="143">
        <v>25</v>
      </c>
      <c r="F131" s="143">
        <v>31</v>
      </c>
      <c r="G131" s="143">
        <v>40</v>
      </c>
      <c r="H131" s="143">
        <v>46</v>
      </c>
      <c r="I131" s="143">
        <v>52</v>
      </c>
      <c r="J131" s="143">
        <v>61</v>
      </c>
      <c r="K131" s="143">
        <v>75</v>
      </c>
      <c r="L131" s="143">
        <v>81</v>
      </c>
      <c r="M131" s="143">
        <v>79</v>
      </c>
    </row>
    <row r="132" spans="1:13" x14ac:dyDescent="0.35">
      <c r="A132" t="s">
        <v>139</v>
      </c>
      <c r="B132" s="143">
        <v>24</v>
      </c>
      <c r="C132" s="143">
        <v>22</v>
      </c>
      <c r="D132" s="143">
        <v>25</v>
      </c>
      <c r="E132" s="143">
        <v>25</v>
      </c>
      <c r="F132" s="143">
        <v>28</v>
      </c>
      <c r="G132" s="143">
        <v>31</v>
      </c>
      <c r="H132" s="143">
        <v>32</v>
      </c>
      <c r="I132" s="143">
        <v>32</v>
      </c>
      <c r="J132" s="143">
        <v>43</v>
      </c>
      <c r="K132" s="143">
        <v>46</v>
      </c>
      <c r="L132" s="143">
        <v>49</v>
      </c>
      <c r="M132" s="143">
        <v>50</v>
      </c>
    </row>
    <row r="133" spans="1:13" x14ac:dyDescent="0.35">
      <c r="A133" t="s">
        <v>140</v>
      </c>
      <c r="B133" s="143">
        <v>4</v>
      </c>
      <c r="C133" s="143">
        <v>2</v>
      </c>
      <c r="D133" s="143">
        <v>2</v>
      </c>
      <c r="E133" s="143">
        <v>2</v>
      </c>
      <c r="F133" s="143">
        <v>3</v>
      </c>
      <c r="G133" s="143">
        <v>5</v>
      </c>
      <c r="H133" s="143">
        <v>5</v>
      </c>
      <c r="I133" s="143">
        <v>6</v>
      </c>
      <c r="J133" s="143">
        <v>10</v>
      </c>
      <c r="K133" s="143">
        <v>10</v>
      </c>
      <c r="L133" s="143">
        <v>9</v>
      </c>
      <c r="M133" s="143">
        <v>9</v>
      </c>
    </row>
    <row r="134" spans="1:13" x14ac:dyDescent="0.35">
      <c r="A134" t="s">
        <v>141</v>
      </c>
      <c r="B134" s="143">
        <v>145</v>
      </c>
      <c r="C134" s="143">
        <v>116</v>
      </c>
      <c r="D134" s="143">
        <v>128</v>
      </c>
      <c r="E134" s="143">
        <v>128</v>
      </c>
      <c r="F134" s="143">
        <v>134</v>
      </c>
      <c r="G134" s="143">
        <v>143</v>
      </c>
      <c r="H134" s="143">
        <v>139</v>
      </c>
      <c r="I134" s="143">
        <v>140</v>
      </c>
      <c r="J134" s="143">
        <v>130</v>
      </c>
      <c r="K134" s="143">
        <v>131</v>
      </c>
      <c r="L134" s="143">
        <v>134</v>
      </c>
      <c r="M134" s="143">
        <v>146</v>
      </c>
    </row>
    <row r="135" spans="1:13" x14ac:dyDescent="0.35">
      <c r="A135" t="s">
        <v>142</v>
      </c>
      <c r="B135" s="143">
        <v>44</v>
      </c>
      <c r="C135" s="143">
        <v>17</v>
      </c>
      <c r="D135" s="143">
        <v>36</v>
      </c>
      <c r="E135" s="143">
        <v>36</v>
      </c>
      <c r="F135" s="143">
        <v>40</v>
      </c>
      <c r="G135" s="143">
        <v>43</v>
      </c>
      <c r="H135" s="143">
        <v>46</v>
      </c>
      <c r="I135" s="143">
        <v>57</v>
      </c>
      <c r="J135" s="143">
        <v>86</v>
      </c>
      <c r="K135" s="143">
        <v>72</v>
      </c>
      <c r="L135" s="143">
        <v>67</v>
      </c>
      <c r="M135" s="143">
        <v>67</v>
      </c>
    </row>
    <row r="136" spans="1:13" x14ac:dyDescent="0.35">
      <c r="A136" s="8" t="s">
        <v>143</v>
      </c>
      <c r="B136" s="144">
        <v>1710</v>
      </c>
      <c r="C136" s="144">
        <v>1041</v>
      </c>
      <c r="D136" s="144">
        <v>1359</v>
      </c>
      <c r="E136" s="144">
        <v>1684</v>
      </c>
      <c r="F136" s="144">
        <v>2195</v>
      </c>
      <c r="G136" s="144">
        <v>2618</v>
      </c>
      <c r="H136" s="144">
        <v>2760</v>
      </c>
      <c r="I136" s="144">
        <v>2948</v>
      </c>
      <c r="J136" s="144">
        <v>4150</v>
      </c>
      <c r="K136" s="144">
        <v>4559</v>
      </c>
      <c r="L136" s="144">
        <v>4974</v>
      </c>
      <c r="M136" s="144">
        <v>5206</v>
      </c>
    </row>
    <row r="137" spans="1:13" x14ac:dyDescent="0.35">
      <c r="A137" s="114" t="s">
        <v>144</v>
      </c>
      <c r="B137" s="146">
        <v>866</v>
      </c>
      <c r="C137" s="146">
        <v>91</v>
      </c>
      <c r="D137" s="146">
        <v>199</v>
      </c>
      <c r="E137" s="146">
        <v>338</v>
      </c>
      <c r="F137" s="146">
        <v>507</v>
      </c>
      <c r="G137" s="146">
        <v>739</v>
      </c>
      <c r="H137" s="146">
        <v>967</v>
      </c>
      <c r="I137" s="146">
        <v>1195</v>
      </c>
      <c r="J137" s="146">
        <v>1495</v>
      </c>
      <c r="K137" s="146">
        <v>1788</v>
      </c>
      <c r="L137" s="146">
        <v>2070</v>
      </c>
      <c r="M137" s="146">
        <v>2356</v>
      </c>
    </row>
    <row r="138" spans="1:13" x14ac:dyDescent="0.35">
      <c r="A138" s="8" t="s">
        <v>52</v>
      </c>
      <c r="B138" s="145">
        <f>B136-B137</f>
        <v>844</v>
      </c>
      <c r="C138" s="145">
        <f t="shared" ref="C138:M138" si="0">C136-C137</f>
        <v>950</v>
      </c>
      <c r="D138" s="145">
        <f t="shared" si="0"/>
        <v>1160</v>
      </c>
      <c r="E138" s="145">
        <f t="shared" si="0"/>
        <v>1346</v>
      </c>
      <c r="F138" s="145">
        <f t="shared" si="0"/>
        <v>1688</v>
      </c>
      <c r="G138" s="145">
        <f t="shared" si="0"/>
        <v>1879</v>
      </c>
      <c r="H138" s="145">
        <f t="shared" si="0"/>
        <v>1793</v>
      </c>
      <c r="I138" s="145">
        <f t="shared" si="0"/>
        <v>1753</v>
      </c>
      <c r="J138" s="145">
        <f t="shared" si="0"/>
        <v>2655</v>
      </c>
      <c r="K138" s="145">
        <f t="shared" si="0"/>
        <v>2771</v>
      </c>
      <c r="L138" s="145">
        <f t="shared" si="0"/>
        <v>2904</v>
      </c>
      <c r="M138" s="145">
        <f t="shared" si="0"/>
        <v>2850</v>
      </c>
    </row>
    <row r="139" spans="1:13" x14ac:dyDescent="0.35">
      <c r="A139" s="8"/>
      <c r="B139" s="145"/>
      <c r="C139" s="145"/>
      <c r="D139" s="145"/>
      <c r="E139" s="145"/>
      <c r="F139" s="145"/>
      <c r="G139" s="145"/>
      <c r="H139" s="145"/>
      <c r="I139" s="145"/>
      <c r="J139" s="145"/>
      <c r="K139" s="145"/>
      <c r="L139" s="145"/>
      <c r="M139" s="145"/>
    </row>
    <row r="140" spans="1:13" x14ac:dyDescent="0.35">
      <c r="A140" s="8" t="s">
        <v>145</v>
      </c>
      <c r="B140" s="143">
        <v>48</v>
      </c>
      <c r="C140" s="143">
        <v>90</v>
      </c>
      <c r="D140" s="143">
        <v>30</v>
      </c>
      <c r="E140" s="143">
        <v>203</v>
      </c>
      <c r="F140" s="143">
        <v>101</v>
      </c>
      <c r="G140" s="143">
        <v>40</v>
      </c>
      <c r="H140" s="143">
        <v>117</v>
      </c>
      <c r="I140" s="143">
        <v>536</v>
      </c>
      <c r="J140" s="143">
        <v>105</v>
      </c>
      <c r="K140" s="143">
        <v>188</v>
      </c>
      <c r="L140" s="143">
        <v>89</v>
      </c>
      <c r="M140" s="143">
        <v>39</v>
      </c>
    </row>
    <row r="141" spans="1:13" x14ac:dyDescent="0.35">
      <c r="A141" s="8" t="s">
        <v>54</v>
      </c>
      <c r="B141" s="143">
        <v>518</v>
      </c>
      <c r="C141" s="143">
        <v>788</v>
      </c>
      <c r="D141" s="143">
        <v>487</v>
      </c>
      <c r="E141" s="143">
        <v>1079</v>
      </c>
      <c r="F141" s="143">
        <v>1476</v>
      </c>
      <c r="G141" s="143">
        <v>2893</v>
      </c>
      <c r="H141" s="143">
        <v>2781</v>
      </c>
      <c r="I141" s="143">
        <v>1762</v>
      </c>
      <c r="J141" s="143">
        <v>3324</v>
      </c>
      <c r="K141" s="143">
        <v>2767</v>
      </c>
      <c r="L141" s="143">
        <v>2865</v>
      </c>
      <c r="M141" s="143">
        <v>3610</v>
      </c>
    </row>
    <row r="142" spans="1:13" x14ac:dyDescent="0.35">
      <c r="A142" s="8"/>
      <c r="B142" s="147"/>
      <c r="C142" s="147"/>
      <c r="D142" s="147"/>
      <c r="E142" s="147"/>
      <c r="F142" s="147"/>
      <c r="G142" s="147"/>
      <c r="H142" s="147"/>
      <c r="I142" s="147"/>
      <c r="J142" s="147"/>
      <c r="K142" s="147"/>
      <c r="L142" s="147"/>
      <c r="M142" s="147"/>
    </row>
    <row r="143" spans="1:13" x14ac:dyDescent="0.35">
      <c r="A143" s="8" t="s">
        <v>146</v>
      </c>
      <c r="B143" s="29"/>
      <c r="C143" s="29"/>
      <c r="D143" s="29"/>
      <c r="E143" s="29"/>
      <c r="F143" s="29"/>
      <c r="G143" s="29"/>
      <c r="H143" s="29"/>
      <c r="I143" s="29"/>
      <c r="J143" s="29"/>
      <c r="K143" s="29"/>
      <c r="L143" s="29"/>
      <c r="M143" s="29"/>
    </row>
    <row r="144" spans="1:13" x14ac:dyDescent="0.35">
      <c r="A144" t="s">
        <v>147</v>
      </c>
      <c r="B144" s="143">
        <v>404</v>
      </c>
      <c r="C144" s="143">
        <v>441</v>
      </c>
      <c r="D144" s="143">
        <v>661</v>
      </c>
      <c r="E144" s="143">
        <v>653</v>
      </c>
      <c r="F144" s="143">
        <v>781</v>
      </c>
      <c r="G144" s="143">
        <v>741</v>
      </c>
      <c r="H144" s="143">
        <v>1091</v>
      </c>
      <c r="I144" s="143">
        <v>1367</v>
      </c>
      <c r="J144" s="143">
        <v>1193</v>
      </c>
      <c r="K144" s="143">
        <v>1181</v>
      </c>
      <c r="L144" s="143">
        <v>1237</v>
      </c>
      <c r="M144" s="143">
        <v>1346</v>
      </c>
    </row>
    <row r="145" spans="1:13" x14ac:dyDescent="0.35">
      <c r="A145" t="s">
        <v>377</v>
      </c>
      <c r="B145" s="143">
        <v>136</v>
      </c>
      <c r="C145" s="143">
        <v>171</v>
      </c>
      <c r="D145" s="143">
        <v>179</v>
      </c>
      <c r="E145" s="143">
        <v>305</v>
      </c>
      <c r="F145" s="143">
        <v>394</v>
      </c>
      <c r="G145" s="143">
        <v>320</v>
      </c>
      <c r="H145" s="143">
        <v>257</v>
      </c>
      <c r="I145" s="143">
        <v>332</v>
      </c>
      <c r="J145" s="143">
        <v>329</v>
      </c>
      <c r="K145" s="143">
        <v>393</v>
      </c>
      <c r="L145" s="143">
        <v>449</v>
      </c>
      <c r="M145" s="143">
        <v>469</v>
      </c>
    </row>
    <row r="146" spans="1:13" x14ac:dyDescent="0.35">
      <c r="A146" t="s">
        <v>149</v>
      </c>
      <c r="B146" s="143">
        <v>226</v>
      </c>
      <c r="C146" s="143">
        <v>88</v>
      </c>
      <c r="D146" s="143">
        <v>121</v>
      </c>
      <c r="E146" s="143">
        <v>186</v>
      </c>
      <c r="F146" s="143">
        <v>110</v>
      </c>
      <c r="G146" s="143">
        <v>123</v>
      </c>
      <c r="H146" s="143">
        <v>211</v>
      </c>
      <c r="I146" s="143">
        <v>185</v>
      </c>
      <c r="J146" s="143">
        <v>198</v>
      </c>
      <c r="K146" s="143">
        <v>446</v>
      </c>
      <c r="L146" s="143">
        <v>312</v>
      </c>
      <c r="M146" s="143">
        <v>352</v>
      </c>
    </row>
    <row r="147" spans="1:13" x14ac:dyDescent="0.35">
      <c r="A147" t="s">
        <v>150</v>
      </c>
      <c r="B147" s="143">
        <v>-3</v>
      </c>
      <c r="C147" s="143">
        <v>8</v>
      </c>
      <c r="D147" s="143">
        <v>217</v>
      </c>
      <c r="E147" s="143">
        <v>150</v>
      </c>
      <c r="F147" s="143">
        <v>63</v>
      </c>
      <c r="G147" s="143">
        <v>50</v>
      </c>
      <c r="H147" s="143">
        <v>45</v>
      </c>
      <c r="I147" s="143">
        <v>63</v>
      </c>
      <c r="J147" s="143">
        <v>83</v>
      </c>
      <c r="K147" s="143">
        <v>62</v>
      </c>
      <c r="L147" s="143">
        <v>67</v>
      </c>
      <c r="M147" s="143">
        <v>55</v>
      </c>
    </row>
    <row r="148" spans="1:13" x14ac:dyDescent="0.35">
      <c r="A148" t="s">
        <v>151</v>
      </c>
      <c r="B148" s="27">
        <v>620</v>
      </c>
      <c r="C148" s="27">
        <v>958</v>
      </c>
      <c r="D148" s="27">
        <v>1254</v>
      </c>
      <c r="E148" s="27">
        <v>1267</v>
      </c>
      <c r="F148" s="27">
        <v>1623</v>
      </c>
      <c r="G148" s="27">
        <v>1784</v>
      </c>
      <c r="H148" s="27">
        <v>1705</v>
      </c>
      <c r="I148" s="27">
        <v>1528</v>
      </c>
      <c r="J148" s="27">
        <v>1463</v>
      </c>
      <c r="K148" s="27">
        <v>1263</v>
      </c>
      <c r="L148" s="27">
        <v>914</v>
      </c>
      <c r="M148" s="27">
        <v>1009</v>
      </c>
    </row>
    <row r="149" spans="1:13" x14ac:dyDescent="0.35">
      <c r="A149" s="113" t="s">
        <v>152</v>
      </c>
      <c r="B149" s="148">
        <v>2793</v>
      </c>
      <c r="C149" s="148">
        <v>3494</v>
      </c>
      <c r="D149" s="148">
        <v>4109</v>
      </c>
      <c r="E149" s="148">
        <v>5188</v>
      </c>
      <c r="F149" s="148">
        <v>6238</v>
      </c>
      <c r="G149" s="148">
        <v>7830</v>
      </c>
      <c r="H149" s="148">
        <v>8000</v>
      </c>
      <c r="I149" s="148">
        <v>7527</v>
      </c>
      <c r="J149" s="148">
        <v>9351</v>
      </c>
      <c r="K149" s="148">
        <v>9072</v>
      </c>
      <c r="L149" s="148">
        <v>8837</v>
      </c>
      <c r="M149" s="148">
        <v>9730</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32AB-430B-4DA7-AEE7-8A5429D5E536}">
  <dimension ref="A1:E109"/>
  <sheetViews>
    <sheetView workbookViewId="0">
      <selection activeCell="E1" sqref="E1"/>
    </sheetView>
  </sheetViews>
  <sheetFormatPr defaultColWidth="13.26953125" defaultRowHeight="14.5" x14ac:dyDescent="0.35"/>
  <cols>
    <col min="1" max="1" width="13.26953125" style="89"/>
  </cols>
  <sheetData>
    <row r="1" spans="1:5" x14ac:dyDescent="0.35">
      <c r="A1" s="91" t="s">
        <v>292</v>
      </c>
    </row>
    <row r="3" spans="1:5" x14ac:dyDescent="0.35">
      <c r="A3" s="92" t="s">
        <v>290</v>
      </c>
      <c r="B3" s="87" t="s">
        <v>291</v>
      </c>
      <c r="E3" s="93"/>
    </row>
    <row r="4" spans="1:5" x14ac:dyDescent="0.35">
      <c r="A4" s="95">
        <v>45544</v>
      </c>
      <c r="B4" s="86">
        <v>5954.6</v>
      </c>
      <c r="C4" s="88"/>
      <c r="D4" s="90"/>
      <c r="E4" s="94"/>
    </row>
    <row r="5" spans="1:5" x14ac:dyDescent="0.35">
      <c r="A5" s="95">
        <v>45551</v>
      </c>
      <c r="B5" s="86">
        <v>6029.79</v>
      </c>
      <c r="C5" s="88"/>
      <c r="D5" s="90"/>
      <c r="E5" s="94"/>
    </row>
    <row r="6" spans="1:5" x14ac:dyDescent="0.35">
      <c r="A6" s="95">
        <v>45558</v>
      </c>
      <c r="B6" s="86">
        <v>6086.35</v>
      </c>
      <c r="C6" s="88"/>
      <c r="D6" s="90"/>
      <c r="E6" s="94"/>
    </row>
    <row r="7" spans="1:5" x14ac:dyDescent="0.35">
      <c r="A7" s="95">
        <v>45565</v>
      </c>
      <c r="B7" s="86">
        <v>6025.37</v>
      </c>
      <c r="C7" s="89"/>
      <c r="D7" s="90"/>
      <c r="E7" s="94"/>
    </row>
    <row r="8" spans="1:5" x14ac:dyDescent="0.35">
      <c r="A8" s="95">
        <v>45572</v>
      </c>
      <c r="B8" s="86">
        <v>5804.49</v>
      </c>
      <c r="D8" s="90"/>
      <c r="E8" s="94"/>
    </row>
    <row r="9" spans="1:5" x14ac:dyDescent="0.35">
      <c r="A9" s="95">
        <v>45579</v>
      </c>
      <c r="B9" s="86">
        <v>5715.85</v>
      </c>
      <c r="D9" s="90"/>
      <c r="E9" s="94"/>
    </row>
    <row r="10" spans="1:5" x14ac:dyDescent="0.35">
      <c r="A10" s="95">
        <v>45586</v>
      </c>
      <c r="B10" s="86">
        <v>5504.39</v>
      </c>
      <c r="D10" s="90"/>
      <c r="E10" s="94"/>
    </row>
    <row r="11" spans="1:5" x14ac:dyDescent="0.35">
      <c r="A11" s="95">
        <v>45593</v>
      </c>
      <c r="B11" s="86">
        <v>5527.35</v>
      </c>
      <c r="D11" s="90"/>
      <c r="E11" s="94"/>
    </row>
    <row r="12" spans="1:5" x14ac:dyDescent="0.35">
      <c r="A12" s="95">
        <v>45600</v>
      </c>
      <c r="B12" s="86">
        <v>5579.88</v>
      </c>
      <c r="D12" s="90"/>
      <c r="E12" s="94"/>
    </row>
    <row r="13" spans="1:5" x14ac:dyDescent="0.35">
      <c r="A13" s="95">
        <v>45607</v>
      </c>
      <c r="B13" s="86">
        <v>4772.53</v>
      </c>
      <c r="D13" s="90"/>
      <c r="E13" s="94"/>
    </row>
    <row r="14" spans="1:5" x14ac:dyDescent="0.35">
      <c r="A14" s="95">
        <v>45614</v>
      </c>
      <c r="B14" s="86">
        <v>4707.24</v>
      </c>
      <c r="D14" s="90"/>
      <c r="E14" s="94"/>
    </row>
    <row r="15" spans="1:5" x14ac:dyDescent="0.35">
      <c r="A15" s="95">
        <v>45621</v>
      </c>
      <c r="B15" s="86">
        <v>4797.34</v>
      </c>
      <c r="D15" s="90"/>
      <c r="E15" s="94"/>
    </row>
    <row r="16" spans="1:5" x14ac:dyDescent="0.35">
      <c r="A16" s="95">
        <v>45628</v>
      </c>
      <c r="B16" s="86">
        <v>4729.08</v>
      </c>
      <c r="D16" s="90"/>
      <c r="E16" s="94"/>
    </row>
    <row r="17" spans="1:5" x14ac:dyDescent="0.35">
      <c r="A17" s="95">
        <v>45635</v>
      </c>
      <c r="B17" s="86">
        <v>4708.9399999999996</v>
      </c>
      <c r="D17" s="90"/>
      <c r="E17" s="94"/>
    </row>
    <row r="18" spans="1:5" x14ac:dyDescent="0.35">
      <c r="A18" s="95">
        <v>45642</v>
      </c>
      <c r="B18" s="86">
        <v>4561.3599999999997</v>
      </c>
      <c r="D18" s="90"/>
      <c r="E18" s="94"/>
    </row>
    <row r="19" spans="1:5" x14ac:dyDescent="0.35">
      <c r="A19" s="95">
        <v>45649</v>
      </c>
      <c r="B19" s="86">
        <v>4630.49</v>
      </c>
      <c r="D19" s="90"/>
      <c r="E19" s="94"/>
    </row>
    <row r="20" spans="1:5" x14ac:dyDescent="0.35">
      <c r="A20" s="95">
        <v>45656</v>
      </c>
      <c r="B20" s="86">
        <v>4693.3999999999996</v>
      </c>
      <c r="D20" s="90"/>
      <c r="E20" s="94"/>
    </row>
    <row r="21" spans="1:5" x14ac:dyDescent="0.35">
      <c r="A21" s="95">
        <v>45663</v>
      </c>
      <c r="B21" s="86">
        <v>4795.4399999999996</v>
      </c>
      <c r="D21" s="90"/>
      <c r="E21" s="94"/>
    </row>
    <row r="22" spans="1:5" x14ac:dyDescent="0.35">
      <c r="A22" s="95">
        <v>45670</v>
      </c>
      <c r="B22" s="86">
        <v>4713.1099999999997</v>
      </c>
      <c r="D22" s="90"/>
      <c r="E22" s="94"/>
    </row>
    <row r="23" spans="1:5" x14ac:dyDescent="0.35">
      <c r="A23" s="95">
        <v>45677</v>
      </c>
      <c r="B23" s="86">
        <v>4953.07</v>
      </c>
      <c r="D23" s="90"/>
      <c r="E23" s="94"/>
    </row>
    <row r="24" spans="1:5" x14ac:dyDescent="0.35">
      <c r="A24" s="95">
        <v>45684</v>
      </c>
      <c r="B24" s="86">
        <v>5049.96</v>
      </c>
      <c r="D24" s="90"/>
      <c r="E24" s="94"/>
    </row>
    <row r="25" spans="1:5" x14ac:dyDescent="0.35">
      <c r="A25" s="95">
        <v>45691</v>
      </c>
      <c r="B25" s="86">
        <v>4728.74</v>
      </c>
      <c r="D25" s="90"/>
      <c r="E25" s="94"/>
    </row>
    <row r="26" spans="1:5" x14ac:dyDescent="0.35">
      <c r="A26" s="95">
        <v>45698</v>
      </c>
      <c r="B26" s="86">
        <v>4795.88</v>
      </c>
      <c r="D26" s="90"/>
      <c r="E26" s="94"/>
    </row>
    <row r="27" spans="1:5" x14ac:dyDescent="0.35">
      <c r="A27" s="95">
        <v>45705</v>
      </c>
      <c r="B27" s="86">
        <v>4691.2700000000004</v>
      </c>
      <c r="D27" s="90"/>
      <c r="E27" s="94"/>
    </row>
    <row r="28" spans="1:5" x14ac:dyDescent="0.35">
      <c r="A28" s="95">
        <v>45712</v>
      </c>
      <c r="B28" s="86">
        <v>4461.7</v>
      </c>
      <c r="D28" s="90"/>
      <c r="E28" s="94"/>
    </row>
    <row r="29" spans="1:5" x14ac:dyDescent="0.35">
      <c r="A29" s="95">
        <v>45719</v>
      </c>
      <c r="B29" s="86">
        <v>4610.05</v>
      </c>
      <c r="D29" s="90"/>
      <c r="E29" s="94"/>
    </row>
    <row r="30" spans="1:5" x14ac:dyDescent="0.35">
      <c r="A30" s="95">
        <v>45726</v>
      </c>
      <c r="B30" s="86">
        <v>4590.63</v>
      </c>
      <c r="D30" s="90"/>
      <c r="E30" s="94"/>
    </row>
    <row r="31" spans="1:5" x14ac:dyDescent="0.35">
      <c r="A31" s="95">
        <v>45733</v>
      </c>
      <c r="B31" s="86">
        <v>4673.8900000000003</v>
      </c>
      <c r="D31" s="90"/>
      <c r="E31" s="94"/>
    </row>
    <row r="32" spans="1:5" x14ac:dyDescent="0.35">
      <c r="A32" s="95">
        <v>45740</v>
      </c>
      <c r="B32" s="86">
        <v>4793.21</v>
      </c>
      <c r="D32" s="90"/>
      <c r="E32" s="94"/>
    </row>
    <row r="33" spans="1:5" x14ac:dyDescent="0.35">
      <c r="A33" s="95">
        <v>45747</v>
      </c>
      <c r="B33" s="86">
        <v>4877.1899999999996</v>
      </c>
      <c r="D33" s="90"/>
      <c r="E33" s="94"/>
    </row>
    <row r="34" spans="1:5" x14ac:dyDescent="0.35">
      <c r="A34" s="95">
        <v>45754</v>
      </c>
      <c r="B34" s="86">
        <v>5194.4799999999996</v>
      </c>
      <c r="D34" s="90"/>
      <c r="E34" s="94"/>
    </row>
    <row r="35" spans="1:5" x14ac:dyDescent="0.35">
      <c r="A35" s="95">
        <v>45761</v>
      </c>
      <c r="B35" s="86">
        <v>5295.84</v>
      </c>
      <c r="D35" s="90"/>
      <c r="E35" s="94"/>
    </row>
    <row r="36" spans="1:5" x14ac:dyDescent="0.35">
      <c r="A36" s="95">
        <v>45768</v>
      </c>
      <c r="B36" s="86">
        <v>5262.74</v>
      </c>
      <c r="D36" s="90"/>
      <c r="E36" s="94"/>
    </row>
    <row r="37" spans="1:5" x14ac:dyDescent="0.35">
      <c r="A37" s="95">
        <v>45775</v>
      </c>
      <c r="B37" s="86">
        <v>5146.71</v>
      </c>
      <c r="D37" s="90"/>
      <c r="E37" s="94"/>
    </row>
    <row r="38" spans="1:5" x14ac:dyDescent="0.35">
      <c r="A38" s="95">
        <v>45782</v>
      </c>
      <c r="B38" s="86">
        <v>5277.78</v>
      </c>
      <c r="D38" s="90"/>
      <c r="E38" s="94"/>
    </row>
    <row r="39" spans="1:5" x14ac:dyDescent="0.35">
      <c r="A39" s="95">
        <v>45789</v>
      </c>
      <c r="B39" s="86">
        <v>5341.38</v>
      </c>
      <c r="D39" s="90"/>
      <c r="E39" s="94"/>
    </row>
    <row r="40" spans="1:5" x14ac:dyDescent="0.35">
      <c r="A40" s="95">
        <v>45796</v>
      </c>
      <c r="B40" s="86">
        <v>5326.81</v>
      </c>
      <c r="D40" s="90"/>
      <c r="E40" s="94"/>
    </row>
    <row r="41" spans="1:5" x14ac:dyDescent="0.35">
      <c r="A41" s="95">
        <v>45803</v>
      </c>
      <c r="B41" s="86">
        <v>5350.12</v>
      </c>
      <c r="D41" s="90"/>
      <c r="E41" s="94"/>
    </row>
    <row r="42" spans="1:5" x14ac:dyDescent="0.35">
      <c r="A42" s="95">
        <v>45810</v>
      </c>
      <c r="B42" s="86">
        <v>5444.29</v>
      </c>
      <c r="D42" s="90"/>
      <c r="E42" s="94"/>
    </row>
    <row r="43" spans="1:5" x14ac:dyDescent="0.35">
      <c r="A43" s="95">
        <v>45817</v>
      </c>
      <c r="B43" s="86">
        <v>5407.88</v>
      </c>
      <c r="D43" s="90"/>
      <c r="E43" s="94"/>
    </row>
    <row r="44" spans="1:5" x14ac:dyDescent="0.35">
      <c r="A44" s="95">
        <v>45824</v>
      </c>
      <c r="B44" s="86">
        <v>5424.39</v>
      </c>
      <c r="D44" s="90"/>
      <c r="E44" s="94"/>
    </row>
    <row r="45" spans="1:5" x14ac:dyDescent="0.35">
      <c r="A45" s="95">
        <v>45831</v>
      </c>
      <c r="B45" s="86">
        <v>5625.85</v>
      </c>
      <c r="D45" s="90"/>
      <c r="E45" s="94"/>
    </row>
    <row r="46" spans="1:5" x14ac:dyDescent="0.35">
      <c r="A46" s="95">
        <v>45838</v>
      </c>
      <c r="B46" s="86">
        <v>5603.52</v>
      </c>
      <c r="D46" s="90"/>
      <c r="E46" s="94"/>
    </row>
    <row r="47" spans="1:5" x14ac:dyDescent="0.35">
      <c r="A47" s="95">
        <v>45845</v>
      </c>
      <c r="B47" s="86">
        <v>5590.9</v>
      </c>
      <c r="D47" s="90"/>
      <c r="E47" s="94"/>
    </row>
    <row r="48" spans="1:5" x14ac:dyDescent="0.35">
      <c r="A48" s="95">
        <v>45852</v>
      </c>
      <c r="B48" s="86">
        <v>5568.57</v>
      </c>
      <c r="D48" s="90"/>
      <c r="E48" s="94"/>
    </row>
    <row r="49" spans="1:5" x14ac:dyDescent="0.35">
      <c r="A49" s="95">
        <v>45859</v>
      </c>
      <c r="B49" s="86">
        <v>5431.19</v>
      </c>
      <c r="D49" s="90"/>
      <c r="E49" s="94"/>
    </row>
    <row r="50" spans="1:5" x14ac:dyDescent="0.35">
      <c r="A50" s="95">
        <v>45866</v>
      </c>
      <c r="B50" s="86">
        <v>5629.25</v>
      </c>
      <c r="D50" s="90"/>
      <c r="E50" s="94"/>
    </row>
    <row r="51" spans="1:5" x14ac:dyDescent="0.35">
      <c r="A51" s="95">
        <v>45873</v>
      </c>
      <c r="B51" s="86">
        <v>5298.75</v>
      </c>
      <c r="D51" s="90"/>
      <c r="E51" s="94"/>
    </row>
    <row r="52" spans="1:5" x14ac:dyDescent="0.35">
      <c r="A52" s="95">
        <v>45880</v>
      </c>
      <c r="B52" s="86">
        <v>5215.6400000000003</v>
      </c>
      <c r="D52" s="90"/>
      <c r="E52" s="94"/>
    </row>
    <row r="53" spans="1:5" x14ac:dyDescent="0.35">
      <c r="A53" s="95">
        <v>45887</v>
      </c>
      <c r="B53" s="86">
        <v>5454.66</v>
      </c>
      <c r="D53" s="90"/>
      <c r="E53" s="94"/>
    </row>
    <row r="54" spans="1:5" x14ac:dyDescent="0.35">
      <c r="A54" s="95">
        <v>45894</v>
      </c>
      <c r="B54" s="86">
        <v>5728.59</v>
      </c>
      <c r="D54" s="90"/>
      <c r="E54" s="94"/>
    </row>
    <row r="55" spans="1:5" x14ac:dyDescent="0.35">
      <c r="A55" s="95">
        <v>45901</v>
      </c>
      <c r="B55" s="86">
        <v>5976.47</v>
      </c>
      <c r="D55" s="90"/>
      <c r="E55" s="94"/>
    </row>
    <row r="56" spans="1:5" x14ac:dyDescent="0.35">
      <c r="A56" s="95">
        <v>45908</v>
      </c>
      <c r="B56" s="86">
        <v>6144.66</v>
      </c>
      <c r="D56" s="90"/>
      <c r="E56" s="94"/>
    </row>
    <row r="57" spans="1:5" x14ac:dyDescent="0.35">
      <c r="A57" s="95">
        <v>45915</v>
      </c>
      <c r="B57" s="86">
        <v>5970.07</v>
      </c>
      <c r="D57" s="90"/>
      <c r="E57" s="94"/>
    </row>
    <row r="58" spans="1:5" x14ac:dyDescent="0.35">
      <c r="A58" s="95">
        <v>45922</v>
      </c>
      <c r="B58" s="86">
        <v>5823.51</v>
      </c>
      <c r="D58" s="90"/>
      <c r="E58" s="94"/>
    </row>
    <row r="59" spans="1:5" x14ac:dyDescent="0.35">
      <c r="A59" s="95">
        <v>45929</v>
      </c>
      <c r="B59" s="86">
        <v>5894.33</v>
      </c>
      <c r="D59" s="90"/>
      <c r="E59" s="94"/>
    </row>
    <row r="60" spans="1:5" x14ac:dyDescent="0.35">
      <c r="A60" s="95">
        <v>45936</v>
      </c>
      <c r="B60" s="86">
        <v>5775.32</v>
      </c>
      <c r="D60" s="90"/>
      <c r="E60" s="94"/>
    </row>
    <row r="61" spans="1:5" x14ac:dyDescent="0.35">
      <c r="A61" s="95">
        <v>45943</v>
      </c>
      <c r="B61" s="86">
        <v>5983.35</v>
      </c>
      <c r="D61" s="90"/>
      <c r="E61" s="94"/>
    </row>
    <row r="62" spans="1:5" x14ac:dyDescent="0.35">
      <c r="A62" s="95">
        <v>45950</v>
      </c>
      <c r="B62" s="86">
        <v>5953.84</v>
      </c>
      <c r="D62" s="90"/>
      <c r="E62" s="94"/>
    </row>
    <row r="63" spans="1:5" x14ac:dyDescent="0.35">
      <c r="A63" s="95">
        <v>45957</v>
      </c>
      <c r="B63" s="86">
        <v>5740.89</v>
      </c>
      <c r="D63" s="90"/>
      <c r="E63" s="94"/>
    </row>
    <row r="64" spans="1:5" x14ac:dyDescent="0.35">
      <c r="A64" s="95">
        <v>45964</v>
      </c>
      <c r="B64" s="86">
        <v>6056.63</v>
      </c>
      <c r="D64" s="90"/>
      <c r="E64" s="94"/>
    </row>
    <row r="65" spans="1:5" x14ac:dyDescent="0.35">
      <c r="A65" s="95">
        <v>45971</v>
      </c>
      <c r="B65" s="86">
        <v>5708.43</v>
      </c>
      <c r="D65" s="90"/>
      <c r="E65" s="94"/>
    </row>
    <row r="66" spans="1:5" x14ac:dyDescent="0.35">
      <c r="A66" s="95">
        <v>45978</v>
      </c>
      <c r="B66" s="86">
        <v>5717.77</v>
      </c>
      <c r="D66" s="90"/>
      <c r="E66" s="94"/>
    </row>
    <row r="67" spans="1:5" x14ac:dyDescent="0.35">
      <c r="A67" s="95">
        <v>45985</v>
      </c>
      <c r="B67" s="86">
        <v>5750.23</v>
      </c>
      <c r="D67" s="90"/>
      <c r="E67" s="94"/>
    </row>
    <row r="68" spans="1:5" x14ac:dyDescent="0.35">
      <c r="A68" s="95">
        <v>45992</v>
      </c>
      <c r="B68" s="86">
        <v>5863.35</v>
      </c>
      <c r="D68" s="90"/>
      <c r="E68" s="94"/>
    </row>
    <row r="69" spans="1:5" x14ac:dyDescent="0.35">
      <c r="A69" s="95">
        <v>45999</v>
      </c>
      <c r="B69" s="86">
        <v>5818.59</v>
      </c>
      <c r="D69" s="90"/>
      <c r="E69" s="94"/>
    </row>
    <row r="70" spans="1:5" x14ac:dyDescent="0.35">
      <c r="A70" s="95">
        <v>46006</v>
      </c>
      <c r="B70" s="86">
        <v>6003.02</v>
      </c>
      <c r="D70" s="90"/>
      <c r="E70" s="94"/>
    </row>
    <row r="71" spans="1:5" x14ac:dyDescent="0.35">
      <c r="A71" s="95">
        <v>46013</v>
      </c>
      <c r="B71" s="86">
        <v>5933.68</v>
      </c>
      <c r="D71" s="90"/>
      <c r="E71" s="94"/>
    </row>
    <row r="72" spans="1:5" x14ac:dyDescent="0.35">
      <c r="A72" s="95">
        <v>46020</v>
      </c>
      <c r="B72" s="86">
        <v>5886.46</v>
      </c>
      <c r="D72" s="90"/>
      <c r="E72" s="94"/>
    </row>
    <row r="73" spans="1:5" x14ac:dyDescent="0.35">
      <c r="A73" s="95">
        <v>46027</v>
      </c>
      <c r="B73" s="86">
        <v>5879.58</v>
      </c>
      <c r="D73" s="90"/>
      <c r="E73" s="94"/>
    </row>
    <row r="74" spans="1:5" x14ac:dyDescent="0.35">
      <c r="A74" s="95">
        <v>46034</v>
      </c>
      <c r="B74" s="86">
        <v>5801.87</v>
      </c>
      <c r="D74" s="90"/>
      <c r="E74" s="94"/>
    </row>
    <row r="75" spans="1:5" x14ac:dyDescent="0.35">
      <c r="A75" s="95">
        <v>46041</v>
      </c>
      <c r="B75" s="86">
        <v>5739.41</v>
      </c>
      <c r="D75" s="90"/>
      <c r="E75" s="94"/>
    </row>
    <row r="76" spans="1:5" x14ac:dyDescent="0.35">
      <c r="A76" s="95">
        <v>46048</v>
      </c>
      <c r="B76" s="86">
        <v>5663.18</v>
      </c>
      <c r="D76" s="90"/>
      <c r="E76" s="94"/>
    </row>
    <row r="77" spans="1:5" x14ac:dyDescent="0.35">
      <c r="A77" s="95">
        <v>46055</v>
      </c>
      <c r="B77" s="86">
        <v>5814.17</v>
      </c>
      <c r="D77" s="90"/>
      <c r="E77" s="94"/>
    </row>
    <row r="78" spans="1:5" x14ac:dyDescent="0.35">
      <c r="A78" s="95">
        <v>46062</v>
      </c>
      <c r="B78" s="86">
        <v>5882.53</v>
      </c>
      <c r="D78" s="90"/>
      <c r="E78" s="94"/>
    </row>
    <row r="79" spans="1:5" x14ac:dyDescent="0.35">
      <c r="A79" s="95">
        <v>46069</v>
      </c>
      <c r="B79" s="86">
        <v>5998.6</v>
      </c>
      <c r="D79" s="90"/>
      <c r="E79" s="94"/>
    </row>
    <row r="80" spans="1:5" x14ac:dyDescent="0.35">
      <c r="A80" s="95">
        <v>46076</v>
      </c>
      <c r="B80" s="86">
        <v>5904.17</v>
      </c>
      <c r="D80" s="90"/>
      <c r="E80" s="94"/>
    </row>
    <row r="81" spans="1:5" x14ac:dyDescent="0.35">
      <c r="A81" s="95">
        <v>46083</v>
      </c>
      <c r="B81" s="86">
        <v>5884.99</v>
      </c>
      <c r="D81" s="90"/>
      <c r="E81" s="94"/>
    </row>
    <row r="82" spans="1:5" x14ac:dyDescent="0.35">
      <c r="A82" s="95">
        <v>46090</v>
      </c>
      <c r="B82" s="86">
        <v>5713.35</v>
      </c>
      <c r="D82" s="90"/>
      <c r="E82" s="94"/>
    </row>
    <row r="83" spans="1:5" x14ac:dyDescent="0.35">
      <c r="A83" s="95">
        <v>46097</v>
      </c>
      <c r="B83" s="86">
        <v>5526.46</v>
      </c>
      <c r="D83" s="90"/>
      <c r="E83" s="94"/>
    </row>
    <row r="84" spans="1:5" x14ac:dyDescent="0.35">
      <c r="A84" s="95">
        <v>46104</v>
      </c>
      <c r="B84" s="86">
        <v>5409.9</v>
      </c>
      <c r="D84" s="90"/>
      <c r="E84" s="94"/>
    </row>
    <row r="85" spans="1:5" x14ac:dyDescent="0.35">
      <c r="A85" s="95">
        <v>46111</v>
      </c>
      <c r="B85" s="86">
        <v>5352.85</v>
      </c>
      <c r="D85" s="90"/>
      <c r="E85" s="94"/>
    </row>
    <row r="86" spans="1:5" x14ac:dyDescent="0.35">
      <c r="A86" s="95">
        <v>46118</v>
      </c>
      <c r="B86" s="86">
        <v>5466.46</v>
      </c>
      <c r="D86" s="90"/>
      <c r="E86" s="94"/>
    </row>
    <row r="87" spans="1:5" x14ac:dyDescent="0.35">
      <c r="A87" s="95">
        <v>46125</v>
      </c>
      <c r="B87" s="86">
        <v>5641.54</v>
      </c>
      <c r="D87" s="90"/>
      <c r="E87" s="94"/>
    </row>
    <row r="88" spans="1:5" x14ac:dyDescent="0.35">
      <c r="A88" s="95">
        <v>46132</v>
      </c>
      <c r="B88" s="86">
        <v>5636.63</v>
      </c>
      <c r="D88" s="90"/>
      <c r="E88" s="94"/>
    </row>
    <row r="89" spans="1:5" x14ac:dyDescent="0.35">
      <c r="A89" s="95">
        <v>46139</v>
      </c>
      <c r="B89" s="86">
        <v>5632.2</v>
      </c>
      <c r="D89" s="90"/>
      <c r="E89" s="94"/>
    </row>
    <row r="90" spans="1:5" x14ac:dyDescent="0.35">
      <c r="A90" s="95">
        <v>46146</v>
      </c>
      <c r="B90" s="86">
        <v>5429.57</v>
      </c>
      <c r="D90" s="90"/>
      <c r="E90" s="94"/>
    </row>
    <row r="91" spans="1:5" x14ac:dyDescent="0.35">
      <c r="A91" s="95">
        <v>46153</v>
      </c>
      <c r="B91" s="86">
        <v>5317.44</v>
      </c>
      <c r="D91" s="90"/>
      <c r="E91" s="94"/>
    </row>
    <row r="92" spans="1:5" x14ac:dyDescent="0.35">
      <c r="A92" s="95">
        <v>46160</v>
      </c>
      <c r="B92" s="86">
        <v>5244.16</v>
      </c>
      <c r="D92" s="90"/>
      <c r="E92" s="94"/>
    </row>
    <row r="93" spans="1:5" x14ac:dyDescent="0.35">
      <c r="A93" s="95">
        <v>46167</v>
      </c>
      <c r="B93" s="86">
        <v>5119.24</v>
      </c>
      <c r="D93" s="90"/>
      <c r="E93" s="94"/>
    </row>
    <row r="94" spans="1:5" x14ac:dyDescent="0.35">
      <c r="A94" s="95">
        <v>46174</v>
      </c>
      <c r="B94" s="86">
        <v>5036.62</v>
      </c>
      <c r="D94" s="90"/>
      <c r="E94" s="94"/>
    </row>
    <row r="95" spans="1:5" x14ac:dyDescent="0.35">
      <c r="A95" s="95">
        <v>46181</v>
      </c>
      <c r="B95" s="86">
        <v>5080.88</v>
      </c>
      <c r="D95" s="90"/>
      <c r="E95" s="94"/>
    </row>
    <row r="96" spans="1:5" x14ac:dyDescent="0.35">
      <c r="A96" s="95">
        <v>46188</v>
      </c>
      <c r="B96" s="86">
        <v>5109.8999999999996</v>
      </c>
      <c r="D96" s="90"/>
      <c r="E96" s="94"/>
    </row>
    <row r="97" spans="1:5" x14ac:dyDescent="0.35">
      <c r="A97" s="95">
        <v>46195</v>
      </c>
      <c r="B97" s="86">
        <v>5151.21</v>
      </c>
      <c r="D97" s="90"/>
      <c r="E97" s="94"/>
    </row>
    <row r="98" spans="1:5" x14ac:dyDescent="0.35">
      <c r="A98" s="95">
        <v>46202</v>
      </c>
      <c r="B98" s="86">
        <v>5290.88</v>
      </c>
      <c r="D98" s="90"/>
      <c r="E98" s="94"/>
    </row>
    <row r="99" spans="1:5" x14ac:dyDescent="0.35">
      <c r="A99" s="95">
        <v>46209</v>
      </c>
      <c r="B99" s="86">
        <v>5265.31</v>
      </c>
      <c r="D99" s="90"/>
      <c r="E99" s="94"/>
    </row>
    <row r="100" spans="1:5" x14ac:dyDescent="0.35">
      <c r="A100" s="95">
        <v>46216</v>
      </c>
      <c r="B100" s="86">
        <v>5323.83</v>
      </c>
      <c r="D100" s="90"/>
      <c r="E100" s="94"/>
    </row>
    <row r="101" spans="1:5" x14ac:dyDescent="0.35">
      <c r="A101" s="95">
        <v>46223</v>
      </c>
      <c r="B101" s="86">
        <v>5291.38</v>
      </c>
      <c r="D101" s="90"/>
      <c r="E101" s="94"/>
    </row>
    <row r="102" spans="1:5" x14ac:dyDescent="0.35">
      <c r="A102" s="95">
        <v>46230</v>
      </c>
      <c r="B102" s="86">
        <v>5416.5</v>
      </c>
      <c r="D102" s="90"/>
      <c r="E102" s="94"/>
    </row>
    <row r="103" spans="1:5" x14ac:dyDescent="0.35">
      <c r="A103" s="95">
        <v>46237</v>
      </c>
      <c r="B103" s="86">
        <v>5510</v>
      </c>
      <c r="D103" s="90"/>
      <c r="E103" s="94"/>
    </row>
    <row r="104" spans="1:5" x14ac:dyDescent="0.35">
      <c r="A104" s="95">
        <v>46244</v>
      </c>
      <c r="B104" s="86">
        <v>5558</v>
      </c>
      <c r="D104" s="90"/>
      <c r="E104" s="94"/>
    </row>
    <row r="105" spans="1:5" x14ac:dyDescent="0.35">
      <c r="A105" s="95">
        <v>46251</v>
      </c>
      <c r="B105" s="86">
        <v>5365</v>
      </c>
      <c r="D105" s="90"/>
      <c r="E105" s="94"/>
    </row>
    <row r="106" spans="1:5" x14ac:dyDescent="0.35">
      <c r="A106" s="95">
        <v>46258</v>
      </c>
      <c r="B106" s="86">
        <v>5308.5</v>
      </c>
      <c r="D106" s="90"/>
      <c r="E106" s="94"/>
    </row>
    <row r="107" spans="1:5" x14ac:dyDescent="0.35">
      <c r="A107" s="95">
        <v>46265</v>
      </c>
      <c r="B107" s="86">
        <v>5101.5</v>
      </c>
      <c r="D107" s="90"/>
      <c r="E107" s="94"/>
    </row>
    <row r="108" spans="1:5" x14ac:dyDescent="0.35">
      <c r="A108" s="95">
        <v>46272</v>
      </c>
      <c r="B108" s="86">
        <v>5064</v>
      </c>
      <c r="D108" s="90"/>
      <c r="E108" s="94"/>
    </row>
    <row r="109" spans="1:5" x14ac:dyDescent="0.35">
      <c r="A109" s="95">
        <v>46273</v>
      </c>
      <c r="B109" s="86">
        <v>5064</v>
      </c>
      <c r="D109" s="90"/>
      <c r="E109" s="94"/>
    </row>
  </sheetData>
  <sortState xmlns:xlrd2="http://schemas.microsoft.com/office/spreadsheetml/2017/richdata2" ref="A4:B109">
    <sortCondition ref="A4:A109"/>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6D9B9-6F5E-41CA-814D-F0BDF346379C}">
  <dimension ref="A1:B109"/>
  <sheetViews>
    <sheetView workbookViewId="0">
      <selection activeCell="F2" sqref="F2"/>
    </sheetView>
  </sheetViews>
  <sheetFormatPr defaultRowHeight="14.5" x14ac:dyDescent="0.35"/>
  <cols>
    <col min="1" max="1" width="11.81640625" bestFit="1" customWidth="1"/>
    <col min="2" max="2" width="9" bestFit="1" customWidth="1"/>
  </cols>
  <sheetData>
    <row r="1" spans="1:2" x14ac:dyDescent="0.35">
      <c r="A1" s="8" t="s">
        <v>293</v>
      </c>
    </row>
    <row r="3" spans="1:2" x14ac:dyDescent="0.35">
      <c r="A3" s="87" t="s">
        <v>290</v>
      </c>
      <c r="B3" s="87" t="s">
        <v>291</v>
      </c>
    </row>
    <row r="4" spans="1:2" x14ac:dyDescent="0.35">
      <c r="A4" s="95">
        <v>45544</v>
      </c>
      <c r="B4" s="86">
        <v>25356.5</v>
      </c>
    </row>
    <row r="5" spans="1:2" x14ac:dyDescent="0.35">
      <c r="A5" s="95">
        <v>45551</v>
      </c>
      <c r="B5" s="86">
        <v>25790.95</v>
      </c>
    </row>
    <row r="6" spans="1:2" x14ac:dyDescent="0.35">
      <c r="A6" s="95">
        <v>45558</v>
      </c>
      <c r="B6" s="86">
        <v>26178.95</v>
      </c>
    </row>
    <row r="7" spans="1:2" x14ac:dyDescent="0.35">
      <c r="A7" s="95">
        <v>45565</v>
      </c>
      <c r="B7" s="86">
        <v>25014.6</v>
      </c>
    </row>
    <row r="8" spans="1:2" x14ac:dyDescent="0.35">
      <c r="A8" s="95">
        <v>45572</v>
      </c>
      <c r="B8" s="86">
        <v>24964.25</v>
      </c>
    </row>
    <row r="9" spans="1:2" x14ac:dyDescent="0.35">
      <c r="A9" s="95">
        <v>45579</v>
      </c>
      <c r="B9" s="86">
        <v>24854.05</v>
      </c>
    </row>
    <row r="10" spans="1:2" x14ac:dyDescent="0.35">
      <c r="A10" s="95">
        <v>45586</v>
      </c>
      <c r="B10" s="86">
        <v>24180.799999999999</v>
      </c>
    </row>
    <row r="11" spans="1:2" x14ac:dyDescent="0.35">
      <c r="A11" s="95">
        <v>45593</v>
      </c>
      <c r="B11" s="86">
        <v>24304.35</v>
      </c>
    </row>
    <row r="12" spans="1:2" x14ac:dyDescent="0.35">
      <c r="A12" s="95">
        <v>45600</v>
      </c>
      <c r="B12" s="86">
        <v>24148.2</v>
      </c>
    </row>
    <row r="13" spans="1:2" x14ac:dyDescent="0.35">
      <c r="A13" s="95">
        <v>45607</v>
      </c>
      <c r="B13" s="86">
        <v>23532.7</v>
      </c>
    </row>
    <row r="14" spans="1:2" x14ac:dyDescent="0.35">
      <c r="A14" s="95">
        <v>45614</v>
      </c>
      <c r="B14" s="86">
        <v>23907.25</v>
      </c>
    </row>
    <row r="15" spans="1:2" x14ac:dyDescent="0.35">
      <c r="A15" s="95">
        <v>45621</v>
      </c>
      <c r="B15" s="86">
        <v>24131.1</v>
      </c>
    </row>
    <row r="16" spans="1:2" x14ac:dyDescent="0.35">
      <c r="A16" s="95">
        <v>45628</v>
      </c>
      <c r="B16" s="86">
        <v>24677.8</v>
      </c>
    </row>
    <row r="17" spans="1:2" x14ac:dyDescent="0.35">
      <c r="A17" s="95">
        <v>45635</v>
      </c>
      <c r="B17" s="86">
        <v>24768.3</v>
      </c>
    </row>
    <row r="18" spans="1:2" x14ac:dyDescent="0.35">
      <c r="A18" s="95">
        <v>45642</v>
      </c>
      <c r="B18" s="86">
        <v>23587.5</v>
      </c>
    </row>
    <row r="19" spans="1:2" x14ac:dyDescent="0.35">
      <c r="A19" s="95">
        <v>45649</v>
      </c>
      <c r="B19" s="86">
        <v>23813.4</v>
      </c>
    </row>
    <row r="20" spans="1:2" x14ac:dyDescent="0.35">
      <c r="A20" s="95">
        <v>45656</v>
      </c>
      <c r="B20" s="86">
        <v>24004.75</v>
      </c>
    </row>
    <row r="21" spans="1:2" x14ac:dyDescent="0.35">
      <c r="A21" s="95">
        <v>45663</v>
      </c>
      <c r="B21" s="86">
        <v>23431.5</v>
      </c>
    </row>
    <row r="22" spans="1:2" x14ac:dyDescent="0.35">
      <c r="A22" s="95">
        <v>45670</v>
      </c>
      <c r="B22" s="86">
        <v>23203.200000000001</v>
      </c>
    </row>
    <row r="23" spans="1:2" x14ac:dyDescent="0.35">
      <c r="A23" s="95">
        <v>45677</v>
      </c>
      <c r="B23" s="86">
        <v>23092.2</v>
      </c>
    </row>
    <row r="24" spans="1:2" x14ac:dyDescent="0.35">
      <c r="A24" s="95">
        <v>45684</v>
      </c>
      <c r="B24" s="86">
        <v>23482.15</v>
      </c>
    </row>
    <row r="25" spans="1:2" x14ac:dyDescent="0.35">
      <c r="A25" s="95">
        <v>45691</v>
      </c>
      <c r="B25" s="86">
        <v>23559.95</v>
      </c>
    </row>
    <row r="26" spans="1:2" x14ac:dyDescent="0.35">
      <c r="A26" s="95">
        <v>45698</v>
      </c>
      <c r="B26" s="86">
        <v>22929.25</v>
      </c>
    </row>
    <row r="27" spans="1:2" x14ac:dyDescent="0.35">
      <c r="A27" s="95">
        <v>45705</v>
      </c>
      <c r="B27" s="86">
        <v>22795.9</v>
      </c>
    </row>
    <row r="28" spans="1:2" x14ac:dyDescent="0.35">
      <c r="A28" s="95">
        <v>45712</v>
      </c>
      <c r="B28" s="86">
        <v>22124.7</v>
      </c>
    </row>
    <row r="29" spans="1:2" x14ac:dyDescent="0.35">
      <c r="A29" s="95">
        <v>45719</v>
      </c>
      <c r="B29" s="86">
        <v>22552.5</v>
      </c>
    </row>
    <row r="30" spans="1:2" x14ac:dyDescent="0.35">
      <c r="A30" s="95">
        <v>45726</v>
      </c>
      <c r="B30" s="86">
        <v>22397.200000000001</v>
      </c>
    </row>
    <row r="31" spans="1:2" x14ac:dyDescent="0.35">
      <c r="A31" s="95">
        <v>45733</v>
      </c>
      <c r="B31" s="86">
        <v>23350.400000000001</v>
      </c>
    </row>
    <row r="32" spans="1:2" x14ac:dyDescent="0.35">
      <c r="A32" s="95">
        <v>45740</v>
      </c>
      <c r="B32" s="86">
        <v>23519.35</v>
      </c>
    </row>
    <row r="33" spans="1:2" x14ac:dyDescent="0.35">
      <c r="A33" s="95">
        <v>45747</v>
      </c>
      <c r="B33" s="86">
        <v>22904.45</v>
      </c>
    </row>
    <row r="34" spans="1:2" x14ac:dyDescent="0.35">
      <c r="A34" s="95">
        <v>45754</v>
      </c>
      <c r="B34" s="86">
        <v>22828.55</v>
      </c>
    </row>
    <row r="35" spans="1:2" x14ac:dyDescent="0.35">
      <c r="A35" s="95">
        <v>45761</v>
      </c>
      <c r="B35" s="86">
        <v>23851.65</v>
      </c>
    </row>
    <row r="36" spans="1:2" x14ac:dyDescent="0.35">
      <c r="A36" s="95">
        <v>45768</v>
      </c>
      <c r="B36" s="86">
        <v>24039.35</v>
      </c>
    </row>
    <row r="37" spans="1:2" x14ac:dyDescent="0.35">
      <c r="A37" s="95">
        <v>45775</v>
      </c>
      <c r="B37" s="86">
        <v>24346.7</v>
      </c>
    </row>
    <row r="38" spans="1:2" x14ac:dyDescent="0.35">
      <c r="A38" s="95">
        <v>45782</v>
      </c>
      <c r="B38" s="86">
        <v>24008</v>
      </c>
    </row>
    <row r="39" spans="1:2" x14ac:dyDescent="0.35">
      <c r="A39" s="95">
        <v>45789</v>
      </c>
      <c r="B39" s="86">
        <v>25019.8</v>
      </c>
    </row>
    <row r="40" spans="1:2" x14ac:dyDescent="0.35">
      <c r="A40" s="95">
        <v>45796</v>
      </c>
      <c r="B40" s="86">
        <v>24853.15</v>
      </c>
    </row>
    <row r="41" spans="1:2" x14ac:dyDescent="0.35">
      <c r="A41" s="95">
        <v>45803</v>
      </c>
      <c r="B41" s="86">
        <v>24750.7</v>
      </c>
    </row>
    <row r="42" spans="1:2" x14ac:dyDescent="0.35">
      <c r="A42" s="95">
        <v>45810</v>
      </c>
      <c r="B42" s="86">
        <v>25003.05</v>
      </c>
    </row>
    <row r="43" spans="1:2" x14ac:dyDescent="0.35">
      <c r="A43" s="95">
        <v>45817</v>
      </c>
      <c r="B43" s="86">
        <v>24718.6</v>
      </c>
    </row>
    <row r="44" spans="1:2" x14ac:dyDescent="0.35">
      <c r="A44" s="95">
        <v>45824</v>
      </c>
      <c r="B44" s="86">
        <v>25112.400000000001</v>
      </c>
    </row>
    <row r="45" spans="1:2" x14ac:dyDescent="0.35">
      <c r="A45" s="95">
        <v>45831</v>
      </c>
      <c r="B45" s="86">
        <v>25637.8</v>
      </c>
    </row>
    <row r="46" spans="1:2" x14ac:dyDescent="0.35">
      <c r="A46" s="95">
        <v>45838</v>
      </c>
      <c r="B46" s="86">
        <v>25461</v>
      </c>
    </row>
    <row r="47" spans="1:2" x14ac:dyDescent="0.35">
      <c r="A47" s="95">
        <v>45845</v>
      </c>
      <c r="B47" s="86">
        <v>25149.85</v>
      </c>
    </row>
    <row r="48" spans="1:2" x14ac:dyDescent="0.35">
      <c r="A48" s="95">
        <v>45852</v>
      </c>
      <c r="B48" s="86">
        <v>24968.400000000001</v>
      </c>
    </row>
    <row r="49" spans="1:2" x14ac:dyDescent="0.35">
      <c r="A49" s="95">
        <v>45859</v>
      </c>
      <c r="B49" s="86">
        <v>24837</v>
      </c>
    </row>
    <row r="50" spans="1:2" x14ac:dyDescent="0.35">
      <c r="A50" s="95">
        <v>45866</v>
      </c>
      <c r="B50" s="86">
        <v>24565.35</v>
      </c>
    </row>
    <row r="51" spans="1:2" x14ac:dyDescent="0.35">
      <c r="A51" s="95">
        <v>45873</v>
      </c>
      <c r="B51" s="86">
        <v>24363.3</v>
      </c>
    </row>
    <row r="52" spans="1:2" x14ac:dyDescent="0.35">
      <c r="A52" s="95">
        <v>45880</v>
      </c>
      <c r="B52" s="86">
        <v>24631.3</v>
      </c>
    </row>
    <row r="53" spans="1:2" x14ac:dyDescent="0.35">
      <c r="A53" s="95">
        <v>45887</v>
      </c>
      <c r="B53" s="86">
        <v>24870.1</v>
      </c>
    </row>
    <row r="54" spans="1:2" x14ac:dyDescent="0.35">
      <c r="A54" s="95">
        <v>45894</v>
      </c>
      <c r="B54" s="86">
        <v>24426.85</v>
      </c>
    </row>
    <row r="55" spans="1:2" x14ac:dyDescent="0.35">
      <c r="A55" s="95">
        <v>45901</v>
      </c>
      <c r="B55" s="86">
        <v>24741</v>
      </c>
    </row>
    <row r="56" spans="1:2" x14ac:dyDescent="0.35">
      <c r="A56" s="95">
        <v>45908</v>
      </c>
      <c r="B56" s="86">
        <v>25114</v>
      </c>
    </row>
    <row r="57" spans="1:2" x14ac:dyDescent="0.35">
      <c r="A57" s="95">
        <v>45915</v>
      </c>
      <c r="B57" s="86">
        <v>25327.05</v>
      </c>
    </row>
    <row r="58" spans="1:2" x14ac:dyDescent="0.35">
      <c r="A58" s="95">
        <v>45922</v>
      </c>
      <c r="B58" s="86">
        <v>24654.7</v>
      </c>
    </row>
    <row r="59" spans="1:2" x14ac:dyDescent="0.35">
      <c r="A59" s="95">
        <v>45929</v>
      </c>
      <c r="B59" s="86">
        <v>24894.25</v>
      </c>
    </row>
    <row r="60" spans="1:2" x14ac:dyDescent="0.35">
      <c r="A60" s="95">
        <v>45936</v>
      </c>
      <c r="B60" s="86">
        <v>25285.35</v>
      </c>
    </row>
    <row r="61" spans="1:2" x14ac:dyDescent="0.35">
      <c r="A61" s="95">
        <v>45943</v>
      </c>
      <c r="B61" s="86">
        <v>25709.85</v>
      </c>
    </row>
    <row r="62" spans="1:2" x14ac:dyDescent="0.35">
      <c r="A62" s="95">
        <v>45950</v>
      </c>
      <c r="B62" s="86">
        <v>25795.15</v>
      </c>
    </row>
    <row r="63" spans="1:2" x14ac:dyDescent="0.35">
      <c r="A63" s="95">
        <v>45957</v>
      </c>
      <c r="B63" s="86">
        <v>25722.1</v>
      </c>
    </row>
    <row r="64" spans="1:2" x14ac:dyDescent="0.35">
      <c r="A64" s="95">
        <v>45964</v>
      </c>
      <c r="B64" s="86">
        <v>25492.3</v>
      </c>
    </row>
    <row r="65" spans="1:2" x14ac:dyDescent="0.35">
      <c r="A65" s="95">
        <v>45971</v>
      </c>
      <c r="B65" s="86">
        <v>25910.05</v>
      </c>
    </row>
    <row r="66" spans="1:2" x14ac:dyDescent="0.35">
      <c r="A66" s="95">
        <v>45978</v>
      </c>
      <c r="B66" s="86">
        <v>26068.15</v>
      </c>
    </row>
    <row r="67" spans="1:2" x14ac:dyDescent="0.35">
      <c r="A67" s="95">
        <v>45985</v>
      </c>
      <c r="B67" s="86">
        <v>26202.95</v>
      </c>
    </row>
    <row r="68" spans="1:2" x14ac:dyDescent="0.35">
      <c r="A68" s="95">
        <v>45992</v>
      </c>
      <c r="B68" s="86">
        <v>26186.45</v>
      </c>
    </row>
    <row r="69" spans="1:2" x14ac:dyDescent="0.35">
      <c r="A69" s="95">
        <v>45999</v>
      </c>
      <c r="B69" s="86">
        <v>26046.95</v>
      </c>
    </row>
    <row r="70" spans="1:2" x14ac:dyDescent="0.35">
      <c r="A70" s="95">
        <v>46006</v>
      </c>
      <c r="B70" s="86">
        <v>25966.400000000001</v>
      </c>
    </row>
    <row r="71" spans="1:2" x14ac:dyDescent="0.35">
      <c r="A71" s="95">
        <v>46013</v>
      </c>
      <c r="B71" s="86">
        <v>26042.3</v>
      </c>
    </row>
    <row r="72" spans="1:2" x14ac:dyDescent="0.35">
      <c r="A72" s="95">
        <v>46020</v>
      </c>
      <c r="B72" s="86">
        <v>26328.55</v>
      </c>
    </row>
    <row r="73" spans="1:2" x14ac:dyDescent="0.35">
      <c r="A73" s="95">
        <v>46027</v>
      </c>
      <c r="B73" s="86">
        <v>25683.3</v>
      </c>
    </row>
    <row r="74" spans="1:2" x14ac:dyDescent="0.35">
      <c r="A74" s="95">
        <v>46034</v>
      </c>
      <c r="B74" s="86">
        <v>25694.35</v>
      </c>
    </row>
    <row r="75" spans="1:2" x14ac:dyDescent="0.35">
      <c r="A75" s="95">
        <v>46041</v>
      </c>
      <c r="B75" s="86">
        <v>25048.65</v>
      </c>
    </row>
    <row r="76" spans="1:2" x14ac:dyDescent="0.35">
      <c r="A76" s="95">
        <v>46048</v>
      </c>
      <c r="B76" s="86">
        <v>24825.45</v>
      </c>
    </row>
    <row r="77" spans="1:2" x14ac:dyDescent="0.35">
      <c r="A77" s="95">
        <v>46055</v>
      </c>
      <c r="B77" s="86">
        <v>25693.7</v>
      </c>
    </row>
    <row r="78" spans="1:2" x14ac:dyDescent="0.35">
      <c r="A78" s="95">
        <v>46062</v>
      </c>
      <c r="B78" s="86">
        <v>25471.1</v>
      </c>
    </row>
    <row r="79" spans="1:2" x14ac:dyDescent="0.35">
      <c r="A79" s="95">
        <v>46069</v>
      </c>
      <c r="B79" s="86">
        <v>25571.25</v>
      </c>
    </row>
    <row r="80" spans="1:2" x14ac:dyDescent="0.35">
      <c r="A80" s="95">
        <v>46076</v>
      </c>
      <c r="B80" s="86">
        <v>25178.65</v>
      </c>
    </row>
    <row r="81" spans="1:2" x14ac:dyDescent="0.35">
      <c r="A81" s="95">
        <v>46083</v>
      </c>
      <c r="B81" s="86">
        <v>24450.45</v>
      </c>
    </row>
    <row r="82" spans="1:2" x14ac:dyDescent="0.35">
      <c r="A82" s="95">
        <v>46090</v>
      </c>
      <c r="B82" s="86">
        <v>23151.1</v>
      </c>
    </row>
    <row r="83" spans="1:2" x14ac:dyDescent="0.35">
      <c r="A83" s="95">
        <v>46097</v>
      </c>
      <c r="B83" s="86">
        <v>23114.5</v>
      </c>
    </row>
    <row r="84" spans="1:2" x14ac:dyDescent="0.35">
      <c r="A84" s="95">
        <v>46104</v>
      </c>
      <c r="B84" s="86">
        <v>22819.599999999999</v>
      </c>
    </row>
    <row r="85" spans="1:2" x14ac:dyDescent="0.35">
      <c r="A85" s="95">
        <v>46111</v>
      </c>
      <c r="B85" s="86">
        <v>22713.1</v>
      </c>
    </row>
    <row r="86" spans="1:2" x14ac:dyDescent="0.35">
      <c r="A86" s="95">
        <v>46118</v>
      </c>
      <c r="B86" s="86">
        <v>24050.6</v>
      </c>
    </row>
    <row r="87" spans="1:2" x14ac:dyDescent="0.35">
      <c r="A87" s="95">
        <v>46125</v>
      </c>
      <c r="B87" s="86">
        <v>24353.55</v>
      </c>
    </row>
    <row r="88" spans="1:2" x14ac:dyDescent="0.35">
      <c r="A88" s="95">
        <v>46132</v>
      </c>
      <c r="B88" s="86">
        <v>23897.95</v>
      </c>
    </row>
    <row r="89" spans="1:2" x14ac:dyDescent="0.35">
      <c r="A89" s="95">
        <v>46139</v>
      </c>
      <c r="B89" s="86">
        <v>23997.55</v>
      </c>
    </row>
    <row r="90" spans="1:2" x14ac:dyDescent="0.35">
      <c r="A90" s="95">
        <v>46146</v>
      </c>
      <c r="B90" s="86">
        <v>24176.15</v>
      </c>
    </row>
    <row r="91" spans="1:2" x14ac:dyDescent="0.35">
      <c r="A91" s="95">
        <v>46153</v>
      </c>
      <c r="B91" s="86">
        <v>23643.5</v>
      </c>
    </row>
    <row r="92" spans="1:2" x14ac:dyDescent="0.35">
      <c r="A92" s="95">
        <v>46160</v>
      </c>
      <c r="B92" s="86">
        <v>23719.3</v>
      </c>
    </row>
    <row r="93" spans="1:2" x14ac:dyDescent="0.35">
      <c r="A93" s="95">
        <v>46167</v>
      </c>
      <c r="B93" s="86">
        <v>23547.75</v>
      </c>
    </row>
    <row r="94" spans="1:2" x14ac:dyDescent="0.35">
      <c r="A94" s="95">
        <v>46174</v>
      </c>
      <c r="B94" s="86">
        <v>23366.7</v>
      </c>
    </row>
    <row r="95" spans="1:2" x14ac:dyDescent="0.35">
      <c r="A95" s="95">
        <v>46181</v>
      </c>
      <c r="B95" s="86">
        <v>23622.9</v>
      </c>
    </row>
    <row r="96" spans="1:2" x14ac:dyDescent="0.35">
      <c r="A96" s="95">
        <v>46188</v>
      </c>
      <c r="B96" s="86">
        <v>24013.1</v>
      </c>
    </row>
    <row r="97" spans="1:2" x14ac:dyDescent="0.35">
      <c r="A97" s="95">
        <v>46195</v>
      </c>
      <c r="B97" s="86">
        <v>24056</v>
      </c>
    </row>
    <row r="98" spans="1:2" x14ac:dyDescent="0.35">
      <c r="A98" s="95">
        <v>46202</v>
      </c>
      <c r="B98" s="86">
        <v>24270.85</v>
      </c>
    </row>
    <row r="99" spans="1:2" x14ac:dyDescent="0.35">
      <c r="A99" s="95">
        <v>46209</v>
      </c>
      <c r="B99" s="86">
        <v>24206.9</v>
      </c>
    </row>
    <row r="100" spans="1:2" x14ac:dyDescent="0.35">
      <c r="A100" s="95">
        <v>46216</v>
      </c>
      <c r="B100" s="86">
        <v>24334.3</v>
      </c>
    </row>
    <row r="101" spans="1:2" x14ac:dyDescent="0.35">
      <c r="A101" s="95">
        <v>46223</v>
      </c>
      <c r="B101" s="86">
        <v>23767.45</v>
      </c>
    </row>
    <row r="102" spans="1:2" x14ac:dyDescent="0.35">
      <c r="A102" s="95">
        <v>46230</v>
      </c>
      <c r="B102" s="86">
        <v>24383.599999999999</v>
      </c>
    </row>
    <row r="103" spans="1:2" x14ac:dyDescent="0.35">
      <c r="A103" s="95">
        <v>46237</v>
      </c>
      <c r="B103" s="86">
        <v>24570.65</v>
      </c>
    </row>
    <row r="104" spans="1:2" x14ac:dyDescent="0.35">
      <c r="A104" s="95">
        <v>46244</v>
      </c>
      <c r="B104" s="86">
        <v>24366</v>
      </c>
    </row>
    <row r="105" spans="1:2" x14ac:dyDescent="0.35">
      <c r="A105" s="95">
        <v>46251</v>
      </c>
      <c r="B105" s="86">
        <v>24252</v>
      </c>
    </row>
    <row r="106" spans="1:2" x14ac:dyDescent="0.35">
      <c r="A106" s="95">
        <v>46258</v>
      </c>
      <c r="B106" s="86">
        <v>24175.65</v>
      </c>
    </row>
    <row r="107" spans="1:2" x14ac:dyDescent="0.35">
      <c r="A107" s="95">
        <v>46265</v>
      </c>
      <c r="B107" s="86">
        <v>23897.7</v>
      </c>
    </row>
    <row r="108" spans="1:2" x14ac:dyDescent="0.35">
      <c r="A108" s="95">
        <v>46272</v>
      </c>
      <c r="B108" s="86">
        <v>23635.1</v>
      </c>
    </row>
    <row r="109" spans="1:2" x14ac:dyDescent="0.35">
      <c r="A109" s="95">
        <v>46273</v>
      </c>
      <c r="B109" s="86">
        <v>23635.1</v>
      </c>
    </row>
  </sheetData>
  <sortState xmlns:xlrd2="http://schemas.microsoft.com/office/spreadsheetml/2017/richdata2" ref="A4:B109">
    <sortCondition ref="A4:A109"/>
  </sortState>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E3A5-5F66-499F-B2E9-AD516858A702}">
  <dimension ref="B5:R28"/>
  <sheetViews>
    <sheetView showGridLines="0" workbookViewId="0">
      <selection activeCell="N15" sqref="N15"/>
    </sheetView>
  </sheetViews>
  <sheetFormatPr defaultRowHeight="14.5" x14ac:dyDescent="0.35"/>
  <cols>
    <col min="1" max="1" width="1.81640625" customWidth="1"/>
    <col min="2" max="2" width="6" bestFit="1" customWidth="1"/>
    <col min="3" max="3" width="18.453125" bestFit="1" customWidth="1"/>
    <col min="4" max="4" width="9.08984375" bestFit="1" customWidth="1"/>
    <col min="5" max="5" width="10.1796875" bestFit="1" customWidth="1"/>
    <col min="6" max="6" width="15.81640625" bestFit="1" customWidth="1"/>
    <col min="7" max="7" width="11.08984375" bestFit="1" customWidth="1"/>
    <col min="8" max="8" width="10.81640625" bestFit="1" customWidth="1"/>
    <col min="9" max="9" width="13.81640625" bestFit="1" customWidth="1"/>
    <col min="10" max="10" width="8.6328125" bestFit="1" customWidth="1"/>
    <col min="11" max="11" width="10.26953125" bestFit="1" customWidth="1"/>
    <col min="12" max="12" width="12.54296875" bestFit="1" customWidth="1"/>
    <col min="13" max="13" width="13.81640625" bestFit="1" customWidth="1"/>
    <col min="14" max="14" width="9.08984375" bestFit="1" customWidth="1"/>
  </cols>
  <sheetData>
    <row r="5" spans="2:18" ht="58" x14ac:dyDescent="0.35">
      <c r="B5" s="108" t="s">
        <v>331</v>
      </c>
      <c r="C5" s="109" t="s">
        <v>286</v>
      </c>
      <c r="D5" s="110" t="s">
        <v>332</v>
      </c>
      <c r="E5" s="110" t="s">
        <v>333</v>
      </c>
      <c r="F5" s="110" t="s">
        <v>334</v>
      </c>
      <c r="G5" s="110" t="s">
        <v>335</v>
      </c>
      <c r="H5" s="110" t="s">
        <v>336</v>
      </c>
      <c r="I5" s="110" t="s">
        <v>337</v>
      </c>
      <c r="J5" s="110" t="s">
        <v>338</v>
      </c>
    </row>
    <row r="6" spans="2:18" x14ac:dyDescent="0.35">
      <c r="B6" s="82">
        <v>1</v>
      </c>
      <c r="C6" s="83" t="s">
        <v>339</v>
      </c>
      <c r="D6" s="111">
        <v>1927</v>
      </c>
      <c r="E6" s="111">
        <v>1478</v>
      </c>
      <c r="F6" s="111">
        <v>234.96</v>
      </c>
      <c r="G6" s="111">
        <v>452117.93</v>
      </c>
      <c r="H6" s="111">
        <v>28.11</v>
      </c>
      <c r="I6" s="111">
        <v>453887.93</v>
      </c>
      <c r="J6" s="111">
        <v>0.03</v>
      </c>
    </row>
    <row r="7" spans="2:18" x14ac:dyDescent="0.35">
      <c r="B7" s="84">
        <v>2</v>
      </c>
      <c r="C7" s="85" t="s">
        <v>340</v>
      </c>
      <c r="D7" s="112">
        <v>259.85000000000002</v>
      </c>
      <c r="E7" s="112">
        <v>2399.06</v>
      </c>
      <c r="F7" s="112">
        <v>1252.98</v>
      </c>
      <c r="G7" s="112">
        <v>325353.78999999998</v>
      </c>
      <c r="H7" s="112">
        <v>11.43</v>
      </c>
      <c r="I7" s="112">
        <v>325963.52000000002</v>
      </c>
      <c r="J7" s="112">
        <v>0.03</v>
      </c>
    </row>
    <row r="8" spans="2:18" x14ac:dyDescent="0.35">
      <c r="B8" s="82">
        <v>3</v>
      </c>
      <c r="C8" s="85" t="s">
        <v>287</v>
      </c>
      <c r="D8" s="111">
        <v>1383.3</v>
      </c>
      <c r="E8" s="111">
        <v>444.16</v>
      </c>
      <c r="F8" s="111">
        <v>192.83</v>
      </c>
      <c r="G8" s="111">
        <v>263974.45</v>
      </c>
      <c r="H8" s="111">
        <v>45.49</v>
      </c>
      <c r="I8" s="111">
        <v>264871.15999999997</v>
      </c>
      <c r="J8" s="111">
        <v>0.08</v>
      </c>
    </row>
    <row r="9" spans="2:18" x14ac:dyDescent="0.35">
      <c r="B9" s="82">
        <v>4</v>
      </c>
      <c r="C9" s="85" t="s">
        <v>341</v>
      </c>
      <c r="D9" s="111">
        <v>416.5</v>
      </c>
      <c r="E9" s="111">
        <v>2508.1799999999998</v>
      </c>
      <c r="F9" s="111">
        <v>338.25</v>
      </c>
      <c r="G9" s="111">
        <v>141115.32999999999</v>
      </c>
      <c r="H9" s="111">
        <v>23.36</v>
      </c>
      <c r="I9" s="111">
        <v>140605.64000000001</v>
      </c>
      <c r="J9" s="111">
        <v>0.13</v>
      </c>
    </row>
    <row r="10" spans="2:18" x14ac:dyDescent="0.35">
      <c r="B10" s="82">
        <v>5</v>
      </c>
      <c r="C10" s="85" t="s">
        <v>288</v>
      </c>
      <c r="D10" s="111">
        <v>4962</v>
      </c>
      <c r="E10" s="111">
        <v>1380.28</v>
      </c>
      <c r="F10" s="111">
        <v>24.09</v>
      </c>
      <c r="G10" s="111">
        <v>120498.99</v>
      </c>
      <c r="H10" s="111">
        <v>31.47</v>
      </c>
      <c r="I10" s="111">
        <v>119471.15</v>
      </c>
      <c r="J10" s="111">
        <v>0.27</v>
      </c>
    </row>
    <row r="13" spans="2:18" x14ac:dyDescent="0.35">
      <c r="B13" s="194" t="s">
        <v>438</v>
      </c>
      <c r="C13" s="194" t="s">
        <v>286</v>
      </c>
      <c r="D13" s="194" t="s">
        <v>332</v>
      </c>
      <c r="E13" s="194" t="s">
        <v>439</v>
      </c>
      <c r="F13" s="194" t="s">
        <v>440</v>
      </c>
      <c r="G13" s="194" t="s">
        <v>441</v>
      </c>
      <c r="H13" s="194" t="s">
        <v>442</v>
      </c>
      <c r="I13" s="194" t="s">
        <v>443</v>
      </c>
      <c r="J13" s="194" t="s">
        <v>444</v>
      </c>
      <c r="K13" s="194" t="s">
        <v>445</v>
      </c>
      <c r="L13" s="194" t="s">
        <v>446</v>
      </c>
      <c r="M13" s="194" t="s">
        <v>461</v>
      </c>
      <c r="N13" s="194" t="s">
        <v>460</v>
      </c>
      <c r="O13" s="194" t="s">
        <v>208</v>
      </c>
      <c r="R13" t="s">
        <v>462</v>
      </c>
    </row>
    <row r="14" spans="2:18" x14ac:dyDescent="0.35">
      <c r="B14" s="194">
        <v>1</v>
      </c>
      <c r="C14" s="194" t="s">
        <v>288</v>
      </c>
      <c r="D14" s="195">
        <v>5023</v>
      </c>
      <c r="E14" s="195">
        <v>1380.28</v>
      </c>
      <c r="F14" s="195">
        <v>24.09</v>
      </c>
      <c r="G14" s="195">
        <v>121581.81</v>
      </c>
      <c r="H14" s="195">
        <v>31.75</v>
      </c>
      <c r="I14" s="195">
        <v>120553.97</v>
      </c>
      <c r="J14" s="194">
        <v>0.27</v>
      </c>
      <c r="K14" s="195">
        <v>19529.34</v>
      </c>
      <c r="L14" s="195">
        <v>2610.2600000000002</v>
      </c>
      <c r="M14" s="194">
        <v>352.44</v>
      </c>
      <c r="N14" s="196">
        <f>E14-M14</f>
        <v>1027.8399999999999</v>
      </c>
      <c r="O14" s="194">
        <f>G14/H14</f>
        <v>3829.348346456693</v>
      </c>
      <c r="R14" t="s">
        <v>463</v>
      </c>
    </row>
    <row r="15" spans="2:18" x14ac:dyDescent="0.35">
      <c r="B15" s="194">
        <v>2</v>
      </c>
      <c r="C15" s="194" t="s">
        <v>287</v>
      </c>
      <c r="D15" s="195">
        <v>1385</v>
      </c>
      <c r="E15" s="195">
        <v>444.16</v>
      </c>
      <c r="F15" s="195">
        <v>192.83</v>
      </c>
      <c r="G15" s="195">
        <v>269984.21000000002</v>
      </c>
      <c r="H15" s="195">
        <v>46.53</v>
      </c>
      <c r="I15" s="195">
        <v>270880.92</v>
      </c>
      <c r="J15" s="194">
        <v>0.08</v>
      </c>
      <c r="K15" s="195">
        <v>24436.62</v>
      </c>
      <c r="L15" s="195">
        <v>3860.49</v>
      </c>
      <c r="M15" s="194">
        <v>1340.87</v>
      </c>
      <c r="N15" s="196">
        <f t="shared" ref="N15:N28" si="0">E15-M15</f>
        <v>-896.70999999999981</v>
      </c>
      <c r="O15" s="194">
        <f t="shared" ref="O15:O28" si="1">G15/H15</f>
        <v>5802.3685794111325</v>
      </c>
    </row>
    <row r="16" spans="2:18" x14ac:dyDescent="0.35">
      <c r="B16" s="194">
        <v>3</v>
      </c>
      <c r="C16" s="194" t="s">
        <v>447</v>
      </c>
      <c r="D16" s="195">
        <v>1130.7</v>
      </c>
      <c r="E16" s="195">
        <v>1838.25</v>
      </c>
      <c r="F16" s="195">
        <v>22.27</v>
      </c>
      <c r="G16" s="195">
        <v>26966.58</v>
      </c>
      <c r="H16" s="195">
        <v>22.76</v>
      </c>
      <c r="I16" s="195">
        <v>25179.52</v>
      </c>
      <c r="J16" s="194">
        <v>0.95</v>
      </c>
      <c r="K16" s="195">
        <v>10413.16</v>
      </c>
      <c r="L16" s="195">
        <v>365.34</v>
      </c>
      <c r="M16" s="194">
        <v>51.19</v>
      </c>
      <c r="N16" s="196">
        <f t="shared" si="0"/>
        <v>1787.06</v>
      </c>
      <c r="O16" s="194">
        <f t="shared" si="1"/>
        <v>1184.8233743409489</v>
      </c>
    </row>
    <row r="17" spans="2:15" x14ac:dyDescent="0.35">
      <c r="B17" s="194">
        <v>4</v>
      </c>
      <c r="C17" s="194" t="s">
        <v>448</v>
      </c>
      <c r="D17" s="195">
        <v>287.77</v>
      </c>
      <c r="E17" s="195">
        <v>1375.45</v>
      </c>
      <c r="F17" s="195">
        <v>76.98</v>
      </c>
      <c r="G17" s="195">
        <v>23502.03</v>
      </c>
      <c r="H17" s="195">
        <v>54.64</v>
      </c>
      <c r="I17" s="195">
        <v>22147.32</v>
      </c>
      <c r="J17" s="194">
        <v>4.21</v>
      </c>
      <c r="K17" s="195">
        <v>3137.41</v>
      </c>
      <c r="L17" s="195">
        <v>125.15</v>
      </c>
      <c r="M17" s="194">
        <v>20.74</v>
      </c>
      <c r="N17" s="196">
        <f t="shared" si="0"/>
        <v>1354.71</v>
      </c>
      <c r="O17" s="194">
        <f t="shared" si="1"/>
        <v>430.125</v>
      </c>
    </row>
    <row r="18" spans="2:15" x14ac:dyDescent="0.35">
      <c r="B18" s="194">
        <v>5</v>
      </c>
      <c r="C18" s="194" t="s">
        <v>449</v>
      </c>
      <c r="D18" s="195">
        <v>530.45000000000005</v>
      </c>
      <c r="E18" s="195">
        <v>3202.8</v>
      </c>
      <c r="F18" s="195">
        <v>31.82</v>
      </c>
      <c r="G18" s="195">
        <v>19992.8</v>
      </c>
      <c r="H18" s="195">
        <v>33.159999999999997</v>
      </c>
      <c r="I18" s="195">
        <v>16901.099999999999</v>
      </c>
      <c r="J18" s="194">
        <v>0.55000000000000004</v>
      </c>
      <c r="K18" s="195">
        <v>4537.1000000000004</v>
      </c>
      <c r="L18" s="195">
        <v>188.2</v>
      </c>
      <c r="M18" s="194">
        <v>111.1</v>
      </c>
      <c r="N18" s="196">
        <f t="shared" si="0"/>
        <v>3091.7000000000003</v>
      </c>
      <c r="O18" s="194">
        <f t="shared" si="1"/>
        <v>602.91917973462012</v>
      </c>
    </row>
    <row r="19" spans="2:15" x14ac:dyDescent="0.35">
      <c r="B19" s="194">
        <v>6</v>
      </c>
      <c r="C19" s="194" t="s">
        <v>450</v>
      </c>
      <c r="D19" s="195">
        <v>558.95000000000005</v>
      </c>
      <c r="E19" s="195">
        <v>216.92</v>
      </c>
      <c r="F19" s="195">
        <v>25.07</v>
      </c>
      <c r="G19" s="195">
        <v>13988.98</v>
      </c>
      <c r="H19" s="195">
        <v>30.44</v>
      </c>
      <c r="I19" s="195">
        <v>14019.74</v>
      </c>
      <c r="J19" s="194">
        <v>0.13</v>
      </c>
      <c r="K19" s="195">
        <v>2871.7</v>
      </c>
      <c r="L19" s="195">
        <v>270.48</v>
      </c>
      <c r="M19" s="194">
        <v>247.68</v>
      </c>
      <c r="N19" s="196">
        <f t="shared" si="0"/>
        <v>-30.760000000000019</v>
      </c>
      <c r="O19" s="194">
        <f t="shared" si="1"/>
        <v>459.55913272010508</v>
      </c>
    </row>
    <row r="20" spans="2:15" x14ac:dyDescent="0.35">
      <c r="B20" s="194">
        <v>7</v>
      </c>
      <c r="C20" s="194" t="s">
        <v>451</v>
      </c>
      <c r="D20" s="195">
        <v>660.65</v>
      </c>
      <c r="E20" s="195">
        <v>1574.08</v>
      </c>
      <c r="F20" s="195">
        <v>19.239999999999998</v>
      </c>
      <c r="G20" s="195">
        <v>14001.96</v>
      </c>
      <c r="H20" s="195">
        <v>14.24</v>
      </c>
      <c r="I20" s="195">
        <v>12729.94</v>
      </c>
      <c r="J20" s="194">
        <v>0.77</v>
      </c>
      <c r="K20" s="195">
        <v>10473.61</v>
      </c>
      <c r="L20" s="195">
        <v>424.66</v>
      </c>
      <c r="M20" s="194">
        <v>302.06</v>
      </c>
      <c r="N20" s="196">
        <f t="shared" si="0"/>
        <v>1272.02</v>
      </c>
      <c r="O20" s="194">
        <f t="shared" si="1"/>
        <v>983.28370786516848</v>
      </c>
    </row>
    <row r="21" spans="2:15" x14ac:dyDescent="0.35">
      <c r="B21" s="194">
        <v>8</v>
      </c>
      <c r="C21" s="194" t="s">
        <v>452</v>
      </c>
      <c r="D21" s="195">
        <v>700.9</v>
      </c>
      <c r="E21" s="195">
        <v>3528.07</v>
      </c>
      <c r="F21" s="195">
        <v>17.8</v>
      </c>
      <c r="G21" s="195">
        <v>14692.47</v>
      </c>
      <c r="H21" s="195">
        <v>3.99</v>
      </c>
      <c r="I21" s="195">
        <v>12472.92</v>
      </c>
      <c r="J21" s="194">
        <v>0.4</v>
      </c>
      <c r="K21" s="195">
        <v>38836.49</v>
      </c>
      <c r="L21" s="195">
        <v>1227.49</v>
      </c>
      <c r="M21" s="194">
        <v>1308.52</v>
      </c>
      <c r="N21" s="196">
        <f t="shared" si="0"/>
        <v>2219.5500000000002</v>
      </c>
      <c r="O21" s="194">
        <f t="shared" si="1"/>
        <v>3682.3233082706765</v>
      </c>
    </row>
    <row r="22" spans="2:15" x14ac:dyDescent="0.35">
      <c r="B22" s="194">
        <v>9</v>
      </c>
      <c r="C22" s="194" t="s">
        <v>453</v>
      </c>
      <c r="D22" s="195">
        <v>1923</v>
      </c>
      <c r="E22" s="195">
        <v>355.47</v>
      </c>
      <c r="F22" s="195">
        <v>6.31</v>
      </c>
      <c r="G22" s="195">
        <v>12395.45</v>
      </c>
      <c r="H22" s="195">
        <v>29.5</v>
      </c>
      <c r="I22" s="195">
        <v>12131.34</v>
      </c>
      <c r="J22" s="194">
        <v>0.51</v>
      </c>
      <c r="K22" s="195">
        <v>1472.11</v>
      </c>
      <c r="L22" s="195">
        <v>264.23</v>
      </c>
      <c r="M22" s="194">
        <v>91.36</v>
      </c>
      <c r="N22" s="196">
        <f t="shared" si="0"/>
        <v>264.11</v>
      </c>
      <c r="O22" s="194">
        <f t="shared" si="1"/>
        <v>420.18474576271188</v>
      </c>
    </row>
    <row r="23" spans="2:15" x14ac:dyDescent="0.35">
      <c r="B23" s="194">
        <v>10</v>
      </c>
      <c r="C23" s="194" t="s">
        <v>454</v>
      </c>
      <c r="D23" s="195">
        <v>767</v>
      </c>
      <c r="E23" s="195">
        <v>13.23</v>
      </c>
      <c r="F23" s="195">
        <v>13.62</v>
      </c>
      <c r="G23" s="195">
        <v>10030.700000000001</v>
      </c>
      <c r="H23" s="195">
        <v>11.59</v>
      </c>
      <c r="I23" s="195">
        <v>10455.44</v>
      </c>
      <c r="J23" s="194">
        <v>0</v>
      </c>
      <c r="K23" s="195">
        <v>6359.97</v>
      </c>
      <c r="L23" s="195">
        <v>587.42999999999995</v>
      </c>
      <c r="M23" s="194">
        <v>437.97</v>
      </c>
      <c r="N23" s="196">
        <f t="shared" si="0"/>
        <v>-424.74</v>
      </c>
      <c r="O23" s="194">
        <f t="shared" si="1"/>
        <v>865.46160483175163</v>
      </c>
    </row>
    <row r="24" spans="2:15" x14ac:dyDescent="0.35">
      <c r="B24" s="194">
        <v>11</v>
      </c>
      <c r="C24" s="194" t="s">
        <v>455</v>
      </c>
      <c r="D24" s="195">
        <v>1484.6</v>
      </c>
      <c r="E24" s="195">
        <v>1590.43</v>
      </c>
      <c r="F24" s="195">
        <v>6.98</v>
      </c>
      <c r="G24" s="195">
        <v>11118.3</v>
      </c>
      <c r="H24" s="195">
        <v>2.9</v>
      </c>
      <c r="I24" s="195">
        <v>10370.68</v>
      </c>
      <c r="J24" s="194">
        <v>0.23</v>
      </c>
      <c r="K24" s="195">
        <v>19915.400000000001</v>
      </c>
      <c r="L24" s="195">
        <v>2584.2600000000002</v>
      </c>
      <c r="M24" s="194">
        <v>842.81</v>
      </c>
      <c r="N24" s="196">
        <f t="shared" si="0"/>
        <v>747.62000000000012</v>
      </c>
      <c r="O24" s="194">
        <f t="shared" si="1"/>
        <v>3833.8965517241377</v>
      </c>
    </row>
    <row r="25" spans="2:15" x14ac:dyDescent="0.35">
      <c r="B25" s="194">
        <v>12</v>
      </c>
      <c r="C25" s="194" t="s">
        <v>456</v>
      </c>
      <c r="D25" s="195">
        <v>42.09</v>
      </c>
      <c r="E25" s="195">
        <v>547.9</v>
      </c>
      <c r="F25" s="195">
        <v>234.96</v>
      </c>
      <c r="G25" s="195">
        <v>10423.33</v>
      </c>
      <c r="H25" s="195">
        <v>-111.09</v>
      </c>
      <c r="I25" s="195">
        <v>9889.43</v>
      </c>
      <c r="J25" s="194">
        <v>0.81</v>
      </c>
      <c r="K25" s="195">
        <v>1909.13</v>
      </c>
      <c r="L25" s="195">
        <v>-334.96</v>
      </c>
      <c r="M25" s="194">
        <v>5</v>
      </c>
      <c r="N25" s="196">
        <f t="shared" si="0"/>
        <v>542.9</v>
      </c>
      <c r="O25" s="194">
        <f t="shared" si="1"/>
        <v>-93.827797281483484</v>
      </c>
    </row>
    <row r="26" spans="2:15" x14ac:dyDescent="0.35">
      <c r="B26" s="194">
        <v>13</v>
      </c>
      <c r="C26" s="194" t="s">
        <v>457</v>
      </c>
      <c r="D26" s="195">
        <v>579.04999999999995</v>
      </c>
      <c r="E26" s="195">
        <v>62.81</v>
      </c>
      <c r="F26" s="195">
        <v>13.7</v>
      </c>
      <c r="G26" s="195">
        <v>7976.28</v>
      </c>
      <c r="H26" s="195">
        <v>16.98</v>
      </c>
      <c r="I26" s="195">
        <v>7936.36</v>
      </c>
      <c r="J26" s="194">
        <v>0.02</v>
      </c>
      <c r="K26" s="195">
        <v>2571.2399999999998</v>
      </c>
      <c r="L26" s="195">
        <v>294.45</v>
      </c>
      <c r="M26" s="194">
        <v>22.89</v>
      </c>
      <c r="N26" s="196">
        <f t="shared" si="0"/>
        <v>39.92</v>
      </c>
      <c r="O26" s="194">
        <f t="shared" si="1"/>
        <v>469.74558303886926</v>
      </c>
    </row>
    <row r="27" spans="2:15" x14ac:dyDescent="0.35">
      <c r="B27" s="194">
        <v>14</v>
      </c>
      <c r="C27" s="194" t="s">
        <v>458</v>
      </c>
      <c r="D27" s="195">
        <v>225.68</v>
      </c>
      <c r="E27" s="195">
        <v>170.6</v>
      </c>
      <c r="F27" s="195">
        <v>30.7</v>
      </c>
      <c r="G27" s="195">
        <v>6905.57</v>
      </c>
      <c r="H27" s="195">
        <v>25.59</v>
      </c>
      <c r="I27" s="195">
        <v>6926.6</v>
      </c>
      <c r="J27" s="194">
        <v>0.15</v>
      </c>
      <c r="K27" s="195">
        <v>1968.09</v>
      </c>
      <c r="L27" s="195">
        <v>129.16999999999999</v>
      </c>
      <c r="M27" s="194">
        <v>191.63</v>
      </c>
      <c r="N27" s="196">
        <f t="shared" si="0"/>
        <v>-21.03</v>
      </c>
      <c r="O27" s="194">
        <f t="shared" si="1"/>
        <v>269.85423993747554</v>
      </c>
    </row>
    <row r="28" spans="2:15" x14ac:dyDescent="0.35">
      <c r="B28" s="194">
        <v>15</v>
      </c>
      <c r="C28" s="194" t="s">
        <v>459</v>
      </c>
      <c r="D28" s="194">
        <v>1065.0999999999999</v>
      </c>
      <c r="E28" s="194">
        <v>56.99</v>
      </c>
      <c r="F28" s="194">
        <v>6.03</v>
      </c>
      <c r="G28" s="194">
        <v>6222.11</v>
      </c>
      <c r="H28" s="194">
        <v>17.89</v>
      </c>
      <c r="I28" s="194">
        <v>6403.06</v>
      </c>
      <c r="J28" s="194">
        <v>0.03</v>
      </c>
      <c r="K28" s="194">
        <v>4316.2700000000004</v>
      </c>
      <c r="L28" s="194">
        <v>244.78</v>
      </c>
      <c r="M28" s="194">
        <v>237.94</v>
      </c>
      <c r="N28" s="196">
        <f t="shared" si="0"/>
        <v>-180.95</v>
      </c>
      <c r="O28" s="194">
        <f t="shared" si="1"/>
        <v>347.79821129122411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Title</vt:lpstr>
      <vt:lpstr>Data Sheet</vt:lpstr>
      <vt:lpstr>Profit &amp; Loss</vt:lpstr>
      <vt:lpstr>Balance Sheet</vt:lpstr>
      <vt:lpstr>Cash Flow</vt:lpstr>
      <vt:lpstr>Raw FS</vt:lpstr>
      <vt:lpstr>One Page Profile</vt:lpstr>
      <vt:lpstr>Britannia 5 Yrs data</vt:lpstr>
      <vt:lpstr>Historical FS</vt:lpstr>
      <vt:lpstr>Ratio Analysis</vt:lpstr>
      <vt:lpstr>Forecasting</vt:lpstr>
      <vt:lpstr>Common Size Statement</vt:lpstr>
      <vt:lpstr>WACC Modelling</vt:lpstr>
      <vt:lpstr>Beta</vt:lpstr>
      <vt:lpstr>Market Return (Rm)</vt:lpstr>
      <vt:lpstr>Intrinsic Growth</vt:lpstr>
      <vt:lpstr>DCF Model</vt:lpstr>
      <vt:lpstr>Comps Valuation</vt:lpstr>
      <vt:lpstr>VAR - Historical &amp; Monte Carlo</vt:lpstr>
      <vt:lpstr>Football Field Analysis</vt:lpstr>
      <vt:lpstr>Dupont Analysis</vt:lpstr>
      <vt:lpstr>Financial Summary</vt:lpstr>
      <vt:lpstr>Altman's Z Score Analysis</vt:lpstr>
      <vt:lpstr>Altman Z-Score Analysis Calc</vt:lpstr>
      <vt:lpstr>Sheet2</vt:lpstr>
      <vt:lpstr>Cash Flow Data</vt:lpstr>
      <vt:lpstr>Britannia</vt:lpstr>
      <vt:lpstr>Nifty</vt:lpstr>
      <vt:lpstr>Beta Comps</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Utsav Mehta</dc:creator>
  <cp:lastModifiedBy>Utsav Mehta</cp:lastModifiedBy>
  <cp:lastPrinted>2026-10-07T18:52:58Z</cp:lastPrinted>
  <dcterms:created xsi:type="dcterms:W3CDTF">2026-08-31T15:55:17Z</dcterms:created>
  <dcterms:modified xsi:type="dcterms:W3CDTF">2026-10-07T18:54:20Z</dcterms:modified>
</cp:coreProperties>
</file>