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hidePivotFieldList="1" defaultThemeVersion="166925"/>
  <mc:AlternateContent xmlns:mc="http://schemas.openxmlformats.org/markup-compatibility/2006">
    <mc:Choice Requires="x15">
      <x15ac:absPath xmlns:x15ac="http://schemas.microsoft.com/office/spreadsheetml/2010/11/ac" url="C:\Users\Keerthi\Desktop\04-Keerthi\01-Aplhaa.ai\Submitted\"/>
    </mc:Choice>
  </mc:AlternateContent>
  <xr:revisionPtr revIDLastSave="0" documentId="13_ncr:1_{A48872A5-8321-4206-A488-01C5EC78BB8D}" xr6:coauthVersionLast="45" xr6:coauthVersionMax="45" xr10:uidLastSave="{00000000-0000-0000-0000-000000000000}"/>
  <bookViews>
    <workbookView xWindow="-110" yWindow="-110" windowWidth="19420" windowHeight="10420" tabRatio="797" xr2:uid="{87E1ED55-7B31-4102-8647-312684B68BDD}"/>
  </bookViews>
  <sheets>
    <sheet name="00. Summary data" sheetId="4" r:id="rId1"/>
    <sheet name="01. Simple Dashboard Data" sheetId="23" r:id="rId2"/>
    <sheet name="images" sheetId="24" state="hidden" r:id="rId3"/>
    <sheet name="02. Advanced Dash Board" sheetId="22" r:id="rId4"/>
    <sheet name="03. Advanced Dash Board" sheetId="19" r:id="rId5"/>
    <sheet name="Metrics data" sheetId="5" state="hidden" r:id="rId6"/>
    <sheet name="pivort-metrics1" sheetId="10" state="hidden" r:id="rId7"/>
  </sheets>
  <externalReferences>
    <externalReference r:id="rId8"/>
  </externalReferences>
  <definedNames>
    <definedName name="_xlnm._FilterDatabase" localSheetId="5" hidden="1">'Metrics data'!$A$2:$A$431</definedName>
    <definedName name="_xlcn.WorksheetConnection_MetricsdataA2D4311" hidden="1">'Metrics data'!$A$2:$D$431</definedName>
    <definedName name="_xlcn.WorksheetConnection_Week0.xlsxTable41" hidden="1">Table4</definedName>
    <definedName name="CSK">images!$C$3</definedName>
    <definedName name="Kohli">images!$A$2</definedName>
    <definedName name="Name_Pic">INDIRECT(images!$C$6)</definedName>
    <definedName name="Raina">images!$A$3</definedName>
    <definedName name="RCB">images!$C$2</definedName>
    <definedName name="Slicer_Metrics">#N/A</definedName>
    <definedName name="SRH">images!$C$1</definedName>
    <definedName name="Team_Pic">INDIRECT(images!$D$6)</definedName>
    <definedName name="Warner">images!$A$1</definedName>
  </definedNames>
  <calcPr calcId="191029"/>
  <pivotCaches>
    <pivotCache cacheId="0" r:id="rId9"/>
  </pivotCaches>
  <extLst>
    <ext xmlns:x14="http://schemas.microsoft.com/office/spreadsheetml/2009/9/main" uri="{876F7934-8845-4945-9796-88D515C7AA90}">
      <x14:pivotCaches>
        <pivotCache cacheId="1"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Week-0.xlsx!Table4"/>
          <x15:modelTable id="Range 1" name="Range 1" connection="WorksheetConnection_Metrics data!$A$2:$D$43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3" i="4" l="1"/>
  <c r="D36" i="4" l="1"/>
  <c r="D38" i="4"/>
  <c r="D30" i="4"/>
  <c r="D33" i="4"/>
  <c r="E30" i="4"/>
  <c r="E34" i="4"/>
  <c r="E36" i="4"/>
  <c r="M38" i="4"/>
  <c r="J33" i="4"/>
  <c r="J37" i="4"/>
  <c r="N32" i="4"/>
  <c r="G30" i="4"/>
  <c r="O30" i="4"/>
  <c r="K31" i="4"/>
  <c r="G32" i="4"/>
  <c r="O32" i="4"/>
  <c r="K33" i="4"/>
  <c r="G34" i="4"/>
  <c r="O34" i="4"/>
  <c r="K35" i="4"/>
  <c r="G36" i="4"/>
  <c r="O36" i="4"/>
  <c r="K37" i="4"/>
  <c r="G38" i="4"/>
  <c r="O38" i="4"/>
  <c r="K39" i="4"/>
  <c r="H30" i="4"/>
  <c r="P30" i="4"/>
  <c r="L31" i="4"/>
  <c r="H32" i="4"/>
  <c r="P32" i="4"/>
  <c r="L33" i="4"/>
  <c r="H34" i="4"/>
  <c r="P34" i="4"/>
  <c r="L35" i="4"/>
  <c r="H36" i="4"/>
  <c r="P36" i="4"/>
  <c r="L37" i="4"/>
  <c r="H38" i="4"/>
  <c r="P38" i="4"/>
  <c r="L39" i="4"/>
  <c r="N31" i="4"/>
  <c r="N33" i="4"/>
  <c r="F35" i="4"/>
  <c r="F37" i="4"/>
  <c r="F39" i="4"/>
  <c r="I37" i="4"/>
  <c r="J31" i="4"/>
  <c r="N34" i="4"/>
  <c r="N38" i="4"/>
  <c r="I30" i="4"/>
  <c r="E31" i="4"/>
  <c r="M31" i="4"/>
  <c r="I32" i="4"/>
  <c r="E33" i="4"/>
  <c r="M33" i="4"/>
  <c r="I34" i="4"/>
  <c r="E35" i="4"/>
  <c r="M35" i="4"/>
  <c r="I36" i="4"/>
  <c r="E37" i="4"/>
  <c r="M37" i="4"/>
  <c r="I38" i="4"/>
  <c r="E39" i="4"/>
  <c r="M39" i="4"/>
  <c r="J30" i="4"/>
  <c r="J32" i="4"/>
  <c r="F33" i="4"/>
  <c r="J34" i="4"/>
  <c r="N35" i="4"/>
  <c r="J36" i="4"/>
  <c r="J38" i="4"/>
  <c r="N39" i="4"/>
  <c r="I39" i="4"/>
  <c r="N30" i="4"/>
  <c r="N36" i="4"/>
  <c r="F31" i="4"/>
  <c r="N37" i="4"/>
  <c r="F30" i="4"/>
  <c r="F34" i="4"/>
  <c r="J35" i="4"/>
  <c r="F38" i="4"/>
  <c r="K30" i="4"/>
  <c r="G31" i="4"/>
  <c r="O31" i="4"/>
  <c r="K32" i="4"/>
  <c r="G33" i="4"/>
  <c r="O33" i="4"/>
  <c r="K34" i="4"/>
  <c r="G35" i="4"/>
  <c r="O35" i="4"/>
  <c r="K36" i="4"/>
  <c r="G37" i="4"/>
  <c r="O37" i="4"/>
  <c r="K38" i="4"/>
  <c r="G39" i="4"/>
  <c r="O39" i="4"/>
  <c r="L30" i="4"/>
  <c r="H31" i="4"/>
  <c r="P31" i="4"/>
  <c r="L32" i="4"/>
  <c r="H33" i="4"/>
  <c r="P33" i="4"/>
  <c r="L34" i="4"/>
  <c r="H35" i="4"/>
  <c r="P35" i="4"/>
  <c r="L36" i="4"/>
  <c r="H37" i="4"/>
  <c r="P37" i="4"/>
  <c r="L38" i="4"/>
  <c r="H39" i="4"/>
  <c r="P39" i="4"/>
  <c r="M30" i="4"/>
  <c r="I31" i="4"/>
  <c r="E32" i="4"/>
  <c r="M32" i="4"/>
  <c r="I33" i="4"/>
  <c r="M34" i="4"/>
  <c r="I35" i="4"/>
  <c r="M36" i="4"/>
  <c r="E38" i="4"/>
  <c r="F32" i="4"/>
  <c r="F36" i="4"/>
  <c r="J39" i="4"/>
  <c r="D34" i="4"/>
  <c r="D35" i="4"/>
  <c r="D37" i="4"/>
  <c r="D31" i="4"/>
  <c r="D39" i="4"/>
  <c r="D32" i="4"/>
  <c r="B1" i="4" a="1"/>
  <c r="B1" i="4" s="1"/>
  <c r="A6" i="24" l="1"/>
  <c r="D6" i="24" s="1"/>
  <c r="C6" i="24" l="1"/>
  <c r="A58" i="4"/>
  <c r="A59" i="4"/>
  <c r="A60" i="4"/>
  <c r="A61" i="4"/>
  <c r="A62" i="4"/>
  <c r="A63" i="4"/>
  <c r="A64" i="4"/>
  <c r="A65" i="4"/>
  <c r="A66" i="4"/>
  <c r="A67" i="4"/>
  <c r="A68" i="4"/>
  <c r="A69" i="4"/>
  <c r="A70" i="4"/>
  <c r="A71" i="4"/>
  <c r="A72" i="4"/>
  <c r="A73" i="4"/>
  <c r="A74" i="4"/>
  <c r="A75" i="4"/>
  <c r="A76" i="4"/>
  <c r="A77" i="4"/>
  <c r="A78" i="4"/>
  <c r="A79" i="4"/>
  <c r="A49" i="4"/>
  <c r="A50" i="4"/>
  <c r="A51" i="4"/>
  <c r="A52" i="4"/>
  <c r="A53" i="4"/>
  <c r="A54" i="4"/>
  <c r="A55" i="4"/>
  <c r="A56" i="4"/>
  <c r="A57" i="4"/>
  <c r="A48" i="4"/>
  <c r="G3" i="23"/>
  <c r="J4" i="4"/>
  <c r="J5" i="4" s="1"/>
  <c r="J8" i="23" s="1"/>
  <c r="J3" i="4"/>
  <c r="J6" i="23" s="1"/>
  <c r="J2" i="4"/>
  <c r="J5" i="23" s="1"/>
  <c r="E1" i="4"/>
  <c r="G18" i="19"/>
  <c r="G19" i="19"/>
  <c r="D20" i="19"/>
  <c r="D19" i="19"/>
  <c r="J20" i="19"/>
  <c r="E18" i="19"/>
  <c r="E13" i="19"/>
  <c r="G15" i="19"/>
  <c r="E19" i="19"/>
  <c r="E11" i="19"/>
  <c r="E20" i="19"/>
  <c r="K10" i="19"/>
  <c r="G13" i="19"/>
  <c r="K11" i="19"/>
  <c r="G20" i="19"/>
  <c r="H17" i="19"/>
  <c r="J17" i="19"/>
  <c r="D11" i="19"/>
  <c r="K17" i="19"/>
  <c r="J14" i="19"/>
  <c r="D12" i="19"/>
  <c r="G10" i="19"/>
  <c r="H12" i="19"/>
  <c r="K16" i="19"/>
  <c r="H10" i="19"/>
  <c r="H15" i="19"/>
  <c r="D18" i="19"/>
  <c r="H14" i="19"/>
  <c r="E17" i="19"/>
  <c r="D14" i="19"/>
  <c r="E14" i="19"/>
  <c r="D13" i="19"/>
  <c r="K15" i="19"/>
  <c r="J13" i="19"/>
  <c r="D10" i="19"/>
  <c r="G12" i="19"/>
  <c r="K18" i="19"/>
  <c r="E15" i="19"/>
  <c r="H19" i="19"/>
  <c r="K12" i="19"/>
  <c r="H16" i="19"/>
  <c r="J10" i="19"/>
  <c r="G16" i="19"/>
  <c r="J15" i="19"/>
  <c r="G17" i="19"/>
  <c r="J12" i="19"/>
  <c r="G11" i="19"/>
  <c r="E16" i="19"/>
  <c r="J16" i="19"/>
  <c r="E10" i="19"/>
  <c r="K20" i="19"/>
  <c r="H11" i="19"/>
  <c r="H13" i="19"/>
  <c r="D16" i="19"/>
  <c r="H20" i="19"/>
  <c r="J18" i="19"/>
  <c r="K14" i="19"/>
  <c r="H18" i="19"/>
  <c r="J19" i="19"/>
  <c r="J11" i="19"/>
  <c r="E12" i="19"/>
  <c r="D15" i="19"/>
  <c r="K19" i="19"/>
  <c r="D17" i="19"/>
  <c r="K13" i="19"/>
  <c r="G14" i="19"/>
  <c r="F1" i="4" l="1"/>
  <c r="A11" i="4" s="1" a="1"/>
  <c r="A11" i="4" s="1"/>
  <c r="A20" i="4" s="1"/>
  <c r="J7" i="23"/>
  <c r="D24" i="4" l="1"/>
  <c r="H10" i="23" s="1"/>
  <c r="A21" i="4"/>
  <c r="A23" i="4"/>
  <c r="C22" i="4"/>
  <c r="G8" i="23" s="1"/>
  <c r="B20" i="4"/>
  <c r="F6" i="23" s="1"/>
  <c r="B24" i="4"/>
  <c r="F10" i="23" s="1"/>
  <c r="D23" i="4"/>
  <c r="H9" i="23" s="1"/>
  <c r="A22" i="4"/>
  <c r="B23" i="4"/>
  <c r="F9" i="23" s="1"/>
  <c r="C24" i="4"/>
  <c r="G10" i="23" s="1"/>
  <c r="C20" i="4"/>
  <c r="G6" i="23" s="1"/>
  <c r="B22" i="4"/>
  <c r="F8" i="23" s="1"/>
  <c r="B21" i="4"/>
  <c r="F7" i="23" s="1"/>
  <c r="D20" i="4"/>
  <c r="H6" i="23" s="1"/>
  <c r="C23" i="4"/>
  <c r="G9" i="23" s="1"/>
  <c r="D21" i="4"/>
  <c r="H7" i="23" s="1"/>
  <c r="A24" i="4"/>
  <c r="D22" i="4"/>
  <c r="H8" i="23" s="1"/>
  <c r="C21" i="4"/>
  <c r="G7"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AC8CB3-2D74-4846-B0D5-ADD798CBBBCC}"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9998E6-094C-40FA-BFB0-7CE89EFD0574}" name="WorksheetConnection_Metrics data!$A$2:$D$431" type="102" refreshedVersion="6" minRefreshableVersion="5">
    <extLst>
      <ext xmlns:x15="http://schemas.microsoft.com/office/spreadsheetml/2010/11/main" uri="{DE250136-89BD-433C-8126-D09CA5730AF9}">
        <x15:connection id="Range 1" autoDelete="1">
          <x15:rangePr sourceName="_xlcn.WorksheetConnection_MetricsdataA2D4311"/>
        </x15:connection>
      </ext>
    </extLst>
  </connection>
  <connection id="3" xr16:uid="{B2D0EAE9-16B7-4605-8CBA-0C9A6FBAB3C1}" name="WorksheetConnection_Week-0.xlsx!Table4" type="102" refreshedVersion="6" minRefreshableVersion="5">
    <extLst>
      <ext xmlns:x15="http://schemas.microsoft.com/office/spreadsheetml/2010/11/main" uri="{DE250136-89BD-433C-8126-D09CA5730AF9}">
        <x15:connection id="Table4">
          <x15:rangePr sourceName="_xlcn.WorksheetConnection_Week0.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<sst xmlns="http://schemas.openxmlformats.org/spreadsheetml/2006/main" count="989" uniqueCount="64">
  <si>
    <t>S.No.</t>
  </si>
  <si>
    <t>Name</t>
  </si>
  <si>
    <t>Batting average</t>
  </si>
  <si>
    <t>Dismissals</t>
  </si>
  <si>
    <t>MS Dhoni</t>
  </si>
  <si>
    <t>Kedar Jadhav</t>
  </si>
  <si>
    <t>Rohit Sharma</t>
  </si>
  <si>
    <t>Shikhar Dhawan</t>
  </si>
  <si>
    <t>Virat Kohli</t>
  </si>
  <si>
    <t>David Warner</t>
  </si>
  <si>
    <t>Year</t>
  </si>
  <si>
    <t>Mat</t>
  </si>
  <si>
    <t>No</t>
  </si>
  <si>
    <t>Runs</t>
  </si>
  <si>
    <t>HS</t>
  </si>
  <si>
    <t>Ave</t>
  </si>
  <si>
    <t>BF</t>
  </si>
  <si>
    <t>SR</t>
  </si>
  <si>
    <t>100</t>
  </si>
  <si>
    <t>50</t>
  </si>
  <si>
    <t>4s</t>
  </si>
  <si>
    <t>6s</t>
  </si>
  <si>
    <t>CT</t>
  </si>
  <si>
    <t>ST</t>
  </si>
  <si>
    <t>107*</t>
  </si>
  <si>
    <t>109*</t>
  </si>
  <si>
    <t>93*</t>
  </si>
  <si>
    <t>100*</t>
  </si>
  <si>
    <t>73*</t>
  </si>
  <si>
    <t>82*</t>
  </si>
  <si>
    <t>92*</t>
  </si>
  <si>
    <t>Suresh Raina</t>
  </si>
  <si>
    <t>83*</t>
  </si>
  <si>
    <t>75*</t>
  </si>
  <si>
    <t>Player</t>
  </si>
  <si>
    <t>Metrics</t>
  </si>
  <si>
    <t>Value</t>
  </si>
  <si>
    <t>100 Runs</t>
  </si>
  <si>
    <t>50 Runs</t>
  </si>
  <si>
    <t>Sum of Value</t>
  </si>
  <si>
    <t>IPL STAR PERFORMANCERS</t>
  </si>
  <si>
    <t>Matches</t>
  </si>
  <si>
    <t>Avg Runs</t>
  </si>
  <si>
    <t># of 4's</t>
  </si>
  <si>
    <t># of 6's</t>
  </si>
  <si>
    <t>Sort by</t>
  </si>
  <si>
    <t>Original</t>
  </si>
  <si>
    <t>Sorted</t>
  </si>
  <si>
    <t>Filter</t>
  </si>
  <si>
    <t>Data</t>
  </si>
  <si>
    <t>Key</t>
  </si>
  <si>
    <t>Average</t>
  </si>
  <si>
    <t>Warner</t>
  </si>
  <si>
    <t>Kohli</t>
  </si>
  <si>
    <t>Raina</t>
  </si>
  <si>
    <t>SRH</t>
  </si>
  <si>
    <t>RCB</t>
  </si>
  <si>
    <t>CSK</t>
  </si>
  <si>
    <t>SN</t>
  </si>
  <si>
    <t>Name Pic</t>
  </si>
  <si>
    <t>Team Pic</t>
  </si>
  <si>
    <t>Sort by Batting average</t>
  </si>
  <si>
    <t>Sort by Dismissals</t>
  </si>
  <si>
    <t>Sort by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</si>
</sst>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3" x14ac:knownFonts="1">
    <font>
      <sz val="11"/>
      <color theme="1"/>
      <name val="Calibri"/>
      <family val="2"/>
      <scheme val="minor"/>
    </font>
    <font>
      <b/>
      <sz val="11"/>
      <color theme="0"/>
      <name val="Calibri"/>
      <family val="2"/>
      <scheme val="minor"/>
    </font>
    <font>
      <b/>
      <sz val="11"/>
      <color theme="1"/>
      <name val="Calibri"/>
      <family val="2"/>
      <scheme val="minor"/>
    </font>
    <font>
      <sz val="11"/>
      <color rgb="FF111111"/>
      <name val="Source Sans Pro"/>
      <family val="2"/>
    </font>
    <font>
      <sz val="8"/>
      <name val="Calibri"/>
      <family val="2"/>
      <scheme val="minor"/>
    </font>
    <font>
      <sz val="8"/>
      <color rgb="FF000000"/>
      <name val="Segoe UI"/>
      <family val="2"/>
    </font>
    <font>
      <b/>
      <sz val="11"/>
      <color rgb="FF0070C0"/>
      <name val="Calibri"/>
      <family val="2"/>
      <scheme val="minor"/>
    </font>
    <font>
      <sz val="11"/>
      <color rgb="FFFF0000"/>
      <name val="Calibri"/>
      <family val="2"/>
      <scheme val="minor"/>
    </font>
    <font>
      <b/>
      <sz val="11"/>
      <color rgb="FFFF0066"/>
      <name val="Algerian"/>
      <family val="5"/>
    </font>
    <font>
      <sz val="11"/>
      <color theme="0" tint="-4.9989318521683403E-2"/>
      <name val="Calibri"/>
      <family val="2"/>
      <scheme val="minor"/>
    </font>
    <font>
      <b/>
      <sz val="28"/>
      <color theme="0" tint="-4.9989318521683403E-2"/>
      <name val="Bembo"/>
      <family val="1"/>
    </font>
    <font>
      <b/>
      <sz val="24"/>
      <color rgb="FFFF0000"/>
      <name val="Calibri"/>
      <family val="2"/>
      <scheme val="minor"/>
    </font>
    <font>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tint="-4.9989318521683403E-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style="thick">
        <color rgb="FF00B050"/>
      </top>
      <bottom/>
      <diagonal/>
    </border>
    <border>
      <left/>
      <right style="thick">
        <color rgb="FF00B050"/>
      </right>
      <top style="thick">
        <color rgb="FF00B050"/>
      </top>
      <bottom/>
      <diagonal/>
    </border>
    <border>
      <left style="thick">
        <color rgb="FF00B050"/>
      </left>
      <right/>
      <top/>
      <bottom/>
      <diagonal/>
    </border>
    <border>
      <left/>
      <right style="thick">
        <color rgb="FF00B050"/>
      </right>
      <top/>
      <bottom/>
      <diagonal/>
    </border>
    <border>
      <left style="thick">
        <color rgb="FF00B050"/>
      </left>
      <right/>
      <top/>
      <bottom style="thick">
        <color rgb="FF00B050"/>
      </bottom>
      <diagonal/>
    </border>
    <border>
      <left/>
      <right/>
      <top/>
      <bottom style="thick">
        <color rgb="FF00B050"/>
      </bottom>
      <diagonal/>
    </border>
    <border>
      <left/>
      <right style="thick">
        <color rgb="FF00B050"/>
      </right>
      <top/>
      <bottom style="thick">
        <color rgb="FF00B050"/>
      </bottom>
      <diagonal/>
    </border>
  </borders>
  <cellStyleXfs count="1">
    <xf numFmtId="0" fontId="0" fillId="0" borderId="0"/>
  </cellStyleXfs>
  <cellXfs count="40">
    <xf numFmtId="0" fontId="0" fillId="0" borderId="0" xfId="0"/>
    <xf numFmtId="0" fontId="0" fillId="0" borderId="1" xfId="0" applyBorder="1"/>
    <xf numFmtId="0" fontId="0" fillId="0" borderId="0" xfId="0" applyAlignment="1">
      <alignment horizontal="center" vertical="center"/>
    </xf>
    <xf numFmtId="0" fontId="0" fillId="0" borderId="0" xfId="0" applyFill="1"/>
    <xf numFmtId="0" fontId="0" fillId="0" borderId="0" xfId="0" applyAlignment="1">
      <alignment horizontal="left" vertical="center"/>
    </xf>
    <xf numFmtId="0" fontId="0" fillId="0" borderId="0" xfId="0" pivotButton="1"/>
    <xf numFmtId="0" fontId="0" fillId="0" borderId="0" xfId="0" applyNumberFormat="1"/>
    <xf numFmtId="0" fontId="1" fillId="2" borderId="1" xfId="0" applyFont="1" applyFill="1" applyBorder="1"/>
    <xf numFmtId="0" fontId="0" fillId="0" borderId="1" xfId="0" applyFont="1" applyFill="1" applyBorder="1"/>
    <xf numFmtId="0" fontId="0" fillId="0" borderId="1" xfId="0" applyFill="1" applyBorder="1"/>
    <xf numFmtId="1" fontId="0" fillId="0" borderId="1" xfId="0" applyNumberFormat="1" applyFill="1" applyBorder="1"/>
    <xf numFmtId="0" fontId="3" fillId="0" borderId="1" xfId="0" applyFont="1" applyFill="1" applyBorder="1" applyAlignment="1">
      <alignment vertical="center" wrapText="1"/>
    </xf>
    <xf numFmtId="1" fontId="3" fillId="0" borderId="1" xfId="0" applyNumberFormat="1" applyFont="1" applyFill="1" applyBorder="1" applyAlignment="1">
      <alignment vertical="center" wrapText="1"/>
    </xf>
    <xf numFmtId="0" fontId="0" fillId="0" borderId="1" xfId="0" applyFont="1" applyBorder="1"/>
    <xf numFmtId="0" fontId="0" fillId="3" borderId="1" xfId="0" applyFont="1" applyFill="1" applyBorder="1"/>
    <xf numFmtId="0" fontId="0" fillId="4" borderId="0" xfId="0" applyFill="1"/>
    <xf numFmtId="0" fontId="9" fillId="4" borderId="0" xfId="0" applyFont="1" applyFill="1"/>
    <xf numFmtId="0" fontId="9" fillId="4" borderId="0" xfId="0" applyFont="1" applyFill="1" applyBorder="1"/>
    <xf numFmtId="0" fontId="10" fillId="4" borderId="0" xfId="0" applyFont="1" applyFill="1" applyAlignment="1">
      <alignment horizontal="center" vertical="center"/>
    </xf>
    <xf numFmtId="0" fontId="11" fillId="4" borderId="0" xfId="0" applyFont="1" applyFill="1"/>
    <xf numFmtId="0" fontId="0" fillId="4" borderId="0" xfId="0" applyFill="1" applyBorder="1"/>
    <xf numFmtId="0" fontId="2" fillId="4" borderId="0" xfId="0" applyFont="1" applyFill="1"/>
    <xf numFmtId="0" fontId="0" fillId="4" borderId="5" xfId="0" applyFill="1" applyBorder="1"/>
    <xf numFmtId="0" fontId="0" fillId="4" borderId="2" xfId="0" applyFill="1" applyBorder="1"/>
    <xf numFmtId="0" fontId="8" fillId="4" borderId="2" xfId="0" applyFont="1" applyFill="1" applyBorder="1"/>
    <xf numFmtId="0" fontId="0" fillId="4" borderId="3" xfId="0" applyFill="1" applyBorder="1"/>
    <xf numFmtId="0" fontId="6" fillId="4" borderId="0" xfId="0" applyFont="1" applyFill="1" applyBorder="1"/>
    <xf numFmtId="0" fontId="2" fillId="4" borderId="0" xfId="0" applyFont="1" applyFill="1" applyBorder="1" applyAlignment="1">
      <alignment horizontal="left"/>
    </xf>
    <xf numFmtId="0" fontId="6" fillId="4" borderId="4" xfId="0" applyFont="1" applyFill="1" applyBorder="1"/>
    <xf numFmtId="0" fontId="2" fillId="4" borderId="5" xfId="0" applyFont="1" applyFill="1" applyBorder="1" applyAlignment="1">
      <alignment horizontal="left"/>
    </xf>
    <xf numFmtId="0" fontId="7" fillId="4" borderId="0" xfId="0" applyFont="1" applyFill="1"/>
    <xf numFmtId="0" fontId="6" fillId="4" borderId="6" xfId="0" applyFont="1" applyFill="1" applyBorder="1"/>
    <xf numFmtId="0" fontId="0" fillId="4" borderId="7" xfId="0" applyFill="1" applyBorder="1"/>
    <xf numFmtId="0" fontId="2" fillId="4" borderId="7" xfId="0" applyFont="1" applyFill="1" applyBorder="1" applyAlignment="1">
      <alignment horizontal="left"/>
    </xf>
    <xf numFmtId="0" fontId="2" fillId="4" borderId="8" xfId="0" applyFont="1" applyFill="1" applyBorder="1" applyAlignment="1">
      <alignment horizontal="left"/>
    </xf>
    <xf numFmtId="0" fontId="7" fillId="4" borderId="0" xfId="0" applyFont="1" applyFill="1" applyBorder="1"/>
    <xf numFmtId="0" fontId="12" fillId="4" borderId="0" xfId="0" applyFont="1" applyFill="1" applyBorder="1"/>
    <xf numFmtId="2" fontId="12" fillId="4" borderId="0" xfId="0" applyNumberFormat="1" applyFont="1" applyFill="1" applyBorder="1"/>
    <xf numFmtId="164" fontId="12" fillId="4" borderId="0" xfId="0" applyNumberFormat="1" applyFont="1" applyFill="1" applyBorder="1"/>
    <xf numFmtId="0" fontId="0" fillId="0" borderId="1" xfId="0" applyNumberFormat="1" applyBorder="1"/>
  </cellXfs>
  <cellStyles count="1">
    <cellStyle name="Normal" xfId="0" builtinId="0"/>
  </cellStyles>
  <dxfs count="7">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right style="thin">
          <color indexed="64"/>
        </right>
        <top style="thin">
          <color indexed="64"/>
        </top>
        <bottom style="thin">
          <color indexed="64"/>
        </bottom>
      </border>
    </dxf>
    <dxf>
      <fill>
        <patternFill patternType="none">
          <fgColor indexed="64"/>
          <bgColor auto="1"/>
        </patternFill>
      </fill>
    </dxf>
    <dxf>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4" defaultTableStyle="TableStyleMedium2" defaultPivotStyle="PivotStyleLight16">
    <tableStyle name="MySqlDefault" pivot="0" table="0" count="2" xr9:uid="{B9EFA77C-F9FB-48CF-975E-C0D0DFE99F81}">
      <tableStyleElement type="wholeTable" dxfId="6"/>
      <tableStyleElement type="headerRow" dxfId="5"/>
    </tableStyle>
    <tableStyle name="Slicer Style 1" pivot="0" table="0" count="0" xr9:uid="{0A3DC9F5-2AAB-4CD5-AB6A-CDD2AE2FAB23}"/>
    <tableStyle name="Table Style 1" pivot="0" count="0" xr9:uid="{D56E8EDA-9FEA-4C43-8C69-966CDA070973}"/>
    <tableStyle name="Table Style 2" pivot="0" count="0" xr9:uid="{6C0E55D4-89BE-4451-821D-50DC38940D32}"/>
  </tableStyles>
  <colors>
    <mruColors>
      <color rgb="FFFF0000"/>
      <color rgb="FF740000"/>
      <color rgb="FF1361ED"/>
      <color rgb="FF94FAFA"/>
      <color rgb="FFADF896"/>
      <color rgb="FFC47DEB"/>
      <color rgb="FF97B9F7"/>
      <color rgb="FFFF9933"/>
      <color rgb="FFFF9900"/>
      <color rgb="FF3333FF"/>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'00. Summary data'!$B$1</c:f>
          <c:strCache>
            <c:ptCount val="1"/>
            <c:pt idx="0">
              <c:v>Batting Avg &amp; Dismissal Since World Cup 2015 </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0903800068469686E-2"/>
          <c:y val="0.14506422018348625"/>
          <c:w val="0.88769523374795545"/>
          <c:h val="0.68585913458065451"/>
        </c:manualLayout>
      </c:layout>
      <c:barChart>
        <c:barDir val="col"/>
        <c:grouping val="clustered"/>
        <c:varyColors val="0"/>
        <c:ser>
          <c:idx val="0"/>
          <c:order val="0"/>
          <c:tx>
            <c:strRef>
              <c:f>'01. Simple Dashboard Data'!$G$5</c:f>
              <c:strCache>
                <c:ptCount val="1"/>
                <c:pt idx="0">
                  <c:v>Batting average</c:v>
                </c:pt>
              </c:strCache>
            </c:strRef>
          </c:tx>
          <c:spPr>
            <a:solidFill>
              <a:schemeClr val="accent2"/>
            </a:solidFill>
            <a:ln>
              <a:noFill/>
            </a:ln>
            <a:effectLst>
              <a:outerShdw blurRad="57150" dist="19050" dir="5400000" algn="ctr" rotWithShape="0">
                <a:srgbClr val="000000">
                  <a:alpha val="63000"/>
                </a:srgbClr>
              </a:outerShdw>
            </a:effectLst>
            <a:scene3d>
              <a:camera prst="orthographicFront"/>
              <a:lightRig rig="glow" dir="t">
                <a:rot lat="0" lon="0" rev="4800000"/>
              </a:lightRig>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 Simple Dashboard Data'!$F$6:$F$10</c:f>
              <c:strCache>
                <c:ptCount val="5"/>
                <c:pt idx="0">
                  <c:v>MS Dhoni</c:v>
                </c:pt>
                <c:pt idx="1">
                  <c:v>Kedar Jadhav</c:v>
                </c:pt>
                <c:pt idx="2">
                  <c:v>Shikhar Dhawan</c:v>
                </c:pt>
                <c:pt idx="3">
                  <c:v>Rohit Sharma</c:v>
                </c:pt>
                <c:pt idx="4">
                  <c:v>Virat Kohli</c:v>
                </c:pt>
              </c:strCache>
            </c:strRef>
          </c:cat>
          <c:val>
            <c:numRef>
              <c:f>'01. Simple Dashboard Data'!$G$6:$G$10</c:f>
              <c:numCache>
                <c:formatCode>0.00</c:formatCode>
                <c:ptCount val="5"/>
                <c:pt idx="0">
                  <c:v>24.77</c:v>
                </c:pt>
                <c:pt idx="1">
                  <c:v>62</c:v>
                </c:pt>
                <c:pt idx="2">
                  <c:v>34.4</c:v>
                </c:pt>
                <c:pt idx="3">
                  <c:v>51.9</c:v>
                </c:pt>
                <c:pt idx="4">
                  <c:v>100</c:v>
                </c:pt>
              </c:numCache>
            </c:numRef>
          </c:val>
          <c:extLst>
            <c:ext xmlns:c16="http://schemas.microsoft.com/office/drawing/2014/chart" uri="{C3380CC4-5D6E-409C-BE32-E72D297353CC}">
              <c16:uniqueId val="{00000000-E643-44F6-9CBF-0E129F8CF41A}"/>
            </c:ext>
          </c:extLst>
        </c:ser>
        <c:ser>
          <c:idx val="1"/>
          <c:order val="1"/>
          <c:tx>
            <c:strRef>
              <c:f>'01. Simple Dashboard Data'!$H$5</c:f>
              <c:strCache>
                <c:ptCount val="1"/>
                <c:pt idx="0">
                  <c:v>Dismissals</c:v>
                </c:pt>
              </c:strCache>
            </c:strRef>
          </c:tx>
          <c:spPr>
            <a:solidFill>
              <a:srgbClr val="92D050"/>
            </a:solidFill>
            <a:ln>
              <a:noFill/>
            </a:ln>
            <a:effectLst>
              <a:outerShdw blurRad="57150" dist="19050" dir="5400000" algn="ctr" rotWithShape="0">
                <a:srgbClr val="000000">
                  <a:alpha val="63000"/>
                </a:srgbClr>
              </a:outerShdw>
            </a:effectLst>
            <a:scene3d>
              <a:camera prst="orthographicFront"/>
              <a:lightRig rig="threePt" dir="t"/>
            </a:scene3d>
            <a:sp3d prstMaterial="matte">
              <a:bevelT w="1270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'01. Simple Dashboard Data'!$F$6:$F$10</c:f>
              <c:strCache>
                <c:ptCount val="5"/>
                <c:pt idx="0">
                  <c:v>MS Dhoni</c:v>
                </c:pt>
                <c:pt idx="1">
                  <c:v>Kedar Jadhav</c:v>
                </c:pt>
                <c:pt idx="2">
                  <c:v>Shikhar Dhawan</c:v>
                </c:pt>
                <c:pt idx="3">
                  <c:v>Rohit Sharma</c:v>
                </c:pt>
                <c:pt idx="4">
                  <c:v>Virat Kohli</c:v>
                </c:pt>
              </c:strCache>
            </c:strRef>
          </c:cat>
          <c:val>
            <c:numRef>
              <c:f>'01. Simple Dashboard Data'!$H$6:$H$10</c:f>
              <c:numCache>
                <c:formatCode>0.0</c:formatCode>
                <c:ptCount val="5"/>
                <c:pt idx="0">
                  <c:v>9</c:v>
                </c:pt>
                <c:pt idx="1">
                  <c:v>1</c:v>
                </c:pt>
                <c:pt idx="2">
                  <c:v>12</c:v>
                </c:pt>
                <c:pt idx="3">
                  <c:v>10</c:v>
                </c:pt>
                <c:pt idx="4">
                  <c:v>5</c:v>
                </c:pt>
              </c:numCache>
            </c:numRef>
          </c:val>
          <c:extLst>
            <c:ext xmlns:c16="http://schemas.microsoft.com/office/drawing/2014/chart" uri="{C3380CC4-5D6E-409C-BE32-E72D297353CC}">
              <c16:uniqueId val="{00000001-E643-44F6-9CBF-0E129F8CF41A}"/>
            </c:ext>
          </c:extLst>
        </c:ser>
        <c:dLbls>
          <c:dLblPos val="inEnd"/>
          <c:showLegendKey val="0"/>
          <c:showVal val="1"/>
          <c:showCatName val="0"/>
          <c:showSerName val="0"/>
          <c:showPercent val="0"/>
          <c:showBubbleSize val="0"/>
        </c:dLbls>
        <c:gapWidth val="100"/>
        <c:overlap val="-24"/>
        <c:axId val="942273600"/>
        <c:axId val="942275240"/>
      </c:barChart>
      <c:catAx>
        <c:axId val="942273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rgbClr val="FF0000"/>
                </a:solidFill>
                <a:latin typeface="+mj-lt"/>
                <a:ea typeface="+mn-ea"/>
                <a:cs typeface="+mn-cs"/>
              </a:defRPr>
            </a:pPr>
            <a:endParaRPr lang="en-US"/>
          </a:p>
        </c:txPr>
        <c:crossAx val="942275240"/>
        <c:crosses val="autoZero"/>
        <c:auto val="1"/>
        <c:lblAlgn val="ctr"/>
        <c:lblOffset val="100"/>
        <c:noMultiLvlLbl val="0"/>
      </c:catAx>
      <c:valAx>
        <c:axId val="94227524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942273600"/>
        <c:crosses val="autoZero"/>
        <c:crossBetween val="between"/>
      </c:valAx>
      <c:spPr>
        <a:noFill/>
        <a:ln>
          <a:noFill/>
        </a:ln>
        <a:effectLst>
          <a:glow rad="101600">
            <a:schemeClr val="accent5">
              <a:satMod val="175000"/>
              <a:alpha val="40000"/>
            </a:schemeClr>
          </a:glow>
          <a:outerShdw blurRad="50800" dist="38100" dir="13500000" algn="br" rotWithShape="0">
            <a:prstClr val="black">
              <a:alpha val="40000"/>
            </a:prstClr>
          </a:outerShdw>
        </a:effectLst>
      </c:spPr>
    </c:plotArea>
    <c:legend>
      <c:legendPos val="b"/>
      <c:layout>
        <c:manualLayout>
          <c:xMode val="edge"/>
          <c:yMode val="edge"/>
          <c:x val="0.19325072480044586"/>
          <c:y val="0.91180940024792012"/>
          <c:w val="0.68534201846005383"/>
          <c:h val="5.3389075559913429E-2"/>
        </c:manualLayout>
      </c:layout>
      <c:overlay val="1"/>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rgbClr val="002060"/>
                </a:solidFill>
                <a:latin typeface="+mn-lt"/>
                <a:ea typeface="+mn-ea"/>
                <a:cs typeface="+mn-cs"/>
              </a:defRPr>
            </a:pPr>
            <a:r>
              <a:rPr lang="en-CA">
                <a:solidFill>
                  <a:srgbClr val="002060"/>
                </a:solidFill>
              </a:rPr>
              <a:t>Total Runs</a:t>
            </a:r>
          </a:p>
        </c:rich>
      </c:tx>
      <c:layout>
        <c:manualLayout>
          <c:xMode val="edge"/>
          <c:yMode val="edge"/>
          <c:x val="0.40206367763957951"/>
          <c:y val="4.5684595160786864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'00. Summary data'!$F$29</c:f>
              <c:strCache>
                <c:ptCount val="1"/>
                <c:pt idx="0">
                  <c:v>Runs</c:v>
                </c:pt>
              </c:strCache>
            </c:strRef>
          </c:tx>
          <c:spPr>
            <a:gradFill>
              <a:gsLst>
                <a:gs pos="50000">
                  <a:srgbClr val="FF0000"/>
                </a:gs>
                <a:gs pos="28000">
                  <a:srgbClr val="DFE7F5">
                    <a:alpha val="0"/>
                  </a:srgbClr>
                </a:gs>
                <a:gs pos="0">
                  <a:schemeClr val="accent1">
                    <a:lumMod val="0"/>
                    <a:lumOff val="100000"/>
                  </a:schemeClr>
                </a:gs>
                <a:gs pos="97000">
                  <a:schemeClr val="tx1">
                    <a:lumMod val="65000"/>
                    <a:lumOff val="35000"/>
                  </a:schemeClr>
                </a:gs>
              </a:gsLst>
              <a:path path="circle">
                <a:fillToRect l="50000" t="-80000" r="50000" b="180000"/>
              </a:path>
            </a:gradFill>
            <a:ln>
              <a:noFill/>
            </a:ln>
            <a:effectLst/>
          </c:spPr>
          <c:invertIfNegative val="0"/>
          <c:dLbls>
            <c:delete val="1"/>
          </c:dLbls>
          <c:cat>
            <c:numRef>
              <c:extLst>
                <c:ext xmlns:c15="http://schemas.microsoft.com/office/drawing/2012/chart" uri="{02D57815-91ED-43cb-92C2-25804820EDAC}">
                  <c15:fullRef>
                    <c15:sqref>'00. Summary data'!$C$30:$C$40</c15:sqref>
                  </c15:fullRef>
                </c:ext>
              </c:extLst>
              <c:f>'00. Summary data'!$C$30:$C$39</c:f>
              <c:numCache>
                <c:formatCode>General</c:formatCode>
                <c:ptCount val="10"/>
                <c:pt idx="0">
                  <c:v>2009</c:v>
                </c:pt>
                <c:pt idx="1">
                  <c:v>2010</c:v>
                </c:pt>
                <c:pt idx="2">
                  <c:v>2011</c:v>
                </c:pt>
                <c:pt idx="3">
                  <c:v>2012</c:v>
                </c:pt>
                <c:pt idx="4">
                  <c:v>2013</c:v>
                </c:pt>
                <c:pt idx="5">
                  <c:v>2014</c:v>
                </c:pt>
                <c:pt idx="6">
                  <c:v>2015</c:v>
                </c:pt>
                <c:pt idx="7">
                  <c:v>2016</c:v>
                </c:pt>
                <c:pt idx="8">
                  <c:v>2017</c:v>
                </c:pt>
                <c:pt idx="9">
                  <c:v>2019</c:v>
                </c:pt>
              </c:numCache>
            </c:numRef>
          </c:cat>
          <c:val>
            <c:numRef>
              <c:extLst>
                <c:ext xmlns:c15="http://schemas.microsoft.com/office/drawing/2012/chart" uri="{02D57815-91ED-43cb-92C2-25804820EDAC}">
                  <c15:fullRef>
                    <c15:sqref>'00. Summary data'!$F$30:$F$40</c15:sqref>
                  </c15:fullRef>
                </c:ext>
              </c:extLst>
              <c:f>'00. Summary data'!$F$30:$F$39</c:f>
              <c:numCache>
                <c:formatCode>General</c:formatCode>
                <c:ptCount val="10"/>
                <c:pt idx="0">
                  <c:v>434</c:v>
                </c:pt>
                <c:pt idx="1">
                  <c:v>520</c:v>
                </c:pt>
                <c:pt idx="2">
                  <c:v>438</c:v>
                </c:pt>
                <c:pt idx="3">
                  <c:v>441</c:v>
                </c:pt>
                <c:pt idx="4">
                  <c:v>548</c:v>
                </c:pt>
                <c:pt idx="5">
                  <c:v>523</c:v>
                </c:pt>
                <c:pt idx="6">
                  <c:v>374</c:v>
                </c:pt>
                <c:pt idx="7">
                  <c:v>399</c:v>
                </c:pt>
                <c:pt idx="8">
                  <c:v>442</c:v>
                </c:pt>
                <c:pt idx="9">
                  <c:v>383</c:v>
                </c:pt>
              </c:numCache>
            </c:numRef>
          </c:val>
          <c:extLst>
            <c:ext xmlns:c16="http://schemas.microsoft.com/office/drawing/2014/chart" uri="{C3380CC4-5D6E-409C-BE32-E72D297353CC}">
              <c16:uniqueId val="{00000000-B03C-470C-88A0-9873754E4E29}"/>
            </c:ext>
          </c:extLst>
        </c:ser>
        <c:dLbls>
          <c:dLblPos val="inEnd"/>
          <c:showLegendKey val="0"/>
          <c:showVal val="1"/>
          <c:showCatName val="0"/>
          <c:showSerName val="0"/>
          <c:showPercent val="0"/>
          <c:showBubbleSize val="0"/>
        </c:dLbls>
        <c:gapWidth val="66"/>
        <c:overlap val="-25"/>
        <c:axId val="2058402992"/>
        <c:axId val="700251040"/>
      </c:barChart>
      <c:catAx>
        <c:axId val="205840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5">
                    <a:lumMod val="50000"/>
                  </a:schemeClr>
                </a:solidFill>
                <a:latin typeface="+mn-lt"/>
                <a:ea typeface="+mn-ea"/>
                <a:cs typeface="+mn-cs"/>
              </a:defRPr>
            </a:pPr>
            <a:endParaRPr lang="en-US"/>
          </a:p>
        </c:txPr>
        <c:crossAx val="700251040"/>
        <c:crosses val="autoZero"/>
        <c:auto val="1"/>
        <c:lblAlgn val="ctr"/>
        <c:lblOffset val="100"/>
        <c:noMultiLvlLbl val="0"/>
      </c:catAx>
      <c:valAx>
        <c:axId val="700251040"/>
        <c:scaling>
          <c:orientation val="minMax"/>
        </c:scaling>
        <c:delete val="1"/>
        <c:axPos val="l"/>
        <c:numFmt formatCode="General" sourceLinked="1"/>
        <c:majorTickMark val="none"/>
        <c:minorTickMark val="none"/>
        <c:tickLblPos val="nextTo"/>
        <c:crossAx val="2058402992"/>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sz="1100" b="1">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rgbClr val="002060"/>
                </a:solidFill>
                <a:latin typeface="+mn-lt"/>
                <a:ea typeface="+mn-ea"/>
                <a:cs typeface="+mn-cs"/>
              </a:defRPr>
            </a:pPr>
            <a:r>
              <a:rPr lang="en-US">
                <a:solidFill>
                  <a:srgbClr val="002060"/>
                </a:solidFill>
              </a:rPr>
              <a:t>Average Runs</a:t>
            </a:r>
          </a:p>
        </c:rich>
      </c:tx>
      <c:layout>
        <c:manualLayout>
          <c:xMode val="edge"/>
          <c:yMode val="edge"/>
          <c:x val="0.38356290349725081"/>
          <c:y val="3.0672773046226363E-2"/>
        </c:manualLayout>
      </c:layout>
      <c:overlay val="0"/>
      <c:spPr>
        <a:noFill/>
        <a:ln>
          <a:noFill/>
        </a:ln>
        <a:effectLst/>
      </c:spPr>
      <c:txPr>
        <a:bodyPr rot="0" spcFirstLastPara="1" vertOverflow="ellipsis" vert="horz" wrap="square" anchor="ctr" anchorCtr="1"/>
        <a:lstStyle/>
        <a:p>
          <a:pPr>
            <a:defRPr sz="1320" b="1" i="0" u="none" strike="noStrike" kern="1200" spc="0" baseline="0">
              <a:solidFill>
                <a:srgbClr val="002060"/>
              </a:solidFill>
              <a:latin typeface="+mn-lt"/>
              <a:ea typeface="+mn-ea"/>
              <a:cs typeface="+mn-cs"/>
            </a:defRPr>
          </a:pPr>
          <a:endParaRPr lang="en-US"/>
        </a:p>
      </c:txPr>
    </c:title>
    <c:autoTitleDeleted val="0"/>
    <c:plotArea>
      <c:layout>
        <c:manualLayout>
          <c:layoutTarget val="inner"/>
          <c:xMode val="edge"/>
          <c:yMode val="edge"/>
          <c:x val="3.0454042081949059E-2"/>
          <c:y val="0.18703983862834092"/>
          <c:w val="0.93909191583610185"/>
          <c:h val="0.62794739943221378"/>
        </c:manualLayout>
      </c:layout>
      <c:barChart>
        <c:barDir val="col"/>
        <c:grouping val="clustered"/>
        <c:varyColors val="0"/>
        <c:ser>
          <c:idx val="0"/>
          <c:order val="0"/>
          <c:tx>
            <c:strRef>
              <c:f>'00. Summary data'!$H$29</c:f>
              <c:strCache>
                <c:ptCount val="1"/>
                <c:pt idx="0">
                  <c:v>Average</c:v>
                </c:pt>
              </c:strCache>
            </c:strRef>
          </c:tx>
          <c:spPr>
            <a:gradFill>
              <a:gsLst>
                <a:gs pos="50000">
                  <a:srgbClr val="FF0000"/>
                </a:gs>
                <a:gs pos="28000">
                  <a:srgbClr val="DFE7F5">
                    <a:alpha val="0"/>
                  </a:srgbClr>
                </a:gs>
                <a:gs pos="0">
                  <a:schemeClr val="accent1">
                    <a:lumMod val="0"/>
                    <a:lumOff val="100000"/>
                  </a:schemeClr>
                </a:gs>
                <a:gs pos="97000">
                  <a:schemeClr val="tx1">
                    <a:lumMod val="65000"/>
                    <a:lumOff val="35000"/>
                  </a:schemeClr>
                </a:gs>
              </a:gsLst>
              <a:path path="circle">
                <a:fillToRect l="50000" t="-80000" r="50000" b="180000"/>
              </a:path>
            </a:gra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'[1]Advance Dashboard Data'!$B$16:$B$26</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'00. Summary data'!$H$30:$H$40</c:f>
              <c:numCache>
                <c:formatCode>General</c:formatCode>
                <c:ptCount val="11"/>
                <c:pt idx="0">
                  <c:v>31</c:v>
                </c:pt>
                <c:pt idx="1">
                  <c:v>47.27</c:v>
                </c:pt>
                <c:pt idx="2">
                  <c:v>31.28</c:v>
                </c:pt>
                <c:pt idx="3">
                  <c:v>25.94</c:v>
                </c:pt>
                <c:pt idx="4">
                  <c:v>42.15</c:v>
                </c:pt>
                <c:pt idx="5">
                  <c:v>40.229999999999997</c:v>
                </c:pt>
                <c:pt idx="6">
                  <c:v>24.93</c:v>
                </c:pt>
                <c:pt idx="7">
                  <c:v>28.5</c:v>
                </c:pt>
                <c:pt idx="8">
                  <c:v>40.18</c:v>
                </c:pt>
                <c:pt idx="9">
                  <c:v>23.93</c:v>
                </c:pt>
              </c:numCache>
            </c:numRef>
          </c:val>
          <c:extLst>
            <c:ext xmlns:c16="http://schemas.microsoft.com/office/drawing/2014/chart" uri="{C3380CC4-5D6E-409C-BE32-E72D297353CC}">
              <c16:uniqueId val="{00000000-A46B-47D9-B58B-E9FF72BE250E}"/>
            </c:ext>
          </c:extLst>
        </c:ser>
        <c:dLbls>
          <c:showLegendKey val="0"/>
          <c:showVal val="1"/>
          <c:showCatName val="0"/>
          <c:showSerName val="0"/>
          <c:showPercent val="0"/>
          <c:showBubbleSize val="0"/>
        </c:dLbls>
        <c:gapWidth val="66"/>
        <c:overlap val="-25"/>
        <c:axId val="1512178592"/>
        <c:axId val="700145376"/>
      </c:barChart>
      <c:catAx>
        <c:axId val="151217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2060"/>
                </a:solidFill>
                <a:latin typeface="+mn-lt"/>
                <a:ea typeface="+mn-ea"/>
                <a:cs typeface="+mn-cs"/>
              </a:defRPr>
            </a:pPr>
            <a:endParaRPr lang="en-US"/>
          </a:p>
        </c:txPr>
        <c:crossAx val="700145376"/>
        <c:crosses val="autoZero"/>
        <c:auto val="1"/>
        <c:lblAlgn val="ctr"/>
        <c:lblOffset val="100"/>
        <c:noMultiLvlLbl val="0"/>
      </c:catAx>
      <c:valAx>
        <c:axId val="700145376"/>
        <c:scaling>
          <c:orientation val="minMax"/>
        </c:scaling>
        <c:delete val="1"/>
        <c:axPos val="l"/>
        <c:numFmt formatCode="General" sourceLinked="1"/>
        <c:majorTickMark val="none"/>
        <c:minorTickMark val="none"/>
        <c:tickLblPos val="nextTo"/>
        <c:crossAx val="15121785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00" b="1">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00. Summary data'!$D$1" lockText="1" noThreeD="1"/>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CheckBox" checked="Checked" fmlaLink="'00. Summary data'!$C$1" lockText="1" noThreeD="1"/>
</file>

<file path=xl/ctrlProps/ctrlProp4.xml><?xml version="1.0" encoding="utf-8"?>
<formControlPr xmlns="http://schemas.microsoft.com/office/spreadsheetml/2009/9/main" objectType="Drop" dropLines="4" dropStyle="combo" dx="31" fmlaLink="$J$10" fmlaRange="$J$5:$J$8" sel="1" val="0"/>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firstButton="1" fmlaLink="'00. Summary data'!$A$33" lockText="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pixabay.com/en/cricket-bat-ball-britain-british-150560/" TargetMode="Externa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hyperlink" Target="http://pngimg.com/download/76753"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g"/><Relationship Id="rId13" Type="http://schemas.microsoft.com/office/2007/relationships/hdphoto" Target="../media/hdphoto2.wdp"/><Relationship Id="rId3" Type="http://schemas.openxmlformats.org/officeDocument/2006/relationships/image" Target="../media/image5.png"/><Relationship Id="rId7" Type="http://schemas.openxmlformats.org/officeDocument/2006/relationships/image" Target="../media/image9.jpg"/><Relationship Id="rId12" Type="http://schemas.openxmlformats.org/officeDocument/2006/relationships/image" Target="../media/image13.png"/><Relationship Id="rId2" Type="http://schemas.openxmlformats.org/officeDocument/2006/relationships/image" Target="../media/image4.png"/><Relationship Id="rId16" Type="http://schemas.openxmlformats.org/officeDocument/2006/relationships/image" Target="../media/image15.png"/><Relationship Id="rId1" Type="http://schemas.openxmlformats.org/officeDocument/2006/relationships/image" Target="../media/image3.png"/><Relationship Id="rId6" Type="http://schemas.openxmlformats.org/officeDocument/2006/relationships/image" Target="../media/image8.jpeg"/><Relationship Id="rId11" Type="http://schemas.microsoft.com/office/2007/relationships/hdphoto" Target="../media/hdphoto1.wdp"/><Relationship Id="rId5" Type="http://schemas.openxmlformats.org/officeDocument/2006/relationships/image" Target="../media/image7.png"/><Relationship Id="rId15" Type="http://schemas.microsoft.com/office/2007/relationships/hdphoto" Target="../media/hdphoto3.wdp"/><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jp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image" Target="../media/image17.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3</xdr:col>
      <xdr:colOff>55282</xdr:colOff>
      <xdr:row>0</xdr:row>
      <xdr:rowOff>181162</xdr:rowOff>
    </xdr:from>
    <xdr:to>
      <xdr:col>12</xdr:col>
      <xdr:colOff>29882</xdr:colOff>
      <xdr:row>19</xdr:row>
      <xdr:rowOff>104962</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149679</xdr:colOff>
      <xdr:row>1</xdr:row>
      <xdr:rowOff>153141</xdr:rowOff>
    </xdr:from>
    <xdr:to>
      <xdr:col>19</xdr:col>
      <xdr:colOff>562722</xdr:colOff>
      <xdr:row>19</xdr:row>
      <xdr:rowOff>47291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8554091" y="339906"/>
          <a:ext cx="4910337" cy="3517385"/>
          <a:chOff x="8743950" y="736888"/>
          <a:chExt cx="4680243" cy="3575529"/>
        </a:xfrm>
      </xdr:grpSpPr>
      <xdr:grpSp>
        <xdr:nvGrpSpPr>
          <xdr:cNvPr id="2" name="Group 1">
            <a:extLst>
              <a:ext uri="{FF2B5EF4-FFF2-40B4-BE49-F238E27FC236}">
                <a16:creationId xmlns:a16="http://schemas.microsoft.com/office/drawing/2014/main" id="{00000000-0008-0000-0100-000002000000}"/>
              </a:ext>
            </a:extLst>
          </xdr:cNvPr>
          <xdr:cNvGrpSpPr/>
        </xdr:nvGrpSpPr>
        <xdr:grpSpPr>
          <a:xfrm>
            <a:off x="9013034" y="736888"/>
            <a:ext cx="3004325" cy="1105815"/>
            <a:chOff x="9013034" y="736888"/>
            <a:chExt cx="3004325" cy="1105815"/>
          </a:xfrm>
        </xdr:grpSpPr>
        <xdr:sp macro="" textlink="">
          <xdr:nvSpPr>
            <xdr:cNvPr id="9" name="Rectangle 8">
              <a:extLst>
                <a:ext uri="{FF2B5EF4-FFF2-40B4-BE49-F238E27FC236}">
                  <a16:creationId xmlns:a16="http://schemas.microsoft.com/office/drawing/2014/main" id="{00000000-0008-0000-0100-000009000000}"/>
                </a:ext>
              </a:extLst>
            </xdr:cNvPr>
            <xdr:cNvSpPr/>
          </xdr:nvSpPr>
          <xdr:spPr>
            <a:xfrm>
              <a:off x="9013034" y="736888"/>
              <a:ext cx="3004325" cy="445245"/>
            </a:xfrm>
            <a:prstGeom prst="rect">
              <a:avLst/>
            </a:prstGeom>
            <a:no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wrap="none" lIns="91440" tIns="45720" rIns="91440" bIns="45720">
              <a:noAutofit/>
            </a:bodyPr>
            <a:lstStyle/>
            <a:p>
              <a:pPr algn="ctr"/>
              <a:r>
                <a:rPr lang="en-US" sz="2400" b="1" cap="none" spc="0">
                  <a:ln w="9525">
                    <a:solidFill>
                      <a:schemeClr val="bg1"/>
                    </a:solidFill>
                    <a:prstDash val="solid"/>
                  </a:ln>
                  <a:solidFill>
                    <a:schemeClr val="accent2"/>
                  </a:solidFill>
                  <a:effectLst>
                    <a:outerShdw blurRad="12700" dist="38100" dir="2700000" algn="tl" rotWithShape="0">
                      <a:schemeClr val="accent5">
                        <a:lumMod val="60000"/>
                        <a:lumOff val="40000"/>
                      </a:schemeClr>
                    </a:outerShdw>
                  </a:effectLst>
                  <a:latin typeface="Aharoni" panose="02010803020104030203" pitchFamily="2" charset="-79"/>
                  <a:cs typeface="Aharoni" panose="02010803020104030203" pitchFamily="2" charset="-79"/>
                </a:rPr>
                <a:t>BATTING</a:t>
              </a:r>
              <a:r>
                <a:rPr lang="en-US" sz="2400" b="1" cap="none" spc="0" baseline="0">
                  <a:ln w="9525">
                    <a:solidFill>
                      <a:schemeClr val="bg1"/>
                    </a:solidFill>
                    <a:prstDash val="solid"/>
                  </a:ln>
                  <a:solidFill>
                    <a:schemeClr val="accent2"/>
                  </a:solidFill>
                  <a:effectLst>
                    <a:outerShdw blurRad="12700" dist="38100" dir="2700000" algn="tl" rotWithShape="0">
                      <a:schemeClr val="accent5">
                        <a:lumMod val="60000"/>
                        <a:lumOff val="40000"/>
                      </a:schemeClr>
                    </a:outerShdw>
                  </a:effectLst>
                  <a:latin typeface="Aharoni" panose="02010803020104030203" pitchFamily="2" charset="-79"/>
                  <a:cs typeface="Aharoni" panose="02010803020104030203" pitchFamily="2" charset="-79"/>
                </a:rPr>
                <a:t> AVERAGE</a:t>
              </a:r>
              <a:endParaRPr lang="en-US" sz="2400" b="1" cap="none" spc="0">
                <a:ln w="9525">
                  <a:solidFill>
                    <a:schemeClr val="bg1"/>
                  </a:solidFill>
                  <a:prstDash val="solid"/>
                </a:ln>
                <a:solidFill>
                  <a:schemeClr val="accent2"/>
                </a:solidFill>
                <a:effectLst>
                  <a:outerShdw blurRad="12700" dist="38100" dir="2700000" algn="tl" rotWithShape="0">
                    <a:schemeClr val="accent5">
                      <a:lumMod val="60000"/>
                      <a:lumOff val="40000"/>
                    </a:schemeClr>
                  </a:outerShdw>
                </a:effectLst>
                <a:latin typeface="Aharoni" panose="02010803020104030203" pitchFamily="2" charset="-79"/>
                <a:cs typeface="Aharoni" panose="02010803020104030203" pitchFamily="2" charset="-79"/>
              </a:endParaRPr>
            </a:p>
          </xdr:txBody>
        </xdr:sp>
        <xdr:sp macro="" textlink="">
          <xdr:nvSpPr>
            <xdr:cNvPr id="11" name="Rectangle 10">
              <a:extLst>
                <a:ext uri="{FF2B5EF4-FFF2-40B4-BE49-F238E27FC236}">
                  <a16:creationId xmlns:a16="http://schemas.microsoft.com/office/drawing/2014/main" id="{00000000-0008-0000-0100-00000B000000}"/>
                </a:ext>
              </a:extLst>
            </xdr:cNvPr>
            <xdr:cNvSpPr/>
          </xdr:nvSpPr>
          <xdr:spPr>
            <a:xfrm>
              <a:off x="9456293" y="1487468"/>
              <a:ext cx="1983497" cy="355235"/>
            </a:xfrm>
            <a:prstGeom prst="rect">
              <a:avLst/>
            </a:prstGeom>
            <a:no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txBody>
            <a:bodyPr wrap="none" lIns="91440" tIns="45720" rIns="91440" bIns="45720">
              <a:noAutofit/>
            </a:bodyPr>
            <a:lstStyle/>
            <a:p>
              <a:pPr marL="0" indent="0" algn="ctr"/>
              <a:r>
                <a:rPr lang="en-US" sz="2400" b="1" cap="none" spc="0">
                  <a:ln w="9525">
                    <a:solidFill>
                      <a:schemeClr val="bg1"/>
                    </a:solidFill>
                    <a:prstDash val="solid"/>
                  </a:ln>
                  <a:solidFill>
                    <a:schemeClr val="accent6"/>
                  </a:solidFill>
                  <a:effectLst>
                    <a:outerShdw blurRad="12700" dist="38100" dir="2700000" algn="tl" rotWithShape="0">
                      <a:schemeClr val="accent5">
                        <a:lumMod val="60000"/>
                        <a:lumOff val="40000"/>
                      </a:schemeClr>
                    </a:outerShdw>
                  </a:effectLst>
                  <a:latin typeface="Aharoni" panose="02010803020104030203" pitchFamily="2" charset="-79"/>
                  <a:ea typeface="+mn-ea"/>
                  <a:cs typeface="Aharoni" panose="02010803020104030203" pitchFamily="2" charset="-79"/>
                </a:rPr>
                <a:t>DISMISSALS</a:t>
              </a:r>
            </a:p>
          </xdr:txBody>
        </xdr:sp>
        <xdr:sp macro="" textlink="">
          <xdr:nvSpPr>
            <xdr:cNvPr id="12" name="Rectangle 11">
              <a:extLst>
                <a:ext uri="{FF2B5EF4-FFF2-40B4-BE49-F238E27FC236}">
                  <a16:creationId xmlns:a16="http://schemas.microsoft.com/office/drawing/2014/main" id="{00000000-0008-0000-0100-00000C000000}"/>
                </a:ext>
              </a:extLst>
            </xdr:cNvPr>
            <xdr:cNvSpPr/>
          </xdr:nvSpPr>
          <xdr:spPr>
            <a:xfrm>
              <a:off x="10194293" y="1036060"/>
              <a:ext cx="534374" cy="545876"/>
            </a:xfrm>
            <a:prstGeom prst="rect">
              <a:avLst/>
            </a:prstGeom>
            <a:noFill/>
          </xdr:spPr>
          <xdr:txBody>
            <a:bodyPr wrap="square" lIns="91440" tIns="45720" rIns="91440" bIns="45720">
              <a:noAutofit/>
            </a:bodyPr>
            <a:lstStyle/>
            <a:p>
              <a:pPr algn="ctr"/>
              <a:r>
                <a:rPr lang="en-US" sz="2800" b="1" cap="none" spc="0">
                  <a:ln w="0"/>
                  <a:solidFill>
                    <a:srgbClr val="0070C0"/>
                  </a:solidFill>
                  <a:effectLst/>
                  <a:latin typeface="Bembo" panose="02020502050201020203" pitchFamily="18" charset="0"/>
                </a:rPr>
                <a:t>&amp;</a:t>
              </a:r>
              <a:endParaRPr lang="en-US" sz="4800" b="1" cap="none" spc="0">
                <a:ln w="0"/>
                <a:solidFill>
                  <a:srgbClr val="0070C0"/>
                </a:solidFill>
                <a:effectLst/>
                <a:latin typeface="Bembo" panose="02020502050201020203" pitchFamily="18" charset="0"/>
              </a:endParaRPr>
            </a:p>
          </xdr:txBody>
        </xdr:sp>
      </xdr:grpSp>
      <xdr:grpSp>
        <xdr:nvGrpSpPr>
          <xdr:cNvPr id="6" name="Group 5">
            <a:extLst>
              <a:ext uri="{FF2B5EF4-FFF2-40B4-BE49-F238E27FC236}">
                <a16:creationId xmlns:a16="http://schemas.microsoft.com/office/drawing/2014/main" id="{00000000-0008-0000-0100-000006000000}"/>
              </a:ext>
            </a:extLst>
          </xdr:cNvPr>
          <xdr:cNvGrpSpPr/>
        </xdr:nvGrpSpPr>
        <xdr:grpSpPr>
          <a:xfrm>
            <a:off x="8743950" y="2180946"/>
            <a:ext cx="4680243" cy="2131471"/>
            <a:chOff x="6938770" y="1378383"/>
            <a:chExt cx="4577194" cy="1897294"/>
          </a:xfrm>
        </xdr:grpSpPr>
        <xdr:sp macro="" textlink="">
          <xdr:nvSpPr>
            <xdr:cNvPr id="15" name="Rectangle 14">
              <a:extLst>
                <a:ext uri="{FF2B5EF4-FFF2-40B4-BE49-F238E27FC236}">
                  <a16:creationId xmlns:a16="http://schemas.microsoft.com/office/drawing/2014/main" id="{00000000-0008-0000-0100-00000F000000}"/>
                </a:ext>
              </a:extLst>
            </xdr:cNvPr>
            <xdr:cNvSpPr/>
          </xdr:nvSpPr>
          <xdr:spPr>
            <a:xfrm>
              <a:off x="8386210" y="2108059"/>
              <a:ext cx="522608" cy="485902"/>
            </a:xfrm>
            <a:prstGeom prst="rect">
              <a:avLst/>
            </a:prstGeom>
            <a:noFill/>
          </xdr:spPr>
          <xdr:txBody>
            <a:bodyPr wrap="square" lIns="91440" tIns="45720" rIns="91440" bIns="45720">
              <a:noAutofit/>
            </a:bodyPr>
            <a:lstStyle/>
            <a:p>
              <a:pPr algn="ctr"/>
              <a:r>
                <a:rPr lang="en-US" sz="2800" b="1" cap="none" spc="0">
                  <a:ln w="0"/>
                  <a:solidFill>
                    <a:srgbClr val="0070C0"/>
                  </a:solidFill>
                  <a:effectLst/>
                  <a:latin typeface="Bembo" panose="02020502050201020203" pitchFamily="18" charset="0"/>
                </a:rPr>
                <a:t>&amp;</a:t>
              </a:r>
              <a:endParaRPr lang="en-US" sz="4800" b="1" cap="none" spc="0">
                <a:ln w="0"/>
                <a:solidFill>
                  <a:srgbClr val="0070C0"/>
                </a:solidFill>
                <a:effectLst/>
                <a:latin typeface="Bembo" panose="02020502050201020203" pitchFamily="18" charset="0"/>
              </a:endParaRPr>
            </a:p>
          </xdr:txBody>
        </xdr:sp>
        <xdr:grpSp>
          <xdr:nvGrpSpPr>
            <xdr:cNvPr id="4" name="Group 3">
              <a:extLst>
                <a:ext uri="{FF2B5EF4-FFF2-40B4-BE49-F238E27FC236}">
                  <a16:creationId xmlns:a16="http://schemas.microsoft.com/office/drawing/2014/main" id="{00000000-0008-0000-0100-000004000000}"/>
                </a:ext>
              </a:extLst>
            </xdr:cNvPr>
            <xdr:cNvGrpSpPr/>
          </xdr:nvGrpSpPr>
          <xdr:grpSpPr>
            <a:xfrm>
              <a:off x="6938770" y="1378383"/>
              <a:ext cx="4577194" cy="784598"/>
              <a:chOff x="6938770" y="1378383"/>
              <a:chExt cx="4577194" cy="784598"/>
            </a:xfrm>
          </xdr:grpSpPr>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7320360" y="1378383"/>
                <a:ext cx="4195604" cy="784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200" b="1">
                    <a:solidFill>
                      <a:schemeClr val="accent2"/>
                    </a:solidFill>
                    <a:latin typeface="+mn-lt"/>
                    <a:ea typeface="+mn-ea"/>
                    <a:cs typeface="+mn-cs"/>
                  </a:rPr>
                  <a:t>Batting Average</a:t>
                </a:r>
                <a:r>
                  <a:rPr lang="en-US" sz="1200" b="1">
                    <a:solidFill>
                      <a:schemeClr val="accent2"/>
                    </a:solidFill>
                    <a:latin typeface="+mn-lt"/>
                  </a:rPr>
                  <a:t>: </a:t>
                </a:r>
              </a:p>
              <a:p>
                <a:pPr algn="l"/>
                <a:r>
                  <a:rPr lang="en-US" sz="1200" b="1" baseline="0">
                    <a:solidFill>
                      <a:schemeClr val="accent2"/>
                    </a:solidFill>
                    <a:latin typeface="+mn-lt"/>
                  </a:rPr>
                  <a:t>A players batting average is the total number of runs they scored divided by the number of ties they were out. Averages are usually represented in 2 decimal places.</a:t>
                </a:r>
                <a:endParaRPr lang="en-US" sz="1200" b="1">
                  <a:solidFill>
                    <a:schemeClr val="accent2"/>
                  </a:solidFill>
                  <a:latin typeface="+mn-lt"/>
                </a:endParaRPr>
              </a:p>
            </xdr:txBody>
          </xdr:sp>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6938770" y="1568451"/>
                <a:ext cx="357310" cy="298449"/>
              </a:xfrm>
              <a:prstGeom prst="rect">
                <a:avLst/>
              </a:prstGeom>
            </xdr:spPr>
          </xdr:pic>
        </xdr:grpSp>
        <xdr:grpSp>
          <xdr:nvGrpSpPr>
            <xdr:cNvPr id="5" name="Group 4">
              <a:extLst>
                <a:ext uri="{FF2B5EF4-FFF2-40B4-BE49-F238E27FC236}">
                  <a16:creationId xmlns:a16="http://schemas.microsoft.com/office/drawing/2014/main" id="{00000000-0008-0000-0100-000005000000}"/>
                </a:ext>
              </a:extLst>
            </xdr:cNvPr>
            <xdr:cNvGrpSpPr/>
          </xdr:nvGrpSpPr>
          <xdr:grpSpPr>
            <a:xfrm>
              <a:off x="6959601" y="2491079"/>
              <a:ext cx="4470434" cy="784598"/>
              <a:chOff x="6959601" y="2491079"/>
              <a:chExt cx="4470434" cy="784598"/>
            </a:xfrm>
          </xdr:grpSpPr>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7368575" y="2491079"/>
                <a:ext cx="4061460" cy="784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00B050"/>
                    </a:solidFill>
                    <a:latin typeface="+mn-lt"/>
                  </a:rPr>
                  <a:t>Dismissals:</a:t>
                </a:r>
              </a:p>
              <a:p>
                <a:r>
                  <a:rPr lang="en-US" sz="1200" b="1" baseline="0">
                    <a:solidFill>
                      <a:srgbClr val="00B050"/>
                    </a:solidFill>
                    <a:latin typeface="+mn-lt"/>
                  </a:rPr>
                  <a:t>Dismissals is when the team player returns back to pavilion post playing his part. This can be because of wicket taken in multiple forms</a:t>
                </a:r>
                <a:r>
                  <a:rPr lang="en-US" sz="1200" b="0" baseline="0">
                    <a:solidFill>
                      <a:srgbClr val="00B050"/>
                    </a:solidFill>
                    <a:latin typeface="+mn-lt"/>
                  </a:rPr>
                  <a:t>.</a:t>
                </a:r>
                <a:endParaRPr lang="en-US" sz="1200" b="0">
                  <a:solidFill>
                    <a:srgbClr val="00B050"/>
                  </a:solidFill>
                  <a:latin typeface="+mn-lt"/>
                </a:endParaRPr>
              </a:p>
            </xdr:txBody>
          </xdr:sp>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6959601" y="2590801"/>
                <a:ext cx="393700" cy="393700"/>
              </a:xfrm>
              <a:prstGeom prst="rect">
                <a:avLst/>
              </a:prstGeom>
            </xdr:spPr>
          </xdr:pic>
        </xdr:grpSp>
      </xdr:grpSp>
    </xdr:grpSp>
    <xdr:clientData/>
  </xdr:twoCellAnchor>
  <mc:AlternateContent xmlns:mc="http://schemas.openxmlformats.org/markup-compatibility/2006">
    <mc:Choice xmlns:a14="http://schemas.microsoft.com/office/drawing/2010/main" Requires="a14">
      <xdr:twoCellAnchor editAs="oneCell">
        <xdr:from>
          <xdr:col>0</xdr:col>
          <xdr:colOff>146050</xdr:colOff>
          <xdr:row>11</xdr:row>
          <xdr:rowOff>76200</xdr:rowOff>
        </xdr:from>
        <xdr:to>
          <xdr:col>2</xdr:col>
          <xdr:colOff>127000</xdr:colOff>
          <xdr:row>11</xdr:row>
          <xdr:rowOff>393700</xdr:rowOff>
        </xdr:to>
        <xdr:sp macro="" textlink="">
          <xdr:nvSpPr>
            <xdr:cNvPr id="28673" name="Check Box 1" hidden="1">
              <a:extLst>
                <a:ext uri="{63B3BB69-23CF-44E3-9099-C40C66FF867C}">
                  <a14:compatExt spid="_x0000_s28673"/>
                </a:ext>
                <a:ext uri="{FF2B5EF4-FFF2-40B4-BE49-F238E27FC236}">
                  <a16:creationId xmlns:a16="http://schemas.microsoft.com/office/drawing/2014/main" id="{00000000-0008-0000-0100-000001700000}"/>
                </a:ext>
              </a:extLst>
            </xdr:cNvPr>
            <xdr:cNvSpPr/>
          </xdr:nvSpPr>
          <xdr:spPr bwMode="auto">
            <a:xfrm>
              <a:off x="0" y="0"/>
              <a:ext cx="0" cy="0"/>
            </a:xfrm>
            <a:prstGeom prst="rect">
              <a:avLst/>
            </a:prstGeom>
            <a:gradFill rotWithShape="1">
              <a:gsLst>
                <a:gs pos="0">
                  <a:srgbClr val="008000" mc:Ignorable="a14" a14:legacySpreadsheetColorIndex="17"/>
                </a:gs>
                <a:gs pos="100000">
                  <a:srgbClr val="339966" mc:Ignorable="a14" a14:legacySpreadsheetColorIndex="57"/>
                </a:gs>
              </a:gsLst>
              <a:lin ang="5400000" scaled="1"/>
            </a:gradFill>
            <a:ln w="57150" cmpd="thinThick">
              <a:solidFill>
                <a:srgbClr val="008000" mc:Ignorable="a14" a14:legacySpreadsheetColorIndex="17"/>
              </a:solidFill>
              <a:miter lim="800000"/>
              <a:headEnd/>
              <a:tailEnd/>
            </a:ln>
          </xdr:spPr>
          <xdr:txBody>
            <a:bodyPr vertOverflow="clip" wrap="square" lIns="36576" tIns="32004" rIns="0" bIns="32004" anchor="ctr" upright="1"/>
            <a:lstStyle/>
            <a:p>
              <a:pPr algn="l" rtl="0">
                <a:defRPr sz="1000"/>
              </a:pPr>
              <a:r>
                <a:rPr lang="en-SG" sz="800" b="0" i="0" u="none" strike="noStrike" baseline="0">
                  <a:solidFill>
                    <a:srgbClr val="000000"/>
                  </a:solidFill>
                  <a:latin typeface="Segoe UI"/>
                  <a:cs typeface="Segoe UI"/>
                </a:rPr>
                <a:t>Dismissals</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50800</xdr:colOff>
          <xdr:row>7</xdr:row>
          <xdr:rowOff>95250</xdr:rowOff>
        </xdr:from>
        <xdr:to>
          <xdr:col>2</xdr:col>
          <xdr:colOff>184150</xdr:colOff>
          <xdr:row>12</xdr:row>
          <xdr:rowOff>50800</xdr:rowOff>
        </xdr:to>
        <xdr:sp macro="" textlink="">
          <xdr:nvSpPr>
            <xdr:cNvPr id="28674" name="Group Box 2" hidden="1">
              <a:extLst>
                <a:ext uri="{63B3BB69-23CF-44E3-9099-C40C66FF867C}">
                  <a14:compatExt spid="_x0000_s28674"/>
                </a:ext>
                <a:ext uri="{FF2B5EF4-FFF2-40B4-BE49-F238E27FC236}">
                  <a16:creationId xmlns:a16="http://schemas.microsoft.com/office/drawing/2014/main" id="{00000000-0008-0000-0100-0000027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SG" sz="800" b="0" i="0" u="none" strike="noStrike" baseline="0">
                  <a:solidFill>
                    <a:srgbClr val="000000"/>
                  </a:solidFill>
                  <a:latin typeface="Segoe UI"/>
                  <a:cs typeface="Segoe UI"/>
                </a:rPr>
                <a:t>Selection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146050</xdr:colOff>
          <xdr:row>8</xdr:row>
          <xdr:rowOff>76200</xdr:rowOff>
        </xdr:from>
        <xdr:to>
          <xdr:col>2</xdr:col>
          <xdr:colOff>107950</xdr:colOff>
          <xdr:row>9</xdr:row>
          <xdr:rowOff>171450</xdr:rowOff>
        </xdr:to>
        <xdr:sp macro="" textlink="">
          <xdr:nvSpPr>
            <xdr:cNvPr id="28675" name="Check Box 3" hidden="1">
              <a:extLst>
                <a:ext uri="{63B3BB69-23CF-44E3-9099-C40C66FF867C}">
                  <a14:compatExt spid="_x0000_s28675"/>
                </a:ext>
                <a:ext uri="{FF2B5EF4-FFF2-40B4-BE49-F238E27FC236}">
                  <a16:creationId xmlns:a16="http://schemas.microsoft.com/office/drawing/2014/main" id="{00000000-0008-0000-0100-000003700000}"/>
                </a:ext>
              </a:extLst>
            </xdr:cNvPr>
            <xdr:cNvSpPr/>
          </xdr:nvSpPr>
          <xdr:spPr bwMode="auto">
            <a:xfrm>
              <a:off x="0" y="0"/>
              <a:ext cx="0" cy="0"/>
            </a:xfrm>
            <a:prstGeom prst="rect">
              <a:avLst/>
            </a:prstGeom>
            <a:gradFill rotWithShape="1">
              <a:gsLst>
                <a:gs pos="0">
                  <a:srgbClr val="FF6600" mc:Ignorable="a14" a14:legacySpreadsheetColorIndex="53"/>
                </a:gs>
                <a:gs pos="100000">
                  <a:srgbClr val="FF9900" mc:Ignorable="a14" a14:legacySpreadsheetColorIndex="52"/>
                </a:gs>
              </a:gsLst>
              <a:lin ang="5400000" scaled="1"/>
            </a:gradFill>
            <a:ln w="57150" cmpd="thinThick">
              <a:solidFill>
                <a:srgbClr val="FF6600" mc:Ignorable="a14" a14:legacySpreadsheetColorIndex="53"/>
              </a:solidFill>
              <a:miter lim="800000"/>
              <a:headEnd/>
              <a:tailEnd/>
            </a:ln>
          </xdr:spPr>
          <xdr:txBody>
            <a:bodyPr vertOverflow="clip" wrap="square" lIns="36576" tIns="32004" rIns="0" bIns="32004" anchor="ctr" upright="1"/>
            <a:lstStyle/>
            <a:p>
              <a:pPr algn="l" rtl="0">
                <a:defRPr sz="1000"/>
              </a:pPr>
              <a:r>
                <a:rPr lang="en-SG" sz="800" b="0" i="0" u="none" strike="noStrike" baseline="0">
                  <a:solidFill>
                    <a:srgbClr val="000000"/>
                  </a:solidFill>
                  <a:latin typeface="Segoe UI"/>
                  <a:cs typeface="Segoe UI"/>
                </a:rPr>
                <a:t>Batting Average</a:t>
              </a:r>
            </a:p>
          </xdr:txBody>
        </xdr:sp>
        <xdr:clientData/>
      </xdr:twoCellAnchor>
    </mc:Choice>
    <mc:Fallback/>
  </mc:AlternateContent>
  <xdr:twoCellAnchor>
    <xdr:from>
      <xdr:col>0</xdr:col>
      <xdr:colOff>431800</xdr:colOff>
      <xdr:row>9</xdr:row>
      <xdr:rowOff>177800</xdr:rowOff>
    </xdr:from>
    <xdr:to>
      <xdr:col>1</xdr:col>
      <xdr:colOff>209550</xdr:colOff>
      <xdr:row>11</xdr:row>
      <xdr:rowOff>76200</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431800" y="1835150"/>
          <a:ext cx="387350" cy="266700"/>
        </a:xfrm>
        <a:prstGeom prst="rect">
          <a:avLst/>
        </a:prstGeom>
        <a:noFill/>
      </xdr:spPr>
      <xdr:txBody>
        <a:bodyPr wrap="square" lIns="91440" tIns="45720" rIns="91440" bIns="45720">
          <a:noAutofit/>
        </a:bodyPr>
        <a:lstStyle/>
        <a:p>
          <a:pPr algn="ctr"/>
          <a:r>
            <a:rPr lang="en-US" sz="1400" b="1" cap="none" spc="0">
              <a:ln w="0"/>
              <a:solidFill>
                <a:srgbClr val="0070C0"/>
              </a:solidFill>
              <a:effectLst/>
              <a:latin typeface="Bembo" panose="02020502050201020203" pitchFamily="18" charset="0"/>
            </a:rPr>
            <a:t>&amp;</a:t>
          </a:r>
          <a:endParaRPr lang="en-US" sz="2800" b="1" cap="none" spc="0">
            <a:ln w="0"/>
            <a:solidFill>
              <a:srgbClr val="0070C0"/>
            </a:solidFill>
            <a:effectLst/>
            <a:latin typeface="Bembo" panose="02020502050201020203"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82550</xdr:colOff>
          <xdr:row>14</xdr:row>
          <xdr:rowOff>82550</xdr:rowOff>
        </xdr:from>
        <xdr:to>
          <xdr:col>2</xdr:col>
          <xdr:colOff>488950</xdr:colOff>
          <xdr:row>15</xdr:row>
          <xdr:rowOff>139700</xdr:rowOff>
        </xdr:to>
        <xdr:sp macro="" textlink="">
          <xdr:nvSpPr>
            <xdr:cNvPr id="28678" name="Drop Down 6" descr="Check" hidden="1">
              <a:extLst>
                <a:ext uri="{63B3BB69-23CF-44E3-9099-C40C66FF867C}">
                  <a14:compatExt spid="_x0000_s28678"/>
                </a:ext>
                <a:ext uri="{FF2B5EF4-FFF2-40B4-BE49-F238E27FC236}">
                  <a16:creationId xmlns:a16="http://schemas.microsoft.com/office/drawing/2014/main" id="{00000000-0008-0000-0100-000006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31750</xdr:colOff>
          <xdr:row>13</xdr:row>
          <xdr:rowOff>133350</xdr:rowOff>
        </xdr:from>
        <xdr:to>
          <xdr:col>2</xdr:col>
          <xdr:colOff>565150</xdr:colOff>
          <xdr:row>16</xdr:row>
          <xdr:rowOff>139700</xdr:rowOff>
        </xdr:to>
        <xdr:sp macro="" textlink="">
          <xdr:nvSpPr>
            <xdr:cNvPr id="28680" name="Group Box 8" hidden="1">
              <a:extLst>
                <a:ext uri="{63B3BB69-23CF-44E3-9099-C40C66FF867C}">
                  <a14:compatExt spid="_x0000_s28680"/>
                </a:ext>
                <a:ext uri="{FF2B5EF4-FFF2-40B4-BE49-F238E27FC236}">
                  <a16:creationId xmlns:a16="http://schemas.microsoft.com/office/drawing/2014/main" id="{00000000-0008-0000-0100-0000087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SG" sz="800" b="0" i="0" u="none" strike="noStrike" baseline="0">
                  <a:solidFill>
                    <a:srgbClr val="000000"/>
                  </a:solidFill>
                  <a:latin typeface="Segoe UI"/>
                  <a:cs typeface="Segoe UI"/>
                </a:rPr>
                <a:t>Ascending Order</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408517</xdr:colOff>
      <xdr:row>1</xdr:row>
      <xdr:rowOff>1147100</xdr:rowOff>
    </xdr:from>
    <xdr:to>
      <xdr:col>10</xdr:col>
      <xdr:colOff>419100</xdr:colOff>
      <xdr:row>1</xdr:row>
      <xdr:rowOff>3108524</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4010217" y="6227100"/>
          <a:ext cx="2448983" cy="1961424"/>
        </a:xfrm>
        <a:prstGeom prst="rect">
          <a:avLst/>
        </a:prstGeom>
      </xdr:spPr>
    </xdr:pic>
    <xdr:clientData/>
  </xdr:twoCellAnchor>
  <xdr:twoCellAnchor editAs="oneCell">
    <xdr:from>
      <xdr:col>5</xdr:col>
      <xdr:colOff>156633</xdr:colOff>
      <xdr:row>0</xdr:row>
      <xdr:rowOff>1339850</xdr:rowOff>
    </xdr:from>
    <xdr:to>
      <xdr:col>9</xdr:col>
      <xdr:colOff>114616</xdr:colOff>
      <xdr:row>0</xdr:row>
      <xdr:rowOff>3301274</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10748433" y="1339850"/>
          <a:ext cx="2396383" cy="1961424"/>
        </a:xfrm>
        <a:prstGeom prst="rect">
          <a:avLst/>
        </a:prstGeom>
      </xdr:spPr>
    </xdr:pic>
    <xdr:clientData/>
  </xdr:twoCellAnchor>
  <xdr:twoCellAnchor editAs="oneCell">
    <xdr:from>
      <xdr:col>6</xdr:col>
      <xdr:colOff>169536</xdr:colOff>
      <xdr:row>2</xdr:row>
      <xdr:rowOff>1132148</xdr:rowOff>
    </xdr:from>
    <xdr:to>
      <xdr:col>10</xdr:col>
      <xdr:colOff>198766</xdr:colOff>
      <xdr:row>2</xdr:row>
      <xdr:rowOff>3075607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1370936" y="11355648"/>
          <a:ext cx="2467630" cy="1943459"/>
        </a:xfrm>
        <a:prstGeom prst="rect">
          <a:avLst/>
        </a:prstGeom>
      </xdr:spPr>
    </xdr:pic>
    <xdr:clientData/>
  </xdr:twoCellAnchor>
  <xdr:twoCellAnchor>
    <xdr:from>
      <xdr:col>2</xdr:col>
      <xdr:colOff>378488</xdr:colOff>
      <xdr:row>2</xdr:row>
      <xdr:rowOff>1409700</xdr:rowOff>
    </xdr:from>
    <xdr:to>
      <xdr:col>2</xdr:col>
      <xdr:colOff>2298701</xdr:colOff>
      <xdr:row>2</xdr:row>
      <xdr:rowOff>3166970</xdr:rowOff>
    </xdr:to>
    <xdr:pic>
      <xdr:nvPicPr>
        <xdr:cNvPr id="10" name="CSK">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a:stretch>
          <a:fillRect/>
        </a:stretch>
      </xdr:blipFill>
      <xdr:spPr>
        <a:xfrm>
          <a:off x="8023888" y="11569700"/>
          <a:ext cx="1920213" cy="1757270"/>
        </a:xfrm>
        <a:prstGeom prst="roundRect">
          <a:avLst>
            <a:gd name="adj" fmla="val 15643"/>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absolute">
    <xdr:from>
      <xdr:col>12</xdr:col>
      <xdr:colOff>575472</xdr:colOff>
      <xdr:row>1</xdr:row>
      <xdr:rowOff>2679758</xdr:rowOff>
    </xdr:from>
    <xdr:to>
      <xdr:col>15</xdr:col>
      <xdr:colOff>410765</xdr:colOff>
      <xdr:row>2</xdr:row>
      <xdr:rowOff>100735</xdr:rowOff>
    </xdr:to>
    <xdr:pic>
      <xdr:nvPicPr>
        <xdr:cNvPr id="11" name="RCB">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834772" y="7759758"/>
          <a:ext cx="1664093" cy="250097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475725</xdr:colOff>
      <xdr:row>0</xdr:row>
      <xdr:rowOff>1447800</xdr:rowOff>
    </xdr:from>
    <xdr:to>
      <xdr:col>2</xdr:col>
      <xdr:colOff>2498589</xdr:colOff>
      <xdr:row>0</xdr:row>
      <xdr:rowOff>3326593</xdr:rowOff>
    </xdr:to>
    <xdr:pic>
      <xdr:nvPicPr>
        <xdr:cNvPr id="12" name="SRH" descr="VIVO IPL 2017: SWOT Analysis of Sunrisers Hyderabad #IPL ...">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4933" r="12816"/>
        <a:stretch/>
      </xdr:blipFill>
      <xdr:spPr bwMode="auto">
        <a:xfrm>
          <a:off x="5720825" y="1447800"/>
          <a:ext cx="2022864" cy="1878793"/>
        </a:xfrm>
        <a:prstGeom prst="roundRect">
          <a:avLst>
            <a:gd name="adj" fmla="val 13253"/>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10</xdr:col>
      <xdr:colOff>560253</xdr:colOff>
      <xdr:row>0</xdr:row>
      <xdr:rowOff>114300</xdr:rowOff>
    </xdr:from>
    <xdr:to>
      <xdr:col>15</xdr:col>
      <xdr:colOff>63751</xdr:colOff>
      <xdr:row>0</xdr:row>
      <xdr:rowOff>4991100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00353" y="114300"/>
          <a:ext cx="2551498" cy="4876800"/>
        </a:xfrm>
        <a:prstGeom prst="rect">
          <a:avLst/>
        </a:prstGeom>
      </xdr:spPr>
    </xdr:pic>
    <xdr:clientData/>
  </xdr:twoCellAnchor>
  <xdr:twoCellAnchor editAs="oneCell">
    <xdr:from>
      <xdr:col>21</xdr:col>
      <xdr:colOff>156430</xdr:colOff>
      <xdr:row>0</xdr:row>
      <xdr:rowOff>4591050</xdr:rowOff>
    </xdr:from>
    <xdr:to>
      <xdr:col>25</xdr:col>
      <xdr:colOff>348679</xdr:colOff>
      <xdr:row>1</xdr:row>
      <xdr:rowOff>4184650</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902130" y="4591050"/>
          <a:ext cx="2630649" cy="4673600"/>
        </a:xfrm>
        <a:prstGeom prst="rect">
          <a:avLst/>
        </a:prstGeom>
      </xdr:spPr>
    </xdr:pic>
    <xdr:clientData/>
  </xdr:twoCellAnchor>
  <xdr:twoCellAnchor editAs="oneCell">
    <xdr:from>
      <xdr:col>12</xdr:col>
      <xdr:colOff>193803</xdr:colOff>
      <xdr:row>2</xdr:row>
      <xdr:rowOff>1638300</xdr:rowOff>
    </xdr:from>
    <xdr:to>
      <xdr:col>16</xdr:col>
      <xdr:colOff>229578</xdr:colOff>
      <xdr:row>2</xdr:row>
      <xdr:rowOff>5016500</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072103" y="11798300"/>
          <a:ext cx="2474175" cy="3378200"/>
        </a:xfrm>
        <a:prstGeom prst="rect">
          <a:avLst/>
        </a:prstGeom>
      </xdr:spPr>
    </xdr:pic>
    <xdr:clientData/>
  </xdr:twoCellAnchor>
  <xdr:twoCellAnchor editAs="oneCell">
    <xdr:from>
      <xdr:col>0</xdr:col>
      <xdr:colOff>63500</xdr:colOff>
      <xdr:row>2</xdr:row>
      <xdr:rowOff>114300</xdr:rowOff>
    </xdr:from>
    <xdr:to>
      <xdr:col>0</xdr:col>
      <xdr:colOff>5061408</xdr:colOff>
      <xdr:row>2</xdr:row>
      <xdr:rowOff>4940300</xdr:rowOff>
    </xdr:to>
    <xdr:pic>
      <xdr:nvPicPr>
        <xdr:cNvPr id="18" name="Suresh CSK">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11">
                  <a14:imgEffect>
                    <a14:backgroundRemoval t="0" b="89985" l="9961" r="90625">
                      <a14:foregroundMark x1="64551" y1="12747" x2="55957" y2="1062"/>
                      <a14:foregroundMark x1="55957" y1="1062" x2="50000" y2="3338"/>
                      <a14:foregroundMark x1="50000" y1="3338" x2="53613" y2="10167"/>
                      <a14:foregroundMark x1="53613" y1="10167" x2="54785" y2="17602"/>
                      <a14:foregroundMark x1="54785" y1="17602" x2="57813" y2="19272"/>
                      <a14:foregroundMark x1="64941" y1="13202" x2="61523" y2="3490"/>
                      <a14:foregroundMark x1="64941" y1="11533" x2="62988" y2="3794"/>
                      <a14:foregroundMark x1="62988" y1="3794" x2="60938" y2="0"/>
                      <a14:foregroundMark x1="90137" y1="56904" x2="90625" y2="54173"/>
                      <a14:foregroundMark x1="80078" y1="66768" x2="78906" y2="75114"/>
                      <a14:foregroundMark x1="78906" y1="75114" x2="76172" y2="82398"/>
                      <a14:foregroundMark x1="76172" y1="82398" x2="66406" y2="88619"/>
                      <a14:foregroundMark x1="66406" y1="88619" x2="61035" y2="89833"/>
                      <a14:foregroundMark x1="39648" y1="41882" x2="34668" y2="45372"/>
                      <a14:foregroundMark x1="34668" y1="45372" x2="37695" y2="52200"/>
                      <a14:foregroundMark x1="37695" y1="52200" x2="37891" y2="52200"/>
                      <a14:foregroundMark x1="35443" y1="51290" x2="37109" y2="53566"/>
                      <a14:foregroundMark x1="33887" y1="49165" x2="35402" y2="51234"/>
                      <a14:foregroundMark x1="35402" y1="51396" x2="36719" y2="54173"/>
                      <a14:foregroundMark x1="33984" y1="48407" x2="35352" y2="51290"/>
                      <a14:foregroundMark x1="35402" y1="52453" x2="37891" y2="55690"/>
                      <a14:foregroundMark x1="33691" y1="50228" x2="34508" y2="51290"/>
                      <a14:foregroundMark x1="37891" y1="55690" x2="38281" y2="55842"/>
                      <a14:foregroundMark x1="35059" y1="54780" x2="36816" y2="57815"/>
                      <a14:foregroundMark x1="36816" y1="57815" x2="41602" y2="58118"/>
                      <a14:foregroundMark x1="37109" y1="56449" x2="32715" y2="52504"/>
                      <a14:foregroundMark x1="33307" y1="51290" x2="37305" y2="43096"/>
                      <a14:foregroundMark x1="34668" y1="46889" x2="31911" y2="51290"/>
                      <a14:foregroundMark x1="33706" y1="54780" x2="41602" y2="60546"/>
                      <a14:foregroundMark x1="41602" y1="60546" x2="41602" y2="60546"/>
                      <a14:foregroundMark x1="45117" y1="61153" x2="34277" y2="56601"/>
                      <a14:foregroundMark x1="34277" y1="56601" x2="32744" y2="54780"/>
                      <a14:foregroundMark x1="62109" y1="87405" x2="75586" y2="87709"/>
                      <a14:backgroundMark x1="31250" y1="51290" x2="31250" y2="54780"/>
                    </a14:backgroundRemoval>
                  </a14:imgEffect>
                </a14:imgLayer>
              </a14:imgProps>
            </a:ext>
          </a:extLst>
        </a:blip>
        <a:srcRect l="29138" r="7070"/>
        <a:stretch/>
      </xdr:blipFill>
      <xdr:spPr>
        <a:xfrm>
          <a:off x="63500" y="10274300"/>
          <a:ext cx="4997908" cy="4826000"/>
        </a:xfrm>
        <a:prstGeom prst="rect">
          <a:avLst/>
        </a:prstGeom>
        <a:effectLst>
          <a:innerShdw blurRad="63500" dist="50800" dir="18900000">
            <a:prstClr val="black">
              <a:alpha val="50000"/>
            </a:prstClr>
          </a:innerShdw>
        </a:effectLst>
      </xdr:spPr>
    </xdr:pic>
    <xdr:clientData/>
  </xdr:twoCellAnchor>
  <xdr:twoCellAnchor>
    <xdr:from>
      <xdr:col>0</xdr:col>
      <xdr:colOff>450932</xdr:colOff>
      <xdr:row>1</xdr:row>
      <xdr:rowOff>76200</xdr:rowOff>
    </xdr:from>
    <xdr:to>
      <xdr:col>0</xdr:col>
      <xdr:colOff>5118476</xdr:colOff>
      <xdr:row>1</xdr:row>
      <xdr:rowOff>5054600</xdr:rowOff>
    </xdr:to>
    <xdr:pic>
      <xdr:nvPicPr>
        <xdr:cNvPr id="20" name="Virat_RCB">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5985" b="97104" l="9517" r="89517">
                      <a14:foregroundMark x1="60552" y1="8880" x2="53793" y2="12741"/>
                      <a14:foregroundMark x1="53793" y1="12741" x2="53931" y2="33784"/>
                      <a14:foregroundMark x1="53931" y1="33784" x2="59862" y2="40347"/>
                      <a14:foregroundMark x1="59862" y1="40347" x2="67724" y2="39382"/>
                      <a14:foregroundMark x1="67724" y1="39382" x2="68552" y2="29344"/>
                      <a14:foregroundMark x1="68552" y1="29344" x2="66207" y2="18533"/>
                      <a14:foregroundMark x1="66207" y1="18533" x2="61655" y2="10039"/>
                      <a14:foregroundMark x1="61655" y1="10039" x2="60414" y2="9266"/>
                      <a14:foregroundMark x1="61379" y1="48456" x2="53379" y2="55019"/>
                      <a14:foregroundMark x1="53379" y1="55019" x2="48828" y2="63707"/>
                      <a14:foregroundMark x1="48828" y1="63707" x2="48276" y2="87066"/>
                      <a14:foregroundMark x1="48276" y1="87066" x2="62069" y2="95946"/>
                      <a14:foregroundMark x1="62069" y1="95946" x2="74897" y2="98456"/>
                      <a14:foregroundMark x1="74897" y1="98456" x2="82207" y2="97490"/>
                      <a14:foregroundMark x1="82207" y1="97490" x2="81241" y2="63900"/>
                      <a14:foregroundMark x1="81241" y1="63900" x2="76828" y2="56371"/>
                      <a14:foregroundMark x1="76828" y1="56371" x2="69517" y2="51544"/>
                      <a14:foregroundMark x1="64690" y1="9846" x2="57241" y2="7915"/>
                      <a14:foregroundMark x1="57241" y1="7915" x2="57103" y2="8108"/>
                      <a14:foregroundMark x1="61931" y1="7336" x2="59034" y2="5985"/>
                      <a14:foregroundMark x1="44276" y1="78764" x2="42483" y2="71815"/>
                      <a14:foregroundMark x1="46207" y1="90734" x2="42069" y2="69305"/>
                      <a14:foregroundMark x1="59310" y1="8108" x2="53103" y2="12934"/>
                      <a14:foregroundMark x1="53103" y1="12934" x2="51172" y2="22201"/>
                      <a14:foregroundMark x1="51172" y1="22201" x2="51310" y2="22780"/>
                    </a14:backgroundRemoval>
                  </a14:imgEffect>
                </a14:imgLayer>
              </a14:imgProps>
            </a:ext>
          </a:extLst>
        </a:blip>
        <a:srcRect l="14411" r="11703"/>
        <a:stretch/>
      </xdr:blipFill>
      <xdr:spPr>
        <a:xfrm>
          <a:off x="450932" y="5156200"/>
          <a:ext cx="4667544" cy="4978400"/>
        </a:xfrm>
        <a:prstGeom prst="rect">
          <a:avLst/>
        </a:prstGeom>
        <a:effectLst>
          <a:innerShdw blurRad="63500" dist="50800" dir="18900000">
            <a:prstClr val="black">
              <a:alpha val="50000"/>
            </a:prstClr>
          </a:innerShdw>
        </a:effectLst>
      </xdr:spPr>
    </xdr:pic>
    <xdr:clientData/>
  </xdr:twoCellAnchor>
  <xdr:twoCellAnchor>
    <xdr:from>
      <xdr:col>0</xdr:col>
      <xdr:colOff>876300</xdr:colOff>
      <xdr:row>0</xdr:row>
      <xdr:rowOff>0</xdr:rowOff>
    </xdr:from>
    <xdr:to>
      <xdr:col>1</xdr:col>
      <xdr:colOff>39119</xdr:colOff>
      <xdr:row>0</xdr:row>
      <xdr:rowOff>4978400</xdr:rowOff>
    </xdr:to>
    <xdr:pic>
      <xdr:nvPicPr>
        <xdr:cNvPr id="21" name="David SRH">
          <a:extLst>
            <a:ext uri="{FF2B5EF4-FFF2-40B4-BE49-F238E27FC236}">
              <a16:creationId xmlns:a16="http://schemas.microsoft.com/office/drawing/2014/main" id="{00000000-0008-0000-0200-00001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2500" b="98750" l="10000" r="90000">
                      <a14:foregroundMark x1="61406" y1="10500" x2="54531" y2="2500"/>
                      <a14:foregroundMark x1="54531" y1="2500" x2="49531" y2="11500"/>
                      <a14:foregroundMark x1="51406" y1="31500" x2="45938" y2="37500"/>
                      <a14:foregroundMark x1="87344" y1="98750" x2="81406" y2="90250"/>
                      <a14:foregroundMark x1="81406" y1="90250" x2="80938" y2="88500"/>
                      <a14:foregroundMark x1="42344" y1="87250" x2="46875" y2="97750"/>
                      <a14:foregroundMark x1="46875" y1="97750" x2="65781" y2="98500"/>
                      <a14:foregroundMark x1="65781" y1="98500" x2="60938" y2="87500"/>
                      <a14:foregroundMark x1="60938" y1="87500" x2="52188" y2="87250"/>
                      <a14:foregroundMark x1="52188" y1="87250" x2="49844" y2="88250"/>
                      <a14:foregroundMark x1="84531" y1="97750" x2="78594" y2="89250"/>
                      <a14:foregroundMark x1="75503" y1="78500" x2="75000" y2="76750"/>
                      <a14:foregroundMark x1="78594" y1="89250" x2="75503" y2="78500"/>
                      <a14:foregroundMark x1="74532" y1="78500" x2="74219" y2="77750"/>
                      <a14:foregroundMark x1="82969" y1="98750" x2="74532" y2="78500"/>
                      <a14:foregroundMark x1="74688" y1="47500" x2="74688" y2="47500"/>
                      <a14:foregroundMark x1="73438" y1="43500" x2="73438" y2="43500"/>
                      <a14:foregroundMark x1="74844" y1="49250" x2="72188" y2="42750"/>
                      <a14:foregroundMark x1="75938" y1="54750" x2="73594" y2="42000"/>
                      <a14:foregroundMark x1="73594" y1="42000" x2="72969" y2="41250"/>
                      <a14:foregroundMark x1="35469" y1="65500" x2="36563" y2="52750"/>
                      <a14:foregroundMark x1="36563" y1="52750" x2="38906" y2="47500"/>
                      <a14:foregroundMark x1="52969" y1="55500" x2="53906" y2="53250"/>
                      <a14:backgroundMark x1="71719" y1="78500" x2="71719" y2="78500"/>
                      <a14:backgroundMark x1="70156" y1="71750" x2="70156" y2="71750"/>
                    </a14:backgroundRemoval>
                  </a14:imgEffect>
                </a14:imgLayer>
              </a14:imgProps>
            </a:ext>
          </a:extLst>
        </a:blip>
        <a:srcRect l="31611" r="9096"/>
        <a:stretch/>
      </xdr:blipFill>
      <xdr:spPr>
        <a:xfrm>
          <a:off x="876300" y="0"/>
          <a:ext cx="4306319" cy="4978400"/>
        </a:xfrm>
        <a:prstGeom prst="rect">
          <a:avLst/>
        </a:prstGeom>
        <a:effectLst>
          <a:innerShdw blurRad="63500" dist="50800" dir="18900000">
            <a:prstClr val="black">
              <a:alpha val="50000"/>
            </a:prstClr>
          </a:innerShdw>
        </a:effectLst>
      </xdr:spPr>
    </xdr:pic>
    <xdr:clientData/>
  </xdr:twoCellAnchor>
  <xdr:twoCellAnchor editAs="oneCell">
    <xdr:from>
      <xdr:col>2</xdr:col>
      <xdr:colOff>326193</xdr:colOff>
      <xdr:row>1</xdr:row>
      <xdr:rowOff>1523597</xdr:rowOff>
    </xdr:from>
    <xdr:to>
      <xdr:col>2</xdr:col>
      <xdr:colOff>2448233</xdr:colOff>
      <xdr:row>1</xdr:row>
      <xdr:rowOff>3212697</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6"/>
        <a:stretch>
          <a:fillRect/>
        </a:stretch>
      </xdr:blipFill>
      <xdr:spPr>
        <a:xfrm>
          <a:off x="7971593" y="6603597"/>
          <a:ext cx="2122040" cy="16891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257174</xdr:colOff>
      <xdr:row>2</xdr:row>
      <xdr:rowOff>85726</xdr:rowOff>
    </xdr:from>
    <xdr:to>
      <xdr:col>14</xdr:col>
      <xdr:colOff>95249</xdr:colOff>
      <xdr:row>15</xdr:row>
      <xdr:rowOff>95250</xdr:rowOff>
    </xdr:to>
    <xdr:graphicFrame macro="">
      <xdr:nvGraphicFramePr>
        <xdr:cNvPr id="9" name="Virat Total">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240112</xdr:colOff>
      <xdr:row>17</xdr:row>
      <xdr:rowOff>184149</xdr:rowOff>
    </xdr:from>
    <xdr:to>
      <xdr:col>14</xdr:col>
      <xdr:colOff>76200</xdr:colOff>
      <xdr:row>30</xdr:row>
      <xdr:rowOff>171450</xdr:rowOff>
    </xdr:to>
    <xdr:graphicFrame macro="">
      <xdr:nvGraphicFramePr>
        <xdr:cNvPr id="11" name="Virat Ave">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1</xdr:col>
          <xdr:colOff>47625</xdr:colOff>
          <xdr:row>6</xdr:row>
          <xdr:rowOff>171450</xdr:rowOff>
        </xdr:from>
        <xdr:to>
          <xdr:col>3</xdr:col>
          <xdr:colOff>361950</xdr:colOff>
          <xdr:row>13</xdr:row>
          <xdr:rowOff>38100</xdr:rowOff>
        </xdr:to>
        <xdr:grpSp>
          <xdr:nvGrpSpPr>
            <xdr:cNvPr id="2" name="Group 1">
              <a:extLst>
                <a:ext uri="{FF2B5EF4-FFF2-40B4-BE49-F238E27FC236}">
                  <a16:creationId xmlns:a16="http://schemas.microsoft.com/office/drawing/2014/main" id="{00000000-0008-0000-0300-000002000000}"/>
                </a:ext>
              </a:extLst>
            </xdr:cNvPr>
            <xdr:cNvGrpSpPr/>
          </xdr:nvGrpSpPr>
          <xdr:grpSpPr>
            <a:xfrm>
              <a:off x="691696" y="1260021"/>
              <a:ext cx="1602468" cy="1136650"/>
              <a:chOff x="438150" y="542925"/>
              <a:chExt cx="1533526" cy="1200149"/>
            </a:xfrm>
          </xdr:grpSpPr>
          <xdr:sp macro="" textlink="">
            <xdr:nvSpPr>
              <xdr:cNvPr id="27651" name="Option Button 3" hidden="1">
                <a:extLst>
                  <a:ext uri="{63B3BB69-23CF-44E3-9099-C40C66FF867C}">
                    <a14:compatExt spid="_x0000_s27651"/>
                  </a:ext>
                  <a:ext uri="{FF2B5EF4-FFF2-40B4-BE49-F238E27FC236}">
                    <a16:creationId xmlns:a16="http://schemas.microsoft.com/office/drawing/2014/main" id="{00000000-0008-0000-0300-0000036C0000}"/>
                  </a:ext>
                </a:extLst>
              </xdr:cNvPr>
              <xdr:cNvSpPr/>
            </xdr:nvSpPr>
            <xdr:spPr bwMode="auto">
              <a:xfrm>
                <a:off x="438150" y="542925"/>
                <a:ext cx="1514475" cy="276225"/>
              </a:xfrm>
              <a:prstGeom prst="rect">
                <a:avLst/>
              </a:prstGeom>
              <a:gradFill rotWithShape="1">
                <a:gsLst>
                  <a:gs pos="0">
                    <a:srgbClr val="FF0000" mc:Ignorable="a14" a14:legacySpreadsheetColorIndex="10"/>
                  </a:gs>
                  <a:gs pos="100000">
                    <a:srgbClr val="FF6600" mc:Ignorable="a14" a14:legacySpreadsheetColorIndex="53"/>
                  </a:gs>
                </a:gsLst>
                <a:lin ang="5400000" scaled="1"/>
              </a:gradFill>
              <a:ln w="57150" cmpd="thinThick">
                <a:solidFill>
                  <a:srgbClr val="FF6600" mc:Ignorable="a14" a14:legacySpreadsheetColorIndex="53"/>
                </a:solidFill>
                <a:miter lim="800000"/>
                <a:headEnd/>
                <a:tailEnd/>
              </a:ln>
            </xdr:spPr>
            <xdr:txBody>
              <a:bodyPr vertOverflow="clip" wrap="square" lIns="36576" tIns="32004" rIns="0" bIns="32004" anchor="ctr" upright="1"/>
              <a:lstStyle/>
              <a:p>
                <a:pPr algn="l" rtl="0">
                  <a:defRPr sz="1000"/>
                </a:pPr>
                <a:r>
                  <a:rPr lang="en-SG" sz="800" b="0" i="0" u="none" strike="noStrike" baseline="0">
                    <a:solidFill>
                      <a:srgbClr val="000000"/>
                    </a:solidFill>
                    <a:latin typeface="Segoe UI"/>
                    <a:cs typeface="Segoe UI"/>
                  </a:rPr>
                  <a:t>David Warner</a:t>
                </a:r>
              </a:p>
            </xdr:txBody>
          </xdr:sp>
          <xdr:sp macro="" textlink="">
            <xdr:nvSpPr>
              <xdr:cNvPr id="27652" name="Option Button 4" hidden="1">
                <a:extLst>
                  <a:ext uri="{63B3BB69-23CF-44E3-9099-C40C66FF867C}">
                    <a14:compatExt spid="_x0000_s27652"/>
                  </a:ext>
                  <a:ext uri="{FF2B5EF4-FFF2-40B4-BE49-F238E27FC236}">
                    <a16:creationId xmlns:a16="http://schemas.microsoft.com/office/drawing/2014/main" id="{00000000-0008-0000-0300-0000046C0000}"/>
                  </a:ext>
                </a:extLst>
              </xdr:cNvPr>
              <xdr:cNvSpPr/>
            </xdr:nvSpPr>
            <xdr:spPr bwMode="auto">
              <a:xfrm>
                <a:off x="447675" y="1476374"/>
                <a:ext cx="1524001" cy="266700"/>
              </a:xfrm>
              <a:prstGeom prst="rect">
                <a:avLst/>
              </a:prstGeom>
              <a:gradFill rotWithShape="1">
                <a:gsLst>
                  <a:gs pos="0">
                    <a:srgbClr val="FF6600" mc:Ignorable="a14" a14:legacySpreadsheetColorIndex="53"/>
                  </a:gs>
                  <a:gs pos="100000">
                    <a:srgbClr val="FF0000" mc:Ignorable="a14" a14:legacySpreadsheetColorIndex="10"/>
                  </a:gs>
                </a:gsLst>
                <a:lin ang="5400000" scaled="1"/>
              </a:gradFill>
              <a:ln w="57150" cmpd="thinThick">
                <a:solidFill>
                  <a:srgbClr val="FF0000" mc:Ignorable="a14" a14:legacySpreadsheetColorIndex="10"/>
                </a:solidFill>
                <a:miter lim="800000"/>
                <a:headEnd/>
                <a:tailEnd/>
              </a:ln>
            </xdr:spPr>
            <xdr:txBody>
              <a:bodyPr vertOverflow="clip" wrap="square" lIns="36576" tIns="32004" rIns="0" bIns="32004" anchor="ctr" upright="1"/>
              <a:lstStyle/>
              <a:p>
                <a:pPr algn="l" rtl="0">
                  <a:defRPr sz="1000"/>
                </a:pPr>
                <a:r>
                  <a:rPr lang="en-SG" sz="800" b="0" i="0" u="none" strike="noStrike" baseline="0">
                    <a:solidFill>
                      <a:srgbClr val="000000"/>
                    </a:solidFill>
                    <a:latin typeface="Segoe UI"/>
                    <a:cs typeface="Segoe UI"/>
                  </a:rPr>
                  <a:t>Virat Kohli</a:t>
                </a:r>
              </a:p>
            </xdr:txBody>
          </xdr:sp>
          <xdr:sp macro="" textlink="">
            <xdr:nvSpPr>
              <xdr:cNvPr id="27653" name="Option Button 5" hidden="1">
                <a:extLst>
                  <a:ext uri="{63B3BB69-23CF-44E3-9099-C40C66FF867C}">
                    <a14:compatExt spid="_x0000_s27653"/>
                  </a:ext>
                  <a:ext uri="{FF2B5EF4-FFF2-40B4-BE49-F238E27FC236}">
                    <a16:creationId xmlns:a16="http://schemas.microsoft.com/office/drawing/2014/main" id="{00000000-0008-0000-0300-0000056C0000}"/>
                  </a:ext>
                </a:extLst>
              </xdr:cNvPr>
              <xdr:cNvSpPr/>
            </xdr:nvSpPr>
            <xdr:spPr bwMode="auto">
              <a:xfrm>
                <a:off x="438150" y="1009651"/>
                <a:ext cx="1514475" cy="276225"/>
              </a:xfrm>
              <a:prstGeom prst="rect">
                <a:avLst/>
              </a:prstGeom>
              <a:gradFill rotWithShape="1">
                <a:gsLst>
                  <a:gs pos="0">
                    <a:srgbClr val="FFFF00" mc:Ignorable="a14" a14:legacySpreadsheetColorIndex="13"/>
                  </a:gs>
                  <a:gs pos="100000">
                    <a:srgbClr val="FFCC99" mc:Ignorable="a14" a14:legacySpreadsheetColorIndex="47"/>
                  </a:gs>
                </a:gsLst>
                <a:lin ang="5400000" scaled="1"/>
              </a:gradFill>
              <a:ln w="57150" cmpd="thinThick">
                <a:solidFill>
                  <a:srgbClr val="FFFF00" mc:Ignorable="a14" a14:legacySpreadsheetColorIndex="13"/>
                </a:solidFill>
                <a:miter lim="800000"/>
                <a:headEnd/>
                <a:tailEnd/>
              </a:ln>
            </xdr:spPr>
            <xdr:txBody>
              <a:bodyPr vertOverflow="clip" wrap="square" lIns="36576" tIns="32004" rIns="0" bIns="32004" anchor="ctr" upright="1"/>
              <a:lstStyle/>
              <a:p>
                <a:pPr algn="l" rtl="0">
                  <a:defRPr sz="1000"/>
                </a:pPr>
                <a:r>
                  <a:rPr lang="en-SG" sz="800" b="0" i="0" u="none" strike="noStrike" baseline="0">
                    <a:solidFill>
                      <a:srgbClr val="000000"/>
                    </a:solidFill>
                    <a:latin typeface="Segoe UI"/>
                    <a:cs typeface="Segoe UI"/>
                  </a:rPr>
                  <a:t>Suresh Raina</a:t>
                </a:r>
              </a:p>
            </xdr:txBody>
          </xdr:sp>
        </xdr:grp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57437</xdr:colOff>
          <xdr:row>2</xdr:row>
          <xdr:rowOff>123826</xdr:rowOff>
        </xdr:from>
        <xdr:to>
          <xdr:col>21</xdr:col>
          <xdr:colOff>303498</xdr:colOff>
          <xdr:row>35</xdr:row>
          <xdr:rowOff>95250</xdr:rowOff>
        </xdr:to>
        <xdr:pic>
          <xdr:nvPicPr>
            <xdr:cNvPr id="10" name="Picture 9">
              <a:extLst>
                <a:ext uri="{FF2B5EF4-FFF2-40B4-BE49-F238E27FC236}">
                  <a16:creationId xmlns:a16="http://schemas.microsoft.com/office/drawing/2014/main" id="{00000000-0008-0000-0300-00000A000000}"/>
                </a:ext>
              </a:extLst>
            </xdr:cNvPr>
            <xdr:cNvPicPr>
              <a:picLocks noChangeAspect="1"/>
              <a:extLst>
                <a:ext uri="{84589F7E-364E-4C9E-8A38-B11213B215E9}">
                  <a14:cameraTool cellRange="Name_Pic" spid="_x0000_s27740"/>
                </a:ext>
              </a:extLst>
            </xdr:cNvPicPr>
          </xdr:nvPicPr>
          <xdr:blipFill>
            <a:blip xmlns:r="http://schemas.openxmlformats.org/officeDocument/2006/relationships" r:embed="rId3"/>
            <a:stretch>
              <a:fillRect/>
            </a:stretch>
          </xdr:blipFill>
          <xdr:spPr>
            <a:xfrm>
              <a:off x="8591837" y="504826"/>
              <a:ext cx="4513261" cy="6257924"/>
            </a:xfrm>
            <a:prstGeom prst="rect">
              <a:avLst/>
            </a:prstGeom>
            <a:noFill/>
            <a:ln>
              <a:noFill/>
            </a:ln>
            <a:effectLst>
              <a:softEdge rad="12700"/>
            </a:effec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161926</xdr:colOff>
          <xdr:row>19</xdr:row>
          <xdr:rowOff>57150</xdr:rowOff>
        </xdr:from>
        <xdr:to>
          <xdr:col>4</xdr:col>
          <xdr:colOff>363741</xdr:colOff>
          <xdr:row>28</xdr:row>
          <xdr:rowOff>142650</xdr:rowOff>
        </xdr:to>
        <xdr:pic>
          <xdr:nvPicPr>
            <xdr:cNvPr id="12" name="Picture 11">
              <a:extLst>
                <a:ext uri="{FF2B5EF4-FFF2-40B4-BE49-F238E27FC236}">
                  <a16:creationId xmlns:a16="http://schemas.microsoft.com/office/drawing/2014/main" id="{00000000-0008-0000-0300-00000C000000}"/>
                </a:ext>
              </a:extLst>
            </xdr:cNvPr>
            <xdr:cNvPicPr>
              <a:picLocks noChangeAspect="1"/>
              <a:extLst>
                <a:ext uri="{84589F7E-364E-4C9E-8A38-B11213B215E9}">
                  <a14:cameraTool cellRange="Team_Pic" spid="_x0000_s27741"/>
                </a:ext>
              </a:extLst>
            </xdr:cNvPicPr>
          </xdr:nvPicPr>
          <xdr:blipFill rotWithShape="1">
            <a:blip xmlns:r="http://schemas.openxmlformats.org/officeDocument/2006/relationships" r:embed="rId4">
              <a:alphaModFix/>
            </a:blip>
            <a:srcRect l="1107" t="25340" r="1107" b="25340"/>
            <a:stretch>
              <a:fillRect/>
            </a:stretch>
          </xdr:blipFill>
          <xdr:spPr>
            <a:xfrm>
              <a:off x="161926" y="3504293"/>
              <a:ext cx="2778101" cy="1718357"/>
            </a:xfrm>
            <a:prstGeom prst="rect">
              <a:avLst/>
            </a:prstGeom>
            <a:ln>
              <a:noFill/>
            </a:ln>
            <a:effectLst>
              <a:reflection endPos="0" dist="50800" dir="5400000" sy="-100000" algn="bl" rotWithShape="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4</xdr:col>
      <xdr:colOff>246224</xdr:colOff>
      <xdr:row>1</xdr:row>
      <xdr:rowOff>25920</xdr:rowOff>
    </xdr:from>
    <xdr:to>
      <xdr:col>10</xdr:col>
      <xdr:colOff>933063</xdr:colOff>
      <xdr:row>5</xdr:row>
      <xdr:rowOff>116633</xdr:rowOff>
    </xdr:to>
    <mc:AlternateContent xmlns:mc="http://schemas.openxmlformats.org/markup-compatibility/2006" xmlns:a14="http://schemas.microsoft.com/office/drawing/2010/main">
      <mc:Choice Requires="a14">
        <xdr:graphicFrame macro="">
          <xdr:nvGraphicFramePr>
            <xdr:cNvPr id="6" name="Metrics">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Metrics"/>
            </a:graphicData>
          </a:graphic>
        </xdr:graphicFrame>
      </mc:Choice>
      <mc:Fallback xmlns="">
        <xdr:sp macro="" textlink="">
          <xdr:nvSpPr>
            <xdr:cNvPr id="0" name=""/>
            <xdr:cNvSpPr>
              <a:spLocks noTextEdit="1"/>
            </xdr:cNvSpPr>
          </xdr:nvSpPr>
          <xdr:spPr>
            <a:xfrm>
              <a:off x="2682551" y="460053"/>
              <a:ext cx="6188012" cy="81642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116632</xdr:colOff>
      <xdr:row>0</xdr:row>
      <xdr:rowOff>388776</xdr:rowOff>
    </xdr:from>
    <xdr:to>
      <xdr:col>10</xdr:col>
      <xdr:colOff>1049694</xdr:colOff>
      <xdr:row>6</xdr:row>
      <xdr:rowOff>58316</xdr:rowOff>
    </xdr:to>
    <xdr:sp macro="" textlink="">
      <xdr:nvSpPr>
        <xdr:cNvPr id="8" name="Rectangle: Rounded Corners 7">
          <a:extLst>
            <a:ext uri="{FF2B5EF4-FFF2-40B4-BE49-F238E27FC236}">
              <a16:creationId xmlns:a16="http://schemas.microsoft.com/office/drawing/2014/main" id="{00000000-0008-0000-0400-000008000000}"/>
            </a:ext>
          </a:extLst>
        </xdr:cNvPr>
        <xdr:cNvSpPr/>
      </xdr:nvSpPr>
      <xdr:spPr>
        <a:xfrm>
          <a:off x="2552959" y="388776"/>
          <a:ext cx="6434235" cy="1010816"/>
        </a:xfrm>
        <a:prstGeom prst="round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eerthi/Desktop/04-Keerthi/01-Aplhaa.ai/Alphaa%20Fellowship%20Week%200%20(Confidentia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Dashboard Data"/>
      <sheetName val="Simple Dashboard (variations)"/>
      <sheetName val="Advance Dashboard Data"/>
      <sheetName val="Advance Dashboard"/>
    </sheetNames>
    <sheetDataSet>
      <sheetData sheetId="0"/>
      <sheetData sheetId="1"/>
      <sheetData sheetId="2">
        <row r="16">
          <cell r="B16">
            <v>2009</v>
          </cell>
        </row>
        <row r="17">
          <cell r="B17">
            <v>2010</v>
          </cell>
        </row>
        <row r="18">
          <cell r="B18">
            <v>2011</v>
          </cell>
        </row>
        <row r="19">
          <cell r="B19">
            <v>2012</v>
          </cell>
        </row>
        <row r="20">
          <cell r="B20">
            <v>2013</v>
          </cell>
        </row>
        <row r="21">
          <cell r="B21">
            <v>2014</v>
          </cell>
        </row>
        <row r="22">
          <cell r="B22">
            <v>2015</v>
          </cell>
        </row>
        <row r="23">
          <cell r="B23">
            <v>2016</v>
          </cell>
        </row>
        <row r="24">
          <cell r="B24">
            <v>2017</v>
          </cell>
        </row>
        <row r="25">
          <cell r="B25">
            <v>2018</v>
          </cell>
        </row>
        <row r="26">
          <cell r="B26">
            <v>2019</v>
          </cell>
        </row>
      </sheetData>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43.119297800928" backgroundQuery="1" createdVersion="6" refreshedVersion="6" minRefreshableVersion="3" recordCount="0" supportSubquery="1" supportAdvancedDrill="1" xr:uid="{6DF2F41A-FCCF-44A1-8277-3EABAA3FA846}">
  <cacheSource type="external" connectionId="1"/>
  <cacheFields count="4">
    <cacheField name="[Range 1].[Year].[Year]" caption="Year" numFmtId="0" hierarchy="1" level="1">
      <sharedItems containsSemiMixedTypes="0" containsString="0" containsNumber="1" containsInteger="1" minValue="2009" maxValue="2019" count="11">
        <n v="2009"/>
        <n v="2010"/>
        <n v="2011"/>
        <n v="2012"/>
        <n v="2013"/>
        <n v="2014"/>
        <n v="2015"/>
        <n v="2016"/>
        <n v="2017"/>
        <n v="2018"/>
        <n v="2019"/>
      </sharedItems>
      <extLst>
        <ext xmlns:x15="http://schemas.microsoft.com/office/spreadsheetml/2010/11/main" uri="{4F2E5C28-24EA-4eb8-9CBF-B6C8F9C3D259}">
          <x15:cachedUniqueNames>
            <x15:cachedUniqueName index="0" name="[Range 1].[Year].&amp;[2009]"/>
            <x15:cachedUniqueName index="1" name="[Range 1].[Year].&amp;[2010]"/>
            <x15:cachedUniqueName index="2" name="[Range 1].[Year].&amp;[2011]"/>
            <x15:cachedUniqueName index="3" name="[Range 1].[Year].&amp;[2012]"/>
            <x15:cachedUniqueName index="4" name="[Range 1].[Year].&amp;[2013]"/>
            <x15:cachedUniqueName index="5" name="[Range 1].[Year].&amp;[2014]"/>
            <x15:cachedUniqueName index="6" name="[Range 1].[Year].&amp;[2015]"/>
            <x15:cachedUniqueName index="7" name="[Range 1].[Year].&amp;[2016]"/>
            <x15:cachedUniqueName index="8" name="[Range 1].[Year].&amp;[2017]"/>
            <x15:cachedUniqueName index="9" name="[Range 1].[Year].&amp;[2018]"/>
            <x15:cachedUniqueName index="10" name="[Range 1].[Year].&amp;[2019]"/>
          </x15:cachedUniqueNames>
        </ext>
      </extLst>
    </cacheField>
    <cacheField name="[Range 1].[Player].[Player]" caption="Player" numFmtId="0" level="1">
      <sharedItems count="3">
        <s v="David Warner"/>
        <s v="Suresh Raina"/>
        <s v="Virat Kohli"/>
      </sharedItems>
    </cacheField>
    <cacheField name="[Measures].[Sum of Value]" caption="Sum of Value" numFmtId="0" hierarchy="12" level="32767"/>
    <cacheField name="[Range 1].[Metrics].[Metrics]" caption="Metrics" numFmtId="0" hierarchy="2" level="1">
      <sharedItems containsSemiMixedTypes="0" containsNonDate="0" containsString="0"/>
    </cacheField>
  </cacheFields>
  <cacheHierarchies count="13">
    <cacheHierarchy uniqueName="[Range 1].[Player]" caption="Player" attribute="1" defaultMemberUniqueName="[Range 1].[Player].[All]" allUniqueName="[Range 1].[Player].[All]" dimensionUniqueName="[Range 1]" displayFolder="" count="2" memberValueDatatype="130" unbalanced="0">
      <fieldsUsage count="2">
        <fieldUsage x="-1"/>
        <fieldUsage x="1"/>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Metrics]" caption="Metrics" attribute="1" defaultMemberUniqueName="[Range 1].[Metrics].[All]" allUniqueName="[Range 1].[Metrics].[All]" dimensionUniqueName="[Range 1]" displayFolder="" count="2" memberValueDatatype="130" unbalanced="0">
      <fieldsUsage count="2">
        <fieldUsage x="-1"/>
        <fieldUsage x="3"/>
      </fieldsUsage>
    </cacheHierarchy>
    <cacheHierarchy uniqueName="[Range 1].[Value]" caption="Value" attribute="1" defaultMemberUniqueName="[Range 1].[Value].[All]" allUniqueName="[Range 1].[Value].[All]" dimensionUniqueName="[Range 1]" displayFolder="" count="0" memberValueDatatype="5" unbalanced="0"/>
    <cacheHierarchy uniqueName="[Table4].[Check boxes]" caption="Check boxes" attribute="1" defaultMemberUniqueName="[Table4].[Check boxes].[All]" allUniqueName="[Table4].[Check boxes].[All]" dimensionUniqueName="[Table4]" displayFolder="" count="0" memberValueDatatype="130" unbalanced="0"/>
    <cacheHierarchy uniqueName="[Table4].[World cup 2015]" caption="World cup 2015" attribute="1" defaultMemberUniqueName="[Table4].[World cup 2015].[All]" allUniqueName="[Table4].[World cup 2015].[All]" dimensionUniqueName="[Table4]" displayFolder="" count="0" memberValueDatatype="130" unbalanced="0"/>
    <cacheHierarchy uniqueName="[Table4].[TRUE]" caption="TRUE" attribute="1" defaultMemberUniqueName="[Table4].[TRUE].[All]" allUniqueName="[Table4].[TRUE].[All]" dimensionUniqueName="[Table4]" displayFolder="" count="0" memberValueDatatype="130" unbalanced="0"/>
    <cacheHierarchy uniqueName="[Table4].[TRUE2]" caption="TRUE2" attribute="1" defaultMemberUniqueName="[Table4].[TRUE2].[All]" allUniqueName="[Table4].[TRUE2].[All]" dimensionUniqueName="[Table4]" displayFolder="" count="0" memberValueDatatype="130" unbalanced="0"/>
    <cacheHierarchy uniqueName="[Measures].[__XL_Count Table4]" caption="__XL_Count Table4" measure="1" displayFolder="" measureGroup="Table4"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Value]" caption="Count of Value" measure="1" displayFolder="" measureGroup="Range 1" count="0" hidden="1">
      <extLst>
        <ext xmlns:x15="http://schemas.microsoft.com/office/spreadsheetml/2010/11/main" uri="{B97F6D7D-B522-45F9-BDA1-12C45D357490}">
          <x15:cacheHierarchy aggregatedColumn="3"/>
        </ext>
      </extLst>
    </cacheHierarchy>
    <cacheHierarchy uniqueName="[Measures].[Sum of Value]" caption="Sum of Value" measure="1" displayFolder="" measureGroup="Range 1"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1" uniqueName="[Range 1]" caption="Range 1"/>
    <dimension name="Table4" uniqueName="[Table4]" caption="Table4"/>
  </dimensions>
  <measureGroups count="2">
    <measureGroup name="Range 1" caption="Range 1"/>
    <measureGroup name="Table4" caption="Table4"/>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42.595095717596" backgroundQuery="1" createdVersion="3" refreshedVersion="6" minRefreshableVersion="3" recordCount="0" supportSubquery="1" supportAdvancedDrill="1" xr:uid="{002E1B0F-52CC-40DE-9DE7-62AE1EB998CE}">
  <cacheSource type="external" connectionId="1">
    <extLst>
      <ext xmlns:x14="http://schemas.microsoft.com/office/spreadsheetml/2009/9/main" uri="{F057638F-6D5F-4e77-A914-E7F072B9BCA8}">
        <x14:sourceConnection name="ThisWorkbookDataModel"/>
      </ext>
    </extLst>
  </cacheSource>
  <cacheFields count="0"/>
  <cacheHierarchies count="13">
    <cacheHierarchy uniqueName="[Range 1].[Player]" caption="Player" attribute="1" defaultMemberUniqueName="[Range 1].[Player].[All]" allUniqueName="[Range 1].[Player].[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etrics]" caption="Metrics" attribute="1" defaultMemberUniqueName="[Range 1].[Metrics].[All]" allUniqueName="[Range 1].[Metrics].[All]" dimensionUniqueName="[Range 1]" displayFolder="" count="0" memberValueDatatype="130" unbalanced="0"/>
    <cacheHierarchy uniqueName="[Range 1].[Value]" caption="Value" attribute="1" defaultMemberUniqueName="[Range 1].[Value].[All]" allUniqueName="[Range 1].[Value].[All]" dimensionUniqueName="[Range 1]" displayFolder="" count="0" memberValueDatatype="5" unbalanced="0"/>
    <cacheHierarchy uniqueName="[Table4].[Check boxes]" caption="Check boxes" attribute="1" defaultMemberUniqueName="[Table4].[Check boxes].[All]" allUniqueName="[Table4].[Check boxes].[All]" dimensionUniqueName="[Table4]" displayFolder="" count="0" memberValueDatatype="130" unbalanced="0"/>
    <cacheHierarchy uniqueName="[Table4].[World cup 2015]" caption="World cup 2015" attribute="1" defaultMemberUniqueName="[Table4].[World cup 2015].[All]" allUniqueName="[Table4].[World cup 2015].[All]" dimensionUniqueName="[Table4]" displayFolder="" count="0" memberValueDatatype="130" unbalanced="0"/>
    <cacheHierarchy uniqueName="[Table4].[TRUE]" caption="TRUE" attribute="1" defaultMemberUniqueName="[Table4].[TRUE].[All]" allUniqueName="[Table4].[TRUE].[All]" dimensionUniqueName="[Table4]" displayFolder="" count="0" memberValueDatatype="130" unbalanced="0"/>
    <cacheHierarchy uniqueName="[Table4].[TRUE2]" caption="TRUE2" attribute="1" defaultMemberUniqueName="[Table4].[TRUE2].[All]" allUniqueName="[Table4].[TRUE2].[All]" dimensionUniqueName="[Table4]" displayFolder="" count="0" memberValueDatatype="130" unbalanced="0"/>
    <cacheHierarchy uniqueName="[Measures].[__XL_Count Table4]" caption="__XL_Count Table4" measure="1" displayFolder="" measureGroup="Table4"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Value]" caption="Count of Value" measure="1" displayFolder="" measureGroup="Range 1" count="0" hidden="1">
      <extLst>
        <ext xmlns:x15="http://schemas.microsoft.com/office/spreadsheetml/2010/11/main" uri="{B97F6D7D-B522-45F9-BDA1-12C45D357490}">
          <x15:cacheHierarchy aggregatedColumn="3"/>
        </ext>
      </extLst>
    </cacheHierarchy>
    <cacheHierarchy uniqueName="[Measures].[Sum of Value]" caption="Sum of Value" measure="1" displayFolder="" measureGroup="Range 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1" uniqueName="[Range 1]" caption="Range 1"/>
    <dimension name="Table4" uniqueName="[Table4]" caption="Table4"/>
  </dimensions>
  <measureGroups count="2">
    <measureGroup name="Range 1" caption="Range 1"/>
    <measureGroup name="Table4" caption="Table4"/>
  </measureGroups>
  <maps count="2">
    <map measureGroup="0" dimension="1"/>
    <map measureGroup="1" dimension="2"/>
  </maps>
  <extLst>
    <ext xmlns:x14="http://schemas.microsoft.com/office/spreadsheetml/2009/9/main" uri="{725AE2AE-9491-48be-B2B4-4EB974FC3084}">
      <x14:pivotCacheDefinition slicerData="1" pivotCacheId="20944121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E2626C-AD91-4C09-B240-5835D7C9182F}" name="PivotTable2" cacheId="0" applyNumberFormats="0" applyBorderFormats="0" applyFontFormats="0" applyPatternFormats="0" applyAlignmentFormats="0" applyWidthHeightFormats="1" dataCaption="Values" tag="80f1613d-1b25-407a-9962-30a018310a85" updatedVersion="6" minRefreshableVersion="3" useAutoFormatting="1" subtotalHiddenItems="1" rowGrandTotals="0" colGrandTotals="0" itemPrintTitles="1" createdVersion="6" indent="0" compact="0" compactData="0" multipleFieldFilters="0" chartFormat="8">
  <location ref="A3:D15" firstHeaderRow="1" firstDataRow="2" firstDataCol="1"/>
  <pivotFields count="4">
    <pivotField axis="axisRow" compact="0" allDrilled="1" outline="0" subtotalTop="0" showAll="0" dataSourceSort="1" defaultSubtotal="0" defaultAttributeDrillState="1">
      <items count="11">
        <item x="0"/>
        <item x="1"/>
        <item x="2"/>
        <item x="3"/>
        <item x="4"/>
        <item x="5"/>
        <item x="6"/>
        <item x="7"/>
        <item x="8"/>
        <item x="9"/>
        <item x="10"/>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1">
    <i>
      <x/>
    </i>
    <i>
      <x v="1"/>
    </i>
    <i>
      <x v="2"/>
    </i>
    <i>
      <x v="3"/>
    </i>
    <i>
      <x v="4"/>
    </i>
    <i>
      <x v="5"/>
    </i>
    <i>
      <x v="6"/>
    </i>
    <i>
      <x v="7"/>
    </i>
    <i>
      <x v="8"/>
    </i>
    <i>
      <x v="9"/>
    </i>
    <i>
      <x v="10"/>
    </i>
  </rowItems>
  <colFields count="1">
    <field x="1"/>
  </colFields>
  <colItems count="3">
    <i>
      <x/>
    </i>
    <i>
      <x v="1"/>
    </i>
    <i>
      <x v="2"/>
    </i>
  </colItems>
  <dataFields count="1">
    <dataField name="Sum of Value" fld="2" baseField="0" baseItem="0"/>
  </dataFields>
  <chartFormats count="10">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2">
          <reference field="4294967294" count="1" selected="0">
            <x v="0"/>
          </reference>
          <reference field="1" count="1" selected="0">
            <x v="2"/>
          </reference>
        </references>
      </pivotArea>
    </chartFormat>
    <chartFormat chart="7" format="3" series="1">
      <pivotArea type="data" outline="0" fieldPosition="0">
        <references count="1">
          <reference field="4294967294" count="1" selected="0">
            <x v="0"/>
          </reference>
        </references>
      </pivotArea>
    </chartFormat>
  </chartFormats>
  <pivotHierarchies count="13">
    <pivotHierarchy multipleItemSelectionAllowed="1" dragToData="1"/>
    <pivotHierarchy dragToData="1"/>
    <pivotHierarchy multipleItemSelectionAllowed="1" dragToData="1">
      <members count="1" level="1">
        <member name="[Range 1].[Metrics].&amp;[# of 4'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trics data!$A$2:$D$43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ics" xr10:uid="{BEE56F7F-DA53-4FBA-B682-AB9D71D513C5}" sourceName="[Range 1].[Metrics]">
  <pivotTables>
    <pivotTable tabId="10" name="PivotTable2"/>
  </pivotTables>
  <data>
    <olap pivotCacheId="2094412167">
      <levels count="2">
        <level uniqueName="[Range 1].[Metrics].[(All)]" sourceCaption="(All)" count="0"/>
        <level uniqueName="[Range 1].[Metrics].[Metrics]" sourceCaption="Metrics" count="13">
          <ranges>
            <range startItem="0">
              <i n="[Range 1].[Metrics].&amp;[# of 4's]" c="# of 4's"/>
              <i n="[Range 1].[Metrics].&amp;[# of 6's]" c="# of 6's"/>
              <i n="[Range 1].[Metrics].&amp;[100 Runs]" c="100 Runs"/>
              <i n="[Range 1].[Metrics].&amp;[50 Runs]" c="50 Runs"/>
              <i n="[Range 1].[Metrics].&amp;[Avg Runs]" c="Avg Runs"/>
              <i n="[Range 1].[Metrics].&amp;[BF]" c="BF"/>
              <i n="[Range 1].[Metrics].&amp;[CT]" c="CT"/>
              <i n="[Range 1].[Metrics].&amp;[HS]" c="HS"/>
              <i n="[Range 1].[Metrics].&amp;[Matches]" c="Matches"/>
              <i n="[Range 1].[Metrics].&amp;[No]" c="No"/>
              <i n="[Range 1].[Metrics].&amp;[Runs]" c="Runs"/>
              <i n="[Range 1].[Metrics].&amp;[SR]" c="SR"/>
              <i n="[Range 1].[Metrics].&amp;[ST]" c="ST"/>
            </range>
          </ranges>
        </level>
      </levels>
      <selections count="1">
        <selection n="[Range 1].[Metrics].&amp;[# of 4's]"/>
      </selections>
    </olap>
  </data>
  <extLst>
    <x:ext xmlns:x15="http://schemas.microsoft.com/office/spreadsheetml/2010/11/main" uri="{470722E0-AACD-4C17-9CDC-17EF765DBC7E}">
      <x15:slicerCacheHideItemsWithNoData count="1">
        <x15:slicerCacheOlapLevelName uniqueName="[Range 1].[Metrics].[Metric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ics" xr10:uid="{D2EE7E62-DE91-40D2-B1CB-8B597F9BF079}" cache="Slicer_Metrics" caption="Metrics" columnCount="7" showCaption="0" level="1"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6347B-A264-4BB9-8F23-4B626E48C06A}" name="David8" displayName="David8" ref="B2:D20" totalsRowShown="0" headerRowDxfId="4" dataDxfId="3" headerRowCellStyle="Normal" dataCellStyle="Normal">
  <sortState xmlns:xlrd2="http://schemas.microsoft.com/office/spreadsheetml/2017/richdata2" ref="B3:D12">
    <sortCondition ref="B2:B12"/>
  </sortState>
  <tableColumns count="3">
    <tableColumn id="1" xr3:uid="{A32CD504-BDFD-4E77-B76C-27ECDBC8865D}" name="Year" dataDxfId="2" dataCellStyle="Normal"/>
    <tableColumn id="15" xr3:uid="{009BD358-B9CA-400E-B422-CAC2E24EB3C2}" name="Metrics" dataDxfId="1"/>
    <tableColumn id="2" xr3:uid="{B792CDAB-896E-4147-B536-98748D261EC3}" name="Value" dataDxfId="0" dataCellStyle="Norm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6.xml"/><Relationship Id="rId2" Type="http://schemas.openxmlformats.org/officeDocument/2006/relationships/vmlDrawing" Target="../drawings/vmlDrawing2.vml"/><Relationship Id="rId1" Type="http://schemas.openxmlformats.org/officeDocument/2006/relationships/drawing" Target="../drawings/drawing3.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0C49-11B8-4DDE-876D-DA6ED5794189}">
  <sheetPr codeName="Sheet2"/>
  <dimension ref="A1:P79"/>
  <sheetViews>
    <sheetView showGridLines="0" tabSelected="1" topLeftCell="A37" workbookViewId="0">
      <selection activeCell="M26" sqref="M26"/>
    </sheetView>
  </sheetViews>
  <sheetFormatPr defaultRowHeight="14.5" x14ac:dyDescent="0.35"/>
  <cols>
    <col min="2" max="2" width="30.26953125" bestFit="1" customWidth="1"/>
    <col min="4" max="4" width="12.1796875" customWidth="1"/>
    <col min="6" max="6" width="12.453125" bestFit="1" customWidth="1"/>
    <col min="7" max="7" width="13.7265625" bestFit="1" customWidth="1"/>
    <col min="8" max="8" width="7.54296875" bestFit="1" customWidth="1"/>
  </cols>
  <sheetData>
    <row r="1" spans="1:10" x14ac:dyDescent="0.35">
      <c r="B1" t="str" cm="1">
        <f t="array" ref="B1">_xlfn.IFS(AND(C1,D1),"Batting Avg &amp; Dismissal Since World Cup 2015 ",C1,"Batting Avg Since World Cup 2015",D1,"Dismissals Since World Cup 2015",AND(1-C1,1-D1),"Select One to Display")</f>
        <v xml:space="preserve">Batting Avg &amp; Dismissal Since World Cup 2015 </v>
      </c>
      <c r="C1" t="b">
        <v>1</v>
      </c>
      <c r="D1" t="b">
        <v>1</v>
      </c>
      <c r="E1">
        <f>'01. Simple Dashboard Data'!J10</f>
        <v>1</v>
      </c>
      <c r="F1">
        <f>MATCH(VLOOKUP(E1,I2:J5,2,0),G2:G5,0)</f>
        <v>1</v>
      </c>
    </row>
    <row r="2" spans="1:10" x14ac:dyDescent="0.35">
      <c r="A2" s="1" t="s">
        <v>0</v>
      </c>
      <c r="B2" s="1" t="s">
        <v>1</v>
      </c>
      <c r="C2" s="1" t="s">
        <v>2</v>
      </c>
      <c r="D2" s="1" t="s">
        <v>3</v>
      </c>
      <c r="G2" t="s">
        <v>46</v>
      </c>
      <c r="H2">
        <v>1</v>
      </c>
      <c r="I2">
        <v>1</v>
      </c>
      <c r="J2" t="str">
        <f>G2</f>
        <v>Original</v>
      </c>
    </row>
    <row r="3" spans="1:10" x14ac:dyDescent="0.35">
      <c r="A3" s="1">
        <v>1</v>
      </c>
      <c r="B3" s="1" t="s">
        <v>4</v>
      </c>
      <c r="C3" s="1">
        <v>24.77</v>
      </c>
      <c r="D3" s="1">
        <v>9</v>
      </c>
      <c r="G3" t="s">
        <v>63</v>
      </c>
      <c r="H3">
        <v>2</v>
      </c>
      <c r="I3">
        <v>2</v>
      </c>
      <c r="J3" t="str">
        <f>G3</f>
        <v>Sort by Name</v>
      </c>
    </row>
    <row r="4" spans="1:10" x14ac:dyDescent="0.35">
      <c r="A4" s="1">
        <v>2</v>
      </c>
      <c r="B4" s="1" t="s">
        <v>5</v>
      </c>
      <c r="C4" s="1">
        <v>62</v>
      </c>
      <c r="D4" s="1">
        <v>1</v>
      </c>
      <c r="G4" t="s">
        <v>61</v>
      </c>
      <c r="H4">
        <v>3</v>
      </c>
      <c r="I4">
        <v>3</v>
      </c>
      <c r="J4" t="str">
        <f>IF(C1,G4,IF(D1,G5,""))</f>
        <v>Sort by Batting average</v>
      </c>
    </row>
    <row r="5" spans="1:10" x14ac:dyDescent="0.35">
      <c r="A5" s="1">
        <v>3</v>
      </c>
      <c r="B5" s="1" t="s">
        <v>6</v>
      </c>
      <c r="C5" s="1">
        <v>51.9</v>
      </c>
      <c r="D5" s="1">
        <v>10</v>
      </c>
      <c r="G5" t="s">
        <v>62</v>
      </c>
      <c r="H5">
        <v>4</v>
      </c>
      <c r="I5">
        <v>4</v>
      </c>
      <c r="J5" t="str">
        <f>IF(AND(J4=G4,D1),G5,"")</f>
        <v>Sort by Dismissals</v>
      </c>
    </row>
    <row r="6" spans="1:10" x14ac:dyDescent="0.35">
      <c r="A6" s="1">
        <v>2</v>
      </c>
      <c r="B6" s="1" t="s">
        <v>7</v>
      </c>
      <c r="C6" s="1">
        <v>34.4</v>
      </c>
      <c r="D6" s="1">
        <v>12</v>
      </c>
    </row>
    <row r="7" spans="1:10" x14ac:dyDescent="0.35">
      <c r="A7" s="1">
        <v>5</v>
      </c>
      <c r="B7" s="1" t="s">
        <v>8</v>
      </c>
      <c r="C7" s="1">
        <v>100</v>
      </c>
      <c r="D7" s="1">
        <v>5</v>
      </c>
    </row>
    <row r="9" spans="1:10" x14ac:dyDescent="0.35">
      <c r="A9" t="s">
        <v>47</v>
      </c>
    </row>
    <row r="11" spans="1:10" x14ac:dyDescent="0.35">
      <c r="A11" s="1" cm="1">
        <f t="array" ref="A11:D15">_xlfn._xlws.SORT(A3:D7,F1,1,FALSE)</f>
        <v>1</v>
      </c>
      <c r="B11" s="1" t="str">
        <v>MS Dhoni</v>
      </c>
      <c r="C11" s="1">
        <v>24.77</v>
      </c>
      <c r="D11" s="1">
        <v>9</v>
      </c>
    </row>
    <row r="12" spans="1:10" x14ac:dyDescent="0.35">
      <c r="A12" s="1">
        <v>2</v>
      </c>
      <c r="B12" s="1" t="str">
        <v>Kedar Jadhav</v>
      </c>
      <c r="C12" s="1">
        <v>62</v>
      </c>
      <c r="D12" s="1">
        <v>1</v>
      </c>
    </row>
    <row r="13" spans="1:10" x14ac:dyDescent="0.35">
      <c r="A13" s="1">
        <v>2</v>
      </c>
      <c r="B13" s="1" t="str">
        <v>Shikhar Dhawan</v>
      </c>
      <c r="C13" s="1">
        <v>34.4</v>
      </c>
      <c r="D13" s="1">
        <v>12</v>
      </c>
    </row>
    <row r="14" spans="1:10" x14ac:dyDescent="0.35">
      <c r="A14" s="1">
        <v>3</v>
      </c>
      <c r="B14" s="1" t="str">
        <v>Rohit Sharma</v>
      </c>
      <c r="C14" s="1">
        <v>51.9</v>
      </c>
      <c r="D14" s="1">
        <v>10</v>
      </c>
    </row>
    <row r="15" spans="1:10" x14ac:dyDescent="0.35">
      <c r="A15" s="1">
        <v>5</v>
      </c>
      <c r="B15" s="1" t="str">
        <v>Virat Kohli</v>
      </c>
      <c r="C15" s="1">
        <v>100</v>
      </c>
      <c r="D15" s="1">
        <v>5</v>
      </c>
    </row>
    <row r="18" spans="1:16" x14ac:dyDescent="0.35">
      <c r="A18" t="s">
        <v>48</v>
      </c>
    </row>
    <row r="20" spans="1:16" x14ac:dyDescent="0.35">
      <c r="A20" s="1">
        <f>A11</f>
        <v>1</v>
      </c>
      <c r="B20" s="1" t="str">
        <f>B11</f>
        <v>MS Dhoni</v>
      </c>
      <c r="C20" s="1">
        <f>IF($C$1,C11,"")</f>
        <v>24.77</v>
      </c>
      <c r="D20" s="1">
        <f>IF($D$1,D11,"")</f>
        <v>9</v>
      </c>
    </row>
    <row r="21" spans="1:16" x14ac:dyDescent="0.35">
      <c r="A21" s="1">
        <f t="shared" ref="A21:B21" si="0">A12</f>
        <v>2</v>
      </c>
      <c r="B21" s="1" t="str">
        <f t="shared" si="0"/>
        <v>Kedar Jadhav</v>
      </c>
      <c r="C21" s="1">
        <f t="shared" ref="C21:C24" si="1">IF($C$1,C12,"")</f>
        <v>62</v>
      </c>
      <c r="D21" s="1">
        <f t="shared" ref="D21:D24" si="2">IF($D$1,D12,"")</f>
        <v>1</v>
      </c>
    </row>
    <row r="22" spans="1:16" x14ac:dyDescent="0.35">
      <c r="A22" s="1">
        <f t="shared" ref="A22:B22" si="3">A13</f>
        <v>2</v>
      </c>
      <c r="B22" s="1" t="str">
        <f t="shared" si="3"/>
        <v>Shikhar Dhawan</v>
      </c>
      <c r="C22" s="1">
        <f t="shared" si="1"/>
        <v>34.4</v>
      </c>
      <c r="D22" s="1">
        <f t="shared" si="2"/>
        <v>12</v>
      </c>
    </row>
    <row r="23" spans="1:16" x14ac:dyDescent="0.35">
      <c r="A23" s="1">
        <f t="shared" ref="A23:B23" si="4">A14</f>
        <v>3</v>
      </c>
      <c r="B23" s="1" t="str">
        <f t="shared" si="4"/>
        <v>Rohit Sharma</v>
      </c>
      <c r="C23" s="1">
        <f t="shared" si="1"/>
        <v>51.9</v>
      </c>
      <c r="D23" s="1">
        <f t="shared" si="2"/>
        <v>10</v>
      </c>
    </row>
    <row r="24" spans="1:16" x14ac:dyDescent="0.35">
      <c r="A24" s="1">
        <f t="shared" ref="A24:B24" si="5">A15</f>
        <v>5</v>
      </c>
      <c r="B24" s="1" t="str">
        <f t="shared" si="5"/>
        <v>Virat Kohli</v>
      </c>
      <c r="C24" s="1">
        <f t="shared" si="1"/>
        <v>100</v>
      </c>
      <c r="D24" s="1">
        <f t="shared" si="2"/>
        <v>5</v>
      </c>
    </row>
    <row r="25" spans="1:16" x14ac:dyDescent="0.35">
      <c r="F25" s="4" t="s">
        <v>9</v>
      </c>
    </row>
    <row r="26" spans="1:16" x14ac:dyDescent="0.35">
      <c r="F26" s="2" t="s">
        <v>8</v>
      </c>
    </row>
    <row r="27" spans="1:16" x14ac:dyDescent="0.35">
      <c r="F27" s="2" t="s">
        <v>31</v>
      </c>
    </row>
    <row r="29" spans="1:16" x14ac:dyDescent="0.35">
      <c r="C29" s="1" t="s">
        <v>10</v>
      </c>
      <c r="D29" s="1" t="s">
        <v>11</v>
      </c>
      <c r="E29" s="1" t="s">
        <v>12</v>
      </c>
      <c r="F29" s="1" t="s">
        <v>13</v>
      </c>
      <c r="G29" s="1" t="s">
        <v>14</v>
      </c>
      <c r="H29" s="1" t="s">
        <v>51</v>
      </c>
      <c r="I29" s="1" t="s">
        <v>16</v>
      </c>
      <c r="J29" s="1" t="s">
        <v>17</v>
      </c>
      <c r="K29" s="39">
        <v>100</v>
      </c>
      <c r="L29" s="39">
        <v>50</v>
      </c>
      <c r="M29" s="1" t="s">
        <v>20</v>
      </c>
      <c r="N29" s="1" t="s">
        <v>21</v>
      </c>
      <c r="O29" s="1" t="s">
        <v>22</v>
      </c>
      <c r="P29" s="1" t="s">
        <v>23</v>
      </c>
    </row>
    <row r="30" spans="1:16" x14ac:dyDescent="0.35">
      <c r="C30" s="1">
        <v>2009</v>
      </c>
      <c r="D30" s="1">
        <f ca="1">OFFSET($D$47,MATCH($B$33&amp;$C30,$A$48:$A$79,0),COLUMN()-4)</f>
        <v>14</v>
      </c>
      <c r="E30" s="1">
        <f t="shared" ref="E30:P30" ca="1" si="6">OFFSET($D$47,MATCH($B$33&amp;$C30,$A$48:$A$79,0),COLUMN()-4)</f>
        <v>0</v>
      </c>
      <c r="F30" s="1">
        <f t="shared" ca="1" si="6"/>
        <v>434</v>
      </c>
      <c r="G30" s="1">
        <f t="shared" ca="1" si="6"/>
        <v>98</v>
      </c>
      <c r="H30" s="1">
        <f t="shared" ca="1" si="6"/>
        <v>31</v>
      </c>
      <c r="I30" s="1">
        <f t="shared" ca="1" si="6"/>
        <v>308</v>
      </c>
      <c r="J30" s="1">
        <f t="shared" ca="1" si="6"/>
        <v>140.9</v>
      </c>
      <c r="K30" s="1">
        <f t="shared" ca="1" si="6"/>
        <v>0</v>
      </c>
      <c r="L30" s="1">
        <f t="shared" ca="1" si="6"/>
        <v>2</v>
      </c>
      <c r="M30" s="1">
        <f t="shared" ca="1" si="6"/>
        <v>37</v>
      </c>
      <c r="N30" s="1">
        <f t="shared" ca="1" si="6"/>
        <v>21</v>
      </c>
      <c r="O30" s="1">
        <f t="shared" ca="1" si="6"/>
        <v>7</v>
      </c>
      <c r="P30" s="1">
        <f t="shared" ca="1" si="6"/>
        <v>0</v>
      </c>
    </row>
    <row r="31" spans="1:16" x14ac:dyDescent="0.35">
      <c r="C31" s="1">
        <v>2010</v>
      </c>
      <c r="D31" s="1">
        <f t="shared" ref="D31:P39" ca="1" si="7">OFFSET($D$47,MATCH($B$33&amp;$C31,$A$48:$A$79,0),COLUMN()-4)</f>
        <v>16</v>
      </c>
      <c r="E31" s="1">
        <f t="shared" ca="1" si="7"/>
        <v>5</v>
      </c>
      <c r="F31" s="1">
        <f t="shared" ca="1" si="7"/>
        <v>520</v>
      </c>
      <c r="G31" s="1" t="str">
        <f t="shared" ca="1" si="7"/>
        <v>83*</v>
      </c>
      <c r="H31" s="1">
        <f t="shared" ca="1" si="7"/>
        <v>47.27</v>
      </c>
      <c r="I31" s="1">
        <f t="shared" ca="1" si="7"/>
        <v>364</v>
      </c>
      <c r="J31" s="1">
        <f t="shared" ca="1" si="7"/>
        <v>142.85</v>
      </c>
      <c r="K31" s="1">
        <f t="shared" ca="1" si="7"/>
        <v>0</v>
      </c>
      <c r="L31" s="1">
        <f t="shared" ca="1" si="7"/>
        <v>4</v>
      </c>
      <c r="M31" s="1">
        <f t="shared" ca="1" si="7"/>
        <v>45</v>
      </c>
      <c r="N31" s="1">
        <f t="shared" ca="1" si="7"/>
        <v>22</v>
      </c>
      <c r="O31" s="1">
        <f t="shared" ca="1" si="7"/>
        <v>10</v>
      </c>
      <c r="P31" s="1">
        <f t="shared" ca="1" si="7"/>
        <v>0</v>
      </c>
    </row>
    <row r="32" spans="1:16" x14ac:dyDescent="0.35">
      <c r="B32" t="s">
        <v>1</v>
      </c>
      <c r="C32" s="1">
        <v>2011</v>
      </c>
      <c r="D32" s="1">
        <f t="shared" ca="1" si="7"/>
        <v>16</v>
      </c>
      <c r="E32" s="1">
        <f t="shared" ca="1" si="7"/>
        <v>2</v>
      </c>
      <c r="F32" s="1">
        <f t="shared" ca="1" si="7"/>
        <v>438</v>
      </c>
      <c r="G32" s="1" t="str">
        <f t="shared" ca="1" si="7"/>
        <v>73*</v>
      </c>
      <c r="H32" s="1">
        <f t="shared" ca="1" si="7"/>
        <v>31.28</v>
      </c>
      <c r="I32" s="1">
        <f t="shared" ca="1" si="7"/>
        <v>325</v>
      </c>
      <c r="J32" s="1">
        <f t="shared" ca="1" si="7"/>
        <v>134.76</v>
      </c>
      <c r="K32" s="1">
        <f t="shared" ca="1" si="7"/>
        <v>0</v>
      </c>
      <c r="L32" s="1">
        <f t="shared" ca="1" si="7"/>
        <v>4</v>
      </c>
      <c r="M32" s="1">
        <f t="shared" ca="1" si="7"/>
        <v>36</v>
      </c>
      <c r="N32" s="1">
        <f t="shared" ca="1" si="7"/>
        <v>17</v>
      </c>
      <c r="O32" s="1">
        <f t="shared" ca="1" si="7"/>
        <v>4</v>
      </c>
      <c r="P32" s="1">
        <f t="shared" ca="1" si="7"/>
        <v>0</v>
      </c>
    </row>
    <row r="33" spans="1:16" x14ac:dyDescent="0.35">
      <c r="A33">
        <v>3</v>
      </c>
      <c r="B33" t="str">
        <f ca="1">OFFSET(B34,A33,0)</f>
        <v>Suresh Raina</v>
      </c>
      <c r="C33" s="1">
        <v>2012</v>
      </c>
      <c r="D33" s="1">
        <f ca="1">OFFSET($D$47,MATCH($B$33&amp;$C33,$A$48:$A$79,0),COLUMN()-4)</f>
        <v>19</v>
      </c>
      <c r="E33" s="1">
        <f t="shared" ca="1" si="7"/>
        <v>1</v>
      </c>
      <c r="F33" s="1">
        <f t="shared" ca="1" si="7"/>
        <v>441</v>
      </c>
      <c r="G33" s="1">
        <f t="shared" ca="1" si="7"/>
        <v>73</v>
      </c>
      <c r="H33" s="1">
        <f t="shared" ca="1" si="7"/>
        <v>25.94</v>
      </c>
      <c r="I33" s="1">
        <f t="shared" ca="1" si="7"/>
        <v>325</v>
      </c>
      <c r="J33" s="1">
        <f t="shared" ca="1" si="7"/>
        <v>135.69</v>
      </c>
      <c r="K33" s="1">
        <f t="shared" ca="1" si="7"/>
        <v>0</v>
      </c>
      <c r="L33" s="1">
        <f t="shared" ca="1" si="7"/>
        <v>1</v>
      </c>
      <c r="M33" s="1">
        <f t="shared" ca="1" si="7"/>
        <v>36</v>
      </c>
      <c r="N33" s="1">
        <f t="shared" ca="1" si="7"/>
        <v>19</v>
      </c>
      <c r="O33" s="1">
        <f t="shared" ca="1" si="7"/>
        <v>11</v>
      </c>
      <c r="P33" s="1">
        <f t="shared" ca="1" si="7"/>
        <v>0</v>
      </c>
    </row>
    <row r="34" spans="1:16" x14ac:dyDescent="0.35">
      <c r="C34" s="1">
        <v>2013</v>
      </c>
      <c r="D34" s="1">
        <f t="shared" ca="1" si="7"/>
        <v>18</v>
      </c>
      <c r="E34" s="1">
        <f t="shared" ca="1" si="7"/>
        <v>4</v>
      </c>
      <c r="F34" s="1">
        <f t="shared" ca="1" si="7"/>
        <v>548</v>
      </c>
      <c r="G34" s="1" t="str">
        <f t="shared" ca="1" si="7"/>
        <v>100*</v>
      </c>
      <c r="H34" s="1">
        <f t="shared" ca="1" si="7"/>
        <v>42.15</v>
      </c>
      <c r="I34" s="1">
        <f t="shared" ca="1" si="7"/>
        <v>365</v>
      </c>
      <c r="J34" s="1">
        <f t="shared" ca="1" si="7"/>
        <v>150.13</v>
      </c>
      <c r="K34" s="1">
        <f t="shared" ca="1" si="7"/>
        <v>1</v>
      </c>
      <c r="L34" s="1">
        <f t="shared" ca="1" si="7"/>
        <v>4</v>
      </c>
      <c r="M34" s="1">
        <f t="shared" ca="1" si="7"/>
        <v>50</v>
      </c>
      <c r="N34" s="1">
        <f t="shared" ca="1" si="7"/>
        <v>18</v>
      </c>
      <c r="O34" s="1">
        <f t="shared" ca="1" si="7"/>
        <v>10</v>
      </c>
      <c r="P34" s="1">
        <f t="shared" ca="1" si="7"/>
        <v>0</v>
      </c>
    </row>
    <row r="35" spans="1:16" x14ac:dyDescent="0.35">
      <c r="A35">
        <v>1</v>
      </c>
      <c r="B35" t="s">
        <v>9</v>
      </c>
      <c r="C35" s="1">
        <v>2014</v>
      </c>
      <c r="D35" s="1">
        <f t="shared" ca="1" si="7"/>
        <v>16</v>
      </c>
      <c r="E35" s="1">
        <f t="shared" ca="1" si="7"/>
        <v>3</v>
      </c>
      <c r="F35" s="1">
        <f t="shared" ca="1" si="7"/>
        <v>523</v>
      </c>
      <c r="G35" s="1">
        <f t="shared" ca="1" si="7"/>
        <v>87</v>
      </c>
      <c r="H35" s="1">
        <f t="shared" ca="1" si="7"/>
        <v>40.229999999999997</v>
      </c>
      <c r="I35" s="1">
        <f t="shared" ca="1" si="7"/>
        <v>358</v>
      </c>
      <c r="J35" s="1">
        <f t="shared" ca="1" si="7"/>
        <v>146.08000000000001</v>
      </c>
      <c r="K35" s="1">
        <f t="shared" ca="1" si="7"/>
        <v>0</v>
      </c>
      <c r="L35" s="1">
        <f t="shared" ca="1" si="7"/>
        <v>5</v>
      </c>
      <c r="M35" s="1">
        <f t="shared" ca="1" si="7"/>
        <v>51</v>
      </c>
      <c r="N35" s="1">
        <f t="shared" ca="1" si="7"/>
        <v>19</v>
      </c>
      <c r="O35" s="1">
        <f t="shared" ca="1" si="7"/>
        <v>11</v>
      </c>
      <c r="P35" s="1">
        <f t="shared" ca="1" si="7"/>
        <v>0</v>
      </c>
    </row>
    <row r="36" spans="1:16" x14ac:dyDescent="0.35">
      <c r="A36">
        <v>2</v>
      </c>
      <c r="B36" t="s">
        <v>8</v>
      </c>
      <c r="C36" s="1">
        <v>2015</v>
      </c>
      <c r="D36" s="1">
        <f ca="1">OFFSET($D$47,MATCH($B$33&amp;$C36,$A$48:$A$79,0),COLUMN()-4)</f>
        <v>17</v>
      </c>
      <c r="E36" s="1">
        <f t="shared" ca="1" si="7"/>
        <v>2</v>
      </c>
      <c r="F36" s="1">
        <f t="shared" ca="1" si="7"/>
        <v>374</v>
      </c>
      <c r="G36" s="1">
        <f t="shared" ca="1" si="7"/>
        <v>62</v>
      </c>
      <c r="H36" s="1">
        <f t="shared" ca="1" si="7"/>
        <v>24.93</v>
      </c>
      <c r="I36" s="1">
        <f t="shared" ca="1" si="7"/>
        <v>304</v>
      </c>
      <c r="J36" s="1">
        <f t="shared" ca="1" si="7"/>
        <v>123.02</v>
      </c>
      <c r="K36" s="1">
        <f t="shared" ca="1" si="7"/>
        <v>0</v>
      </c>
      <c r="L36" s="1">
        <f t="shared" ca="1" si="7"/>
        <v>2</v>
      </c>
      <c r="M36" s="1">
        <f t="shared" ca="1" si="7"/>
        <v>31</v>
      </c>
      <c r="N36" s="1">
        <f t="shared" ca="1" si="7"/>
        <v>16</v>
      </c>
      <c r="O36" s="1">
        <f t="shared" ca="1" si="7"/>
        <v>11</v>
      </c>
      <c r="P36" s="1">
        <f t="shared" ca="1" si="7"/>
        <v>0</v>
      </c>
    </row>
    <row r="37" spans="1:16" x14ac:dyDescent="0.35">
      <c r="A37">
        <v>3</v>
      </c>
      <c r="B37" t="s">
        <v>31</v>
      </c>
      <c r="C37" s="1">
        <v>2016</v>
      </c>
      <c r="D37" s="1">
        <f t="shared" ca="1" si="7"/>
        <v>15</v>
      </c>
      <c r="E37" s="1">
        <f t="shared" ca="1" si="7"/>
        <v>1</v>
      </c>
      <c r="F37" s="1">
        <f t="shared" ca="1" si="7"/>
        <v>399</v>
      </c>
      <c r="G37" s="1">
        <f t="shared" ca="1" si="7"/>
        <v>75</v>
      </c>
      <c r="H37" s="1">
        <f t="shared" ca="1" si="7"/>
        <v>28.5</v>
      </c>
      <c r="I37" s="1">
        <f t="shared" ca="1" si="7"/>
        <v>312</v>
      </c>
      <c r="J37" s="1">
        <f t="shared" ca="1" si="7"/>
        <v>127.88</v>
      </c>
      <c r="K37" s="1">
        <f t="shared" ca="1" si="7"/>
        <v>0</v>
      </c>
      <c r="L37" s="1">
        <f t="shared" ca="1" si="7"/>
        <v>3</v>
      </c>
      <c r="M37" s="1">
        <f t="shared" ca="1" si="7"/>
        <v>39</v>
      </c>
      <c r="N37" s="1">
        <f t="shared" ca="1" si="7"/>
        <v>10</v>
      </c>
      <c r="O37" s="1">
        <f t="shared" ca="1" si="7"/>
        <v>7</v>
      </c>
      <c r="P37" s="1">
        <f t="shared" ca="1" si="7"/>
        <v>0</v>
      </c>
    </row>
    <row r="38" spans="1:16" x14ac:dyDescent="0.35">
      <c r="C38" s="1">
        <v>2017</v>
      </c>
      <c r="D38" s="1">
        <f ca="1">OFFSET($D$47,MATCH($B$33&amp;$C38,$A$48:$A$79,0),COLUMN()-4)</f>
        <v>14</v>
      </c>
      <c r="E38" s="1">
        <f t="shared" ca="1" si="7"/>
        <v>3</v>
      </c>
      <c r="F38" s="1">
        <f t="shared" ca="1" si="7"/>
        <v>442</v>
      </c>
      <c r="G38" s="1">
        <f t="shared" ca="1" si="7"/>
        <v>84</v>
      </c>
      <c r="H38" s="1">
        <f t="shared" ca="1" si="7"/>
        <v>40.18</v>
      </c>
      <c r="I38" s="1">
        <f t="shared" ca="1" si="7"/>
        <v>307</v>
      </c>
      <c r="J38" s="1">
        <f t="shared" ca="1" si="7"/>
        <v>143.97</v>
      </c>
      <c r="K38" s="1">
        <f t="shared" ca="1" si="7"/>
        <v>0</v>
      </c>
      <c r="L38" s="1">
        <f t="shared" ca="1" si="7"/>
        <v>3</v>
      </c>
      <c r="M38" s="1">
        <f t="shared" ca="1" si="7"/>
        <v>42</v>
      </c>
      <c r="N38" s="1">
        <f t="shared" ca="1" si="7"/>
        <v>13</v>
      </c>
      <c r="O38" s="1">
        <f t="shared" ca="1" si="7"/>
        <v>4</v>
      </c>
      <c r="P38" s="1">
        <f t="shared" ca="1" si="7"/>
        <v>0</v>
      </c>
    </row>
    <row r="39" spans="1:16" x14ac:dyDescent="0.35">
      <c r="C39" s="1">
        <v>2019</v>
      </c>
      <c r="D39" s="1">
        <f t="shared" ca="1" si="7"/>
        <v>17</v>
      </c>
      <c r="E39" s="1">
        <f t="shared" ca="1" si="7"/>
        <v>1</v>
      </c>
      <c r="F39" s="1">
        <f t="shared" ca="1" si="7"/>
        <v>383</v>
      </c>
      <c r="G39" s="1">
        <f t="shared" ca="1" si="7"/>
        <v>59</v>
      </c>
      <c r="H39" s="1">
        <f t="shared" ca="1" si="7"/>
        <v>23.93</v>
      </c>
      <c r="I39" s="1">
        <f t="shared" ca="1" si="7"/>
        <v>314</v>
      </c>
      <c r="J39" s="1">
        <f t="shared" ca="1" si="7"/>
        <v>121.97</v>
      </c>
      <c r="K39" s="1">
        <f t="shared" ca="1" si="7"/>
        <v>0</v>
      </c>
      <c r="L39" s="1">
        <f t="shared" ca="1" si="7"/>
        <v>3</v>
      </c>
      <c r="M39" s="1">
        <f t="shared" ca="1" si="7"/>
        <v>45</v>
      </c>
      <c r="N39" s="1">
        <f t="shared" ca="1" si="7"/>
        <v>9</v>
      </c>
      <c r="O39" s="1">
        <f t="shared" ca="1" si="7"/>
        <v>7</v>
      </c>
      <c r="P39" s="1">
        <f t="shared" ca="1" si="7"/>
        <v>0</v>
      </c>
    </row>
    <row r="45" spans="1:16" x14ac:dyDescent="0.35">
      <c r="A45" t="s">
        <v>49</v>
      </c>
    </row>
    <row r="47" spans="1:16" x14ac:dyDescent="0.35">
      <c r="A47" t="s">
        <v>50</v>
      </c>
      <c r="B47" t="s">
        <v>1</v>
      </c>
      <c r="C47" t="s">
        <v>10</v>
      </c>
      <c r="D47" t="s">
        <v>11</v>
      </c>
      <c r="E47" t="s">
        <v>12</v>
      </c>
      <c r="F47" t="s">
        <v>13</v>
      </c>
      <c r="G47" t="s">
        <v>14</v>
      </c>
      <c r="H47" t="s">
        <v>15</v>
      </c>
      <c r="I47" t="s">
        <v>16</v>
      </c>
      <c r="J47" t="s">
        <v>17</v>
      </c>
      <c r="K47" t="s">
        <v>18</v>
      </c>
      <c r="L47" t="s">
        <v>19</v>
      </c>
      <c r="M47" t="s">
        <v>20</v>
      </c>
      <c r="N47" t="s">
        <v>21</v>
      </c>
      <c r="O47" t="s">
        <v>22</v>
      </c>
      <c r="P47" t="s">
        <v>23</v>
      </c>
    </row>
    <row r="48" spans="1:16" x14ac:dyDescent="0.35">
      <c r="A48" t="str">
        <f>B48&amp;C48</f>
        <v>David Warner2009</v>
      </c>
      <c r="B48" s="4" t="s">
        <v>9</v>
      </c>
      <c r="C48">
        <v>2009</v>
      </c>
      <c r="D48">
        <v>7</v>
      </c>
      <c r="E48">
        <v>0</v>
      </c>
      <c r="F48">
        <v>163</v>
      </c>
      <c r="G48">
        <v>51</v>
      </c>
      <c r="H48">
        <v>23.28</v>
      </c>
      <c r="I48">
        <v>132</v>
      </c>
      <c r="J48">
        <v>123.48</v>
      </c>
      <c r="K48">
        <v>0</v>
      </c>
      <c r="L48">
        <v>1</v>
      </c>
      <c r="M48">
        <v>16</v>
      </c>
      <c r="N48">
        <v>5</v>
      </c>
      <c r="O48">
        <v>3</v>
      </c>
      <c r="P48">
        <v>0</v>
      </c>
    </row>
    <row r="49" spans="1:16" x14ac:dyDescent="0.35">
      <c r="A49" t="str">
        <f t="shared" ref="A49:A79" si="8">B49&amp;C49</f>
        <v>David Warner2010</v>
      </c>
      <c r="B49" s="4" t="s">
        <v>9</v>
      </c>
      <c r="C49">
        <v>2010</v>
      </c>
      <c r="D49">
        <v>11</v>
      </c>
      <c r="E49">
        <v>1</v>
      </c>
      <c r="F49">
        <v>282</v>
      </c>
      <c r="G49" t="s">
        <v>24</v>
      </c>
      <c r="H49">
        <v>28.2</v>
      </c>
      <c r="I49">
        <v>191</v>
      </c>
      <c r="J49">
        <v>147.63999999999999</v>
      </c>
      <c r="K49">
        <v>1</v>
      </c>
      <c r="L49">
        <v>1</v>
      </c>
      <c r="M49">
        <v>27</v>
      </c>
      <c r="N49">
        <v>14</v>
      </c>
      <c r="O49">
        <v>8</v>
      </c>
      <c r="P49">
        <v>0</v>
      </c>
    </row>
    <row r="50" spans="1:16" x14ac:dyDescent="0.35">
      <c r="A50" t="str">
        <f t="shared" si="8"/>
        <v>David Warner2011</v>
      </c>
      <c r="B50" s="4" t="s">
        <v>9</v>
      </c>
      <c r="C50">
        <v>2011</v>
      </c>
      <c r="D50">
        <v>13</v>
      </c>
      <c r="E50">
        <v>0</v>
      </c>
      <c r="F50">
        <v>324</v>
      </c>
      <c r="G50">
        <v>77</v>
      </c>
      <c r="H50">
        <v>24.92</v>
      </c>
      <c r="I50">
        <v>276</v>
      </c>
      <c r="J50">
        <v>117.39</v>
      </c>
      <c r="K50">
        <v>0</v>
      </c>
      <c r="L50">
        <v>3</v>
      </c>
      <c r="M50">
        <v>34</v>
      </c>
      <c r="N50">
        <v>11</v>
      </c>
      <c r="O50">
        <v>4</v>
      </c>
      <c r="P50">
        <v>0</v>
      </c>
    </row>
    <row r="51" spans="1:16" x14ac:dyDescent="0.35">
      <c r="A51" t="str">
        <f t="shared" si="8"/>
        <v>David Warner2012</v>
      </c>
      <c r="B51" s="4" t="s">
        <v>9</v>
      </c>
      <c r="C51">
        <v>2012</v>
      </c>
      <c r="D51">
        <v>8</v>
      </c>
      <c r="E51">
        <v>1</v>
      </c>
      <c r="F51">
        <v>256</v>
      </c>
      <c r="G51" t="s">
        <v>25</v>
      </c>
      <c r="H51">
        <v>36.57</v>
      </c>
      <c r="I51">
        <v>156</v>
      </c>
      <c r="J51">
        <v>164.1</v>
      </c>
      <c r="K51">
        <v>1</v>
      </c>
      <c r="L51">
        <v>1</v>
      </c>
      <c r="M51">
        <v>28</v>
      </c>
      <c r="N51">
        <v>14</v>
      </c>
      <c r="O51">
        <v>1</v>
      </c>
      <c r="P51">
        <v>0</v>
      </c>
    </row>
    <row r="52" spans="1:16" x14ac:dyDescent="0.35">
      <c r="A52" t="str">
        <f t="shared" si="8"/>
        <v>David Warner2013</v>
      </c>
      <c r="B52" s="4" t="s">
        <v>9</v>
      </c>
      <c r="C52">
        <v>2013</v>
      </c>
      <c r="D52">
        <v>16</v>
      </c>
      <c r="E52">
        <v>3</v>
      </c>
      <c r="F52">
        <v>410</v>
      </c>
      <c r="G52">
        <v>77</v>
      </c>
      <c r="H52">
        <v>31.53</v>
      </c>
      <c r="I52">
        <v>323</v>
      </c>
      <c r="J52">
        <v>126.93</v>
      </c>
      <c r="K52">
        <v>0</v>
      </c>
      <c r="L52">
        <v>4</v>
      </c>
      <c r="M52">
        <v>41</v>
      </c>
      <c r="N52">
        <v>14</v>
      </c>
      <c r="O52">
        <v>6</v>
      </c>
      <c r="P52">
        <v>0</v>
      </c>
    </row>
    <row r="53" spans="1:16" x14ac:dyDescent="0.35">
      <c r="A53" t="str">
        <f t="shared" si="8"/>
        <v>David Warner2014</v>
      </c>
      <c r="B53" s="4" t="s">
        <v>9</v>
      </c>
      <c r="C53">
        <v>2014</v>
      </c>
      <c r="D53">
        <v>14</v>
      </c>
      <c r="E53">
        <v>3</v>
      </c>
      <c r="F53">
        <v>528</v>
      </c>
      <c r="G53">
        <v>90</v>
      </c>
      <c r="H53">
        <v>48</v>
      </c>
      <c r="I53">
        <v>375</v>
      </c>
      <c r="J53">
        <v>140.80000000000001</v>
      </c>
      <c r="K53">
        <v>0</v>
      </c>
      <c r="L53">
        <v>6</v>
      </c>
      <c r="M53">
        <v>39</v>
      </c>
      <c r="N53">
        <v>24</v>
      </c>
      <c r="O53">
        <v>8</v>
      </c>
      <c r="P53">
        <v>0</v>
      </c>
    </row>
    <row r="54" spans="1:16" x14ac:dyDescent="0.35">
      <c r="A54" t="str">
        <f t="shared" si="8"/>
        <v>David Warner2015</v>
      </c>
      <c r="B54" s="4" t="s">
        <v>9</v>
      </c>
      <c r="C54">
        <v>2015</v>
      </c>
      <c r="D54">
        <v>14</v>
      </c>
      <c r="E54">
        <v>1</v>
      </c>
      <c r="F54">
        <v>562</v>
      </c>
      <c r="G54">
        <v>91</v>
      </c>
      <c r="H54">
        <v>43.23</v>
      </c>
      <c r="I54">
        <v>359</v>
      </c>
      <c r="J54">
        <v>156.54</v>
      </c>
      <c r="K54">
        <v>0</v>
      </c>
      <c r="L54">
        <v>7</v>
      </c>
      <c r="M54">
        <v>65</v>
      </c>
      <c r="N54">
        <v>21</v>
      </c>
      <c r="O54">
        <v>8</v>
      </c>
      <c r="P54">
        <v>0</v>
      </c>
    </row>
    <row r="55" spans="1:16" x14ac:dyDescent="0.35">
      <c r="A55" t="str">
        <f t="shared" si="8"/>
        <v>David Warner2016</v>
      </c>
      <c r="B55" s="4" t="s">
        <v>9</v>
      </c>
      <c r="C55">
        <v>2016</v>
      </c>
      <c r="D55">
        <v>17</v>
      </c>
      <c r="E55">
        <v>3</v>
      </c>
      <c r="F55">
        <v>848</v>
      </c>
      <c r="G55" t="s">
        <v>26</v>
      </c>
      <c r="H55">
        <v>60.57</v>
      </c>
      <c r="I55">
        <v>560</v>
      </c>
      <c r="J55">
        <v>151.41999999999999</v>
      </c>
      <c r="K55">
        <v>0</v>
      </c>
      <c r="L55">
        <v>9</v>
      </c>
      <c r="M55">
        <v>88</v>
      </c>
      <c r="N55">
        <v>31</v>
      </c>
      <c r="O55">
        <v>4</v>
      </c>
      <c r="P55">
        <v>0</v>
      </c>
    </row>
    <row r="56" spans="1:16" x14ac:dyDescent="0.35">
      <c r="A56" t="str">
        <f t="shared" si="8"/>
        <v>David Warner2017</v>
      </c>
      <c r="B56" s="4" t="s">
        <v>9</v>
      </c>
      <c r="C56">
        <v>2017</v>
      </c>
      <c r="D56">
        <v>14</v>
      </c>
      <c r="E56">
        <v>3</v>
      </c>
      <c r="F56">
        <v>641</v>
      </c>
      <c r="G56">
        <v>126</v>
      </c>
      <c r="H56">
        <v>58.27</v>
      </c>
      <c r="I56">
        <v>452</v>
      </c>
      <c r="J56">
        <v>141.81</v>
      </c>
      <c r="K56">
        <v>1</v>
      </c>
      <c r="L56">
        <v>4</v>
      </c>
      <c r="M56">
        <v>63</v>
      </c>
      <c r="N56">
        <v>26</v>
      </c>
      <c r="O56">
        <v>10</v>
      </c>
      <c r="P56">
        <v>0</v>
      </c>
    </row>
    <row r="57" spans="1:16" x14ac:dyDescent="0.35">
      <c r="A57" t="str">
        <f t="shared" si="8"/>
        <v>David Warner2019</v>
      </c>
      <c r="B57" s="4" t="s">
        <v>9</v>
      </c>
      <c r="C57">
        <v>2019</v>
      </c>
      <c r="D57">
        <v>12</v>
      </c>
      <c r="E57">
        <v>2</v>
      </c>
      <c r="F57">
        <v>692</v>
      </c>
      <c r="G57" t="s">
        <v>27</v>
      </c>
      <c r="H57">
        <v>69.2</v>
      </c>
      <c r="I57">
        <v>481</v>
      </c>
      <c r="J57">
        <v>143.86000000000001</v>
      </c>
      <c r="K57">
        <v>1</v>
      </c>
      <c r="L57">
        <v>8</v>
      </c>
      <c r="M57">
        <v>57</v>
      </c>
      <c r="N57">
        <v>21</v>
      </c>
      <c r="O57">
        <v>2</v>
      </c>
      <c r="P57">
        <v>0</v>
      </c>
    </row>
    <row r="58" spans="1:16" x14ac:dyDescent="0.35">
      <c r="A58" t="str">
        <f t="shared" si="8"/>
        <v>Virat Kohli2009</v>
      </c>
      <c r="B58" s="4" t="s">
        <v>8</v>
      </c>
      <c r="C58">
        <v>2009</v>
      </c>
      <c r="D58">
        <v>16</v>
      </c>
      <c r="E58">
        <v>2</v>
      </c>
      <c r="F58">
        <v>246</v>
      </c>
      <c r="G58">
        <v>50</v>
      </c>
      <c r="H58">
        <v>22.36</v>
      </c>
      <c r="I58">
        <v>219</v>
      </c>
      <c r="J58">
        <v>112.32</v>
      </c>
      <c r="K58">
        <v>0</v>
      </c>
      <c r="L58">
        <v>1</v>
      </c>
      <c r="M58">
        <v>22</v>
      </c>
      <c r="N58">
        <v>8</v>
      </c>
      <c r="O58">
        <v>9</v>
      </c>
      <c r="P58">
        <v>0</v>
      </c>
    </row>
    <row r="59" spans="1:16" x14ac:dyDescent="0.35">
      <c r="A59" t="str">
        <f t="shared" si="8"/>
        <v>Virat Kohli2010</v>
      </c>
      <c r="B59" s="4" t="s">
        <v>8</v>
      </c>
      <c r="C59">
        <v>2010</v>
      </c>
      <c r="D59">
        <v>16</v>
      </c>
      <c r="E59">
        <v>2</v>
      </c>
      <c r="F59">
        <v>307</v>
      </c>
      <c r="G59">
        <v>58</v>
      </c>
      <c r="H59">
        <v>27.9</v>
      </c>
      <c r="I59">
        <v>212</v>
      </c>
      <c r="J59">
        <v>144.81</v>
      </c>
      <c r="K59">
        <v>0</v>
      </c>
      <c r="L59">
        <v>1</v>
      </c>
      <c r="M59">
        <v>26</v>
      </c>
      <c r="N59">
        <v>12</v>
      </c>
      <c r="O59">
        <v>3</v>
      </c>
      <c r="P59">
        <v>0</v>
      </c>
    </row>
    <row r="60" spans="1:16" x14ac:dyDescent="0.35">
      <c r="A60" t="str">
        <f t="shared" si="8"/>
        <v>Virat Kohli2011</v>
      </c>
      <c r="B60" s="4" t="s">
        <v>8</v>
      </c>
      <c r="C60">
        <v>2011</v>
      </c>
      <c r="D60">
        <v>16</v>
      </c>
      <c r="E60">
        <v>4</v>
      </c>
      <c r="F60">
        <v>557</v>
      </c>
      <c r="G60">
        <v>71</v>
      </c>
      <c r="H60">
        <v>46.41</v>
      </c>
      <c r="I60">
        <v>460</v>
      </c>
      <c r="J60">
        <v>121.08</v>
      </c>
      <c r="K60">
        <v>0</v>
      </c>
      <c r="L60">
        <v>4</v>
      </c>
      <c r="M60">
        <v>55</v>
      </c>
      <c r="N60">
        <v>16</v>
      </c>
      <c r="O60">
        <v>7</v>
      </c>
      <c r="P60">
        <v>0</v>
      </c>
    </row>
    <row r="61" spans="1:16" x14ac:dyDescent="0.35">
      <c r="A61" t="str">
        <f t="shared" si="8"/>
        <v>Virat Kohli2012</v>
      </c>
      <c r="B61" s="4" t="s">
        <v>8</v>
      </c>
      <c r="C61">
        <v>2012</v>
      </c>
      <c r="D61">
        <v>16</v>
      </c>
      <c r="E61">
        <v>2</v>
      </c>
      <c r="F61">
        <v>364</v>
      </c>
      <c r="G61" t="s">
        <v>28</v>
      </c>
      <c r="H61">
        <v>28</v>
      </c>
      <c r="I61">
        <v>326</v>
      </c>
      <c r="J61">
        <v>111.65</v>
      </c>
      <c r="K61">
        <v>0</v>
      </c>
      <c r="L61">
        <v>2</v>
      </c>
      <c r="M61">
        <v>33</v>
      </c>
      <c r="N61">
        <v>9</v>
      </c>
      <c r="O61">
        <v>7</v>
      </c>
      <c r="P61">
        <v>0</v>
      </c>
    </row>
    <row r="62" spans="1:16" x14ac:dyDescent="0.35">
      <c r="A62" t="str">
        <f t="shared" si="8"/>
        <v>Virat Kohli2013</v>
      </c>
      <c r="B62" s="4" t="s">
        <v>8</v>
      </c>
      <c r="C62">
        <v>2013</v>
      </c>
      <c r="D62">
        <v>16</v>
      </c>
      <c r="E62">
        <v>2</v>
      </c>
      <c r="F62">
        <v>634</v>
      </c>
      <c r="G62">
        <v>99</v>
      </c>
      <c r="H62">
        <v>45.28</v>
      </c>
      <c r="I62">
        <v>457</v>
      </c>
      <c r="J62">
        <v>138.72999999999999</v>
      </c>
      <c r="K62">
        <v>0</v>
      </c>
      <c r="L62">
        <v>6</v>
      </c>
      <c r="M62">
        <v>64</v>
      </c>
      <c r="N62">
        <v>22</v>
      </c>
      <c r="O62">
        <v>7</v>
      </c>
      <c r="P62">
        <v>0</v>
      </c>
    </row>
    <row r="63" spans="1:16" x14ac:dyDescent="0.35">
      <c r="A63" t="str">
        <f t="shared" si="8"/>
        <v>Virat Kohli2014</v>
      </c>
      <c r="B63" s="4" t="s">
        <v>8</v>
      </c>
      <c r="C63">
        <v>2014</v>
      </c>
      <c r="D63">
        <v>14</v>
      </c>
      <c r="E63">
        <v>1</v>
      </c>
      <c r="F63">
        <v>359</v>
      </c>
      <c r="G63">
        <v>73</v>
      </c>
      <c r="H63">
        <v>27.61</v>
      </c>
      <c r="I63">
        <v>294</v>
      </c>
      <c r="J63">
        <v>122.1</v>
      </c>
      <c r="K63">
        <v>0</v>
      </c>
      <c r="L63">
        <v>2</v>
      </c>
      <c r="M63">
        <v>23</v>
      </c>
      <c r="N63">
        <v>16</v>
      </c>
      <c r="O63">
        <v>7</v>
      </c>
      <c r="P63">
        <v>0</v>
      </c>
    </row>
    <row r="64" spans="1:16" x14ac:dyDescent="0.35">
      <c r="A64" t="str">
        <f t="shared" si="8"/>
        <v>Virat Kohli2015</v>
      </c>
      <c r="B64" s="4" t="s">
        <v>8</v>
      </c>
      <c r="C64">
        <v>2015</v>
      </c>
      <c r="D64">
        <v>16</v>
      </c>
      <c r="E64">
        <v>5</v>
      </c>
      <c r="F64">
        <v>505</v>
      </c>
      <c r="G64" t="s">
        <v>29</v>
      </c>
      <c r="H64">
        <v>45.9</v>
      </c>
      <c r="I64">
        <v>386</v>
      </c>
      <c r="J64">
        <v>130.82</v>
      </c>
      <c r="K64">
        <v>0</v>
      </c>
      <c r="L64">
        <v>3</v>
      </c>
      <c r="M64">
        <v>35</v>
      </c>
      <c r="N64">
        <v>23</v>
      </c>
      <c r="O64">
        <v>7</v>
      </c>
      <c r="P64">
        <v>0</v>
      </c>
    </row>
    <row r="65" spans="1:16" x14ac:dyDescent="0.35">
      <c r="A65" t="str">
        <f t="shared" si="8"/>
        <v>Virat Kohli2016</v>
      </c>
      <c r="B65" s="4" t="s">
        <v>8</v>
      </c>
      <c r="C65">
        <v>2016</v>
      </c>
      <c r="D65">
        <v>16</v>
      </c>
      <c r="E65">
        <v>4</v>
      </c>
      <c r="F65">
        <v>973</v>
      </c>
      <c r="G65">
        <v>113</v>
      </c>
      <c r="H65">
        <v>81.08</v>
      </c>
      <c r="I65">
        <v>640</v>
      </c>
      <c r="J65">
        <v>152.03</v>
      </c>
      <c r="K65">
        <v>4</v>
      </c>
      <c r="L65">
        <v>7</v>
      </c>
      <c r="M65">
        <v>83</v>
      </c>
      <c r="N65">
        <v>38</v>
      </c>
      <c r="O65">
        <v>6</v>
      </c>
      <c r="P65">
        <v>0</v>
      </c>
    </row>
    <row r="66" spans="1:16" x14ac:dyDescent="0.35">
      <c r="A66" t="str">
        <f t="shared" si="8"/>
        <v>Virat Kohli2017</v>
      </c>
      <c r="B66" s="4" t="s">
        <v>8</v>
      </c>
      <c r="C66">
        <v>2017</v>
      </c>
      <c r="D66">
        <v>10</v>
      </c>
      <c r="E66">
        <v>0</v>
      </c>
      <c r="F66">
        <v>308</v>
      </c>
      <c r="G66">
        <v>64</v>
      </c>
      <c r="H66">
        <v>30.8</v>
      </c>
      <c r="I66">
        <v>252</v>
      </c>
      <c r="J66">
        <v>122.22</v>
      </c>
      <c r="K66">
        <v>0</v>
      </c>
      <c r="L66">
        <v>4</v>
      </c>
      <c r="M66">
        <v>23</v>
      </c>
      <c r="N66">
        <v>11</v>
      </c>
      <c r="O66">
        <v>6</v>
      </c>
      <c r="P66">
        <v>0</v>
      </c>
    </row>
    <row r="67" spans="1:16" x14ac:dyDescent="0.35">
      <c r="A67" t="str">
        <f t="shared" si="8"/>
        <v>Virat Kohli2018</v>
      </c>
      <c r="B67" s="4" t="s">
        <v>8</v>
      </c>
      <c r="C67">
        <v>2018</v>
      </c>
      <c r="D67">
        <v>14</v>
      </c>
      <c r="E67">
        <v>3</v>
      </c>
      <c r="F67">
        <v>530</v>
      </c>
      <c r="G67" t="s">
        <v>30</v>
      </c>
      <c r="H67">
        <v>48.18</v>
      </c>
      <c r="I67">
        <v>381</v>
      </c>
      <c r="J67">
        <v>139.1</v>
      </c>
      <c r="K67">
        <v>0</v>
      </c>
      <c r="L67">
        <v>4</v>
      </c>
      <c r="M67">
        <v>52</v>
      </c>
      <c r="N67">
        <v>18</v>
      </c>
      <c r="O67">
        <v>8</v>
      </c>
      <c r="P67">
        <v>0</v>
      </c>
    </row>
    <row r="68" spans="1:16" x14ac:dyDescent="0.35">
      <c r="A68" t="str">
        <f t="shared" si="8"/>
        <v>Virat Kohli2019</v>
      </c>
      <c r="B68" s="4" t="s">
        <v>8</v>
      </c>
      <c r="C68">
        <v>2019</v>
      </c>
      <c r="D68">
        <v>14</v>
      </c>
      <c r="E68">
        <v>0</v>
      </c>
      <c r="F68">
        <v>464</v>
      </c>
      <c r="G68">
        <v>100</v>
      </c>
      <c r="H68">
        <v>33.14</v>
      </c>
      <c r="I68">
        <v>328</v>
      </c>
      <c r="J68">
        <v>141.46</v>
      </c>
      <c r="K68">
        <v>1</v>
      </c>
      <c r="L68">
        <v>2</v>
      </c>
      <c r="M68">
        <v>46</v>
      </c>
      <c r="N68">
        <v>13</v>
      </c>
      <c r="O68">
        <v>5</v>
      </c>
      <c r="P68">
        <v>0</v>
      </c>
    </row>
    <row r="69" spans="1:16" x14ac:dyDescent="0.35">
      <c r="A69" t="str">
        <f t="shared" si="8"/>
        <v>Suresh Raina2009</v>
      </c>
      <c r="B69" s="4" t="s">
        <v>31</v>
      </c>
      <c r="C69">
        <v>2009</v>
      </c>
      <c r="D69">
        <v>14</v>
      </c>
      <c r="E69">
        <v>0</v>
      </c>
      <c r="F69">
        <v>434</v>
      </c>
      <c r="G69">
        <v>98</v>
      </c>
      <c r="H69">
        <v>31</v>
      </c>
      <c r="I69">
        <v>308</v>
      </c>
      <c r="J69">
        <v>140.9</v>
      </c>
      <c r="K69">
        <v>0</v>
      </c>
      <c r="L69">
        <v>2</v>
      </c>
      <c r="M69">
        <v>37</v>
      </c>
      <c r="N69">
        <v>21</v>
      </c>
      <c r="O69">
        <v>7</v>
      </c>
      <c r="P69">
        <v>0</v>
      </c>
    </row>
    <row r="70" spans="1:16" x14ac:dyDescent="0.35">
      <c r="A70" t="str">
        <f t="shared" si="8"/>
        <v>Suresh Raina2010</v>
      </c>
      <c r="B70" s="4" t="s">
        <v>31</v>
      </c>
      <c r="C70">
        <v>2010</v>
      </c>
      <c r="D70">
        <v>16</v>
      </c>
      <c r="E70">
        <v>5</v>
      </c>
      <c r="F70">
        <v>520</v>
      </c>
      <c r="G70" t="s">
        <v>32</v>
      </c>
      <c r="H70">
        <v>47.27</v>
      </c>
      <c r="I70">
        <v>364</v>
      </c>
      <c r="J70">
        <v>142.85</v>
      </c>
      <c r="K70">
        <v>0</v>
      </c>
      <c r="L70">
        <v>4</v>
      </c>
      <c r="M70">
        <v>45</v>
      </c>
      <c r="N70">
        <v>22</v>
      </c>
      <c r="O70">
        <v>10</v>
      </c>
      <c r="P70">
        <v>0</v>
      </c>
    </row>
    <row r="71" spans="1:16" x14ac:dyDescent="0.35">
      <c r="A71" t="str">
        <f t="shared" si="8"/>
        <v>Suresh Raina2011</v>
      </c>
      <c r="B71" s="4" t="s">
        <v>31</v>
      </c>
      <c r="C71">
        <v>2011</v>
      </c>
      <c r="D71">
        <v>16</v>
      </c>
      <c r="E71">
        <v>2</v>
      </c>
      <c r="F71">
        <v>438</v>
      </c>
      <c r="G71" t="s">
        <v>28</v>
      </c>
      <c r="H71">
        <v>31.28</v>
      </c>
      <c r="I71">
        <v>325</v>
      </c>
      <c r="J71">
        <v>134.76</v>
      </c>
      <c r="K71">
        <v>0</v>
      </c>
      <c r="L71">
        <v>4</v>
      </c>
      <c r="M71">
        <v>36</v>
      </c>
      <c r="N71">
        <v>17</v>
      </c>
      <c r="O71">
        <v>4</v>
      </c>
      <c r="P71">
        <v>0</v>
      </c>
    </row>
    <row r="72" spans="1:16" x14ac:dyDescent="0.35">
      <c r="A72" t="str">
        <f t="shared" si="8"/>
        <v>Suresh Raina2012</v>
      </c>
      <c r="B72" s="4" t="s">
        <v>31</v>
      </c>
      <c r="C72">
        <v>2012</v>
      </c>
      <c r="D72">
        <v>19</v>
      </c>
      <c r="E72">
        <v>1</v>
      </c>
      <c r="F72">
        <v>441</v>
      </c>
      <c r="G72">
        <v>73</v>
      </c>
      <c r="H72">
        <v>25.94</v>
      </c>
      <c r="I72">
        <v>325</v>
      </c>
      <c r="J72">
        <v>135.69</v>
      </c>
      <c r="K72">
        <v>0</v>
      </c>
      <c r="L72">
        <v>1</v>
      </c>
      <c r="M72">
        <v>36</v>
      </c>
      <c r="N72">
        <v>19</v>
      </c>
      <c r="O72">
        <v>11</v>
      </c>
      <c r="P72">
        <v>0</v>
      </c>
    </row>
    <row r="73" spans="1:16" x14ac:dyDescent="0.35">
      <c r="A73" t="str">
        <f t="shared" si="8"/>
        <v>Suresh Raina2013</v>
      </c>
      <c r="B73" s="4" t="s">
        <v>31</v>
      </c>
      <c r="C73">
        <v>2013</v>
      </c>
      <c r="D73">
        <v>18</v>
      </c>
      <c r="E73">
        <v>4</v>
      </c>
      <c r="F73">
        <v>548</v>
      </c>
      <c r="G73" t="s">
        <v>27</v>
      </c>
      <c r="H73">
        <v>42.15</v>
      </c>
      <c r="I73">
        <v>365</v>
      </c>
      <c r="J73">
        <v>150.13</v>
      </c>
      <c r="K73">
        <v>1</v>
      </c>
      <c r="L73">
        <v>4</v>
      </c>
      <c r="M73">
        <v>50</v>
      </c>
      <c r="N73">
        <v>18</v>
      </c>
      <c r="O73">
        <v>10</v>
      </c>
      <c r="P73">
        <v>0</v>
      </c>
    </row>
    <row r="74" spans="1:16" x14ac:dyDescent="0.35">
      <c r="A74" t="str">
        <f t="shared" si="8"/>
        <v>Suresh Raina2014</v>
      </c>
      <c r="B74" s="4" t="s">
        <v>31</v>
      </c>
      <c r="C74">
        <v>2014</v>
      </c>
      <c r="D74">
        <v>16</v>
      </c>
      <c r="E74">
        <v>3</v>
      </c>
      <c r="F74">
        <v>523</v>
      </c>
      <c r="G74">
        <v>87</v>
      </c>
      <c r="H74">
        <v>40.229999999999997</v>
      </c>
      <c r="I74">
        <v>358</v>
      </c>
      <c r="J74">
        <v>146.08000000000001</v>
      </c>
      <c r="K74">
        <v>0</v>
      </c>
      <c r="L74">
        <v>5</v>
      </c>
      <c r="M74">
        <v>51</v>
      </c>
      <c r="N74">
        <v>19</v>
      </c>
      <c r="O74">
        <v>11</v>
      </c>
      <c r="P74">
        <v>0</v>
      </c>
    </row>
    <row r="75" spans="1:16" x14ac:dyDescent="0.35">
      <c r="A75" t="str">
        <f t="shared" si="8"/>
        <v>Suresh Raina2015</v>
      </c>
      <c r="B75" s="4" t="s">
        <v>31</v>
      </c>
      <c r="C75">
        <v>2015</v>
      </c>
      <c r="D75">
        <v>17</v>
      </c>
      <c r="E75">
        <v>2</v>
      </c>
      <c r="F75">
        <v>374</v>
      </c>
      <c r="G75">
        <v>62</v>
      </c>
      <c r="H75">
        <v>24.93</v>
      </c>
      <c r="I75">
        <v>304</v>
      </c>
      <c r="J75">
        <v>123.02</v>
      </c>
      <c r="K75">
        <v>0</v>
      </c>
      <c r="L75">
        <v>2</v>
      </c>
      <c r="M75">
        <v>31</v>
      </c>
      <c r="N75">
        <v>16</v>
      </c>
      <c r="O75">
        <v>11</v>
      </c>
      <c r="P75">
        <v>0</v>
      </c>
    </row>
    <row r="76" spans="1:16" x14ac:dyDescent="0.35">
      <c r="A76" t="str">
        <f t="shared" si="8"/>
        <v>Suresh Raina2016</v>
      </c>
      <c r="B76" s="4" t="s">
        <v>31</v>
      </c>
      <c r="C76">
        <v>2016</v>
      </c>
      <c r="D76">
        <v>15</v>
      </c>
      <c r="E76">
        <v>1</v>
      </c>
      <c r="F76">
        <v>399</v>
      </c>
      <c r="G76">
        <v>75</v>
      </c>
      <c r="H76">
        <v>28.5</v>
      </c>
      <c r="I76">
        <v>312</v>
      </c>
      <c r="J76">
        <v>127.88</v>
      </c>
      <c r="K76">
        <v>0</v>
      </c>
      <c r="L76">
        <v>3</v>
      </c>
      <c r="M76">
        <v>39</v>
      </c>
      <c r="N76">
        <v>10</v>
      </c>
      <c r="O76">
        <v>7</v>
      </c>
      <c r="P76">
        <v>0</v>
      </c>
    </row>
    <row r="77" spans="1:16" x14ac:dyDescent="0.35">
      <c r="A77" t="str">
        <f t="shared" si="8"/>
        <v>Suresh Raina2017</v>
      </c>
      <c r="B77" s="4" t="s">
        <v>31</v>
      </c>
      <c r="C77">
        <v>2017</v>
      </c>
      <c r="D77">
        <v>14</v>
      </c>
      <c r="E77">
        <v>3</v>
      </c>
      <c r="F77">
        <v>442</v>
      </c>
      <c r="G77">
        <v>84</v>
      </c>
      <c r="H77">
        <v>40.18</v>
      </c>
      <c r="I77">
        <v>307</v>
      </c>
      <c r="J77">
        <v>143.97</v>
      </c>
      <c r="K77">
        <v>0</v>
      </c>
      <c r="L77">
        <v>3</v>
      </c>
      <c r="M77">
        <v>42</v>
      </c>
      <c r="N77">
        <v>13</v>
      </c>
      <c r="O77">
        <v>4</v>
      </c>
      <c r="P77">
        <v>0</v>
      </c>
    </row>
    <row r="78" spans="1:16" x14ac:dyDescent="0.35">
      <c r="A78" t="str">
        <f t="shared" si="8"/>
        <v>Suresh Raina2018</v>
      </c>
      <c r="B78" s="4" t="s">
        <v>31</v>
      </c>
      <c r="C78">
        <v>2018</v>
      </c>
      <c r="D78">
        <v>15</v>
      </c>
      <c r="E78">
        <v>3</v>
      </c>
      <c r="F78">
        <v>445</v>
      </c>
      <c r="G78" t="s">
        <v>33</v>
      </c>
      <c r="H78">
        <v>37.08</v>
      </c>
      <c r="I78">
        <v>336</v>
      </c>
      <c r="J78">
        <v>132.44</v>
      </c>
      <c r="K78">
        <v>0</v>
      </c>
      <c r="L78">
        <v>4</v>
      </c>
      <c r="M78">
        <v>46</v>
      </c>
      <c r="N78">
        <v>12</v>
      </c>
      <c r="O78">
        <v>9</v>
      </c>
      <c r="P78">
        <v>0</v>
      </c>
    </row>
    <row r="79" spans="1:16" x14ac:dyDescent="0.35">
      <c r="A79" t="str">
        <f t="shared" si="8"/>
        <v>Suresh Raina2019</v>
      </c>
      <c r="B79" s="4" t="s">
        <v>31</v>
      </c>
      <c r="C79">
        <v>2019</v>
      </c>
      <c r="D79">
        <v>17</v>
      </c>
      <c r="E79">
        <v>1</v>
      </c>
      <c r="F79">
        <v>383</v>
      </c>
      <c r="G79">
        <v>59</v>
      </c>
      <c r="H79">
        <v>23.93</v>
      </c>
      <c r="I79">
        <v>314</v>
      </c>
      <c r="J79">
        <v>121.97</v>
      </c>
      <c r="K79">
        <v>0</v>
      </c>
      <c r="L79">
        <v>3</v>
      </c>
      <c r="M79">
        <v>45</v>
      </c>
      <c r="N79">
        <v>9</v>
      </c>
      <c r="O79">
        <v>7</v>
      </c>
      <c r="P7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7F5DB-282A-424F-8463-D1A0A706568C}">
  <sheetPr codeName="Sheet15"/>
  <dimension ref="E3:M16"/>
  <sheetViews>
    <sheetView showGridLines="0" zoomScale="85" zoomScaleNormal="85" workbookViewId="0">
      <selection activeCell="C21" sqref="C21"/>
    </sheetView>
  </sheetViews>
  <sheetFormatPr defaultColWidth="9.1796875" defaultRowHeight="14.5" x14ac:dyDescent="0.35"/>
  <cols>
    <col min="1" max="5" width="9.1796875" style="16"/>
    <col min="6" max="6" width="14.453125" style="16" bestFit="1" customWidth="1"/>
    <col min="7" max="7" width="13.7265625" style="16" bestFit="1" customWidth="1"/>
    <col min="8" max="8" width="9.453125" style="16" bestFit="1" customWidth="1"/>
    <col min="9" max="16384" width="9.1796875" style="16"/>
  </cols>
  <sheetData>
    <row r="3" spans="5:13" x14ac:dyDescent="0.35">
      <c r="E3" s="17"/>
      <c r="F3" s="17"/>
      <c r="G3" s="17" t="b">
        <f>ISBLANK(H3)</f>
        <v>1</v>
      </c>
      <c r="H3" s="17"/>
      <c r="I3" s="17"/>
      <c r="J3" s="17"/>
      <c r="L3" s="17"/>
    </row>
    <row r="4" spans="5:13" x14ac:dyDescent="0.35">
      <c r="E4" s="17"/>
      <c r="F4" s="35"/>
      <c r="G4" s="35"/>
      <c r="H4" s="35"/>
      <c r="I4" s="17"/>
      <c r="J4" s="17" t="s">
        <v>45</v>
      </c>
      <c r="K4" s="17"/>
      <c r="L4" s="17"/>
    </row>
    <row r="5" spans="5:13" x14ac:dyDescent="0.35">
      <c r="E5" s="17"/>
      <c r="F5" s="36" t="s">
        <v>1</v>
      </c>
      <c r="G5" s="36" t="s">
        <v>2</v>
      </c>
      <c r="H5" s="36" t="s">
        <v>3</v>
      </c>
      <c r="I5" s="17"/>
      <c r="J5" s="17" t="str">
        <f>'00. Summary data'!J2</f>
        <v>Original</v>
      </c>
      <c r="K5" s="17"/>
      <c r="L5" s="17"/>
    </row>
    <row r="6" spans="5:13" x14ac:dyDescent="0.35">
      <c r="E6" s="17"/>
      <c r="F6" s="36" t="str">
        <f>'00. Summary data'!B20</f>
        <v>MS Dhoni</v>
      </c>
      <c r="G6" s="37">
        <f>IF('00. Summary data'!C20=""," ",'00. Summary data'!C20)</f>
        <v>24.77</v>
      </c>
      <c r="H6" s="38">
        <f>'00. Summary data'!D20</f>
        <v>9</v>
      </c>
      <c r="I6" s="17"/>
      <c r="J6" s="17" t="str">
        <f>'00. Summary data'!J3</f>
        <v>Sort by Name</v>
      </c>
      <c r="K6" s="17"/>
      <c r="L6" s="17"/>
    </row>
    <row r="7" spans="5:13" x14ac:dyDescent="0.35">
      <c r="E7" s="17"/>
      <c r="F7" s="36" t="str">
        <f>'00. Summary data'!B21</f>
        <v>Kedar Jadhav</v>
      </c>
      <c r="G7" s="37">
        <f>IF('00. Summary data'!C21=""," ",'00. Summary data'!C21)</f>
        <v>62</v>
      </c>
      <c r="H7" s="38">
        <f>'00. Summary data'!D21</f>
        <v>1</v>
      </c>
      <c r="I7" s="17"/>
      <c r="J7" s="17" t="str">
        <f>'00. Summary data'!J4</f>
        <v>Sort by Batting average</v>
      </c>
      <c r="K7" s="17"/>
      <c r="L7" s="17"/>
    </row>
    <row r="8" spans="5:13" x14ac:dyDescent="0.35">
      <c r="E8" s="17"/>
      <c r="F8" s="36" t="str">
        <f>'00. Summary data'!B22</f>
        <v>Shikhar Dhawan</v>
      </c>
      <c r="G8" s="37">
        <f>IF('00. Summary data'!C22=""," ",'00. Summary data'!C22)</f>
        <v>34.4</v>
      </c>
      <c r="H8" s="38">
        <f>'00. Summary data'!D22</f>
        <v>12</v>
      </c>
      <c r="I8" s="17"/>
      <c r="J8" s="17" t="str">
        <f>'00. Summary data'!J5</f>
        <v>Sort by Dismissals</v>
      </c>
      <c r="K8" s="17"/>
      <c r="L8" s="17"/>
    </row>
    <row r="9" spans="5:13" x14ac:dyDescent="0.35">
      <c r="E9" s="17"/>
      <c r="F9" s="36" t="str">
        <f>'00. Summary data'!B23</f>
        <v>Rohit Sharma</v>
      </c>
      <c r="G9" s="37">
        <f>IF('00. Summary data'!C23=""," ",'00. Summary data'!C23)</f>
        <v>51.9</v>
      </c>
      <c r="H9" s="38">
        <f>'00. Summary data'!D23</f>
        <v>10</v>
      </c>
      <c r="I9" s="17"/>
      <c r="J9" s="17"/>
      <c r="K9" s="17"/>
      <c r="L9" s="17"/>
    </row>
    <row r="10" spans="5:13" x14ac:dyDescent="0.35">
      <c r="E10" s="17"/>
      <c r="F10" s="36" t="str">
        <f>'00. Summary data'!B24</f>
        <v>Virat Kohli</v>
      </c>
      <c r="G10" s="37">
        <f>IF('00. Summary data'!C24=""," ",'00. Summary data'!C24)</f>
        <v>100</v>
      </c>
      <c r="H10" s="38">
        <f>'00. Summary data'!D24</f>
        <v>5</v>
      </c>
      <c r="I10" s="17"/>
      <c r="J10" s="17">
        <v>1</v>
      </c>
      <c r="K10" s="17"/>
      <c r="L10" s="17"/>
    </row>
    <row r="11" spans="5:13" x14ac:dyDescent="0.35">
      <c r="E11" s="17"/>
      <c r="F11" s="35"/>
      <c r="G11" s="35"/>
      <c r="H11" s="35"/>
      <c r="I11" s="17"/>
      <c r="J11" s="17"/>
      <c r="K11" s="17"/>
      <c r="L11" s="17"/>
    </row>
    <row r="12" spans="5:13" ht="35" x14ac:dyDescent="0.35">
      <c r="E12" s="17"/>
      <c r="F12" s="35"/>
      <c r="G12" s="35"/>
      <c r="H12" s="35"/>
      <c r="I12" s="17"/>
      <c r="J12" s="17"/>
      <c r="K12" s="17"/>
      <c r="L12" s="17"/>
      <c r="M12" s="18"/>
    </row>
    <row r="13" spans="5:13" x14ac:dyDescent="0.35">
      <c r="E13" s="17"/>
      <c r="F13" s="17"/>
      <c r="G13" s="17"/>
      <c r="H13" s="17"/>
      <c r="I13" s="17"/>
      <c r="J13" s="17"/>
      <c r="K13" s="17"/>
      <c r="L13" s="17"/>
    </row>
    <row r="14" spans="5:13" x14ac:dyDescent="0.35">
      <c r="E14" s="17"/>
      <c r="F14" s="17"/>
      <c r="G14" s="17"/>
      <c r="H14" s="17"/>
      <c r="I14" s="17"/>
      <c r="J14" s="17"/>
      <c r="K14" s="17"/>
      <c r="L14" s="17"/>
    </row>
    <row r="15" spans="5:13" x14ac:dyDescent="0.35">
      <c r="E15" s="17"/>
      <c r="F15" s="17"/>
      <c r="G15" s="17"/>
      <c r="H15" s="17"/>
      <c r="I15" s="17"/>
      <c r="J15" s="17"/>
      <c r="K15" s="17"/>
      <c r="L15" s="17"/>
    </row>
    <row r="16" spans="5:13" x14ac:dyDescent="0.35">
      <c r="E16" s="17"/>
      <c r="F16" s="17"/>
      <c r="G16" s="17"/>
      <c r="H16" s="17"/>
      <c r="I16" s="17"/>
      <c r="J16" s="17"/>
      <c r="K16" s="17"/>
      <c r="L16" s="17"/>
    </row>
  </sheetData>
  <pageMargins left="0.7" right="0.7" top="0.75" bottom="0.75" header="0.3" footer="0.3"/>
  <pageSetup paperSize="9" orientation="portrait" horizontalDpi="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Check Box 1">
              <controlPr defaultSize="0" autoFill="0" autoLine="0" autoPict="0">
                <anchor moveWithCells="1">
                  <from>
                    <xdr:col>0</xdr:col>
                    <xdr:colOff>146050</xdr:colOff>
                    <xdr:row>11</xdr:row>
                    <xdr:rowOff>76200</xdr:rowOff>
                  </from>
                  <to>
                    <xdr:col>2</xdr:col>
                    <xdr:colOff>127000</xdr:colOff>
                    <xdr:row>11</xdr:row>
                    <xdr:rowOff>393700</xdr:rowOff>
                  </to>
                </anchor>
              </controlPr>
            </control>
          </mc:Choice>
        </mc:AlternateContent>
        <mc:AlternateContent xmlns:mc="http://schemas.openxmlformats.org/markup-compatibility/2006">
          <mc:Choice Requires="x14">
            <control shapeId="28674" r:id="rId5" name="Group Box 2">
              <controlPr defaultSize="0" autoFill="0" autoPict="0">
                <anchor>
                  <from>
                    <xdr:col>0</xdr:col>
                    <xdr:colOff>50800</xdr:colOff>
                    <xdr:row>7</xdr:row>
                    <xdr:rowOff>95250</xdr:rowOff>
                  </from>
                  <to>
                    <xdr:col>2</xdr:col>
                    <xdr:colOff>184150</xdr:colOff>
                    <xdr:row>12</xdr:row>
                    <xdr:rowOff>50800</xdr:rowOff>
                  </to>
                </anchor>
              </controlPr>
            </control>
          </mc:Choice>
        </mc:AlternateContent>
        <mc:AlternateContent xmlns:mc="http://schemas.openxmlformats.org/markup-compatibility/2006">
          <mc:Choice Requires="x14">
            <control shapeId="28675" r:id="rId6" name="Check Box 3">
              <controlPr defaultSize="0" autoFill="0" autoLine="0" autoPict="0">
                <anchor moveWithCells="1">
                  <from>
                    <xdr:col>0</xdr:col>
                    <xdr:colOff>146050</xdr:colOff>
                    <xdr:row>8</xdr:row>
                    <xdr:rowOff>76200</xdr:rowOff>
                  </from>
                  <to>
                    <xdr:col>2</xdr:col>
                    <xdr:colOff>107950</xdr:colOff>
                    <xdr:row>9</xdr:row>
                    <xdr:rowOff>171450</xdr:rowOff>
                  </to>
                </anchor>
              </controlPr>
            </control>
          </mc:Choice>
        </mc:AlternateContent>
        <mc:AlternateContent xmlns:mc="http://schemas.openxmlformats.org/markup-compatibility/2006">
          <mc:Choice Requires="x14">
            <control shapeId="28678" r:id="rId7" name="Drop Down 6">
              <controlPr defaultSize="0" autoLine="0" autoPict="0" altText="Check">
                <anchor moveWithCells="1">
                  <from>
                    <xdr:col>0</xdr:col>
                    <xdr:colOff>82550</xdr:colOff>
                    <xdr:row>14</xdr:row>
                    <xdr:rowOff>82550</xdr:rowOff>
                  </from>
                  <to>
                    <xdr:col>2</xdr:col>
                    <xdr:colOff>488950</xdr:colOff>
                    <xdr:row>15</xdr:row>
                    <xdr:rowOff>139700</xdr:rowOff>
                  </to>
                </anchor>
              </controlPr>
            </control>
          </mc:Choice>
        </mc:AlternateContent>
        <mc:AlternateContent xmlns:mc="http://schemas.openxmlformats.org/markup-compatibility/2006">
          <mc:Choice Requires="x14">
            <control shapeId="28680" r:id="rId8" name="Group Box 8">
              <controlPr defaultSize="0" autoFill="0" autoPict="0">
                <anchor moveWithCells="1">
                  <from>
                    <xdr:col>0</xdr:col>
                    <xdr:colOff>31750</xdr:colOff>
                    <xdr:row>13</xdr:row>
                    <xdr:rowOff>133350</xdr:rowOff>
                  </from>
                  <to>
                    <xdr:col>2</xdr:col>
                    <xdr:colOff>565150</xdr:colOff>
                    <xdr:row>16</xdr:row>
                    <xdr:rowOff>139700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2AE8-5471-47EB-9C74-0EF51BE52D29}">
  <sheetPr codeName="Sheet1"/>
  <dimension ref="A1:D10"/>
  <sheetViews>
    <sheetView zoomScale="40" zoomScaleNormal="40" workbookViewId="0">
      <selection activeCell="J15" sqref="J15"/>
    </sheetView>
  </sheetViews>
  <sheetFormatPr defaultRowHeight="14.5" x14ac:dyDescent="0.35"/>
  <cols>
    <col min="1" max="1" width="77.1796875" customWidth="1"/>
    <col min="2" max="2" width="37.453125" customWidth="1"/>
    <col min="3" max="3" width="42.54296875" customWidth="1"/>
    <col min="4" max="4" width="28.453125" customWidth="1"/>
  </cols>
  <sheetData>
    <row r="1" spans="1:4" ht="399.75" customHeight="1" x14ac:dyDescent="0.35">
      <c r="B1" s="2" t="s">
        <v>52</v>
      </c>
      <c r="D1" s="2" t="s">
        <v>55</v>
      </c>
    </row>
    <row r="2" spans="1:4" ht="400" customHeight="1" x14ac:dyDescent="0.35">
      <c r="B2" s="2" t="s">
        <v>53</v>
      </c>
      <c r="D2" s="2" t="s">
        <v>56</v>
      </c>
    </row>
    <row r="3" spans="1:4" ht="399.75" customHeight="1" x14ac:dyDescent="0.35">
      <c r="B3" s="2" t="s">
        <v>54</v>
      </c>
      <c r="D3" s="2" t="s">
        <v>57</v>
      </c>
    </row>
    <row r="6" spans="1:4" x14ac:dyDescent="0.35">
      <c r="A6">
        <f>'00. Summary data'!A33</f>
        <v>3</v>
      </c>
      <c r="C6" t="str">
        <f ca="1">OFFSET(C7,A6,0)</f>
        <v>Raina</v>
      </c>
      <c r="D6" t="str">
        <f ca="1">OFFSET(D7,A6,0)</f>
        <v>CSK</v>
      </c>
    </row>
    <row r="7" spans="1:4" x14ac:dyDescent="0.35">
      <c r="A7" t="s">
        <v>58</v>
      </c>
      <c r="B7" t="s">
        <v>1</v>
      </c>
      <c r="C7" t="s">
        <v>59</v>
      </c>
      <c r="D7" t="s">
        <v>60</v>
      </c>
    </row>
    <row r="8" spans="1:4" x14ac:dyDescent="0.35">
      <c r="A8">
        <v>1</v>
      </c>
      <c r="B8" t="s">
        <v>9</v>
      </c>
      <c r="C8" s="2" t="s">
        <v>52</v>
      </c>
      <c r="D8" s="2" t="s">
        <v>55</v>
      </c>
    </row>
    <row r="9" spans="1:4" x14ac:dyDescent="0.35">
      <c r="A9">
        <v>2</v>
      </c>
      <c r="B9" t="s">
        <v>8</v>
      </c>
      <c r="C9" s="2" t="s">
        <v>53</v>
      </c>
      <c r="D9" s="2" t="s">
        <v>56</v>
      </c>
    </row>
    <row r="10" spans="1:4" x14ac:dyDescent="0.35">
      <c r="A10">
        <v>3</v>
      </c>
      <c r="B10" t="s">
        <v>31</v>
      </c>
      <c r="C10" s="2" t="s">
        <v>54</v>
      </c>
      <c r="D10" s="2" t="s">
        <v>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EAEA6-CD63-41C4-AE17-EB5DC2111E0E}">
  <sheetPr codeName="Sheet14"/>
  <dimension ref="A1"/>
  <sheetViews>
    <sheetView showGridLines="0" showRowColHeaders="0" zoomScale="70" zoomScaleNormal="70" workbookViewId="0">
      <selection activeCell="C18" sqref="C18"/>
    </sheetView>
  </sheetViews>
  <sheetFormatPr defaultColWidth="9.1796875" defaultRowHeight="14.5" x14ac:dyDescent="0.35"/>
  <cols>
    <col min="1" max="16384" width="9.1796875" style="15"/>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Option Button 3">
              <controlPr defaultSize="0" autoFill="0" autoLine="0" autoPict="0">
                <anchor moveWithCells="1">
                  <from>
                    <xdr:col>1</xdr:col>
                    <xdr:colOff>50800</xdr:colOff>
                    <xdr:row>6</xdr:row>
                    <xdr:rowOff>171450</xdr:rowOff>
                  </from>
                  <to>
                    <xdr:col>3</xdr:col>
                    <xdr:colOff>342900</xdr:colOff>
                    <xdr:row>8</xdr:row>
                    <xdr:rowOff>69850</xdr:rowOff>
                  </to>
                </anchor>
              </controlPr>
            </control>
          </mc:Choice>
        </mc:AlternateContent>
        <mc:AlternateContent xmlns:mc="http://schemas.openxmlformats.org/markup-compatibility/2006">
          <mc:Choice Requires="x14">
            <control shapeId="27652" r:id="rId4" name="Option Button 4">
              <controlPr defaultSize="0" autoFill="0" autoLine="0" autoPict="0">
                <anchor moveWithCells="1">
                  <from>
                    <xdr:col>1</xdr:col>
                    <xdr:colOff>57150</xdr:colOff>
                    <xdr:row>11</xdr:row>
                    <xdr:rowOff>146050</xdr:rowOff>
                  </from>
                  <to>
                    <xdr:col>3</xdr:col>
                    <xdr:colOff>361950</xdr:colOff>
                    <xdr:row>13</xdr:row>
                    <xdr:rowOff>38100</xdr:rowOff>
                  </to>
                </anchor>
              </controlPr>
            </control>
          </mc:Choice>
        </mc:AlternateContent>
        <mc:AlternateContent xmlns:mc="http://schemas.openxmlformats.org/markup-compatibility/2006">
          <mc:Choice Requires="x14">
            <control shapeId="27653" r:id="rId5" name="Option Button 5">
              <controlPr defaultSize="0" autoFill="0" autoLine="0" autoPict="0">
                <anchor moveWithCells="1">
                  <from>
                    <xdr:col>1</xdr:col>
                    <xdr:colOff>50800</xdr:colOff>
                    <xdr:row>9</xdr:row>
                    <xdr:rowOff>69850</xdr:rowOff>
                  </from>
                  <to>
                    <xdr:col>3</xdr:col>
                    <xdr:colOff>342900</xdr:colOff>
                    <xdr:row>10</xdr:row>
                    <xdr:rowOff>152400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9C96-AE39-4480-B595-1C1543B7B5E1}">
  <sheetPr codeName="Sheet6"/>
  <dimension ref="B1:M21"/>
  <sheetViews>
    <sheetView showGridLines="0" zoomScale="98" zoomScaleNormal="98" workbookViewId="0">
      <selection activeCell="M5" sqref="M5"/>
    </sheetView>
  </sheetViews>
  <sheetFormatPr defaultColWidth="8.7265625" defaultRowHeight="14.5" x14ac:dyDescent="0.35"/>
  <cols>
    <col min="1" max="4" width="8.7265625" style="15"/>
    <col min="5" max="5" width="18.26953125" style="15" customWidth="1"/>
    <col min="6" max="7" width="8.7265625" style="15"/>
    <col min="8" max="8" width="24.453125" style="15" customWidth="1"/>
    <col min="9" max="9" width="9.81640625" style="15" customWidth="1"/>
    <col min="10" max="10" width="8.7265625" style="15"/>
    <col min="11" max="11" width="27.453125" style="15" customWidth="1"/>
    <col min="12" max="13" width="8.7265625" style="15"/>
    <col min="14" max="14" width="29.1796875" style="15" customWidth="1"/>
    <col min="15" max="16384" width="8.7265625" style="15"/>
  </cols>
  <sheetData>
    <row r="1" spans="2:13" ht="31" x14ac:dyDescent="0.7">
      <c r="F1" s="19" t="s">
        <v>40</v>
      </c>
    </row>
    <row r="7" spans="2:13" ht="15" thickBot="1" x14ac:dyDescent="0.4">
      <c r="B7" s="20"/>
      <c r="M7" s="21"/>
    </row>
    <row r="8" spans="2:13" ht="16.5" thickTop="1" x14ac:dyDescent="0.4">
      <c r="B8" s="22"/>
      <c r="C8" s="23"/>
      <c r="D8" s="24" t="s">
        <v>9</v>
      </c>
      <c r="E8" s="25"/>
      <c r="F8" s="23"/>
      <c r="G8" s="24" t="s">
        <v>31</v>
      </c>
      <c r="H8" s="25"/>
      <c r="I8" s="23"/>
      <c r="J8" s="24" t="s">
        <v>8</v>
      </c>
      <c r="K8" s="25"/>
    </row>
    <row r="9" spans="2:13" x14ac:dyDescent="0.35">
      <c r="B9" s="22"/>
      <c r="C9" s="20"/>
      <c r="D9" s="20"/>
      <c r="E9" s="22"/>
      <c r="F9" s="20"/>
      <c r="G9" s="20"/>
      <c r="H9" s="22"/>
      <c r="I9" s="20"/>
      <c r="J9" s="20"/>
      <c r="K9" s="22"/>
    </row>
    <row r="10" spans="2:13" x14ac:dyDescent="0.35">
      <c r="B10" s="22"/>
      <c r="C10" s="26">
        <v>2009</v>
      </c>
      <c r="D10" s="20">
        <f>GETPIVOTDATA("[Measures].[Sum of Value]",'pivort-metrics1'!$A$3,"[Range 1].[Year]","[Range 1].[Year].&amp;[2009]","[Range 1].[Player]","[Range 1].[Player].&amp;[David Warner]")</f>
        <v>16</v>
      </c>
      <c r="E10" s="27">
        <f>GETPIVOTDATA("[Measures].[Sum of Value]",'pivort-metrics1'!$A$3,"[Range 1].[Year]","[Range 1].[Year].&amp;[2009]","[Range 1].[Player]","[Range 1].[Player].&amp;[David Warner]")</f>
        <v>16</v>
      </c>
      <c r="F10" s="28">
        <v>2009</v>
      </c>
      <c r="G10" s="20">
        <f xml:space="preserve"> GETPIVOTDATA("[Measures].[Sum of Value]",'pivort-metrics1'!$A$3,"[Range 1].[Year]","[Range 1].[Year].&amp;[2009]","[Range 1].[Player]","[Range 1].[Player].&amp;[Suresh Raina]")</f>
        <v>37</v>
      </c>
      <c r="H10" s="29">
        <f xml:space="preserve"> GETPIVOTDATA("[Measures].[Sum of Value]",'pivort-metrics1'!$A$3,"[Range 1].[Year]","[Range 1].[Year].&amp;[2009]","[Range 1].[Player]","[Range 1].[Player].&amp;[Suresh Raina]")</f>
        <v>37</v>
      </c>
      <c r="I10" s="26">
        <v>2009</v>
      </c>
      <c r="J10" s="20">
        <f>GETPIVOTDATA("[Measures].[Sum of Value]",'pivort-metrics1'!$A$3,"[Range 1].[Year]","[Range 1].[Year].&amp;[2009]","[Range 1].[Player]","[Range 1].[Player].&amp;[Virat Kohli]")</f>
        <v>22</v>
      </c>
      <c r="K10" s="29">
        <f>GETPIVOTDATA("[Measures].[Sum of Value]",'pivort-metrics1'!$A$3,"[Range 1].[Year]","[Range 1].[Year].&amp;[2009]","[Range 1].[Player]","[Range 1].[Player].&amp;[Virat Kohli]")</f>
        <v>22</v>
      </c>
    </row>
    <row r="11" spans="2:13" x14ac:dyDescent="0.35">
      <c r="B11" s="20"/>
      <c r="C11" s="28">
        <v>2010</v>
      </c>
      <c r="D11" s="20">
        <f>GETPIVOTDATA("[Measures].[Sum of Value]",'pivort-metrics1'!$A$3,"[Range 1].[Year]","[Range 1].[Year].&amp;[2010]","[Range 1].[Player]","[Range 1].[Player].&amp;[David Warner]")</f>
        <v>27</v>
      </c>
      <c r="E11" s="27">
        <f>GETPIVOTDATA("[Measures].[Sum of Value]",'pivort-metrics1'!$A$3,"[Range 1].[Year]","[Range 1].[Year].&amp;[2010]","[Range 1].[Player]","[Range 1].[Player].&amp;[David Warner]")</f>
        <v>27</v>
      </c>
      <c r="F11" s="28">
        <v>2010</v>
      </c>
      <c r="G11" s="20">
        <f>GETPIVOTDATA("[Measures].[Sum of Value]",'pivort-metrics1'!$A$3,"[Range 1].[Year]","[Range 1].[Year].&amp;[2010]","[Range 1].[Player]","[Range 1].[Player].&amp;[Suresh Raina]")</f>
        <v>45</v>
      </c>
      <c r="H11" s="27">
        <f>GETPIVOTDATA("[Measures].[Sum of Value]",'pivort-metrics1'!$A$3,"[Range 1].[Year]","[Range 1].[Year].&amp;[2010]","[Range 1].[Player]","[Range 1].[Player].&amp;[Suresh Raina]")</f>
        <v>45</v>
      </c>
      <c r="I11" s="28">
        <v>2010</v>
      </c>
      <c r="J11" s="20">
        <f>GETPIVOTDATA("[Measures].[Sum of Value]",'pivort-metrics1'!$A$3,"[Range 1].[Year]","[Range 1].[Year].&amp;[2010]","[Range 1].[Player]","[Range 1].[Player].&amp;[Virat Kohli]")</f>
        <v>26</v>
      </c>
      <c r="K11" s="29">
        <f>GETPIVOTDATA("[Measures].[Sum of Value]",'pivort-metrics1'!$A$3,"[Range 1].[Year]","[Range 1].[Year].&amp;[2010]","[Range 1].[Player]","[Range 1].[Player].&amp;[Virat Kohli]")</f>
        <v>26</v>
      </c>
    </row>
    <row r="12" spans="2:13" x14ac:dyDescent="0.35">
      <c r="B12" s="20"/>
      <c r="C12" s="28">
        <v>2011</v>
      </c>
      <c r="D12" s="20">
        <f>GETPIVOTDATA("[Measures].[Sum of Value]",'pivort-metrics1'!$A$3,"[Range 1].[Year]","[Range 1].[Year].&amp;[2011]","[Range 1].[Player]","[Range 1].[Player].&amp;[David Warner]")</f>
        <v>34</v>
      </c>
      <c r="E12" s="27">
        <f>GETPIVOTDATA("[Measures].[Sum of Value]",'pivort-metrics1'!$A$3,"[Range 1].[Year]","[Range 1].[Year].&amp;[2011]","[Range 1].[Player]","[Range 1].[Player].&amp;[David Warner]")</f>
        <v>34</v>
      </c>
      <c r="F12" s="28">
        <v>2011</v>
      </c>
      <c r="G12" s="20">
        <f>GETPIVOTDATA("[Measures].[Sum of Value]",'pivort-metrics1'!$A$3,"[Range 1].[Year]","[Range 1].[Year].&amp;[2011]","[Range 1].[Player]","[Range 1].[Player].&amp;[Suresh Raina]")</f>
        <v>36</v>
      </c>
      <c r="H12" s="27">
        <f>GETPIVOTDATA("[Measures].[Sum of Value]",'pivort-metrics1'!$A$3,"[Range 1].[Year]","[Range 1].[Year].&amp;[2011]","[Range 1].[Player]","[Range 1].[Player].&amp;[Suresh Raina]")</f>
        <v>36</v>
      </c>
      <c r="I12" s="28">
        <v>2011</v>
      </c>
      <c r="J12" s="20">
        <f>GETPIVOTDATA("[Measures].[Sum of Value]",'pivort-metrics1'!$A$3,"[Range 1].[Year]","[Range 1].[Year].&amp;[2011]","[Range 1].[Player]","[Range 1].[Player].&amp;[Virat Kohli]")</f>
        <v>55</v>
      </c>
      <c r="K12" s="29">
        <f>GETPIVOTDATA("[Measures].[Sum of Value]",'pivort-metrics1'!$A$3,"[Range 1].[Year]","[Range 1].[Year].&amp;[2011]","[Range 1].[Player]","[Range 1].[Player].&amp;[Virat Kohli]")</f>
        <v>55</v>
      </c>
    </row>
    <row r="13" spans="2:13" x14ac:dyDescent="0.35">
      <c r="B13" s="20"/>
      <c r="C13" s="28">
        <v>2012</v>
      </c>
      <c r="D13" s="20">
        <f xml:space="preserve"> GETPIVOTDATA("[Measures].[Sum of Value]",'pivort-metrics1'!$A$3,"[Range 1].[Year]","[Range 1].[Year].&amp;[2012]","[Range 1].[Player]","[Range 1].[Player].&amp;[David Warner]")</f>
        <v>28</v>
      </c>
      <c r="E13" s="27">
        <f xml:space="preserve"> GETPIVOTDATA("[Measures].[Sum of Value]",'pivort-metrics1'!$A$3,"[Range 1].[Year]","[Range 1].[Year].&amp;[2012]","[Range 1].[Player]","[Range 1].[Player].&amp;[David Warner]")</f>
        <v>28</v>
      </c>
      <c r="F13" s="28">
        <v>2012</v>
      </c>
      <c r="G13" s="20">
        <f>GETPIVOTDATA("[Measures].[Sum of Value]",'pivort-metrics1'!$A$3,"[Range 1].[Year]","[Range 1].[Year].&amp;[2012]","[Range 1].[Player]","[Range 1].[Player].&amp;[Suresh Raina]")</f>
        <v>36</v>
      </c>
      <c r="H13" s="27">
        <f>GETPIVOTDATA("[Measures].[Sum of Value]",'pivort-metrics1'!$A$3,"[Range 1].[Year]","[Range 1].[Year].&amp;[2012]","[Range 1].[Player]","[Range 1].[Player].&amp;[Suresh Raina]")</f>
        <v>36</v>
      </c>
      <c r="I13" s="28">
        <v>2012</v>
      </c>
      <c r="J13" s="20">
        <f>GETPIVOTDATA("[Measures].[Sum of Value]",'pivort-metrics1'!$A$3,"[Range 1].[Year]","[Range 1].[Year].&amp;[2012]","[Range 1].[Player]","[Range 1].[Player].&amp;[Virat Kohli]")</f>
        <v>33</v>
      </c>
      <c r="K13" s="29">
        <f>GETPIVOTDATA("[Measures].[Sum of Value]",'pivort-metrics1'!$A$3,"[Range 1].[Year]","[Range 1].[Year].&amp;[2012]","[Range 1].[Player]","[Range 1].[Player].&amp;[Virat Kohli]")</f>
        <v>33</v>
      </c>
      <c r="M13" s="30"/>
    </row>
    <row r="14" spans="2:13" x14ac:dyDescent="0.35">
      <c r="B14" s="20"/>
      <c r="C14" s="28">
        <v>2013</v>
      </c>
      <c r="D14" s="20">
        <f>GETPIVOTDATA("[Measures].[Sum of Value]",'pivort-metrics1'!$A$3,"[Range 1].[Year]","[Range 1].[Year].&amp;[2013]","[Range 1].[Player]","[Range 1].[Player].&amp;[David Warner]")</f>
        <v>41</v>
      </c>
      <c r="E14" s="27">
        <f>GETPIVOTDATA("[Measures].[Sum of Value]",'pivort-metrics1'!$A$3,"[Range 1].[Year]","[Range 1].[Year].&amp;[2013]","[Range 1].[Player]","[Range 1].[Player].&amp;[David Warner]")</f>
        <v>41</v>
      </c>
      <c r="F14" s="28">
        <v>2013</v>
      </c>
      <c r="G14" s="20">
        <f>GETPIVOTDATA("[Measures].[Sum of Value]",'pivort-metrics1'!$A$3,"[Range 1].[Year]","[Range 1].[Year].&amp;[2013]","[Range 1].[Player]","[Range 1].[Player].&amp;[Suresh Raina]")</f>
        <v>50</v>
      </c>
      <c r="H14" s="27">
        <f>GETPIVOTDATA("[Measures].[Sum of Value]",'pivort-metrics1'!$A$3,"[Range 1].[Year]","[Range 1].[Year].&amp;[2013]","[Range 1].[Player]","[Range 1].[Player].&amp;[Suresh Raina]")</f>
        <v>50</v>
      </c>
      <c r="I14" s="28">
        <v>2013</v>
      </c>
      <c r="J14" s="20">
        <f>GETPIVOTDATA("[Measures].[Sum of Value]",'pivort-metrics1'!$A$3,"[Range 1].[Year]","[Range 1].[Year].&amp;[2013]","[Range 1].[Player]","[Range 1].[Player].&amp;[Virat Kohli]")</f>
        <v>64</v>
      </c>
      <c r="K14" s="29">
        <f>GETPIVOTDATA("[Measures].[Sum of Value]",'pivort-metrics1'!$A$3,"[Range 1].[Year]","[Range 1].[Year].&amp;[2013]","[Range 1].[Player]","[Range 1].[Player].&amp;[Virat Kohli]")</f>
        <v>64</v>
      </c>
    </row>
    <row r="15" spans="2:13" x14ac:dyDescent="0.35">
      <c r="B15" s="20"/>
      <c r="C15" s="28">
        <v>2014</v>
      </c>
      <c r="D15" s="20">
        <f>GETPIVOTDATA("[Measures].[Sum of Value]",'pivort-metrics1'!$A$3,"[Range 1].[Year]","[Range 1].[Year].&amp;[2014]","[Range 1].[Player]","[Range 1].[Player].&amp;[David Warner]")</f>
        <v>39</v>
      </c>
      <c r="E15" s="27">
        <f>GETPIVOTDATA("[Measures].[Sum of Value]",'pivort-metrics1'!$A$3,"[Range 1].[Year]","[Range 1].[Year].&amp;[2014]","[Range 1].[Player]","[Range 1].[Player].&amp;[David Warner]")</f>
        <v>39</v>
      </c>
      <c r="F15" s="28">
        <v>2014</v>
      </c>
      <c r="G15" s="20">
        <f>GETPIVOTDATA("[Measures].[Sum of Value]",'pivort-metrics1'!$A$3,"[Range 1].[Year]","[Range 1].[Year].&amp;[2014]","[Range 1].[Player]","[Range 1].[Player].&amp;[Suresh Raina]")</f>
        <v>51</v>
      </c>
      <c r="H15" s="27">
        <f>GETPIVOTDATA("[Measures].[Sum of Value]",'pivort-metrics1'!$A$3,"[Range 1].[Year]","[Range 1].[Year].&amp;[2014]","[Range 1].[Player]","[Range 1].[Player].&amp;[Suresh Raina]")</f>
        <v>51</v>
      </c>
      <c r="I15" s="28">
        <v>2014</v>
      </c>
      <c r="J15" s="20">
        <f>GETPIVOTDATA("[Measures].[Sum of Value]",'pivort-metrics1'!$A$3,"[Range 1].[Year]","[Range 1].[Year].&amp;[2014]","[Range 1].[Player]","[Range 1].[Player].&amp;[Virat Kohli]")</f>
        <v>23</v>
      </c>
      <c r="K15" s="29">
        <f>GETPIVOTDATA("[Measures].[Sum of Value]",'pivort-metrics1'!$A$3,"[Range 1].[Year]","[Range 1].[Year].&amp;[2014]","[Range 1].[Player]","[Range 1].[Player].&amp;[Virat Kohli]")</f>
        <v>23</v>
      </c>
    </row>
    <row r="16" spans="2:13" x14ac:dyDescent="0.35">
      <c r="B16" s="20"/>
      <c r="C16" s="28">
        <v>2015</v>
      </c>
      <c r="D16" s="20">
        <f>GETPIVOTDATA("[Measures].[Sum of Value]",'pivort-metrics1'!$A$3,"[Range 1].[Year]","[Range 1].[Year].&amp;[2015]","[Range 1].[Player]","[Range 1].[Player].&amp;[David Warner]")</f>
        <v>65</v>
      </c>
      <c r="E16" s="27">
        <f>GETPIVOTDATA("[Measures].[Sum of Value]",'pivort-metrics1'!$A$3,"[Range 1].[Year]","[Range 1].[Year].&amp;[2015]","[Range 1].[Player]","[Range 1].[Player].&amp;[David Warner]")</f>
        <v>65</v>
      </c>
      <c r="F16" s="28">
        <v>2015</v>
      </c>
      <c r="G16" s="20">
        <f>GETPIVOTDATA("[Measures].[Sum of Value]",'pivort-metrics1'!$A$3,"[Range 1].[Year]","[Range 1].[Year].&amp;[2015]","[Range 1].[Player]","[Range 1].[Player].&amp;[Suresh Raina]")</f>
        <v>31</v>
      </c>
      <c r="H16" s="27">
        <f>GETPIVOTDATA("[Measures].[Sum of Value]",'pivort-metrics1'!$A$3,"[Range 1].[Year]","[Range 1].[Year].&amp;[2015]","[Range 1].[Player]","[Range 1].[Player].&amp;[Suresh Raina]")</f>
        <v>31</v>
      </c>
      <c r="I16" s="28">
        <v>2015</v>
      </c>
      <c r="J16" s="20">
        <f>GETPIVOTDATA("[Measures].[Sum of Value]",'pivort-metrics1'!$A$3,"[Range 1].[Year]","[Range 1].[Year].&amp;[2015]","[Range 1].[Player]","[Range 1].[Player].&amp;[Virat Kohli]")</f>
        <v>35</v>
      </c>
      <c r="K16" s="29">
        <f>GETPIVOTDATA("[Measures].[Sum of Value]",'pivort-metrics1'!$A$3,"[Range 1].[Year]","[Range 1].[Year].&amp;[2015]","[Range 1].[Player]","[Range 1].[Player].&amp;[Virat Kohli]")</f>
        <v>35</v>
      </c>
    </row>
    <row r="17" spans="2:11" x14ac:dyDescent="0.35">
      <c r="B17" s="20"/>
      <c r="C17" s="28">
        <v>2016</v>
      </c>
      <c r="D17" s="20">
        <f>GETPIVOTDATA("[Measures].[Sum of Value]",'pivort-metrics1'!$A$3,"[Range 1].[Year]","[Range 1].[Year].&amp;[2016]","[Range 1].[Player]","[Range 1].[Player].&amp;[David Warner]")</f>
        <v>88</v>
      </c>
      <c r="E17" s="27">
        <f>GETPIVOTDATA("[Measures].[Sum of Value]",'pivort-metrics1'!$A$3,"[Range 1].[Year]","[Range 1].[Year].&amp;[2016]","[Range 1].[Player]","[Range 1].[Player].&amp;[David Warner]")</f>
        <v>88</v>
      </c>
      <c r="F17" s="28">
        <v>2016</v>
      </c>
      <c r="G17" s="20">
        <f>GETPIVOTDATA("[Measures].[Sum of Value]",'pivort-metrics1'!$A$3,"[Range 1].[Year]","[Range 1].[Year].&amp;[2016]","[Range 1].[Player]","[Range 1].[Player].&amp;[Suresh Raina]")</f>
        <v>39</v>
      </c>
      <c r="H17" s="27">
        <f>GETPIVOTDATA("[Measures].[Sum of Value]",'pivort-metrics1'!$A$3,"[Range 1].[Year]","[Range 1].[Year].&amp;[2016]","[Range 1].[Player]","[Range 1].[Player].&amp;[Suresh Raina]")</f>
        <v>39</v>
      </c>
      <c r="I17" s="28">
        <v>2016</v>
      </c>
      <c r="J17" s="20">
        <f>GETPIVOTDATA("[Measures].[Sum of Value]",'pivort-metrics1'!$A$3,"[Range 1].[Year]","[Range 1].[Year].&amp;[2016]","[Range 1].[Player]","[Range 1].[Player].&amp;[Virat Kohli]")</f>
        <v>83</v>
      </c>
      <c r="K17" s="29">
        <f>GETPIVOTDATA("[Measures].[Sum of Value]",'pivort-metrics1'!$A$3,"[Range 1].[Year]","[Range 1].[Year].&amp;[2016]","[Range 1].[Player]","[Range 1].[Player].&amp;[Virat Kohli]")</f>
        <v>83</v>
      </c>
    </row>
    <row r="18" spans="2:11" x14ac:dyDescent="0.35">
      <c r="B18" s="20"/>
      <c r="C18" s="28">
        <v>2017</v>
      </c>
      <c r="D18" s="20">
        <f>GETPIVOTDATA("[Measures].[Sum of Value]",'pivort-metrics1'!$A$3,"[Range 1].[Year]","[Range 1].[Year].&amp;[2017]","[Range 1].[Player]","[Range 1].[Player].&amp;[David Warner]")</f>
        <v>63</v>
      </c>
      <c r="E18" s="27">
        <f>GETPIVOTDATA("[Measures].[Sum of Value]",'pivort-metrics1'!$A$3,"[Range 1].[Year]","[Range 1].[Year].&amp;[2017]","[Range 1].[Player]","[Range 1].[Player].&amp;[David Warner]")</f>
        <v>63</v>
      </c>
      <c r="F18" s="28">
        <v>2017</v>
      </c>
      <c r="G18" s="20">
        <f>GETPIVOTDATA("[Measures].[Sum of Value]",'pivort-metrics1'!$A$3,"[Range 1].[Year]","[Range 1].[Year].&amp;[2017]","[Range 1].[Player]","[Range 1].[Player].&amp;[Suresh Raina]")</f>
        <v>42</v>
      </c>
      <c r="H18" s="27">
        <f>GETPIVOTDATA("[Measures].[Sum of Value]",'pivort-metrics1'!$A$3,"[Range 1].[Year]","[Range 1].[Year].&amp;[2017]","[Range 1].[Player]","[Range 1].[Player].&amp;[Suresh Raina]")</f>
        <v>42</v>
      </c>
      <c r="I18" s="28">
        <v>2017</v>
      </c>
      <c r="J18" s="20">
        <f>GETPIVOTDATA("[Measures].[Sum of Value]",'pivort-metrics1'!$A$3,"[Range 1].[Year]","[Range 1].[Year].&amp;[2017]","[Range 1].[Player]","[Range 1].[Player].&amp;[Virat Kohli]")</f>
        <v>23</v>
      </c>
      <c r="K18" s="29">
        <f>GETPIVOTDATA("[Measures].[Sum of Value]",'pivort-metrics1'!$A$3,"[Range 1].[Year]","[Range 1].[Year].&amp;[2017]","[Range 1].[Player]","[Range 1].[Player].&amp;[Virat Kohli]")</f>
        <v>23</v>
      </c>
    </row>
    <row r="19" spans="2:11" x14ac:dyDescent="0.35">
      <c r="B19" s="20"/>
      <c r="C19" s="28">
        <v>2018</v>
      </c>
      <c r="D19" s="20">
        <f>GETPIVOTDATA("[Measures].[Sum of Value]",'pivort-metrics1'!$A$3,"[Range 1].[Year]","[Range 1].[Year].&amp;[2018]","[Range 1].[Player]","[Range 1].[Player].&amp;[David Warner]")</f>
        <v>0</v>
      </c>
      <c r="E19" s="27">
        <f>GETPIVOTDATA("[Measures].[Sum of Value]",'pivort-metrics1'!$A$3,"[Range 1].[Year]","[Range 1].[Year].&amp;[2018]","[Range 1].[Player]","[Range 1].[Player].&amp;[David Warner]")</f>
        <v>0</v>
      </c>
      <c r="F19" s="28">
        <v>2018</v>
      </c>
      <c r="G19" s="20">
        <f>GETPIVOTDATA("[Measures].[Sum of Value]",'pivort-metrics1'!$A$3,"[Range 1].[Year]","[Range 1].[Year].&amp;[2018]","[Range 1].[Player]","[Range 1].[Player].&amp;[Suresh Raina]")</f>
        <v>46</v>
      </c>
      <c r="H19" s="27">
        <f>GETPIVOTDATA("[Measures].[Sum of Value]",'pivort-metrics1'!$A$3,"[Range 1].[Year]","[Range 1].[Year].&amp;[2018]","[Range 1].[Player]","[Range 1].[Player].&amp;[Suresh Raina]")</f>
        <v>46</v>
      </c>
      <c r="I19" s="28">
        <v>2018</v>
      </c>
      <c r="J19" s="20">
        <f>GETPIVOTDATA("[Measures].[Sum of Value]",'pivort-metrics1'!$A$3,"[Range 1].[Year]","[Range 1].[Year].&amp;[2018]","[Range 1].[Player]","[Range 1].[Player].&amp;[Virat Kohli]")</f>
        <v>52</v>
      </c>
      <c r="K19" s="29">
        <f>GETPIVOTDATA("[Measures].[Sum of Value]",'pivort-metrics1'!$A$3,"[Range 1].[Year]","[Range 1].[Year].&amp;[2018]","[Range 1].[Player]","[Range 1].[Player].&amp;[Virat Kohli]")</f>
        <v>52</v>
      </c>
    </row>
    <row r="20" spans="2:11" ht="15" thickBot="1" x14ac:dyDescent="0.4">
      <c r="B20" s="22"/>
      <c r="C20" s="31">
        <v>2019</v>
      </c>
      <c r="D20" s="32">
        <f>GETPIVOTDATA("[Measures].[Sum of Value]",'pivort-metrics1'!$A$3,"[Range 1].[Year]","[Range 1].[Year].&amp;[2019]","[Range 1].[Player]","[Range 1].[Player].&amp;[David Warner]")</f>
        <v>57</v>
      </c>
      <c r="E20" s="33">
        <f>GETPIVOTDATA("[Measures].[Sum of Value]",'pivort-metrics1'!$A$3,"[Range 1].[Year]","[Range 1].[Year].&amp;[2019]","[Range 1].[Player]","[Range 1].[Player].&amp;[David Warner]")</f>
        <v>57</v>
      </c>
      <c r="F20" s="31">
        <v>2019</v>
      </c>
      <c r="G20" s="32">
        <f>GETPIVOTDATA("[Measures].[Sum of Value]",'pivort-metrics1'!$A$3,"[Range 1].[Year]","[Range 1].[Year].&amp;[2019]","[Range 1].[Player]","[Range 1].[Player].&amp;[Suresh Raina]")</f>
        <v>45</v>
      </c>
      <c r="H20" s="33">
        <f>GETPIVOTDATA("[Measures].[Sum of Value]",'pivort-metrics1'!$A$3,"[Range 1].[Year]","[Range 1].[Year].&amp;[2019]","[Range 1].[Player]","[Range 1].[Player].&amp;[Suresh Raina]")</f>
        <v>45</v>
      </c>
      <c r="I20" s="31">
        <v>2019</v>
      </c>
      <c r="J20" s="32">
        <f>GETPIVOTDATA("[Measures].[Sum of Value]",'pivort-metrics1'!$A$3,"[Range 1].[Year]","[Range 1].[Year].&amp;[2019]","[Range 1].[Player]","[Range 1].[Player].&amp;[Virat Kohli]")</f>
        <v>46</v>
      </c>
      <c r="K20" s="34">
        <f>GETPIVOTDATA("[Measures].[Sum of Value]",'pivort-metrics1'!$A$3,"[Range 1].[Year]","[Range 1].[Year].&amp;[2019]","[Range 1].[Player]","[Range 1].[Player].&amp;[Virat Kohli]")</f>
        <v>46</v>
      </c>
    </row>
    <row r="21" spans="2:11" ht="15" thickTop="1" x14ac:dyDescent="0.35"/>
  </sheetData>
  <conditionalFormatting sqref="D10:D20">
    <cfRule type="dataBar" priority="4">
      <dataBar showValue="0">
        <cfvo type="min"/>
        <cfvo type="max"/>
        <color rgb="FFFF555A"/>
      </dataBar>
      <extLst>
        <ext xmlns:x14="http://schemas.microsoft.com/office/spreadsheetml/2009/9/main" uri="{B025F937-C7B1-47D3-B67F-A62EFF666E3E}">
          <x14:id>{CE2845F0-7394-4D91-83A9-E7011A17AA98}</x14:id>
        </ext>
      </extLst>
    </cfRule>
  </conditionalFormatting>
  <conditionalFormatting sqref="G10:G20">
    <cfRule type="dataBar" priority="2">
      <dataBar showValue="0">
        <cfvo type="min"/>
        <cfvo type="max"/>
        <color rgb="FFFFB628"/>
      </dataBar>
      <extLst>
        <ext xmlns:x14="http://schemas.microsoft.com/office/spreadsheetml/2009/9/main" uri="{B025F937-C7B1-47D3-B67F-A62EFF666E3E}">
          <x14:id>{AFAADAB6-1351-4AA5-814C-4AE8E77C6C75}</x14:id>
        </ext>
      </extLst>
    </cfRule>
  </conditionalFormatting>
  <conditionalFormatting sqref="J10:J20">
    <cfRule type="dataBar" priority="1">
      <dataBar showValue="0">
        <cfvo type="min"/>
        <cfvo type="max"/>
        <color rgb="FF63C384"/>
      </dataBar>
      <extLst>
        <ext xmlns:x14="http://schemas.microsoft.com/office/spreadsheetml/2009/9/main" uri="{B025F937-C7B1-47D3-B67F-A62EFF666E3E}">
          <x14:id>{305439F4-2481-4F4A-BC23-3F7C3F8F582D}</x14:id>
        </ext>
      </extLst>
    </cfRule>
  </conditionalFormatting>
  <pageMargins left="0.7" right="0.7" top="0.75" bottom="0.75" header="0.3" footer="0.3"/>
  <pageSetup paperSize="9" scale="105" fitToWidth="0" fitToHeight="0" orientation="portrait" horizontalDpi="0" verticalDpi="0" r:id="rId1"/>
  <drawing r:id="rId2"/>
  <extLst>
    <ext xmlns:x14="http://schemas.microsoft.com/office/spreadsheetml/2009/9/main" uri="{78C0D931-6437-407d-A8EE-F0AAD7539E65}">
      <x14:conditionalFormattings>
        <x14:conditionalFormatting xmlns:xm="http://schemas.microsoft.com/office/excel/2006/main">
          <x14:cfRule type="dataBar" id="{CE2845F0-7394-4D91-83A9-E7011A17AA98}">
            <x14:dataBar minLength="0" maxLength="100" border="1" negativeBarBorderColorSameAsPositive="0">
              <x14:cfvo type="autoMin"/>
              <x14:cfvo type="autoMax"/>
              <x14:borderColor rgb="FFFF555A"/>
              <x14:negativeFillColor rgb="FFFF0000"/>
              <x14:negativeBorderColor rgb="FFFF0000"/>
              <x14:axisColor rgb="FF000000"/>
            </x14:dataBar>
          </x14:cfRule>
          <xm:sqref>D10:D20</xm:sqref>
        </x14:conditionalFormatting>
        <x14:conditionalFormatting xmlns:xm="http://schemas.microsoft.com/office/excel/2006/main">
          <x14:cfRule type="dataBar" id="{AFAADAB6-1351-4AA5-814C-4AE8E77C6C75}">
            <x14:dataBar minLength="0" maxLength="100" border="1" negativeBarBorderColorSameAsPositive="0">
              <x14:cfvo type="autoMin"/>
              <x14:cfvo type="autoMax"/>
              <x14:borderColor rgb="FFFFB628"/>
              <x14:negativeFillColor rgb="FFFF0000"/>
              <x14:negativeBorderColor rgb="FFFF0000"/>
              <x14:axisColor rgb="FF000000"/>
            </x14:dataBar>
          </x14:cfRule>
          <xm:sqref>G10:G20</xm:sqref>
        </x14:conditionalFormatting>
        <x14:conditionalFormatting xmlns:xm="http://schemas.microsoft.com/office/excel/2006/main">
          <x14:cfRule type="dataBar" id="{305439F4-2481-4F4A-BC23-3F7C3F8F582D}">
            <x14:dataBar minLength="0" maxLength="100" border="1" negativeBarBorderColorSameAsPositive="0">
              <x14:cfvo type="autoMin"/>
              <x14:cfvo type="autoMax"/>
              <x14:borderColor rgb="FF63C384"/>
              <x14:negativeFillColor rgb="FFFF0000"/>
              <x14:negativeBorderColor rgb="FFFF0000"/>
              <x14:axisColor rgb="FF000000"/>
            </x14:dataBar>
          </x14:cfRule>
          <xm:sqref>J10:J20</xm:sqref>
        </x14:conditionalFormatting>
      </x14:conditionalFormatting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052A5-0DBD-47BA-8BBF-FCCE172DDCBA}">
  <sheetPr codeName="Sheet4"/>
  <dimension ref="A1:P431"/>
  <sheetViews>
    <sheetView workbookViewId="0">
      <selection activeCell="G9" sqref="G9"/>
    </sheetView>
  </sheetViews>
  <sheetFormatPr defaultRowHeight="14.5" x14ac:dyDescent="0.35"/>
  <sheetData>
    <row r="1" spans="1:16" x14ac:dyDescent="0.35">
      <c r="A1" s="1"/>
      <c r="B1" s="1"/>
      <c r="C1" s="1"/>
      <c r="D1" s="1"/>
    </row>
    <row r="2" spans="1:16" x14ac:dyDescent="0.35">
      <c r="A2" s="7" t="s">
        <v>34</v>
      </c>
      <c r="B2" s="1" t="s">
        <v>10</v>
      </c>
      <c r="C2" s="1" t="s">
        <v>35</v>
      </c>
      <c r="D2" s="1" t="s">
        <v>36</v>
      </c>
    </row>
    <row r="3" spans="1:16" x14ac:dyDescent="0.35">
      <c r="A3" s="8" t="s">
        <v>9</v>
      </c>
      <c r="B3" s="9">
        <v>2009</v>
      </c>
      <c r="C3" s="9" t="s">
        <v>41</v>
      </c>
      <c r="D3" s="9">
        <v>7</v>
      </c>
      <c r="E3" s="3"/>
      <c r="F3" s="3"/>
      <c r="G3" s="3"/>
      <c r="H3" s="3"/>
      <c r="I3" s="3"/>
      <c r="J3" s="3"/>
      <c r="K3" s="3"/>
      <c r="L3" s="3"/>
      <c r="M3" s="3"/>
      <c r="N3" s="3"/>
      <c r="O3" s="3"/>
      <c r="P3" s="3"/>
    </row>
    <row r="4" spans="1:16" x14ac:dyDescent="0.35">
      <c r="A4" s="8" t="s">
        <v>9</v>
      </c>
      <c r="B4" s="9">
        <v>2009</v>
      </c>
      <c r="C4" s="9" t="s">
        <v>12</v>
      </c>
      <c r="D4" s="9">
        <v>0</v>
      </c>
      <c r="E4" s="3"/>
      <c r="F4" s="3"/>
      <c r="G4" s="3"/>
      <c r="H4" s="3"/>
      <c r="I4" s="3"/>
      <c r="J4" s="3"/>
      <c r="K4" s="3"/>
      <c r="L4" s="3"/>
      <c r="M4" s="3"/>
      <c r="N4" s="3"/>
      <c r="O4" s="3"/>
      <c r="P4" s="3"/>
    </row>
    <row r="5" spans="1:16" x14ac:dyDescent="0.35">
      <c r="A5" s="8" t="s">
        <v>9</v>
      </c>
      <c r="B5" s="9">
        <v>2009</v>
      </c>
      <c r="C5" s="9" t="s">
        <v>13</v>
      </c>
      <c r="D5" s="9">
        <v>163</v>
      </c>
      <c r="E5" s="3"/>
      <c r="F5" s="3"/>
      <c r="G5" s="3"/>
      <c r="H5" s="3"/>
      <c r="I5" s="3"/>
      <c r="J5" s="3"/>
      <c r="K5" s="3"/>
      <c r="L5" s="3"/>
      <c r="M5" s="3"/>
      <c r="N5" s="3"/>
      <c r="O5" s="3"/>
      <c r="P5" s="3"/>
    </row>
    <row r="6" spans="1:16" x14ac:dyDescent="0.35">
      <c r="A6" s="8" t="s">
        <v>9</v>
      </c>
      <c r="B6" s="9">
        <v>2009</v>
      </c>
      <c r="C6" s="9" t="s">
        <v>14</v>
      </c>
      <c r="D6" s="9">
        <v>51</v>
      </c>
      <c r="E6" s="3"/>
      <c r="F6" s="3"/>
      <c r="G6" s="3"/>
      <c r="H6" s="3"/>
      <c r="I6" s="3"/>
      <c r="J6" s="3"/>
      <c r="K6" s="3"/>
      <c r="L6" s="3"/>
      <c r="M6" s="3"/>
      <c r="N6" s="3"/>
      <c r="O6" s="3"/>
      <c r="P6" s="3"/>
    </row>
    <row r="7" spans="1:16" x14ac:dyDescent="0.35">
      <c r="A7" s="8" t="s">
        <v>9</v>
      </c>
      <c r="B7" s="9">
        <v>2009</v>
      </c>
      <c r="C7" s="9" t="s">
        <v>42</v>
      </c>
      <c r="D7" s="10">
        <v>23.28</v>
      </c>
      <c r="E7" s="3"/>
      <c r="F7" s="3"/>
      <c r="G7" s="3"/>
      <c r="H7" s="3"/>
      <c r="I7" s="3"/>
      <c r="J7" s="3"/>
      <c r="K7" s="3"/>
      <c r="L7" s="3"/>
      <c r="M7" s="3"/>
      <c r="N7" s="3"/>
      <c r="O7" s="3"/>
      <c r="P7" s="3"/>
    </row>
    <row r="8" spans="1:16" x14ac:dyDescent="0.35">
      <c r="A8" s="8" t="s">
        <v>9</v>
      </c>
      <c r="B8" s="9">
        <v>2009</v>
      </c>
      <c r="C8" s="9" t="s">
        <v>16</v>
      </c>
      <c r="D8" s="9">
        <v>132</v>
      </c>
      <c r="E8" s="3"/>
      <c r="F8" s="3"/>
      <c r="G8" s="3"/>
      <c r="H8" s="3"/>
      <c r="I8" s="3"/>
      <c r="J8" s="3"/>
      <c r="K8" s="3"/>
      <c r="L8" s="3"/>
      <c r="M8" s="3"/>
      <c r="N8" s="3"/>
      <c r="O8" s="3"/>
      <c r="P8" s="3"/>
    </row>
    <row r="9" spans="1:16" x14ac:dyDescent="0.35">
      <c r="A9" s="8" t="s">
        <v>9</v>
      </c>
      <c r="B9" s="9">
        <v>2009</v>
      </c>
      <c r="C9" s="9" t="s">
        <v>17</v>
      </c>
      <c r="D9" s="9">
        <v>123.48</v>
      </c>
      <c r="E9" s="3"/>
      <c r="F9" s="3"/>
      <c r="G9" s="3"/>
      <c r="H9" s="3"/>
      <c r="I9" s="3"/>
      <c r="J9" s="3"/>
      <c r="K9" s="3"/>
      <c r="L9" s="3"/>
      <c r="M9" s="3"/>
      <c r="N9" s="3"/>
      <c r="O9" s="3"/>
      <c r="P9" s="3"/>
    </row>
    <row r="10" spans="1:16" x14ac:dyDescent="0.35">
      <c r="A10" s="8" t="s">
        <v>9</v>
      </c>
      <c r="B10" s="9">
        <v>2009</v>
      </c>
      <c r="C10" s="9" t="s">
        <v>37</v>
      </c>
      <c r="D10" s="9">
        <v>0</v>
      </c>
      <c r="E10" s="3"/>
      <c r="F10" s="3"/>
      <c r="G10" s="3"/>
      <c r="H10" s="3"/>
      <c r="I10" s="3"/>
      <c r="J10" s="3"/>
      <c r="K10" s="3"/>
      <c r="L10" s="3"/>
      <c r="M10" s="3"/>
      <c r="N10" s="3"/>
      <c r="O10" s="3"/>
      <c r="P10" s="3"/>
    </row>
    <row r="11" spans="1:16" x14ac:dyDescent="0.35">
      <c r="A11" s="8" t="s">
        <v>9</v>
      </c>
      <c r="B11" s="9">
        <v>2009</v>
      </c>
      <c r="C11" s="9" t="s">
        <v>38</v>
      </c>
      <c r="D11" s="9">
        <v>1</v>
      </c>
      <c r="E11" s="3"/>
      <c r="F11" s="3"/>
      <c r="G11" s="3"/>
      <c r="H11" s="3"/>
      <c r="I11" s="3"/>
      <c r="J11" s="3"/>
      <c r="K11" s="3"/>
      <c r="L11" s="3"/>
      <c r="M11" s="3"/>
      <c r="N11" s="3"/>
      <c r="O11" s="3"/>
      <c r="P11" s="3"/>
    </row>
    <row r="12" spans="1:16" x14ac:dyDescent="0.35">
      <c r="A12" s="8" t="s">
        <v>9</v>
      </c>
      <c r="B12" s="9">
        <v>2009</v>
      </c>
      <c r="C12" s="9" t="s">
        <v>43</v>
      </c>
      <c r="D12" s="9">
        <v>16</v>
      </c>
      <c r="E12" s="3"/>
      <c r="F12" s="3"/>
      <c r="G12" s="3"/>
      <c r="H12" s="3"/>
      <c r="I12" s="3"/>
      <c r="J12" s="3"/>
      <c r="K12" s="3"/>
      <c r="L12" s="3"/>
      <c r="M12" s="3"/>
      <c r="N12" s="3"/>
      <c r="O12" s="3"/>
      <c r="P12" s="3"/>
    </row>
    <row r="13" spans="1:16" x14ac:dyDescent="0.35">
      <c r="A13" s="8" t="s">
        <v>9</v>
      </c>
      <c r="B13" s="9">
        <v>2009</v>
      </c>
      <c r="C13" s="9" t="s">
        <v>44</v>
      </c>
      <c r="D13" s="9">
        <v>5</v>
      </c>
      <c r="E13" s="3"/>
      <c r="F13" s="3"/>
      <c r="G13" s="3"/>
      <c r="H13" s="3"/>
      <c r="I13" s="3"/>
      <c r="J13" s="3"/>
      <c r="K13" s="3"/>
      <c r="L13" s="3"/>
      <c r="M13" s="3"/>
      <c r="N13" s="3"/>
      <c r="O13" s="3"/>
      <c r="P13" s="3"/>
    </row>
    <row r="14" spans="1:16" x14ac:dyDescent="0.35">
      <c r="A14" s="8" t="s">
        <v>9</v>
      </c>
      <c r="B14" s="9">
        <v>2009</v>
      </c>
      <c r="C14" s="9" t="s">
        <v>22</v>
      </c>
      <c r="D14" s="9">
        <v>3</v>
      </c>
      <c r="E14" s="3"/>
      <c r="F14" s="3"/>
      <c r="G14" s="3"/>
      <c r="H14" s="3"/>
      <c r="I14" s="3"/>
      <c r="J14" s="3"/>
      <c r="K14" s="3"/>
      <c r="L14" s="3"/>
      <c r="M14" s="3"/>
      <c r="N14" s="3"/>
      <c r="O14" s="3"/>
      <c r="P14" s="3"/>
    </row>
    <row r="15" spans="1:16" x14ac:dyDescent="0.35">
      <c r="A15" s="8" t="s">
        <v>9</v>
      </c>
      <c r="B15" s="9">
        <v>2009</v>
      </c>
      <c r="C15" s="9" t="s">
        <v>23</v>
      </c>
      <c r="D15" s="9">
        <v>0</v>
      </c>
      <c r="E15" s="3"/>
      <c r="F15" s="3"/>
      <c r="G15" s="3"/>
      <c r="H15" s="3"/>
      <c r="I15" s="3"/>
      <c r="J15" s="3"/>
      <c r="K15" s="3"/>
      <c r="L15" s="3"/>
      <c r="M15" s="3"/>
      <c r="N15" s="3"/>
      <c r="O15" s="3"/>
      <c r="P15" s="3"/>
    </row>
    <row r="16" spans="1:16" x14ac:dyDescent="0.35">
      <c r="A16" s="8" t="s">
        <v>9</v>
      </c>
      <c r="B16" s="9">
        <v>2010</v>
      </c>
      <c r="C16" s="9" t="s">
        <v>41</v>
      </c>
      <c r="D16" s="9">
        <v>11</v>
      </c>
      <c r="E16" s="3"/>
      <c r="F16" s="3"/>
      <c r="G16" s="3"/>
      <c r="H16" s="3"/>
      <c r="I16" s="3"/>
      <c r="J16" s="3"/>
      <c r="K16" s="3"/>
      <c r="L16" s="3"/>
      <c r="M16" s="3"/>
      <c r="N16" s="3"/>
      <c r="O16" s="3"/>
      <c r="P16" s="3"/>
    </row>
    <row r="17" spans="1:16" x14ac:dyDescent="0.35">
      <c r="A17" s="8" t="s">
        <v>9</v>
      </c>
      <c r="B17" s="9">
        <v>2010</v>
      </c>
      <c r="C17" s="9" t="s">
        <v>12</v>
      </c>
      <c r="D17" s="9">
        <v>1</v>
      </c>
      <c r="E17" s="3"/>
      <c r="F17" s="3"/>
      <c r="G17" s="3"/>
      <c r="H17" s="3"/>
      <c r="I17" s="3"/>
      <c r="J17" s="3"/>
      <c r="K17" s="3"/>
      <c r="L17" s="3"/>
      <c r="M17" s="3"/>
      <c r="N17" s="3"/>
      <c r="O17" s="3"/>
      <c r="P17" s="3"/>
    </row>
    <row r="18" spans="1:16" x14ac:dyDescent="0.35">
      <c r="A18" s="8" t="s">
        <v>9</v>
      </c>
      <c r="B18" s="9">
        <v>2010</v>
      </c>
      <c r="C18" s="9" t="s">
        <v>13</v>
      </c>
      <c r="D18" s="9">
        <v>282</v>
      </c>
      <c r="E18" s="3"/>
      <c r="F18" s="3"/>
      <c r="G18" s="3"/>
      <c r="H18" s="3"/>
      <c r="I18" s="3"/>
      <c r="J18" s="3"/>
      <c r="K18" s="3"/>
      <c r="L18" s="3"/>
      <c r="M18" s="3"/>
      <c r="N18" s="3"/>
      <c r="O18" s="3"/>
      <c r="P18" s="3"/>
    </row>
    <row r="19" spans="1:16" x14ac:dyDescent="0.35">
      <c r="A19" s="8" t="s">
        <v>9</v>
      </c>
      <c r="B19" s="9">
        <v>2010</v>
      </c>
      <c r="C19" s="9" t="s">
        <v>14</v>
      </c>
      <c r="D19" s="9">
        <v>107</v>
      </c>
      <c r="E19" s="3"/>
      <c r="F19" s="3"/>
      <c r="G19" s="3"/>
      <c r="H19" s="3"/>
      <c r="I19" s="3"/>
      <c r="J19" s="3"/>
      <c r="K19" s="3"/>
      <c r="L19" s="3"/>
      <c r="M19" s="3"/>
      <c r="N19" s="3"/>
      <c r="O19" s="3"/>
      <c r="P19" s="3"/>
    </row>
    <row r="20" spans="1:16" x14ac:dyDescent="0.35">
      <c r="A20" s="8" t="s">
        <v>9</v>
      </c>
      <c r="B20" s="9">
        <v>2010</v>
      </c>
      <c r="C20" s="9" t="s">
        <v>42</v>
      </c>
      <c r="D20" s="10">
        <v>28.2</v>
      </c>
      <c r="E20" s="3"/>
      <c r="F20" s="3"/>
      <c r="G20" s="3"/>
      <c r="H20" s="3"/>
      <c r="I20" s="3"/>
      <c r="J20" s="3"/>
      <c r="K20" s="3"/>
      <c r="L20" s="3"/>
      <c r="M20" s="3"/>
      <c r="N20" s="3"/>
      <c r="O20" s="3"/>
      <c r="P20" s="3"/>
    </row>
    <row r="21" spans="1:16" x14ac:dyDescent="0.35">
      <c r="A21" s="8" t="s">
        <v>9</v>
      </c>
      <c r="B21" s="9">
        <v>2010</v>
      </c>
      <c r="C21" s="9" t="s">
        <v>16</v>
      </c>
      <c r="D21" s="9">
        <v>191</v>
      </c>
      <c r="E21" s="3"/>
      <c r="F21" s="3"/>
      <c r="G21" s="3"/>
      <c r="H21" s="3"/>
      <c r="I21" s="3"/>
      <c r="J21" s="3"/>
      <c r="K21" s="3"/>
      <c r="L21" s="3"/>
      <c r="M21" s="3"/>
      <c r="N21" s="3"/>
      <c r="O21" s="3"/>
      <c r="P21" s="3"/>
    </row>
    <row r="22" spans="1:16" x14ac:dyDescent="0.35">
      <c r="A22" s="8" t="s">
        <v>9</v>
      </c>
      <c r="B22" s="9">
        <v>2010</v>
      </c>
      <c r="C22" s="9" t="s">
        <v>17</v>
      </c>
      <c r="D22" s="9">
        <v>147.63999999999999</v>
      </c>
      <c r="E22" s="3"/>
      <c r="F22" s="3"/>
      <c r="G22" s="3"/>
      <c r="H22" s="3"/>
      <c r="I22" s="3"/>
      <c r="J22" s="3"/>
      <c r="K22" s="3"/>
      <c r="L22" s="3"/>
      <c r="M22" s="3"/>
      <c r="N22" s="3"/>
      <c r="O22" s="3"/>
      <c r="P22" s="3"/>
    </row>
    <row r="23" spans="1:16" x14ac:dyDescent="0.35">
      <c r="A23" s="8" t="s">
        <v>9</v>
      </c>
      <c r="B23" s="9">
        <v>2010</v>
      </c>
      <c r="C23" s="13" t="s">
        <v>37</v>
      </c>
      <c r="D23" s="9">
        <v>1</v>
      </c>
      <c r="E23" s="3"/>
      <c r="F23" s="3"/>
      <c r="G23" s="3"/>
      <c r="H23" s="3"/>
      <c r="I23" s="3"/>
      <c r="J23" s="3"/>
      <c r="K23" s="3"/>
      <c r="L23" s="3"/>
      <c r="M23" s="3"/>
      <c r="N23" s="3"/>
      <c r="O23" s="3"/>
      <c r="P23" s="3"/>
    </row>
    <row r="24" spans="1:16" x14ac:dyDescent="0.35">
      <c r="A24" s="8" t="s">
        <v>9</v>
      </c>
      <c r="B24" s="9">
        <v>2010</v>
      </c>
      <c r="C24" s="14" t="s">
        <v>38</v>
      </c>
      <c r="D24" s="9">
        <v>1</v>
      </c>
      <c r="E24" s="3"/>
      <c r="F24" s="3"/>
      <c r="G24" s="3"/>
      <c r="H24" s="3"/>
      <c r="I24" s="3"/>
      <c r="J24" s="3"/>
      <c r="K24" s="3"/>
      <c r="L24" s="3"/>
      <c r="M24" s="3"/>
      <c r="N24" s="3"/>
      <c r="O24" s="3"/>
      <c r="P24" s="3"/>
    </row>
    <row r="25" spans="1:16" x14ac:dyDescent="0.35">
      <c r="A25" s="8" t="s">
        <v>9</v>
      </c>
      <c r="B25" s="9">
        <v>2010</v>
      </c>
      <c r="C25" s="9" t="s">
        <v>43</v>
      </c>
      <c r="D25" s="9">
        <v>27</v>
      </c>
      <c r="E25" s="3"/>
      <c r="F25" s="3"/>
      <c r="G25" s="3"/>
      <c r="H25" s="3"/>
      <c r="I25" s="3"/>
      <c r="J25" s="3"/>
      <c r="K25" s="3"/>
      <c r="L25" s="3"/>
      <c r="M25" s="3"/>
      <c r="N25" s="3"/>
      <c r="O25" s="3"/>
      <c r="P25" s="3"/>
    </row>
    <row r="26" spans="1:16" x14ac:dyDescent="0.35">
      <c r="A26" s="8" t="s">
        <v>9</v>
      </c>
      <c r="B26" s="9">
        <v>2010</v>
      </c>
      <c r="C26" s="9" t="s">
        <v>44</v>
      </c>
      <c r="D26" s="9">
        <v>14</v>
      </c>
      <c r="E26" s="3"/>
      <c r="F26" s="3"/>
      <c r="G26" s="3"/>
      <c r="H26" s="3"/>
      <c r="I26" s="3"/>
      <c r="J26" s="3"/>
      <c r="K26" s="3"/>
      <c r="L26" s="3"/>
      <c r="M26" s="3"/>
      <c r="N26" s="3"/>
      <c r="O26" s="3"/>
      <c r="P26" s="3"/>
    </row>
    <row r="27" spans="1:16" x14ac:dyDescent="0.35">
      <c r="A27" s="8" t="s">
        <v>9</v>
      </c>
      <c r="B27" s="9">
        <v>2010</v>
      </c>
      <c r="C27" s="9" t="s">
        <v>22</v>
      </c>
      <c r="D27" s="9">
        <v>8</v>
      </c>
      <c r="E27" s="3"/>
      <c r="F27" s="3"/>
      <c r="G27" s="3"/>
      <c r="H27" s="3"/>
      <c r="I27" s="3"/>
      <c r="J27" s="3"/>
      <c r="K27" s="3"/>
      <c r="L27" s="3"/>
      <c r="M27" s="3"/>
      <c r="N27" s="3"/>
      <c r="O27" s="3"/>
      <c r="P27" s="3"/>
    </row>
    <row r="28" spans="1:16" x14ac:dyDescent="0.35">
      <c r="A28" s="8" t="s">
        <v>9</v>
      </c>
      <c r="B28" s="9">
        <v>2010</v>
      </c>
      <c r="C28" s="9" t="s">
        <v>23</v>
      </c>
      <c r="D28" s="9">
        <v>0</v>
      </c>
      <c r="E28" s="3"/>
      <c r="F28" s="3"/>
      <c r="G28" s="3"/>
      <c r="H28" s="3"/>
      <c r="I28" s="3"/>
      <c r="J28" s="3"/>
      <c r="K28" s="3"/>
      <c r="L28" s="3"/>
      <c r="M28" s="3"/>
      <c r="N28" s="3"/>
      <c r="O28" s="3"/>
      <c r="P28" s="3"/>
    </row>
    <row r="29" spans="1:16" x14ac:dyDescent="0.35">
      <c r="A29" s="8" t="s">
        <v>9</v>
      </c>
      <c r="B29" s="9">
        <v>2011</v>
      </c>
      <c r="C29" s="9" t="s">
        <v>41</v>
      </c>
      <c r="D29" s="9">
        <v>13</v>
      </c>
      <c r="E29" s="3"/>
      <c r="F29" s="3"/>
      <c r="G29" s="3"/>
      <c r="H29" s="3"/>
      <c r="I29" s="3"/>
      <c r="J29" s="3"/>
      <c r="K29" s="3"/>
      <c r="L29" s="3"/>
      <c r="M29" s="3"/>
      <c r="N29" s="3"/>
      <c r="O29" s="3"/>
      <c r="P29" s="3"/>
    </row>
    <row r="30" spans="1:16" x14ac:dyDescent="0.35">
      <c r="A30" s="8" t="s">
        <v>9</v>
      </c>
      <c r="B30" s="9">
        <v>2011</v>
      </c>
      <c r="C30" s="9" t="s">
        <v>12</v>
      </c>
      <c r="D30" s="9">
        <v>0</v>
      </c>
      <c r="E30" s="3"/>
      <c r="F30" s="3"/>
      <c r="G30" s="3"/>
      <c r="H30" s="3"/>
      <c r="I30" s="3"/>
      <c r="J30" s="3"/>
      <c r="K30" s="3"/>
      <c r="L30" s="3"/>
      <c r="M30" s="3"/>
      <c r="N30" s="3"/>
      <c r="O30" s="3"/>
      <c r="P30" s="3"/>
    </row>
    <row r="31" spans="1:16" x14ac:dyDescent="0.35">
      <c r="A31" s="8" t="s">
        <v>9</v>
      </c>
      <c r="B31" s="9">
        <v>2011</v>
      </c>
      <c r="C31" s="9" t="s">
        <v>13</v>
      </c>
      <c r="D31" s="9">
        <v>324</v>
      </c>
      <c r="E31" s="3"/>
      <c r="F31" s="3"/>
      <c r="G31" s="3"/>
      <c r="H31" s="3"/>
      <c r="I31" s="3"/>
      <c r="J31" s="3"/>
      <c r="K31" s="3"/>
      <c r="L31" s="3"/>
      <c r="M31" s="3"/>
      <c r="N31" s="3"/>
      <c r="O31" s="3"/>
      <c r="P31" s="3"/>
    </row>
    <row r="32" spans="1:16" x14ac:dyDescent="0.35">
      <c r="A32" s="8" t="s">
        <v>9</v>
      </c>
      <c r="B32" s="9">
        <v>2011</v>
      </c>
      <c r="C32" s="9" t="s">
        <v>14</v>
      </c>
      <c r="D32" s="9">
        <v>77</v>
      </c>
      <c r="E32" s="3"/>
      <c r="F32" s="3"/>
      <c r="G32" s="3"/>
      <c r="H32" s="3"/>
      <c r="I32" s="3"/>
      <c r="J32" s="3"/>
      <c r="K32" s="3"/>
      <c r="L32" s="3"/>
      <c r="M32" s="3"/>
      <c r="N32" s="3"/>
      <c r="O32" s="3"/>
      <c r="P32" s="3"/>
    </row>
    <row r="33" spans="1:16" x14ac:dyDescent="0.35">
      <c r="A33" s="8" t="s">
        <v>9</v>
      </c>
      <c r="B33" s="9">
        <v>2011</v>
      </c>
      <c r="C33" s="9" t="s">
        <v>42</v>
      </c>
      <c r="D33" s="10">
        <v>24.92</v>
      </c>
      <c r="E33" s="3"/>
      <c r="F33" s="3"/>
      <c r="G33" s="3"/>
      <c r="H33" s="3"/>
      <c r="I33" s="3"/>
      <c r="J33" s="3"/>
      <c r="K33" s="3"/>
      <c r="L33" s="3"/>
      <c r="M33" s="3"/>
      <c r="N33" s="3"/>
      <c r="O33" s="3"/>
      <c r="P33" s="3"/>
    </row>
    <row r="34" spans="1:16" x14ac:dyDescent="0.35">
      <c r="A34" s="8" t="s">
        <v>9</v>
      </c>
      <c r="B34" s="9">
        <v>2011</v>
      </c>
      <c r="C34" s="9" t="s">
        <v>16</v>
      </c>
      <c r="D34" s="9">
        <v>276</v>
      </c>
      <c r="E34" s="3"/>
      <c r="F34" s="3"/>
      <c r="G34" s="3"/>
      <c r="H34" s="3"/>
      <c r="I34" s="3"/>
      <c r="J34" s="3"/>
      <c r="K34" s="3"/>
      <c r="L34" s="3"/>
      <c r="M34" s="3"/>
      <c r="N34" s="3"/>
      <c r="O34" s="3"/>
      <c r="P34" s="3"/>
    </row>
    <row r="35" spans="1:16" x14ac:dyDescent="0.35">
      <c r="A35" s="8" t="s">
        <v>9</v>
      </c>
      <c r="B35" s="9">
        <v>2011</v>
      </c>
      <c r="C35" s="9" t="s">
        <v>17</v>
      </c>
      <c r="D35" s="9">
        <v>117.39</v>
      </c>
      <c r="E35" s="3"/>
      <c r="F35" s="3"/>
      <c r="G35" s="3"/>
      <c r="H35" s="3"/>
      <c r="I35" s="3"/>
      <c r="J35" s="3"/>
      <c r="K35" s="3"/>
      <c r="L35" s="3"/>
      <c r="M35" s="3"/>
      <c r="N35" s="3"/>
      <c r="O35" s="3"/>
      <c r="P35" s="3"/>
    </row>
    <row r="36" spans="1:16" x14ac:dyDescent="0.35">
      <c r="A36" s="8" t="s">
        <v>9</v>
      </c>
      <c r="B36" s="9">
        <v>2011</v>
      </c>
      <c r="C36" s="13" t="s">
        <v>37</v>
      </c>
      <c r="D36" s="9">
        <v>0</v>
      </c>
      <c r="E36" s="3"/>
      <c r="F36" s="3"/>
      <c r="G36" s="3"/>
      <c r="H36" s="3"/>
      <c r="I36" s="3"/>
      <c r="J36" s="3"/>
      <c r="K36" s="3"/>
      <c r="L36" s="3"/>
      <c r="M36" s="3"/>
      <c r="N36" s="3"/>
      <c r="O36" s="3"/>
      <c r="P36" s="3"/>
    </row>
    <row r="37" spans="1:16" x14ac:dyDescent="0.35">
      <c r="A37" s="8" t="s">
        <v>9</v>
      </c>
      <c r="B37" s="9">
        <v>2011</v>
      </c>
      <c r="C37" s="14" t="s">
        <v>38</v>
      </c>
      <c r="D37" s="9">
        <v>3</v>
      </c>
      <c r="E37" s="3"/>
      <c r="F37" s="3"/>
      <c r="G37" s="3"/>
      <c r="H37" s="3"/>
      <c r="I37" s="3"/>
      <c r="J37" s="3"/>
      <c r="K37" s="3"/>
      <c r="L37" s="3"/>
      <c r="M37" s="3"/>
      <c r="N37" s="3"/>
      <c r="O37" s="3"/>
      <c r="P37" s="3"/>
    </row>
    <row r="38" spans="1:16" x14ac:dyDescent="0.35">
      <c r="A38" s="8" t="s">
        <v>9</v>
      </c>
      <c r="B38" s="9">
        <v>2011</v>
      </c>
      <c r="C38" s="9" t="s">
        <v>43</v>
      </c>
      <c r="D38" s="9">
        <v>34</v>
      </c>
      <c r="E38" s="3"/>
      <c r="F38" s="3"/>
      <c r="G38" s="3"/>
      <c r="H38" s="3"/>
      <c r="I38" s="3"/>
      <c r="J38" s="3"/>
      <c r="K38" s="3"/>
      <c r="L38" s="3"/>
      <c r="M38" s="3"/>
      <c r="N38" s="3"/>
      <c r="O38" s="3"/>
      <c r="P38" s="3"/>
    </row>
    <row r="39" spans="1:16" x14ac:dyDescent="0.35">
      <c r="A39" s="8" t="s">
        <v>9</v>
      </c>
      <c r="B39" s="9">
        <v>2011</v>
      </c>
      <c r="C39" s="9" t="s">
        <v>44</v>
      </c>
      <c r="D39" s="9">
        <v>11</v>
      </c>
      <c r="E39" s="3"/>
      <c r="F39" s="3"/>
      <c r="G39" s="3"/>
      <c r="H39" s="3"/>
      <c r="I39" s="3"/>
      <c r="J39" s="3"/>
      <c r="K39" s="3"/>
      <c r="L39" s="3"/>
      <c r="M39" s="3"/>
      <c r="N39" s="3"/>
      <c r="O39" s="3"/>
      <c r="P39" s="3"/>
    </row>
    <row r="40" spans="1:16" x14ac:dyDescent="0.35">
      <c r="A40" s="8" t="s">
        <v>9</v>
      </c>
      <c r="B40" s="9">
        <v>2011</v>
      </c>
      <c r="C40" s="9" t="s">
        <v>22</v>
      </c>
      <c r="D40" s="9">
        <v>4</v>
      </c>
      <c r="E40" s="3"/>
      <c r="F40" s="3"/>
      <c r="G40" s="3"/>
      <c r="H40" s="3"/>
      <c r="I40" s="3"/>
      <c r="J40" s="3"/>
      <c r="K40" s="3"/>
      <c r="L40" s="3"/>
      <c r="M40" s="3"/>
      <c r="N40" s="3"/>
      <c r="O40" s="3"/>
      <c r="P40" s="3"/>
    </row>
    <row r="41" spans="1:16" x14ac:dyDescent="0.35">
      <c r="A41" s="8" t="s">
        <v>9</v>
      </c>
      <c r="B41" s="9">
        <v>2011</v>
      </c>
      <c r="C41" s="9" t="s">
        <v>23</v>
      </c>
      <c r="D41" s="9">
        <v>0</v>
      </c>
      <c r="E41" s="3"/>
      <c r="F41" s="3"/>
      <c r="G41" s="3"/>
      <c r="H41" s="3"/>
      <c r="I41" s="3"/>
      <c r="J41" s="3"/>
      <c r="K41" s="3"/>
      <c r="L41" s="3"/>
      <c r="M41" s="3"/>
      <c r="N41" s="3"/>
      <c r="O41" s="3"/>
      <c r="P41" s="3"/>
    </row>
    <row r="42" spans="1:16" x14ac:dyDescent="0.35">
      <c r="A42" s="8" t="s">
        <v>9</v>
      </c>
      <c r="B42" s="9">
        <v>2012</v>
      </c>
      <c r="C42" s="9" t="s">
        <v>41</v>
      </c>
      <c r="D42" s="9">
        <v>8</v>
      </c>
      <c r="E42" s="3"/>
      <c r="F42" s="3"/>
      <c r="G42" s="3"/>
      <c r="H42" s="3"/>
      <c r="I42" s="3"/>
      <c r="J42" s="3"/>
      <c r="K42" s="3"/>
      <c r="L42" s="3"/>
      <c r="M42" s="3"/>
      <c r="N42" s="3"/>
      <c r="O42" s="3"/>
      <c r="P42" s="3"/>
    </row>
    <row r="43" spans="1:16" x14ac:dyDescent="0.35">
      <c r="A43" s="8" t="s">
        <v>9</v>
      </c>
      <c r="B43" s="9">
        <v>2012</v>
      </c>
      <c r="C43" s="9" t="s">
        <v>12</v>
      </c>
      <c r="D43" s="9">
        <v>1</v>
      </c>
      <c r="E43" s="3"/>
      <c r="F43" s="3"/>
      <c r="G43" s="3"/>
      <c r="H43" s="3"/>
      <c r="I43" s="3"/>
      <c r="J43" s="3"/>
      <c r="K43" s="3"/>
      <c r="L43" s="3"/>
      <c r="M43" s="3"/>
      <c r="N43" s="3"/>
      <c r="O43" s="3"/>
      <c r="P43" s="3"/>
    </row>
    <row r="44" spans="1:16" x14ac:dyDescent="0.35">
      <c r="A44" s="8" t="s">
        <v>9</v>
      </c>
      <c r="B44" s="9">
        <v>2012</v>
      </c>
      <c r="C44" s="9" t="s">
        <v>13</v>
      </c>
      <c r="D44" s="9">
        <v>256</v>
      </c>
      <c r="E44" s="3"/>
      <c r="F44" s="3"/>
      <c r="G44" s="3"/>
      <c r="H44" s="3"/>
      <c r="I44" s="3"/>
      <c r="J44" s="3"/>
      <c r="K44" s="3"/>
      <c r="L44" s="3"/>
      <c r="M44" s="3"/>
      <c r="N44" s="3"/>
      <c r="O44" s="3"/>
      <c r="P44" s="3"/>
    </row>
    <row r="45" spans="1:16" x14ac:dyDescent="0.35">
      <c r="A45" s="8" t="s">
        <v>9</v>
      </c>
      <c r="B45" s="9">
        <v>2012</v>
      </c>
      <c r="C45" s="9" t="s">
        <v>14</v>
      </c>
      <c r="D45" s="9">
        <v>109</v>
      </c>
      <c r="E45" s="3"/>
      <c r="F45" s="3"/>
      <c r="G45" s="3"/>
      <c r="H45" s="3"/>
      <c r="I45" s="3"/>
      <c r="J45" s="3"/>
      <c r="K45" s="3"/>
      <c r="L45" s="3"/>
      <c r="M45" s="3"/>
      <c r="N45" s="3"/>
      <c r="O45" s="3"/>
      <c r="P45" s="3"/>
    </row>
    <row r="46" spans="1:16" x14ac:dyDescent="0.35">
      <c r="A46" s="8" t="s">
        <v>9</v>
      </c>
      <c r="B46" s="9">
        <v>2012</v>
      </c>
      <c r="C46" s="9" t="s">
        <v>42</v>
      </c>
      <c r="D46" s="10">
        <v>36.57</v>
      </c>
      <c r="E46" s="3"/>
      <c r="F46" s="3"/>
      <c r="G46" s="3"/>
      <c r="H46" s="3"/>
      <c r="I46" s="3"/>
      <c r="J46" s="3"/>
      <c r="K46" s="3"/>
      <c r="L46" s="3"/>
      <c r="M46" s="3"/>
      <c r="N46" s="3"/>
      <c r="O46" s="3"/>
      <c r="P46" s="3"/>
    </row>
    <row r="47" spans="1:16" x14ac:dyDescent="0.35">
      <c r="A47" s="8" t="s">
        <v>9</v>
      </c>
      <c r="B47" s="9">
        <v>2012</v>
      </c>
      <c r="C47" s="9" t="s">
        <v>16</v>
      </c>
      <c r="D47" s="9">
        <v>156</v>
      </c>
      <c r="E47" s="3"/>
      <c r="F47" s="3"/>
      <c r="G47" s="3"/>
      <c r="H47" s="3"/>
      <c r="I47" s="3"/>
      <c r="J47" s="3"/>
      <c r="K47" s="3"/>
      <c r="L47" s="3"/>
      <c r="M47" s="3"/>
      <c r="N47" s="3"/>
      <c r="O47" s="3"/>
      <c r="P47" s="3"/>
    </row>
    <row r="48" spans="1:16" x14ac:dyDescent="0.35">
      <c r="A48" s="8" t="s">
        <v>9</v>
      </c>
      <c r="B48" s="9">
        <v>2012</v>
      </c>
      <c r="C48" s="9" t="s">
        <v>17</v>
      </c>
      <c r="D48" s="9">
        <v>164.1</v>
      </c>
      <c r="E48" s="3"/>
      <c r="F48" s="3"/>
      <c r="G48" s="3"/>
      <c r="H48" s="3"/>
      <c r="I48" s="3"/>
      <c r="J48" s="3"/>
      <c r="K48" s="3"/>
      <c r="L48" s="3"/>
      <c r="M48" s="3"/>
      <c r="N48" s="3"/>
      <c r="O48" s="3"/>
      <c r="P48" s="3"/>
    </row>
    <row r="49" spans="1:16" x14ac:dyDescent="0.35">
      <c r="A49" s="8" t="s">
        <v>9</v>
      </c>
      <c r="B49" s="9">
        <v>2012</v>
      </c>
      <c r="C49" s="13" t="s">
        <v>37</v>
      </c>
      <c r="D49" s="9">
        <v>1</v>
      </c>
      <c r="E49" s="3"/>
      <c r="F49" s="3"/>
      <c r="G49" s="3"/>
      <c r="H49" s="3"/>
      <c r="I49" s="3"/>
      <c r="J49" s="3"/>
      <c r="K49" s="3"/>
      <c r="L49" s="3"/>
      <c r="M49" s="3"/>
      <c r="N49" s="3"/>
      <c r="O49" s="3"/>
      <c r="P49" s="3"/>
    </row>
    <row r="50" spans="1:16" x14ac:dyDescent="0.35">
      <c r="A50" s="8" t="s">
        <v>9</v>
      </c>
      <c r="B50" s="9">
        <v>2012</v>
      </c>
      <c r="C50" s="14" t="s">
        <v>38</v>
      </c>
      <c r="D50" s="9">
        <v>1</v>
      </c>
      <c r="E50" s="3"/>
      <c r="F50" s="3"/>
      <c r="G50" s="3"/>
      <c r="H50" s="3"/>
      <c r="I50" s="3"/>
      <c r="J50" s="3"/>
      <c r="K50" s="3"/>
      <c r="L50" s="3"/>
      <c r="M50" s="3"/>
      <c r="N50" s="3"/>
      <c r="O50" s="3"/>
      <c r="P50" s="3"/>
    </row>
    <row r="51" spans="1:16" x14ac:dyDescent="0.35">
      <c r="A51" s="8" t="s">
        <v>9</v>
      </c>
      <c r="B51" s="9">
        <v>2012</v>
      </c>
      <c r="C51" s="9" t="s">
        <v>43</v>
      </c>
      <c r="D51" s="9">
        <v>28</v>
      </c>
      <c r="E51" s="3"/>
      <c r="F51" s="3"/>
      <c r="G51" s="3"/>
      <c r="H51" s="3"/>
      <c r="I51" s="3"/>
      <c r="J51" s="3"/>
      <c r="K51" s="3"/>
      <c r="L51" s="3"/>
      <c r="M51" s="3"/>
      <c r="N51" s="3"/>
      <c r="O51" s="3"/>
      <c r="P51" s="3"/>
    </row>
    <row r="52" spans="1:16" x14ac:dyDescent="0.35">
      <c r="A52" s="8" t="s">
        <v>9</v>
      </c>
      <c r="B52" s="9">
        <v>2012</v>
      </c>
      <c r="C52" s="9" t="s">
        <v>44</v>
      </c>
      <c r="D52" s="9">
        <v>14</v>
      </c>
      <c r="E52" s="3"/>
      <c r="F52" s="3"/>
      <c r="G52" s="3"/>
      <c r="H52" s="3"/>
      <c r="I52" s="3"/>
      <c r="J52" s="3"/>
      <c r="K52" s="3"/>
      <c r="L52" s="3"/>
      <c r="M52" s="3"/>
      <c r="N52" s="3"/>
      <c r="O52" s="3"/>
      <c r="P52" s="3"/>
    </row>
    <row r="53" spans="1:16" x14ac:dyDescent="0.35">
      <c r="A53" s="8" t="s">
        <v>9</v>
      </c>
      <c r="B53" s="9">
        <v>2012</v>
      </c>
      <c r="C53" s="9" t="s">
        <v>22</v>
      </c>
      <c r="D53" s="9">
        <v>1</v>
      </c>
      <c r="E53" s="3"/>
      <c r="F53" s="3"/>
      <c r="G53" s="3"/>
      <c r="H53" s="3"/>
      <c r="I53" s="3"/>
      <c r="J53" s="3"/>
      <c r="K53" s="3"/>
      <c r="L53" s="3"/>
      <c r="M53" s="3"/>
      <c r="N53" s="3"/>
      <c r="O53" s="3"/>
      <c r="P53" s="3"/>
    </row>
    <row r="54" spans="1:16" x14ac:dyDescent="0.35">
      <c r="A54" s="8" t="s">
        <v>9</v>
      </c>
      <c r="B54" s="9">
        <v>2012</v>
      </c>
      <c r="C54" s="9" t="s">
        <v>23</v>
      </c>
      <c r="D54" s="9">
        <v>0</v>
      </c>
      <c r="E54" s="3"/>
      <c r="F54" s="3"/>
      <c r="G54" s="3"/>
      <c r="H54" s="3"/>
      <c r="I54" s="3"/>
      <c r="J54" s="3"/>
      <c r="K54" s="3"/>
      <c r="L54" s="3"/>
      <c r="M54" s="3"/>
      <c r="N54" s="3"/>
      <c r="O54" s="3"/>
      <c r="P54" s="3"/>
    </row>
    <row r="55" spans="1:16" x14ac:dyDescent="0.35">
      <c r="A55" s="8" t="s">
        <v>9</v>
      </c>
      <c r="B55" s="9">
        <v>2013</v>
      </c>
      <c r="C55" s="9" t="s">
        <v>41</v>
      </c>
      <c r="D55" s="9">
        <v>16</v>
      </c>
      <c r="E55" s="3"/>
      <c r="F55" s="3"/>
      <c r="G55" s="3"/>
      <c r="H55" s="3"/>
      <c r="I55" s="3"/>
      <c r="J55" s="3"/>
      <c r="K55" s="3"/>
      <c r="L55" s="3"/>
      <c r="M55" s="3"/>
      <c r="N55" s="3"/>
      <c r="O55" s="3"/>
      <c r="P55" s="3"/>
    </row>
    <row r="56" spans="1:16" x14ac:dyDescent="0.35">
      <c r="A56" s="8" t="s">
        <v>9</v>
      </c>
      <c r="B56" s="9">
        <v>2013</v>
      </c>
      <c r="C56" s="9" t="s">
        <v>12</v>
      </c>
      <c r="D56" s="9">
        <v>3</v>
      </c>
      <c r="E56" s="3"/>
      <c r="F56" s="3"/>
      <c r="G56" s="3"/>
      <c r="H56" s="3"/>
      <c r="I56" s="3"/>
      <c r="J56" s="3"/>
      <c r="K56" s="3"/>
      <c r="L56" s="3"/>
      <c r="M56" s="3"/>
      <c r="N56" s="3"/>
      <c r="O56" s="3"/>
      <c r="P56" s="3"/>
    </row>
    <row r="57" spans="1:16" x14ac:dyDescent="0.35">
      <c r="A57" s="8" t="s">
        <v>9</v>
      </c>
      <c r="B57" s="9">
        <v>2013</v>
      </c>
      <c r="C57" s="9" t="s">
        <v>13</v>
      </c>
      <c r="D57" s="9">
        <v>410</v>
      </c>
      <c r="E57" s="3"/>
      <c r="F57" s="3"/>
      <c r="G57" s="3"/>
      <c r="H57" s="3"/>
      <c r="I57" s="3"/>
      <c r="J57" s="3"/>
      <c r="K57" s="3"/>
      <c r="L57" s="3"/>
      <c r="M57" s="3"/>
      <c r="N57" s="3"/>
      <c r="O57" s="3"/>
      <c r="P57" s="3"/>
    </row>
    <row r="58" spans="1:16" x14ac:dyDescent="0.35">
      <c r="A58" s="8" t="s">
        <v>9</v>
      </c>
      <c r="B58" s="9">
        <v>2013</v>
      </c>
      <c r="C58" s="9" t="s">
        <v>14</v>
      </c>
      <c r="D58" s="9">
        <v>77</v>
      </c>
      <c r="E58" s="3"/>
      <c r="F58" s="3"/>
      <c r="G58" s="3"/>
      <c r="H58" s="3"/>
      <c r="I58" s="3"/>
      <c r="J58" s="3"/>
      <c r="K58" s="3"/>
      <c r="L58" s="3"/>
      <c r="M58" s="3"/>
      <c r="N58" s="3"/>
      <c r="O58" s="3"/>
      <c r="P58" s="3"/>
    </row>
    <row r="59" spans="1:16" x14ac:dyDescent="0.35">
      <c r="A59" s="8" t="s">
        <v>9</v>
      </c>
      <c r="B59" s="9">
        <v>2013</v>
      </c>
      <c r="C59" s="9" t="s">
        <v>42</v>
      </c>
      <c r="D59" s="10">
        <v>31.53</v>
      </c>
      <c r="E59" s="3"/>
      <c r="F59" s="3"/>
      <c r="G59" s="3"/>
      <c r="H59" s="3"/>
      <c r="I59" s="3"/>
      <c r="J59" s="3"/>
      <c r="K59" s="3"/>
      <c r="L59" s="3"/>
      <c r="M59" s="3"/>
      <c r="N59" s="3"/>
      <c r="O59" s="3"/>
      <c r="P59" s="3"/>
    </row>
    <row r="60" spans="1:16" x14ac:dyDescent="0.35">
      <c r="A60" s="8" t="s">
        <v>9</v>
      </c>
      <c r="B60" s="9">
        <v>2013</v>
      </c>
      <c r="C60" s="9" t="s">
        <v>16</v>
      </c>
      <c r="D60" s="9">
        <v>323</v>
      </c>
      <c r="E60" s="3"/>
      <c r="F60" s="3"/>
      <c r="G60" s="3"/>
      <c r="H60" s="3"/>
      <c r="I60" s="3"/>
      <c r="J60" s="3"/>
      <c r="K60" s="3"/>
      <c r="L60" s="3"/>
      <c r="M60" s="3"/>
      <c r="N60" s="3"/>
      <c r="O60" s="3"/>
      <c r="P60" s="3"/>
    </row>
    <row r="61" spans="1:16" x14ac:dyDescent="0.35">
      <c r="A61" s="8" t="s">
        <v>9</v>
      </c>
      <c r="B61" s="9">
        <v>2013</v>
      </c>
      <c r="C61" s="9" t="s">
        <v>17</v>
      </c>
      <c r="D61" s="9">
        <v>126.93</v>
      </c>
      <c r="E61" s="3"/>
      <c r="F61" s="3"/>
      <c r="G61" s="3"/>
      <c r="H61" s="3"/>
      <c r="I61" s="3"/>
      <c r="J61" s="3"/>
      <c r="K61" s="3"/>
      <c r="L61" s="3"/>
      <c r="M61" s="3"/>
      <c r="N61" s="3"/>
      <c r="O61" s="3"/>
      <c r="P61" s="3"/>
    </row>
    <row r="62" spans="1:16" x14ac:dyDescent="0.35">
      <c r="A62" s="8" t="s">
        <v>9</v>
      </c>
      <c r="B62" s="9">
        <v>2013</v>
      </c>
      <c r="C62" s="13" t="s">
        <v>37</v>
      </c>
      <c r="D62" s="9">
        <v>0</v>
      </c>
      <c r="E62" s="3"/>
      <c r="F62" s="3"/>
      <c r="G62" s="3"/>
      <c r="H62" s="3"/>
      <c r="I62" s="3"/>
      <c r="J62" s="3"/>
      <c r="K62" s="3"/>
      <c r="L62" s="3"/>
      <c r="M62" s="3"/>
      <c r="N62" s="3"/>
      <c r="O62" s="3"/>
      <c r="P62" s="3"/>
    </row>
    <row r="63" spans="1:16" x14ac:dyDescent="0.35">
      <c r="A63" s="8" t="s">
        <v>9</v>
      </c>
      <c r="B63" s="9">
        <v>2013</v>
      </c>
      <c r="C63" s="14" t="s">
        <v>38</v>
      </c>
      <c r="D63" s="9">
        <v>4</v>
      </c>
      <c r="E63" s="3"/>
      <c r="F63" s="3"/>
      <c r="G63" s="3"/>
      <c r="H63" s="3"/>
      <c r="I63" s="3"/>
      <c r="J63" s="3"/>
      <c r="K63" s="3"/>
      <c r="L63" s="3"/>
      <c r="M63" s="3"/>
      <c r="N63" s="3"/>
      <c r="O63" s="3"/>
      <c r="P63" s="3"/>
    </row>
    <row r="64" spans="1:16" x14ac:dyDescent="0.35">
      <c r="A64" s="8" t="s">
        <v>9</v>
      </c>
      <c r="B64" s="9">
        <v>2013</v>
      </c>
      <c r="C64" s="9" t="s">
        <v>43</v>
      </c>
      <c r="D64" s="9">
        <v>41</v>
      </c>
      <c r="E64" s="3"/>
      <c r="F64" s="3"/>
      <c r="G64" s="3"/>
      <c r="H64" s="3"/>
      <c r="I64" s="3"/>
      <c r="J64" s="3"/>
      <c r="K64" s="3"/>
      <c r="L64" s="3"/>
      <c r="M64" s="3"/>
      <c r="N64" s="3"/>
      <c r="O64" s="3"/>
      <c r="P64" s="3"/>
    </row>
    <row r="65" spans="1:16" x14ac:dyDescent="0.35">
      <c r="A65" s="8" t="s">
        <v>9</v>
      </c>
      <c r="B65" s="9">
        <v>2013</v>
      </c>
      <c r="C65" s="9" t="s">
        <v>44</v>
      </c>
      <c r="D65" s="9">
        <v>14</v>
      </c>
      <c r="E65" s="3"/>
      <c r="F65" s="3"/>
      <c r="G65" s="3"/>
      <c r="H65" s="3"/>
      <c r="I65" s="3"/>
      <c r="J65" s="3"/>
      <c r="K65" s="3"/>
      <c r="L65" s="3"/>
      <c r="M65" s="3"/>
      <c r="N65" s="3"/>
      <c r="O65" s="3"/>
      <c r="P65" s="3"/>
    </row>
    <row r="66" spans="1:16" x14ac:dyDescent="0.35">
      <c r="A66" s="8" t="s">
        <v>9</v>
      </c>
      <c r="B66" s="9">
        <v>2013</v>
      </c>
      <c r="C66" s="9" t="s">
        <v>22</v>
      </c>
      <c r="D66" s="9">
        <v>6</v>
      </c>
      <c r="E66" s="3"/>
      <c r="F66" s="3"/>
      <c r="G66" s="3"/>
      <c r="H66" s="3"/>
      <c r="I66" s="3"/>
      <c r="J66" s="3"/>
      <c r="K66" s="3"/>
      <c r="L66" s="3"/>
      <c r="M66" s="3"/>
      <c r="N66" s="3"/>
      <c r="O66" s="3"/>
      <c r="P66" s="3"/>
    </row>
    <row r="67" spans="1:16" x14ac:dyDescent="0.35">
      <c r="A67" s="8" t="s">
        <v>9</v>
      </c>
      <c r="B67" s="9">
        <v>2013</v>
      </c>
      <c r="C67" s="9" t="s">
        <v>23</v>
      </c>
      <c r="D67" s="9">
        <v>0</v>
      </c>
      <c r="E67" s="3"/>
      <c r="F67" s="3"/>
      <c r="G67" s="3"/>
      <c r="H67" s="3"/>
      <c r="I67" s="3"/>
      <c r="J67" s="3"/>
      <c r="K67" s="3"/>
      <c r="L67" s="3"/>
      <c r="M67" s="3"/>
      <c r="N67" s="3"/>
      <c r="O67" s="3"/>
      <c r="P67" s="3"/>
    </row>
    <row r="68" spans="1:16" x14ac:dyDescent="0.35">
      <c r="A68" s="8" t="s">
        <v>9</v>
      </c>
      <c r="B68" s="9">
        <v>2014</v>
      </c>
      <c r="C68" s="9" t="s">
        <v>41</v>
      </c>
      <c r="D68" s="9">
        <v>14</v>
      </c>
      <c r="E68" s="3"/>
      <c r="F68" s="3"/>
      <c r="G68" s="3"/>
      <c r="H68" s="3"/>
      <c r="I68" s="3"/>
      <c r="J68" s="3"/>
      <c r="K68" s="3"/>
      <c r="L68" s="3"/>
      <c r="M68" s="3"/>
      <c r="N68" s="3"/>
      <c r="O68" s="3"/>
      <c r="P68" s="3"/>
    </row>
    <row r="69" spans="1:16" x14ac:dyDescent="0.35">
      <c r="A69" s="8" t="s">
        <v>9</v>
      </c>
      <c r="B69" s="9">
        <v>2014</v>
      </c>
      <c r="C69" s="9" t="s">
        <v>12</v>
      </c>
      <c r="D69" s="9">
        <v>3</v>
      </c>
      <c r="E69" s="3"/>
      <c r="F69" s="3"/>
      <c r="G69" s="3"/>
      <c r="H69" s="3"/>
      <c r="I69" s="3"/>
      <c r="J69" s="3"/>
      <c r="K69" s="3"/>
      <c r="L69" s="3"/>
      <c r="M69" s="3"/>
      <c r="N69" s="3"/>
      <c r="O69" s="3"/>
      <c r="P69" s="3"/>
    </row>
    <row r="70" spans="1:16" x14ac:dyDescent="0.35">
      <c r="A70" s="8" t="s">
        <v>9</v>
      </c>
      <c r="B70" s="9">
        <v>2014</v>
      </c>
      <c r="C70" s="9" t="s">
        <v>13</v>
      </c>
      <c r="D70" s="9">
        <v>528</v>
      </c>
      <c r="E70" s="3"/>
      <c r="F70" s="3"/>
      <c r="G70" s="3"/>
      <c r="H70" s="3"/>
      <c r="I70" s="3"/>
      <c r="J70" s="3"/>
      <c r="K70" s="3"/>
      <c r="L70" s="3"/>
      <c r="M70" s="3"/>
      <c r="N70" s="3"/>
      <c r="O70" s="3"/>
      <c r="P70" s="3"/>
    </row>
    <row r="71" spans="1:16" x14ac:dyDescent="0.35">
      <c r="A71" s="8" t="s">
        <v>9</v>
      </c>
      <c r="B71" s="9">
        <v>2014</v>
      </c>
      <c r="C71" s="9" t="s">
        <v>14</v>
      </c>
      <c r="D71" s="9">
        <v>90</v>
      </c>
      <c r="E71" s="3"/>
      <c r="F71" s="3"/>
      <c r="G71" s="3"/>
      <c r="H71" s="3"/>
      <c r="I71" s="3"/>
      <c r="J71" s="3"/>
      <c r="K71" s="3"/>
      <c r="L71" s="3"/>
      <c r="M71" s="3"/>
      <c r="N71" s="3"/>
      <c r="O71" s="3"/>
      <c r="P71" s="3"/>
    </row>
    <row r="72" spans="1:16" x14ac:dyDescent="0.35">
      <c r="A72" s="8" t="s">
        <v>9</v>
      </c>
      <c r="B72" s="9">
        <v>2014</v>
      </c>
      <c r="C72" s="9" t="s">
        <v>42</v>
      </c>
      <c r="D72" s="10">
        <v>48</v>
      </c>
      <c r="E72" s="3"/>
      <c r="F72" s="3"/>
      <c r="G72" s="3"/>
      <c r="H72" s="3"/>
      <c r="I72" s="3"/>
      <c r="J72" s="3"/>
      <c r="K72" s="3"/>
      <c r="L72" s="3"/>
      <c r="M72" s="3"/>
      <c r="N72" s="3"/>
      <c r="O72" s="3"/>
      <c r="P72" s="3"/>
    </row>
    <row r="73" spans="1:16" x14ac:dyDescent="0.35">
      <c r="A73" s="8" t="s">
        <v>9</v>
      </c>
      <c r="B73" s="9">
        <v>2014</v>
      </c>
      <c r="C73" s="9" t="s">
        <v>16</v>
      </c>
      <c r="D73" s="9">
        <v>375</v>
      </c>
      <c r="E73" s="3"/>
      <c r="F73" s="3"/>
      <c r="G73" s="3"/>
      <c r="H73" s="3"/>
      <c r="I73" s="3"/>
      <c r="J73" s="3"/>
      <c r="K73" s="3"/>
      <c r="L73" s="3"/>
      <c r="M73" s="3"/>
      <c r="N73" s="3"/>
      <c r="O73" s="3"/>
      <c r="P73" s="3"/>
    </row>
    <row r="74" spans="1:16" x14ac:dyDescent="0.35">
      <c r="A74" s="8" t="s">
        <v>9</v>
      </c>
      <c r="B74" s="9">
        <v>2014</v>
      </c>
      <c r="C74" s="9" t="s">
        <v>17</v>
      </c>
      <c r="D74" s="9">
        <v>140.80000000000001</v>
      </c>
      <c r="E74" s="3"/>
      <c r="F74" s="3"/>
      <c r="G74" s="3"/>
      <c r="H74" s="3"/>
      <c r="I74" s="3"/>
      <c r="J74" s="3"/>
      <c r="K74" s="3"/>
      <c r="L74" s="3"/>
      <c r="M74" s="3"/>
      <c r="N74" s="3"/>
      <c r="O74" s="3"/>
      <c r="P74" s="3"/>
    </row>
    <row r="75" spans="1:16" x14ac:dyDescent="0.35">
      <c r="A75" s="8" t="s">
        <v>9</v>
      </c>
      <c r="B75" s="9">
        <v>2014</v>
      </c>
      <c r="C75" s="13" t="s">
        <v>37</v>
      </c>
      <c r="D75" s="9">
        <v>0</v>
      </c>
      <c r="E75" s="3"/>
      <c r="F75" s="3"/>
      <c r="G75" s="3"/>
      <c r="H75" s="3"/>
      <c r="I75" s="3"/>
      <c r="J75" s="3"/>
      <c r="K75" s="3"/>
      <c r="L75" s="3"/>
      <c r="M75" s="3"/>
      <c r="N75" s="3"/>
      <c r="O75" s="3"/>
      <c r="P75" s="3"/>
    </row>
    <row r="76" spans="1:16" x14ac:dyDescent="0.35">
      <c r="A76" s="8" t="s">
        <v>9</v>
      </c>
      <c r="B76" s="9">
        <v>2014</v>
      </c>
      <c r="C76" s="14" t="s">
        <v>38</v>
      </c>
      <c r="D76" s="9">
        <v>6</v>
      </c>
      <c r="E76" s="3"/>
      <c r="F76" s="3"/>
      <c r="G76" s="3"/>
      <c r="H76" s="3"/>
      <c r="I76" s="3"/>
      <c r="J76" s="3"/>
      <c r="K76" s="3"/>
      <c r="L76" s="3"/>
      <c r="M76" s="3"/>
      <c r="N76" s="3"/>
      <c r="O76" s="3"/>
      <c r="P76" s="3"/>
    </row>
    <row r="77" spans="1:16" x14ac:dyDescent="0.35">
      <c r="A77" s="8" t="s">
        <v>9</v>
      </c>
      <c r="B77" s="9">
        <v>2014</v>
      </c>
      <c r="C77" s="9" t="s">
        <v>43</v>
      </c>
      <c r="D77" s="9">
        <v>39</v>
      </c>
      <c r="E77" s="3"/>
      <c r="F77" s="3"/>
      <c r="G77" s="3"/>
      <c r="H77" s="3"/>
      <c r="I77" s="3"/>
      <c r="J77" s="3"/>
      <c r="K77" s="3"/>
      <c r="L77" s="3"/>
      <c r="M77" s="3"/>
      <c r="N77" s="3"/>
      <c r="O77" s="3"/>
      <c r="P77" s="3"/>
    </row>
    <row r="78" spans="1:16" x14ac:dyDescent="0.35">
      <c r="A78" s="8" t="s">
        <v>9</v>
      </c>
      <c r="B78" s="9">
        <v>2014</v>
      </c>
      <c r="C78" s="9" t="s">
        <v>44</v>
      </c>
      <c r="D78" s="9">
        <v>24</v>
      </c>
      <c r="E78" s="3"/>
      <c r="F78" s="3"/>
      <c r="G78" s="3"/>
      <c r="H78" s="3"/>
      <c r="I78" s="3"/>
      <c r="J78" s="3"/>
      <c r="K78" s="3"/>
      <c r="L78" s="3"/>
      <c r="M78" s="3"/>
      <c r="N78" s="3"/>
      <c r="O78" s="3"/>
      <c r="P78" s="3"/>
    </row>
    <row r="79" spans="1:16" x14ac:dyDescent="0.35">
      <c r="A79" s="8" t="s">
        <v>9</v>
      </c>
      <c r="B79" s="9">
        <v>2014</v>
      </c>
      <c r="C79" s="9" t="s">
        <v>22</v>
      </c>
      <c r="D79" s="9">
        <v>8</v>
      </c>
      <c r="E79" s="3"/>
      <c r="F79" s="3"/>
      <c r="G79" s="3"/>
      <c r="H79" s="3"/>
      <c r="I79" s="3"/>
      <c r="J79" s="3"/>
      <c r="K79" s="3"/>
      <c r="L79" s="3"/>
      <c r="M79" s="3"/>
      <c r="N79" s="3"/>
      <c r="O79" s="3"/>
      <c r="P79" s="3"/>
    </row>
    <row r="80" spans="1:16" x14ac:dyDescent="0.35">
      <c r="A80" s="8" t="s">
        <v>9</v>
      </c>
      <c r="B80" s="9">
        <v>2014</v>
      </c>
      <c r="C80" s="9" t="s">
        <v>23</v>
      </c>
      <c r="D80" s="9">
        <v>0</v>
      </c>
      <c r="E80" s="3"/>
      <c r="F80" s="3"/>
      <c r="G80" s="3"/>
      <c r="H80" s="3"/>
      <c r="I80" s="3"/>
      <c r="J80" s="3"/>
      <c r="K80" s="3"/>
      <c r="L80" s="3"/>
      <c r="M80" s="3"/>
      <c r="N80" s="3"/>
      <c r="O80" s="3"/>
      <c r="P80" s="3"/>
    </row>
    <row r="81" spans="1:16" x14ac:dyDescent="0.35">
      <c r="A81" s="8" t="s">
        <v>9</v>
      </c>
      <c r="B81" s="9">
        <v>2015</v>
      </c>
      <c r="C81" s="9" t="s">
        <v>41</v>
      </c>
      <c r="D81" s="9">
        <v>14</v>
      </c>
      <c r="E81" s="3"/>
      <c r="F81" s="3"/>
      <c r="G81" s="3"/>
      <c r="H81" s="3"/>
      <c r="I81" s="3"/>
      <c r="J81" s="3"/>
      <c r="K81" s="3"/>
      <c r="L81" s="3"/>
      <c r="M81" s="3"/>
      <c r="N81" s="3"/>
      <c r="O81" s="3"/>
      <c r="P81" s="3"/>
    </row>
    <row r="82" spans="1:16" x14ac:dyDescent="0.35">
      <c r="A82" s="8" t="s">
        <v>9</v>
      </c>
      <c r="B82" s="9">
        <v>2015</v>
      </c>
      <c r="C82" s="9" t="s">
        <v>12</v>
      </c>
      <c r="D82" s="9">
        <v>1</v>
      </c>
      <c r="E82" s="3"/>
      <c r="F82" s="3"/>
      <c r="G82" s="3"/>
      <c r="H82" s="3"/>
      <c r="I82" s="3"/>
      <c r="J82" s="3"/>
      <c r="K82" s="3"/>
      <c r="L82" s="3"/>
      <c r="M82" s="3"/>
      <c r="N82" s="3"/>
      <c r="O82" s="3"/>
      <c r="P82" s="3"/>
    </row>
    <row r="83" spans="1:16" x14ac:dyDescent="0.35">
      <c r="A83" s="8" t="s">
        <v>9</v>
      </c>
      <c r="B83" s="9">
        <v>2015</v>
      </c>
      <c r="C83" s="9" t="s">
        <v>13</v>
      </c>
      <c r="D83" s="9">
        <v>562</v>
      </c>
      <c r="E83" s="3"/>
      <c r="F83" s="3"/>
      <c r="G83" s="3"/>
      <c r="H83" s="3"/>
      <c r="I83" s="3"/>
      <c r="J83" s="3"/>
      <c r="K83" s="3"/>
      <c r="L83" s="3"/>
      <c r="M83" s="3"/>
      <c r="N83" s="3"/>
      <c r="O83" s="3"/>
      <c r="P83" s="3"/>
    </row>
    <row r="84" spans="1:16" x14ac:dyDescent="0.35">
      <c r="A84" s="8" t="s">
        <v>9</v>
      </c>
      <c r="B84" s="9">
        <v>2015</v>
      </c>
      <c r="C84" s="9" t="s">
        <v>14</v>
      </c>
      <c r="D84" s="9">
        <v>91</v>
      </c>
      <c r="E84" s="3"/>
      <c r="F84" s="3"/>
      <c r="G84" s="3"/>
      <c r="H84" s="3"/>
      <c r="I84" s="3"/>
      <c r="J84" s="3"/>
      <c r="K84" s="3"/>
      <c r="L84" s="3"/>
      <c r="M84" s="3"/>
      <c r="N84" s="3"/>
      <c r="O84" s="3"/>
      <c r="P84" s="3"/>
    </row>
    <row r="85" spans="1:16" x14ac:dyDescent="0.35">
      <c r="A85" s="8" t="s">
        <v>9</v>
      </c>
      <c r="B85" s="9">
        <v>2015</v>
      </c>
      <c r="C85" s="9" t="s">
        <v>42</v>
      </c>
      <c r="D85" s="10">
        <v>43.23</v>
      </c>
      <c r="E85" s="3"/>
      <c r="F85" s="3"/>
      <c r="G85" s="3"/>
      <c r="H85" s="3"/>
      <c r="I85" s="3"/>
      <c r="J85" s="3"/>
      <c r="K85" s="3"/>
      <c r="L85" s="3"/>
      <c r="M85" s="3"/>
      <c r="N85" s="3"/>
      <c r="O85" s="3"/>
      <c r="P85" s="3"/>
    </row>
    <row r="86" spans="1:16" x14ac:dyDescent="0.35">
      <c r="A86" s="8" t="s">
        <v>9</v>
      </c>
      <c r="B86" s="9">
        <v>2015</v>
      </c>
      <c r="C86" s="9" t="s">
        <v>16</v>
      </c>
      <c r="D86" s="9">
        <v>359</v>
      </c>
      <c r="E86" s="3"/>
      <c r="F86" s="3"/>
      <c r="G86" s="3"/>
      <c r="H86" s="3"/>
      <c r="I86" s="3"/>
      <c r="J86" s="3"/>
      <c r="K86" s="3"/>
      <c r="L86" s="3"/>
      <c r="M86" s="3"/>
      <c r="N86" s="3"/>
      <c r="O86" s="3"/>
      <c r="P86" s="3"/>
    </row>
    <row r="87" spans="1:16" x14ac:dyDescent="0.35">
      <c r="A87" s="8" t="s">
        <v>9</v>
      </c>
      <c r="B87" s="9">
        <v>2015</v>
      </c>
      <c r="C87" s="9" t="s">
        <v>17</v>
      </c>
      <c r="D87" s="9">
        <v>156.54</v>
      </c>
      <c r="E87" s="3"/>
      <c r="F87" s="3"/>
      <c r="G87" s="3"/>
      <c r="H87" s="3"/>
      <c r="I87" s="3"/>
      <c r="J87" s="3"/>
      <c r="K87" s="3"/>
      <c r="L87" s="3"/>
      <c r="M87" s="3"/>
      <c r="N87" s="3"/>
      <c r="O87" s="3"/>
      <c r="P87" s="3"/>
    </row>
    <row r="88" spans="1:16" x14ac:dyDescent="0.35">
      <c r="A88" s="8" t="s">
        <v>9</v>
      </c>
      <c r="B88" s="9">
        <v>2015</v>
      </c>
      <c r="C88" s="13" t="s">
        <v>37</v>
      </c>
      <c r="D88" s="9">
        <v>0</v>
      </c>
      <c r="E88" s="3"/>
      <c r="F88" s="3"/>
      <c r="G88" s="3"/>
      <c r="H88" s="3"/>
      <c r="I88" s="3"/>
      <c r="J88" s="3"/>
      <c r="K88" s="3"/>
      <c r="L88" s="3"/>
      <c r="M88" s="3"/>
      <c r="N88" s="3"/>
      <c r="O88" s="3"/>
      <c r="P88" s="3"/>
    </row>
    <row r="89" spans="1:16" x14ac:dyDescent="0.35">
      <c r="A89" s="8" t="s">
        <v>9</v>
      </c>
      <c r="B89" s="9">
        <v>2015</v>
      </c>
      <c r="C89" s="14" t="s">
        <v>38</v>
      </c>
      <c r="D89" s="9">
        <v>7</v>
      </c>
      <c r="E89" s="3"/>
      <c r="F89" s="3"/>
      <c r="G89" s="3"/>
      <c r="H89" s="3"/>
      <c r="I89" s="3"/>
      <c r="J89" s="3"/>
      <c r="K89" s="3"/>
      <c r="L89" s="3"/>
      <c r="M89" s="3"/>
      <c r="N89" s="3"/>
      <c r="O89" s="3"/>
      <c r="P89" s="3"/>
    </row>
    <row r="90" spans="1:16" x14ac:dyDescent="0.35">
      <c r="A90" s="8" t="s">
        <v>9</v>
      </c>
      <c r="B90" s="9">
        <v>2015</v>
      </c>
      <c r="C90" s="9" t="s">
        <v>43</v>
      </c>
      <c r="D90" s="9">
        <v>65</v>
      </c>
      <c r="E90" s="3"/>
      <c r="F90" s="3"/>
      <c r="G90" s="3"/>
      <c r="H90" s="3"/>
      <c r="I90" s="3"/>
      <c r="J90" s="3"/>
      <c r="K90" s="3"/>
      <c r="L90" s="3"/>
      <c r="M90" s="3"/>
      <c r="N90" s="3"/>
      <c r="O90" s="3"/>
      <c r="P90" s="3"/>
    </row>
    <row r="91" spans="1:16" x14ac:dyDescent="0.35">
      <c r="A91" s="8" t="s">
        <v>9</v>
      </c>
      <c r="B91" s="9">
        <v>2015</v>
      </c>
      <c r="C91" s="9" t="s">
        <v>44</v>
      </c>
      <c r="D91" s="9">
        <v>21</v>
      </c>
      <c r="E91" s="3"/>
      <c r="F91" s="3"/>
      <c r="G91" s="3"/>
      <c r="H91" s="3"/>
      <c r="I91" s="3"/>
      <c r="J91" s="3"/>
      <c r="K91" s="3"/>
      <c r="L91" s="3"/>
      <c r="M91" s="3"/>
      <c r="N91" s="3"/>
      <c r="O91" s="3"/>
      <c r="P91" s="3"/>
    </row>
    <row r="92" spans="1:16" x14ac:dyDescent="0.35">
      <c r="A92" s="8" t="s">
        <v>9</v>
      </c>
      <c r="B92" s="9">
        <v>2015</v>
      </c>
      <c r="C92" s="9" t="s">
        <v>22</v>
      </c>
      <c r="D92" s="9">
        <v>8</v>
      </c>
      <c r="E92" s="3"/>
      <c r="F92" s="3"/>
      <c r="G92" s="3"/>
      <c r="H92" s="3"/>
      <c r="I92" s="3"/>
      <c r="J92" s="3"/>
      <c r="K92" s="3"/>
      <c r="L92" s="3"/>
      <c r="M92" s="3"/>
      <c r="N92" s="3"/>
      <c r="O92" s="3"/>
      <c r="P92" s="3"/>
    </row>
    <row r="93" spans="1:16" x14ac:dyDescent="0.35">
      <c r="A93" s="8" t="s">
        <v>9</v>
      </c>
      <c r="B93" s="9">
        <v>2015</v>
      </c>
      <c r="C93" s="9" t="s">
        <v>23</v>
      </c>
      <c r="D93" s="9">
        <v>0</v>
      </c>
      <c r="E93" s="3"/>
      <c r="F93" s="3"/>
      <c r="G93" s="3"/>
      <c r="H93" s="3"/>
      <c r="I93" s="3"/>
      <c r="J93" s="3"/>
      <c r="K93" s="3"/>
      <c r="L93" s="3"/>
      <c r="M93" s="3"/>
      <c r="N93" s="3"/>
      <c r="O93" s="3"/>
      <c r="P93" s="3"/>
    </row>
    <row r="94" spans="1:16" x14ac:dyDescent="0.35">
      <c r="A94" s="8" t="s">
        <v>9</v>
      </c>
      <c r="B94" s="9">
        <v>2016</v>
      </c>
      <c r="C94" s="9" t="s">
        <v>41</v>
      </c>
      <c r="D94" s="9">
        <v>17</v>
      </c>
      <c r="E94" s="3"/>
      <c r="F94" s="3"/>
      <c r="G94" s="3"/>
      <c r="H94" s="3"/>
      <c r="I94" s="3"/>
      <c r="J94" s="3"/>
      <c r="K94" s="3"/>
      <c r="L94" s="3"/>
      <c r="M94" s="3"/>
      <c r="N94" s="3"/>
      <c r="O94" s="3"/>
      <c r="P94" s="3"/>
    </row>
    <row r="95" spans="1:16" x14ac:dyDescent="0.35">
      <c r="A95" s="8" t="s">
        <v>9</v>
      </c>
      <c r="B95" s="9">
        <v>2016</v>
      </c>
      <c r="C95" s="9" t="s">
        <v>12</v>
      </c>
      <c r="D95" s="9">
        <v>3</v>
      </c>
      <c r="E95" s="3"/>
      <c r="F95" s="3"/>
      <c r="G95" s="3"/>
      <c r="H95" s="3"/>
      <c r="I95" s="3"/>
      <c r="J95" s="3"/>
      <c r="K95" s="3"/>
      <c r="L95" s="3"/>
      <c r="M95" s="3"/>
      <c r="N95" s="3"/>
      <c r="O95" s="3"/>
      <c r="P95" s="3"/>
    </row>
    <row r="96" spans="1:16" x14ac:dyDescent="0.35">
      <c r="A96" s="8" t="s">
        <v>9</v>
      </c>
      <c r="B96" s="9">
        <v>2016</v>
      </c>
      <c r="C96" s="9" t="s">
        <v>13</v>
      </c>
      <c r="D96" s="9">
        <v>848</v>
      </c>
      <c r="E96" s="3"/>
      <c r="F96" s="3"/>
      <c r="G96" s="3"/>
      <c r="H96" s="3"/>
      <c r="I96" s="3"/>
      <c r="J96" s="3"/>
      <c r="K96" s="3"/>
      <c r="L96" s="3"/>
      <c r="M96" s="3"/>
      <c r="N96" s="3"/>
      <c r="O96" s="3"/>
      <c r="P96" s="3"/>
    </row>
    <row r="97" spans="1:16" x14ac:dyDescent="0.35">
      <c r="A97" s="8" t="s">
        <v>9</v>
      </c>
      <c r="B97" s="9">
        <v>2016</v>
      </c>
      <c r="C97" s="9" t="s">
        <v>14</v>
      </c>
      <c r="D97" s="9">
        <v>93</v>
      </c>
      <c r="E97" s="3"/>
      <c r="F97" s="3"/>
      <c r="G97" s="3"/>
      <c r="H97" s="3"/>
      <c r="I97" s="3"/>
      <c r="J97" s="3"/>
      <c r="K97" s="3"/>
      <c r="L97" s="3"/>
      <c r="M97" s="3"/>
      <c r="N97" s="3"/>
      <c r="O97" s="3"/>
      <c r="P97" s="3"/>
    </row>
    <row r="98" spans="1:16" x14ac:dyDescent="0.35">
      <c r="A98" s="8" t="s">
        <v>9</v>
      </c>
      <c r="B98" s="9">
        <v>2016</v>
      </c>
      <c r="C98" s="9" t="s">
        <v>42</v>
      </c>
      <c r="D98" s="10">
        <v>60.57</v>
      </c>
      <c r="E98" s="3"/>
      <c r="F98" s="3"/>
      <c r="G98" s="3"/>
      <c r="H98" s="3"/>
      <c r="I98" s="3"/>
      <c r="J98" s="3"/>
      <c r="K98" s="3"/>
      <c r="L98" s="3"/>
      <c r="M98" s="3"/>
      <c r="N98" s="3"/>
      <c r="O98" s="3"/>
      <c r="P98" s="3"/>
    </row>
    <row r="99" spans="1:16" x14ac:dyDescent="0.35">
      <c r="A99" s="8" t="s">
        <v>9</v>
      </c>
      <c r="B99" s="9">
        <v>2016</v>
      </c>
      <c r="C99" s="9" t="s">
        <v>16</v>
      </c>
      <c r="D99" s="9">
        <v>560</v>
      </c>
      <c r="E99" s="3"/>
      <c r="F99" s="3"/>
      <c r="G99" s="3"/>
      <c r="H99" s="3"/>
      <c r="I99" s="3"/>
      <c r="J99" s="3"/>
      <c r="K99" s="3"/>
      <c r="L99" s="3"/>
      <c r="M99" s="3"/>
      <c r="N99" s="3"/>
      <c r="O99" s="3"/>
      <c r="P99" s="3"/>
    </row>
    <row r="100" spans="1:16" x14ac:dyDescent="0.35">
      <c r="A100" s="8" t="s">
        <v>9</v>
      </c>
      <c r="B100" s="9">
        <v>2016</v>
      </c>
      <c r="C100" s="9" t="s">
        <v>17</v>
      </c>
      <c r="D100" s="9">
        <v>151.41999999999999</v>
      </c>
      <c r="E100" s="3"/>
      <c r="F100" s="3"/>
      <c r="G100" s="3"/>
      <c r="H100" s="3"/>
      <c r="I100" s="3"/>
      <c r="J100" s="3"/>
      <c r="K100" s="3"/>
      <c r="L100" s="3"/>
      <c r="M100" s="3"/>
      <c r="N100" s="3"/>
      <c r="O100" s="3"/>
      <c r="P100" s="3"/>
    </row>
    <row r="101" spans="1:16" x14ac:dyDescent="0.35">
      <c r="A101" s="8" t="s">
        <v>9</v>
      </c>
      <c r="B101" s="9">
        <v>2016</v>
      </c>
      <c r="C101" s="13" t="s">
        <v>37</v>
      </c>
      <c r="D101" s="9">
        <v>0</v>
      </c>
      <c r="E101" s="3"/>
      <c r="F101" s="3"/>
      <c r="G101" s="3"/>
      <c r="H101" s="3"/>
      <c r="I101" s="3"/>
      <c r="J101" s="3"/>
      <c r="K101" s="3"/>
      <c r="L101" s="3"/>
      <c r="M101" s="3"/>
      <c r="N101" s="3"/>
      <c r="O101" s="3"/>
      <c r="P101" s="3"/>
    </row>
    <row r="102" spans="1:16" x14ac:dyDescent="0.35">
      <c r="A102" s="8" t="s">
        <v>9</v>
      </c>
      <c r="B102" s="9">
        <v>2016</v>
      </c>
      <c r="C102" s="14" t="s">
        <v>38</v>
      </c>
      <c r="D102" s="9">
        <v>9</v>
      </c>
      <c r="E102" s="3"/>
      <c r="F102" s="3"/>
      <c r="G102" s="3"/>
      <c r="H102" s="3"/>
      <c r="I102" s="3"/>
      <c r="J102" s="3"/>
      <c r="K102" s="3"/>
      <c r="L102" s="3"/>
      <c r="M102" s="3"/>
      <c r="N102" s="3"/>
      <c r="O102" s="3"/>
      <c r="P102" s="3"/>
    </row>
    <row r="103" spans="1:16" x14ac:dyDescent="0.35">
      <c r="A103" s="8" t="s">
        <v>9</v>
      </c>
      <c r="B103" s="9">
        <v>2016</v>
      </c>
      <c r="C103" s="9" t="s">
        <v>43</v>
      </c>
      <c r="D103" s="9">
        <v>88</v>
      </c>
      <c r="E103" s="3"/>
      <c r="F103" s="3"/>
      <c r="G103" s="3"/>
      <c r="H103" s="3"/>
      <c r="I103" s="3"/>
      <c r="J103" s="3"/>
      <c r="K103" s="3"/>
      <c r="L103" s="3"/>
      <c r="M103" s="3"/>
      <c r="N103" s="3"/>
      <c r="O103" s="3"/>
      <c r="P103" s="3"/>
    </row>
    <row r="104" spans="1:16" x14ac:dyDescent="0.35">
      <c r="A104" s="8" t="s">
        <v>9</v>
      </c>
      <c r="B104" s="9">
        <v>2016</v>
      </c>
      <c r="C104" s="9" t="s">
        <v>44</v>
      </c>
      <c r="D104" s="9">
        <v>31</v>
      </c>
      <c r="E104" s="3"/>
      <c r="F104" s="3"/>
      <c r="G104" s="3"/>
      <c r="H104" s="3"/>
      <c r="I104" s="3"/>
      <c r="J104" s="3"/>
      <c r="K104" s="3"/>
      <c r="L104" s="3"/>
      <c r="M104" s="3"/>
      <c r="N104" s="3"/>
      <c r="O104" s="3"/>
      <c r="P104" s="3"/>
    </row>
    <row r="105" spans="1:16" x14ac:dyDescent="0.35">
      <c r="A105" s="8" t="s">
        <v>9</v>
      </c>
      <c r="B105" s="9">
        <v>2016</v>
      </c>
      <c r="C105" s="9" t="s">
        <v>22</v>
      </c>
      <c r="D105" s="9">
        <v>4</v>
      </c>
      <c r="E105" s="3"/>
      <c r="F105" s="3"/>
      <c r="G105" s="3"/>
      <c r="H105" s="3"/>
      <c r="I105" s="3"/>
      <c r="J105" s="3"/>
      <c r="K105" s="3"/>
      <c r="L105" s="3"/>
      <c r="M105" s="3"/>
      <c r="N105" s="3"/>
      <c r="O105" s="3"/>
      <c r="P105" s="3"/>
    </row>
    <row r="106" spans="1:16" x14ac:dyDescent="0.35">
      <c r="A106" s="8" t="s">
        <v>9</v>
      </c>
      <c r="B106" s="9">
        <v>2016</v>
      </c>
      <c r="C106" s="9" t="s">
        <v>23</v>
      </c>
      <c r="D106" s="9">
        <v>0</v>
      </c>
      <c r="E106" s="3"/>
      <c r="F106" s="3"/>
      <c r="G106" s="3"/>
      <c r="H106" s="3"/>
      <c r="I106" s="3"/>
      <c r="J106" s="3"/>
      <c r="K106" s="3"/>
      <c r="L106" s="3"/>
      <c r="M106" s="3"/>
      <c r="N106" s="3"/>
      <c r="O106" s="3"/>
      <c r="P106" s="3"/>
    </row>
    <row r="107" spans="1:16" x14ac:dyDescent="0.35">
      <c r="A107" s="8" t="s">
        <v>9</v>
      </c>
      <c r="B107" s="9">
        <v>2017</v>
      </c>
      <c r="C107" s="9" t="s">
        <v>41</v>
      </c>
      <c r="D107" s="9">
        <v>14</v>
      </c>
      <c r="E107" s="3"/>
      <c r="F107" s="3"/>
      <c r="G107" s="3"/>
      <c r="H107" s="3"/>
      <c r="I107" s="3"/>
      <c r="J107" s="3"/>
      <c r="K107" s="3"/>
      <c r="L107" s="3"/>
      <c r="M107" s="3"/>
      <c r="N107" s="3"/>
      <c r="O107" s="3"/>
      <c r="P107" s="3"/>
    </row>
    <row r="108" spans="1:16" x14ac:dyDescent="0.35">
      <c r="A108" s="8" t="s">
        <v>9</v>
      </c>
      <c r="B108" s="9">
        <v>2017</v>
      </c>
      <c r="C108" s="9" t="s">
        <v>12</v>
      </c>
      <c r="D108" s="9">
        <v>3</v>
      </c>
      <c r="E108" s="3"/>
      <c r="F108" s="3"/>
      <c r="G108" s="3"/>
      <c r="H108" s="3"/>
      <c r="I108" s="3"/>
      <c r="J108" s="3"/>
      <c r="K108" s="3"/>
      <c r="L108" s="3"/>
      <c r="M108" s="3"/>
      <c r="N108" s="3"/>
      <c r="O108" s="3"/>
      <c r="P108" s="3"/>
    </row>
    <row r="109" spans="1:16" x14ac:dyDescent="0.35">
      <c r="A109" s="8" t="s">
        <v>9</v>
      </c>
      <c r="B109" s="9">
        <v>2017</v>
      </c>
      <c r="C109" s="9" t="s">
        <v>13</v>
      </c>
      <c r="D109" s="9">
        <v>641</v>
      </c>
      <c r="E109" s="3"/>
      <c r="F109" s="3"/>
      <c r="G109" s="3"/>
      <c r="H109" s="3"/>
      <c r="I109" s="3"/>
      <c r="J109" s="3"/>
      <c r="K109" s="3"/>
      <c r="L109" s="3"/>
      <c r="M109" s="3"/>
      <c r="N109" s="3"/>
      <c r="O109" s="3"/>
      <c r="P109" s="3"/>
    </row>
    <row r="110" spans="1:16" x14ac:dyDescent="0.35">
      <c r="A110" s="8" t="s">
        <v>9</v>
      </c>
      <c r="B110" s="9">
        <v>2017</v>
      </c>
      <c r="C110" s="9" t="s">
        <v>14</v>
      </c>
      <c r="D110" s="9">
        <v>126</v>
      </c>
      <c r="E110" s="3"/>
      <c r="F110" s="3"/>
      <c r="G110" s="3"/>
      <c r="H110" s="3"/>
      <c r="I110" s="3"/>
      <c r="J110" s="3"/>
      <c r="K110" s="3"/>
      <c r="L110" s="3"/>
      <c r="M110" s="3"/>
      <c r="N110" s="3"/>
      <c r="O110" s="3"/>
      <c r="P110" s="3"/>
    </row>
    <row r="111" spans="1:16" x14ac:dyDescent="0.35">
      <c r="A111" s="8" t="s">
        <v>9</v>
      </c>
      <c r="B111" s="9">
        <v>2017</v>
      </c>
      <c r="C111" s="9" t="s">
        <v>42</v>
      </c>
      <c r="D111" s="10">
        <v>58.27</v>
      </c>
      <c r="E111" s="3"/>
      <c r="F111" s="3"/>
      <c r="G111" s="3"/>
      <c r="H111" s="3"/>
      <c r="I111" s="3"/>
      <c r="J111" s="3"/>
      <c r="K111" s="3"/>
      <c r="L111" s="3"/>
      <c r="M111" s="3"/>
      <c r="N111" s="3"/>
      <c r="O111" s="3"/>
      <c r="P111" s="3"/>
    </row>
    <row r="112" spans="1:16" x14ac:dyDescent="0.35">
      <c r="A112" s="8" t="s">
        <v>9</v>
      </c>
      <c r="B112" s="9">
        <v>2017</v>
      </c>
      <c r="C112" s="9" t="s">
        <v>16</v>
      </c>
      <c r="D112" s="9">
        <v>452</v>
      </c>
      <c r="E112" s="3"/>
      <c r="F112" s="3"/>
      <c r="G112" s="3"/>
      <c r="H112" s="3"/>
      <c r="I112" s="3"/>
      <c r="J112" s="3"/>
      <c r="K112" s="3"/>
      <c r="L112" s="3"/>
      <c r="M112" s="3"/>
      <c r="N112" s="3"/>
      <c r="O112" s="3"/>
      <c r="P112" s="3"/>
    </row>
    <row r="113" spans="1:16" x14ac:dyDescent="0.35">
      <c r="A113" s="8" t="s">
        <v>9</v>
      </c>
      <c r="B113" s="9">
        <v>2017</v>
      </c>
      <c r="C113" s="9" t="s">
        <v>17</v>
      </c>
      <c r="D113" s="9">
        <v>141.81</v>
      </c>
      <c r="E113" s="3"/>
      <c r="F113" s="3"/>
      <c r="G113" s="3"/>
      <c r="H113" s="3"/>
      <c r="I113" s="3"/>
      <c r="J113" s="3"/>
      <c r="K113" s="3"/>
      <c r="L113" s="3"/>
      <c r="M113" s="3"/>
      <c r="N113" s="3"/>
      <c r="O113" s="3"/>
      <c r="P113" s="3"/>
    </row>
    <row r="114" spans="1:16" x14ac:dyDescent="0.35">
      <c r="A114" s="8" t="s">
        <v>9</v>
      </c>
      <c r="B114" s="9">
        <v>2017</v>
      </c>
      <c r="C114" s="13" t="s">
        <v>37</v>
      </c>
      <c r="D114" s="9">
        <v>1</v>
      </c>
      <c r="E114" s="3"/>
      <c r="F114" s="3"/>
      <c r="G114" s="3"/>
      <c r="H114" s="3"/>
      <c r="I114" s="3"/>
      <c r="J114" s="3"/>
      <c r="K114" s="3"/>
      <c r="L114" s="3"/>
      <c r="M114" s="3"/>
      <c r="N114" s="3"/>
      <c r="O114" s="3"/>
      <c r="P114" s="3"/>
    </row>
    <row r="115" spans="1:16" x14ac:dyDescent="0.35">
      <c r="A115" s="8" t="s">
        <v>9</v>
      </c>
      <c r="B115" s="9">
        <v>2017</v>
      </c>
      <c r="C115" s="14" t="s">
        <v>38</v>
      </c>
      <c r="D115" s="9">
        <v>4</v>
      </c>
      <c r="E115" s="3"/>
      <c r="F115" s="3"/>
      <c r="G115" s="3"/>
      <c r="H115" s="3"/>
      <c r="I115" s="3"/>
      <c r="J115" s="3"/>
      <c r="K115" s="3"/>
      <c r="L115" s="3"/>
      <c r="M115" s="3"/>
      <c r="N115" s="3"/>
      <c r="O115" s="3"/>
      <c r="P115" s="3"/>
    </row>
    <row r="116" spans="1:16" x14ac:dyDescent="0.35">
      <c r="A116" s="8" t="s">
        <v>9</v>
      </c>
      <c r="B116" s="9">
        <v>2017</v>
      </c>
      <c r="C116" s="9" t="s">
        <v>43</v>
      </c>
      <c r="D116" s="9">
        <v>63</v>
      </c>
      <c r="E116" s="3"/>
      <c r="F116" s="3"/>
      <c r="G116" s="3"/>
      <c r="H116" s="3"/>
      <c r="I116" s="3"/>
      <c r="J116" s="3"/>
      <c r="K116" s="3"/>
      <c r="L116" s="3"/>
      <c r="M116" s="3"/>
      <c r="N116" s="3"/>
      <c r="O116" s="3"/>
      <c r="P116" s="3"/>
    </row>
    <row r="117" spans="1:16" x14ac:dyDescent="0.35">
      <c r="A117" s="8" t="s">
        <v>9</v>
      </c>
      <c r="B117" s="9">
        <v>2017</v>
      </c>
      <c r="C117" s="9" t="s">
        <v>44</v>
      </c>
      <c r="D117" s="9">
        <v>26</v>
      </c>
      <c r="E117" s="3"/>
      <c r="F117" s="3"/>
      <c r="G117" s="3"/>
      <c r="H117" s="3"/>
      <c r="I117" s="3"/>
      <c r="J117" s="3"/>
      <c r="K117" s="3"/>
      <c r="L117" s="3"/>
      <c r="M117" s="3"/>
      <c r="N117" s="3"/>
      <c r="O117" s="3"/>
      <c r="P117" s="3"/>
    </row>
    <row r="118" spans="1:16" x14ac:dyDescent="0.35">
      <c r="A118" s="8" t="s">
        <v>9</v>
      </c>
      <c r="B118" s="9">
        <v>2017</v>
      </c>
      <c r="C118" s="9" t="s">
        <v>22</v>
      </c>
      <c r="D118" s="9">
        <v>10</v>
      </c>
      <c r="E118" s="3"/>
      <c r="F118" s="3"/>
      <c r="G118" s="3"/>
      <c r="H118" s="3"/>
      <c r="I118" s="3"/>
      <c r="J118" s="3"/>
      <c r="K118" s="3"/>
      <c r="L118" s="3"/>
      <c r="M118" s="3"/>
      <c r="N118" s="3"/>
      <c r="O118" s="3"/>
      <c r="P118" s="3"/>
    </row>
    <row r="119" spans="1:16" x14ac:dyDescent="0.35">
      <c r="A119" s="8" t="s">
        <v>9</v>
      </c>
      <c r="B119" s="9">
        <v>2017</v>
      </c>
      <c r="C119" s="9" t="s">
        <v>23</v>
      </c>
      <c r="D119" s="9">
        <v>0</v>
      </c>
      <c r="E119" s="3"/>
      <c r="F119" s="3"/>
      <c r="G119" s="3"/>
      <c r="H119" s="3"/>
      <c r="I119" s="3"/>
      <c r="J119" s="3"/>
      <c r="K119" s="3"/>
      <c r="L119" s="3"/>
      <c r="M119" s="3"/>
      <c r="N119" s="3"/>
      <c r="O119" s="3"/>
      <c r="P119" s="3"/>
    </row>
    <row r="120" spans="1:16" x14ac:dyDescent="0.35">
      <c r="A120" s="8" t="s">
        <v>9</v>
      </c>
      <c r="B120" s="9">
        <v>2018</v>
      </c>
      <c r="C120" s="9" t="s">
        <v>41</v>
      </c>
      <c r="D120" s="9">
        <v>0</v>
      </c>
      <c r="E120" s="3"/>
      <c r="F120" s="3"/>
      <c r="G120" s="3"/>
      <c r="H120" s="3"/>
      <c r="I120" s="3"/>
      <c r="J120" s="3"/>
      <c r="K120" s="3"/>
      <c r="L120" s="3"/>
      <c r="M120" s="3"/>
      <c r="N120" s="3"/>
      <c r="O120" s="3"/>
      <c r="P120" s="3"/>
    </row>
    <row r="121" spans="1:16" x14ac:dyDescent="0.35">
      <c r="A121" s="8" t="s">
        <v>9</v>
      </c>
      <c r="B121" s="9">
        <v>2018</v>
      </c>
      <c r="C121" s="9" t="s">
        <v>12</v>
      </c>
      <c r="D121" s="9">
        <v>0</v>
      </c>
      <c r="E121" s="3"/>
      <c r="F121" s="3"/>
      <c r="G121" s="3"/>
      <c r="H121" s="3"/>
      <c r="I121" s="3"/>
      <c r="J121" s="3"/>
      <c r="K121" s="3"/>
      <c r="L121" s="3"/>
      <c r="M121" s="3"/>
      <c r="N121" s="3"/>
      <c r="O121" s="3"/>
      <c r="P121" s="3"/>
    </row>
    <row r="122" spans="1:16" x14ac:dyDescent="0.35">
      <c r="A122" s="8" t="s">
        <v>9</v>
      </c>
      <c r="B122" s="9">
        <v>2018</v>
      </c>
      <c r="C122" s="9" t="s">
        <v>13</v>
      </c>
      <c r="D122" s="9">
        <v>0</v>
      </c>
      <c r="E122" s="3"/>
      <c r="F122" s="3"/>
      <c r="G122" s="3"/>
      <c r="H122" s="3"/>
      <c r="I122" s="3"/>
      <c r="J122" s="3"/>
      <c r="K122" s="3"/>
      <c r="L122" s="3"/>
      <c r="M122" s="3"/>
      <c r="N122" s="3"/>
      <c r="O122" s="3"/>
      <c r="P122" s="3"/>
    </row>
    <row r="123" spans="1:16" x14ac:dyDescent="0.35">
      <c r="A123" s="8" t="s">
        <v>9</v>
      </c>
      <c r="B123" s="9">
        <v>2018</v>
      </c>
      <c r="C123" s="9" t="s">
        <v>14</v>
      </c>
      <c r="D123" s="9">
        <v>0</v>
      </c>
      <c r="E123" s="3"/>
      <c r="F123" s="3"/>
      <c r="G123" s="3"/>
      <c r="H123" s="3"/>
      <c r="I123" s="3"/>
      <c r="J123" s="3"/>
      <c r="K123" s="3"/>
      <c r="L123" s="3"/>
      <c r="M123" s="3"/>
      <c r="N123" s="3"/>
      <c r="O123" s="3"/>
      <c r="P123" s="3"/>
    </row>
    <row r="124" spans="1:16" x14ac:dyDescent="0.35">
      <c r="A124" s="8" t="s">
        <v>9</v>
      </c>
      <c r="B124" s="9">
        <v>2018</v>
      </c>
      <c r="C124" s="9" t="s">
        <v>42</v>
      </c>
      <c r="D124" s="9">
        <v>0</v>
      </c>
      <c r="E124" s="3"/>
      <c r="F124" s="3"/>
      <c r="G124" s="3"/>
      <c r="H124" s="3"/>
      <c r="I124" s="3"/>
      <c r="J124" s="3"/>
      <c r="K124" s="3"/>
      <c r="L124" s="3"/>
      <c r="M124" s="3"/>
      <c r="N124" s="3"/>
      <c r="O124" s="3"/>
      <c r="P124" s="3"/>
    </row>
    <row r="125" spans="1:16" x14ac:dyDescent="0.35">
      <c r="A125" s="8" t="s">
        <v>9</v>
      </c>
      <c r="B125" s="9">
        <v>2018</v>
      </c>
      <c r="C125" s="9" t="s">
        <v>16</v>
      </c>
      <c r="D125" s="9">
        <v>0</v>
      </c>
      <c r="E125" s="3"/>
      <c r="F125" s="3"/>
      <c r="G125" s="3"/>
      <c r="H125" s="3"/>
      <c r="I125" s="3"/>
      <c r="J125" s="3"/>
      <c r="K125" s="3"/>
      <c r="L125" s="3"/>
      <c r="M125" s="3"/>
      <c r="N125" s="3"/>
      <c r="O125" s="3"/>
      <c r="P125" s="3"/>
    </row>
    <row r="126" spans="1:16" x14ac:dyDescent="0.35">
      <c r="A126" s="8" t="s">
        <v>9</v>
      </c>
      <c r="B126" s="9">
        <v>2018</v>
      </c>
      <c r="C126" s="9" t="s">
        <v>17</v>
      </c>
      <c r="D126" s="9">
        <v>0</v>
      </c>
      <c r="E126" s="3"/>
      <c r="F126" s="3"/>
      <c r="G126" s="3"/>
      <c r="H126" s="3"/>
      <c r="I126" s="3"/>
      <c r="J126" s="3"/>
      <c r="K126" s="3"/>
      <c r="L126" s="3"/>
      <c r="M126" s="3"/>
      <c r="N126" s="3"/>
      <c r="O126" s="3"/>
      <c r="P126" s="3"/>
    </row>
    <row r="127" spans="1:16" x14ac:dyDescent="0.35">
      <c r="A127" s="8" t="s">
        <v>9</v>
      </c>
      <c r="B127" s="9">
        <v>2018</v>
      </c>
      <c r="C127" s="13" t="s">
        <v>37</v>
      </c>
      <c r="D127" s="9">
        <v>0</v>
      </c>
      <c r="E127" s="3"/>
      <c r="F127" s="3"/>
      <c r="G127" s="3"/>
      <c r="H127" s="3"/>
      <c r="I127" s="3"/>
      <c r="J127" s="3"/>
      <c r="K127" s="3"/>
      <c r="L127" s="3"/>
      <c r="M127" s="3"/>
      <c r="N127" s="3"/>
      <c r="O127" s="3"/>
      <c r="P127" s="3"/>
    </row>
    <row r="128" spans="1:16" x14ac:dyDescent="0.35">
      <c r="A128" s="8" t="s">
        <v>9</v>
      </c>
      <c r="B128" s="9">
        <v>2018</v>
      </c>
      <c r="C128" s="14" t="s">
        <v>38</v>
      </c>
      <c r="D128" s="9">
        <v>0</v>
      </c>
      <c r="E128" s="3"/>
      <c r="F128" s="3"/>
      <c r="G128" s="3"/>
      <c r="H128" s="3"/>
      <c r="I128" s="3"/>
      <c r="J128" s="3"/>
      <c r="K128" s="3"/>
      <c r="L128" s="3"/>
      <c r="M128" s="3"/>
      <c r="N128" s="3"/>
      <c r="O128" s="3"/>
      <c r="P128" s="3"/>
    </row>
    <row r="129" spans="1:16" x14ac:dyDescent="0.35">
      <c r="A129" s="8" t="s">
        <v>9</v>
      </c>
      <c r="B129" s="9">
        <v>2018</v>
      </c>
      <c r="C129" s="9" t="s">
        <v>43</v>
      </c>
      <c r="D129" s="9">
        <v>0</v>
      </c>
      <c r="E129" s="3"/>
      <c r="F129" s="3"/>
      <c r="G129" s="3"/>
      <c r="H129" s="3"/>
      <c r="I129" s="3"/>
      <c r="J129" s="3"/>
      <c r="K129" s="3"/>
      <c r="L129" s="3"/>
      <c r="M129" s="3"/>
      <c r="N129" s="3"/>
      <c r="O129" s="3"/>
      <c r="P129" s="3"/>
    </row>
    <row r="130" spans="1:16" x14ac:dyDescent="0.35">
      <c r="A130" s="8" t="s">
        <v>9</v>
      </c>
      <c r="B130" s="9">
        <v>2018</v>
      </c>
      <c r="C130" s="9" t="s">
        <v>44</v>
      </c>
      <c r="D130" s="9">
        <v>0</v>
      </c>
      <c r="E130" s="3"/>
      <c r="F130" s="3"/>
      <c r="G130" s="3"/>
      <c r="H130" s="3"/>
      <c r="I130" s="3"/>
      <c r="J130" s="3"/>
      <c r="K130" s="3"/>
      <c r="L130" s="3"/>
      <c r="M130" s="3"/>
      <c r="N130" s="3"/>
      <c r="O130" s="3"/>
      <c r="P130" s="3"/>
    </row>
    <row r="131" spans="1:16" x14ac:dyDescent="0.35">
      <c r="A131" s="8" t="s">
        <v>9</v>
      </c>
      <c r="B131" s="9">
        <v>2018</v>
      </c>
      <c r="C131" s="9" t="s">
        <v>22</v>
      </c>
      <c r="D131" s="9">
        <v>0</v>
      </c>
      <c r="E131" s="3"/>
      <c r="F131" s="3"/>
      <c r="G131" s="3"/>
      <c r="H131" s="3"/>
      <c r="I131" s="3"/>
      <c r="J131" s="3"/>
      <c r="K131" s="3"/>
      <c r="L131" s="3"/>
      <c r="M131" s="3"/>
      <c r="N131" s="3"/>
      <c r="O131" s="3"/>
      <c r="P131" s="3"/>
    </row>
    <row r="132" spans="1:16" x14ac:dyDescent="0.35">
      <c r="A132" s="8" t="s">
        <v>9</v>
      </c>
      <c r="B132" s="9">
        <v>2018</v>
      </c>
      <c r="C132" s="9" t="s">
        <v>23</v>
      </c>
      <c r="D132" s="9">
        <v>0</v>
      </c>
      <c r="E132" s="3"/>
      <c r="F132" s="3"/>
      <c r="G132" s="3"/>
      <c r="H132" s="3"/>
      <c r="I132" s="3"/>
      <c r="J132" s="3"/>
      <c r="K132" s="3"/>
      <c r="L132" s="3"/>
      <c r="M132" s="3"/>
      <c r="N132" s="3"/>
      <c r="O132" s="3"/>
      <c r="P132" s="3"/>
    </row>
    <row r="133" spans="1:16" x14ac:dyDescent="0.35">
      <c r="A133" s="8" t="s">
        <v>9</v>
      </c>
      <c r="B133" s="9">
        <v>2019</v>
      </c>
      <c r="C133" s="9" t="s">
        <v>41</v>
      </c>
      <c r="D133" s="9">
        <v>12</v>
      </c>
      <c r="E133" s="3"/>
      <c r="F133" s="3"/>
      <c r="G133" s="3"/>
      <c r="H133" s="3"/>
      <c r="I133" s="3"/>
      <c r="J133" s="3"/>
      <c r="K133" s="3"/>
      <c r="L133" s="3"/>
      <c r="M133" s="3"/>
      <c r="N133" s="3"/>
      <c r="O133" s="3"/>
      <c r="P133" s="3"/>
    </row>
    <row r="134" spans="1:16" x14ac:dyDescent="0.35">
      <c r="A134" s="8" t="s">
        <v>9</v>
      </c>
      <c r="B134" s="9">
        <v>2019</v>
      </c>
      <c r="C134" s="9" t="s">
        <v>12</v>
      </c>
      <c r="D134" s="9">
        <v>2</v>
      </c>
      <c r="E134" s="3"/>
      <c r="F134" s="3"/>
      <c r="G134" s="3"/>
      <c r="H134" s="3"/>
      <c r="I134" s="3"/>
      <c r="J134" s="3"/>
      <c r="K134" s="3"/>
      <c r="L134" s="3"/>
      <c r="M134" s="3"/>
      <c r="N134" s="3"/>
      <c r="O134" s="3"/>
      <c r="P134" s="3"/>
    </row>
    <row r="135" spans="1:16" x14ac:dyDescent="0.35">
      <c r="A135" s="8" t="s">
        <v>9</v>
      </c>
      <c r="B135" s="9">
        <v>2019</v>
      </c>
      <c r="C135" s="9" t="s">
        <v>13</v>
      </c>
      <c r="D135" s="9">
        <v>692</v>
      </c>
      <c r="E135" s="3"/>
      <c r="F135" s="3"/>
      <c r="G135" s="3"/>
      <c r="H135" s="3"/>
      <c r="I135" s="3"/>
      <c r="J135" s="3"/>
      <c r="K135" s="3"/>
      <c r="L135" s="3"/>
      <c r="M135" s="3"/>
      <c r="N135" s="3"/>
      <c r="O135" s="3"/>
      <c r="P135" s="3"/>
    </row>
    <row r="136" spans="1:16" x14ac:dyDescent="0.35">
      <c r="A136" s="8" t="s">
        <v>9</v>
      </c>
      <c r="B136" s="9">
        <v>2019</v>
      </c>
      <c r="C136" s="9" t="s">
        <v>14</v>
      </c>
      <c r="D136" s="9">
        <v>100</v>
      </c>
      <c r="E136" s="3"/>
      <c r="F136" s="3"/>
      <c r="G136" s="3"/>
      <c r="H136" s="3"/>
      <c r="I136" s="3"/>
      <c r="J136" s="3"/>
      <c r="K136" s="3"/>
      <c r="L136" s="3"/>
      <c r="M136" s="3"/>
      <c r="N136" s="3"/>
      <c r="O136" s="3"/>
      <c r="P136" s="3"/>
    </row>
    <row r="137" spans="1:16" x14ac:dyDescent="0.35">
      <c r="A137" s="8" t="s">
        <v>9</v>
      </c>
      <c r="B137" s="9">
        <v>2019</v>
      </c>
      <c r="C137" s="9" t="s">
        <v>42</v>
      </c>
      <c r="D137" s="10">
        <v>69.2</v>
      </c>
      <c r="E137" s="3"/>
      <c r="F137" s="3"/>
      <c r="G137" s="3"/>
      <c r="H137" s="3"/>
      <c r="I137" s="3"/>
      <c r="J137" s="3"/>
      <c r="K137" s="3"/>
      <c r="L137" s="3"/>
      <c r="M137" s="3"/>
      <c r="N137" s="3"/>
      <c r="O137" s="3"/>
      <c r="P137" s="3"/>
    </row>
    <row r="138" spans="1:16" x14ac:dyDescent="0.35">
      <c r="A138" s="8" t="s">
        <v>9</v>
      </c>
      <c r="B138" s="9">
        <v>2019</v>
      </c>
      <c r="C138" s="9" t="s">
        <v>16</v>
      </c>
      <c r="D138" s="9">
        <v>481</v>
      </c>
      <c r="E138" s="3"/>
      <c r="F138" s="3"/>
      <c r="G138" s="3"/>
      <c r="H138" s="3"/>
      <c r="I138" s="3"/>
      <c r="J138" s="3"/>
      <c r="K138" s="3"/>
      <c r="L138" s="3"/>
      <c r="M138" s="3"/>
      <c r="N138" s="3"/>
      <c r="O138" s="3"/>
      <c r="P138" s="3"/>
    </row>
    <row r="139" spans="1:16" x14ac:dyDescent="0.35">
      <c r="A139" s="8" t="s">
        <v>9</v>
      </c>
      <c r="B139" s="9">
        <v>2019</v>
      </c>
      <c r="C139" s="9" t="s">
        <v>17</v>
      </c>
      <c r="D139" s="9">
        <v>143.86000000000001</v>
      </c>
      <c r="E139" s="3"/>
      <c r="F139" s="3"/>
      <c r="G139" s="3"/>
      <c r="H139" s="3"/>
      <c r="I139" s="3"/>
      <c r="J139" s="3"/>
      <c r="K139" s="3"/>
      <c r="L139" s="3"/>
      <c r="M139" s="3"/>
      <c r="N139" s="3"/>
      <c r="O139" s="3"/>
      <c r="P139" s="3"/>
    </row>
    <row r="140" spans="1:16" x14ac:dyDescent="0.35">
      <c r="A140" s="8" t="s">
        <v>9</v>
      </c>
      <c r="B140" s="9">
        <v>2019</v>
      </c>
      <c r="C140" s="13" t="s">
        <v>37</v>
      </c>
      <c r="D140" s="9">
        <v>1</v>
      </c>
      <c r="E140" s="3"/>
      <c r="F140" s="3"/>
      <c r="G140" s="3"/>
      <c r="H140" s="3"/>
      <c r="I140" s="3"/>
      <c r="J140" s="3"/>
      <c r="K140" s="3"/>
      <c r="L140" s="3"/>
      <c r="M140" s="3"/>
      <c r="N140" s="3"/>
      <c r="O140" s="3"/>
      <c r="P140" s="3"/>
    </row>
    <row r="141" spans="1:16" x14ac:dyDescent="0.35">
      <c r="A141" s="8" t="s">
        <v>9</v>
      </c>
      <c r="B141" s="9">
        <v>2019</v>
      </c>
      <c r="C141" s="14" t="s">
        <v>38</v>
      </c>
      <c r="D141" s="9">
        <v>8</v>
      </c>
      <c r="E141" s="3"/>
      <c r="F141" s="3"/>
      <c r="G141" s="3"/>
      <c r="H141" s="3"/>
      <c r="I141" s="3"/>
      <c r="J141" s="3"/>
      <c r="K141" s="3"/>
      <c r="L141" s="3"/>
      <c r="M141" s="3"/>
      <c r="N141" s="3"/>
      <c r="O141" s="3"/>
      <c r="P141" s="3"/>
    </row>
    <row r="142" spans="1:16" x14ac:dyDescent="0.35">
      <c r="A142" s="8" t="s">
        <v>9</v>
      </c>
      <c r="B142" s="9">
        <v>2019</v>
      </c>
      <c r="C142" s="9" t="s">
        <v>43</v>
      </c>
      <c r="D142" s="9">
        <v>57</v>
      </c>
      <c r="E142" s="3"/>
      <c r="F142" s="3"/>
      <c r="G142" s="3"/>
      <c r="H142" s="3"/>
      <c r="I142" s="3"/>
      <c r="J142" s="3"/>
      <c r="K142" s="3"/>
      <c r="L142" s="3"/>
      <c r="M142" s="3"/>
      <c r="N142" s="3"/>
      <c r="O142" s="3"/>
      <c r="P142" s="3"/>
    </row>
    <row r="143" spans="1:16" x14ac:dyDescent="0.35">
      <c r="A143" s="8" t="s">
        <v>9</v>
      </c>
      <c r="B143" s="9">
        <v>2019</v>
      </c>
      <c r="C143" s="9" t="s">
        <v>44</v>
      </c>
      <c r="D143" s="9">
        <v>21</v>
      </c>
      <c r="E143" s="3"/>
      <c r="F143" s="3"/>
      <c r="G143" s="3"/>
      <c r="H143" s="3"/>
      <c r="I143" s="3"/>
      <c r="J143" s="3"/>
      <c r="K143" s="3"/>
      <c r="L143" s="3"/>
      <c r="M143" s="3"/>
      <c r="N143" s="3"/>
      <c r="O143" s="3"/>
      <c r="P143" s="3"/>
    </row>
    <row r="144" spans="1:16" x14ac:dyDescent="0.35">
      <c r="A144" s="8" t="s">
        <v>9</v>
      </c>
      <c r="B144" s="9">
        <v>2019</v>
      </c>
      <c r="C144" s="9" t="s">
        <v>22</v>
      </c>
      <c r="D144" s="9">
        <v>2</v>
      </c>
      <c r="E144" s="3"/>
      <c r="F144" s="3"/>
      <c r="G144" s="3"/>
      <c r="H144" s="3"/>
      <c r="I144" s="3"/>
      <c r="J144" s="3"/>
      <c r="K144" s="3"/>
      <c r="L144" s="3"/>
      <c r="M144" s="3"/>
      <c r="N144" s="3"/>
      <c r="O144" s="3"/>
      <c r="P144" s="3"/>
    </row>
    <row r="145" spans="1:16" x14ac:dyDescent="0.35">
      <c r="A145" s="8" t="s">
        <v>9</v>
      </c>
      <c r="B145" s="9">
        <v>2019</v>
      </c>
      <c r="C145" s="9" t="s">
        <v>23</v>
      </c>
      <c r="D145" s="9">
        <v>0</v>
      </c>
      <c r="E145" s="3"/>
      <c r="F145" s="3"/>
      <c r="G145" s="3"/>
      <c r="H145" s="3"/>
      <c r="I145" s="3"/>
      <c r="J145" s="3"/>
      <c r="K145" s="3"/>
      <c r="L145" s="3"/>
      <c r="M145" s="3"/>
      <c r="N145" s="3"/>
      <c r="O145" s="3"/>
      <c r="P145" s="3"/>
    </row>
    <row r="146" spans="1:16" x14ac:dyDescent="0.35">
      <c r="A146" s="8" t="s">
        <v>8</v>
      </c>
      <c r="B146" s="9">
        <v>2009</v>
      </c>
      <c r="C146" s="9" t="s">
        <v>41</v>
      </c>
      <c r="D146" s="11">
        <v>16</v>
      </c>
      <c r="E146" s="3"/>
      <c r="F146" s="3"/>
      <c r="G146" s="3"/>
      <c r="H146" s="3"/>
      <c r="I146" s="3"/>
      <c r="J146" s="3"/>
      <c r="K146" s="3"/>
      <c r="L146" s="3"/>
      <c r="M146" s="3"/>
      <c r="N146" s="3"/>
      <c r="O146" s="3"/>
      <c r="P146" s="3"/>
    </row>
    <row r="147" spans="1:16" x14ac:dyDescent="0.35">
      <c r="A147" s="8" t="s">
        <v>8</v>
      </c>
      <c r="B147" s="9">
        <v>2009</v>
      </c>
      <c r="C147" s="9" t="s">
        <v>12</v>
      </c>
      <c r="D147" s="11">
        <v>2</v>
      </c>
      <c r="E147" s="3"/>
      <c r="F147" s="3"/>
      <c r="G147" s="3"/>
      <c r="H147" s="3"/>
      <c r="I147" s="3"/>
      <c r="J147" s="3"/>
      <c r="K147" s="3"/>
      <c r="L147" s="3"/>
      <c r="M147" s="3"/>
      <c r="N147" s="3"/>
      <c r="O147" s="3"/>
      <c r="P147" s="3"/>
    </row>
    <row r="148" spans="1:16" x14ac:dyDescent="0.35">
      <c r="A148" s="8" t="s">
        <v>8</v>
      </c>
      <c r="B148" s="9">
        <v>2009</v>
      </c>
      <c r="C148" s="9" t="s">
        <v>13</v>
      </c>
      <c r="D148" s="11">
        <v>246</v>
      </c>
      <c r="E148" s="3"/>
      <c r="F148" s="3"/>
      <c r="G148" s="3"/>
      <c r="H148" s="3"/>
      <c r="I148" s="3"/>
      <c r="J148" s="3"/>
      <c r="K148" s="3"/>
      <c r="L148" s="3"/>
      <c r="M148" s="3"/>
      <c r="N148" s="3"/>
      <c r="O148" s="3"/>
      <c r="P148" s="3"/>
    </row>
    <row r="149" spans="1:16" x14ac:dyDescent="0.35">
      <c r="A149" s="8" t="s">
        <v>8</v>
      </c>
      <c r="B149" s="9">
        <v>2009</v>
      </c>
      <c r="C149" s="9" t="s">
        <v>14</v>
      </c>
      <c r="D149" s="11">
        <v>50</v>
      </c>
      <c r="E149" s="3"/>
      <c r="F149" s="3"/>
      <c r="G149" s="3"/>
      <c r="H149" s="3"/>
      <c r="I149" s="3"/>
      <c r="J149" s="3"/>
      <c r="K149" s="3"/>
      <c r="L149" s="3"/>
      <c r="M149" s="3"/>
      <c r="N149" s="3"/>
      <c r="O149" s="3"/>
      <c r="P149" s="3"/>
    </row>
    <row r="150" spans="1:16" x14ac:dyDescent="0.35">
      <c r="A150" s="8" t="s">
        <v>8</v>
      </c>
      <c r="B150" s="9">
        <v>2009</v>
      </c>
      <c r="C150" s="9" t="s">
        <v>42</v>
      </c>
      <c r="D150" s="12">
        <v>22.36</v>
      </c>
      <c r="E150" s="3"/>
      <c r="F150" s="3"/>
      <c r="G150" s="3"/>
      <c r="H150" s="3"/>
      <c r="I150" s="3"/>
      <c r="J150" s="3"/>
      <c r="K150" s="3"/>
      <c r="L150" s="3"/>
      <c r="M150" s="3"/>
      <c r="N150" s="3"/>
      <c r="O150" s="3"/>
      <c r="P150" s="3"/>
    </row>
    <row r="151" spans="1:16" x14ac:dyDescent="0.35">
      <c r="A151" s="8" t="s">
        <v>8</v>
      </c>
      <c r="B151" s="9">
        <v>2009</v>
      </c>
      <c r="C151" s="9" t="s">
        <v>16</v>
      </c>
      <c r="D151" s="11">
        <v>219</v>
      </c>
      <c r="E151" s="3"/>
      <c r="F151" s="3"/>
      <c r="G151" s="3"/>
      <c r="H151" s="3"/>
      <c r="I151" s="3"/>
      <c r="J151" s="3"/>
      <c r="K151" s="3"/>
      <c r="L151" s="3"/>
      <c r="M151" s="3"/>
      <c r="N151" s="3"/>
      <c r="O151" s="3"/>
      <c r="P151" s="3"/>
    </row>
    <row r="152" spans="1:16" x14ac:dyDescent="0.35">
      <c r="A152" s="8" t="s">
        <v>8</v>
      </c>
      <c r="B152" s="9">
        <v>2009</v>
      </c>
      <c r="C152" s="9" t="s">
        <v>17</v>
      </c>
      <c r="D152" s="11">
        <v>112.32</v>
      </c>
      <c r="E152" s="3"/>
      <c r="F152" s="3"/>
      <c r="G152" s="3"/>
      <c r="H152" s="3"/>
      <c r="I152" s="3"/>
      <c r="J152" s="3"/>
      <c r="K152" s="3"/>
      <c r="L152" s="3"/>
      <c r="M152" s="3"/>
      <c r="N152" s="3"/>
      <c r="O152" s="3"/>
      <c r="P152" s="3"/>
    </row>
    <row r="153" spans="1:16" x14ac:dyDescent="0.35">
      <c r="A153" s="8" t="s">
        <v>8</v>
      </c>
      <c r="B153" s="9">
        <v>2009</v>
      </c>
      <c r="C153" s="9" t="s">
        <v>37</v>
      </c>
      <c r="D153" s="11">
        <v>0</v>
      </c>
      <c r="E153" s="3"/>
      <c r="F153" s="3"/>
      <c r="G153" s="3"/>
      <c r="H153" s="3"/>
      <c r="I153" s="3"/>
      <c r="J153" s="3"/>
      <c r="K153" s="3"/>
      <c r="L153" s="3"/>
      <c r="M153" s="3"/>
      <c r="N153" s="3"/>
      <c r="O153" s="3"/>
      <c r="P153" s="3"/>
    </row>
    <row r="154" spans="1:16" x14ac:dyDescent="0.35">
      <c r="A154" s="8" t="s">
        <v>8</v>
      </c>
      <c r="B154" s="9">
        <v>2009</v>
      </c>
      <c r="C154" s="9" t="s">
        <v>38</v>
      </c>
      <c r="D154" s="11">
        <v>1</v>
      </c>
      <c r="E154" s="3"/>
      <c r="F154" s="3"/>
      <c r="G154" s="3"/>
      <c r="H154" s="3"/>
      <c r="I154" s="3"/>
      <c r="J154" s="3"/>
      <c r="K154" s="3"/>
      <c r="L154" s="3"/>
      <c r="M154" s="3"/>
      <c r="N154" s="3"/>
      <c r="O154" s="3"/>
      <c r="P154" s="3"/>
    </row>
    <row r="155" spans="1:16" x14ac:dyDescent="0.35">
      <c r="A155" s="8" t="s">
        <v>8</v>
      </c>
      <c r="B155" s="9">
        <v>2009</v>
      </c>
      <c r="C155" s="9" t="s">
        <v>43</v>
      </c>
      <c r="D155" s="11">
        <v>22</v>
      </c>
      <c r="E155" s="3"/>
      <c r="F155" s="3"/>
      <c r="G155" s="3"/>
      <c r="H155" s="3"/>
      <c r="I155" s="3"/>
      <c r="J155" s="3"/>
      <c r="K155" s="3"/>
      <c r="L155" s="3"/>
      <c r="M155" s="3"/>
      <c r="N155" s="3"/>
      <c r="O155" s="3"/>
      <c r="P155" s="3"/>
    </row>
    <row r="156" spans="1:16" x14ac:dyDescent="0.35">
      <c r="A156" s="8" t="s">
        <v>8</v>
      </c>
      <c r="B156" s="9">
        <v>2009</v>
      </c>
      <c r="C156" s="9" t="s">
        <v>44</v>
      </c>
      <c r="D156" s="11">
        <v>8</v>
      </c>
      <c r="E156" s="3"/>
      <c r="F156" s="3"/>
      <c r="G156" s="3"/>
      <c r="H156" s="3"/>
      <c r="I156" s="3"/>
      <c r="J156" s="3"/>
      <c r="K156" s="3"/>
      <c r="L156" s="3"/>
      <c r="M156" s="3"/>
      <c r="N156" s="3"/>
      <c r="O156" s="3"/>
      <c r="P156" s="3"/>
    </row>
    <row r="157" spans="1:16" x14ac:dyDescent="0.35">
      <c r="A157" s="8" t="s">
        <v>8</v>
      </c>
      <c r="B157" s="9">
        <v>2009</v>
      </c>
      <c r="C157" s="9" t="s">
        <v>22</v>
      </c>
      <c r="D157" s="11">
        <v>9</v>
      </c>
      <c r="E157" s="3"/>
      <c r="F157" s="3"/>
      <c r="G157" s="3"/>
      <c r="H157" s="3"/>
      <c r="I157" s="3"/>
      <c r="J157" s="3"/>
      <c r="K157" s="3"/>
      <c r="L157" s="3"/>
      <c r="M157" s="3"/>
      <c r="N157" s="3"/>
      <c r="O157" s="3"/>
      <c r="P157" s="3"/>
    </row>
    <row r="158" spans="1:16" x14ac:dyDescent="0.35">
      <c r="A158" s="8" t="s">
        <v>8</v>
      </c>
      <c r="B158" s="9">
        <v>2009</v>
      </c>
      <c r="C158" s="9" t="s">
        <v>23</v>
      </c>
      <c r="D158" s="11">
        <v>0</v>
      </c>
      <c r="E158" s="3"/>
      <c r="F158" s="3"/>
      <c r="G158" s="3"/>
      <c r="H158" s="3"/>
      <c r="I158" s="3"/>
      <c r="J158" s="3"/>
      <c r="K158" s="3"/>
      <c r="L158" s="3"/>
      <c r="M158" s="3"/>
      <c r="N158" s="3"/>
      <c r="O158" s="3"/>
      <c r="P158" s="3"/>
    </row>
    <row r="159" spans="1:16" x14ac:dyDescent="0.35">
      <c r="A159" s="8" t="s">
        <v>8</v>
      </c>
      <c r="B159" s="9">
        <v>2010</v>
      </c>
      <c r="C159" s="9" t="s">
        <v>41</v>
      </c>
      <c r="D159" s="11">
        <v>16</v>
      </c>
      <c r="E159" s="3"/>
      <c r="F159" s="3"/>
      <c r="G159" s="3"/>
      <c r="H159" s="3"/>
      <c r="I159" s="3"/>
      <c r="J159" s="3"/>
      <c r="K159" s="3"/>
      <c r="L159" s="3"/>
      <c r="M159" s="3"/>
      <c r="N159" s="3"/>
      <c r="O159" s="3"/>
      <c r="P159" s="3"/>
    </row>
    <row r="160" spans="1:16" x14ac:dyDescent="0.35">
      <c r="A160" s="8" t="s">
        <v>8</v>
      </c>
      <c r="B160" s="9">
        <v>2010</v>
      </c>
      <c r="C160" s="9" t="s">
        <v>12</v>
      </c>
      <c r="D160" s="11">
        <v>2</v>
      </c>
      <c r="E160" s="3"/>
      <c r="F160" s="3"/>
      <c r="G160" s="3"/>
      <c r="H160" s="3"/>
      <c r="I160" s="3"/>
      <c r="J160" s="3"/>
      <c r="K160" s="3"/>
      <c r="L160" s="3"/>
      <c r="M160" s="3"/>
      <c r="N160" s="3"/>
      <c r="O160" s="3"/>
      <c r="P160" s="3"/>
    </row>
    <row r="161" spans="1:16" x14ac:dyDescent="0.35">
      <c r="A161" s="8" t="s">
        <v>8</v>
      </c>
      <c r="B161" s="9">
        <v>2010</v>
      </c>
      <c r="C161" s="9" t="s">
        <v>13</v>
      </c>
      <c r="D161" s="11">
        <v>307</v>
      </c>
      <c r="E161" s="3"/>
      <c r="F161" s="3"/>
      <c r="G161" s="3"/>
      <c r="H161" s="3"/>
      <c r="I161" s="3"/>
      <c r="J161" s="3"/>
      <c r="K161" s="3"/>
      <c r="L161" s="3"/>
      <c r="M161" s="3"/>
      <c r="N161" s="3"/>
      <c r="O161" s="3"/>
      <c r="P161" s="3"/>
    </row>
    <row r="162" spans="1:16" x14ac:dyDescent="0.35">
      <c r="A162" s="8" t="s">
        <v>8</v>
      </c>
      <c r="B162" s="9">
        <v>2010</v>
      </c>
      <c r="C162" s="9" t="s">
        <v>14</v>
      </c>
      <c r="D162" s="11">
        <v>58</v>
      </c>
      <c r="E162" s="3"/>
      <c r="F162" s="3"/>
      <c r="G162" s="3"/>
      <c r="H162" s="3"/>
      <c r="I162" s="3"/>
      <c r="J162" s="3"/>
      <c r="K162" s="3"/>
      <c r="L162" s="3"/>
      <c r="M162" s="3"/>
      <c r="N162" s="3"/>
      <c r="O162" s="3"/>
      <c r="P162" s="3"/>
    </row>
    <row r="163" spans="1:16" x14ac:dyDescent="0.35">
      <c r="A163" s="8" t="s">
        <v>8</v>
      </c>
      <c r="B163" s="9">
        <v>2010</v>
      </c>
      <c r="C163" s="9" t="s">
        <v>42</v>
      </c>
      <c r="D163" s="12">
        <v>27.9</v>
      </c>
      <c r="E163" s="3"/>
      <c r="F163" s="3"/>
      <c r="G163" s="3"/>
      <c r="H163" s="3"/>
      <c r="I163" s="3"/>
      <c r="J163" s="3"/>
      <c r="K163" s="3"/>
      <c r="L163" s="3"/>
      <c r="M163" s="3"/>
      <c r="N163" s="3"/>
      <c r="O163" s="3"/>
      <c r="P163" s="3"/>
    </row>
    <row r="164" spans="1:16" x14ac:dyDescent="0.35">
      <c r="A164" s="8" t="s">
        <v>8</v>
      </c>
      <c r="B164" s="9">
        <v>2010</v>
      </c>
      <c r="C164" s="9" t="s">
        <v>16</v>
      </c>
      <c r="D164" s="11">
        <v>212</v>
      </c>
      <c r="E164" s="3"/>
      <c r="F164" s="3"/>
      <c r="G164" s="3"/>
      <c r="H164" s="3"/>
      <c r="I164" s="3"/>
      <c r="J164" s="3"/>
      <c r="K164" s="3"/>
      <c r="L164" s="3"/>
      <c r="M164" s="3"/>
      <c r="N164" s="3"/>
      <c r="O164" s="3"/>
      <c r="P164" s="3"/>
    </row>
    <row r="165" spans="1:16" x14ac:dyDescent="0.35">
      <c r="A165" s="8" t="s">
        <v>8</v>
      </c>
      <c r="B165" s="9">
        <v>2010</v>
      </c>
      <c r="C165" s="9" t="s">
        <v>17</v>
      </c>
      <c r="D165" s="11">
        <v>144.81</v>
      </c>
      <c r="E165" s="3"/>
      <c r="F165" s="3"/>
      <c r="G165" s="3"/>
      <c r="H165" s="3"/>
      <c r="I165" s="3"/>
      <c r="J165" s="3"/>
      <c r="K165" s="3"/>
      <c r="L165" s="3"/>
      <c r="M165" s="3"/>
      <c r="N165" s="3"/>
      <c r="O165" s="3"/>
      <c r="P165" s="3"/>
    </row>
    <row r="166" spans="1:16" x14ac:dyDescent="0.35">
      <c r="A166" s="8" t="s">
        <v>8</v>
      </c>
      <c r="B166" s="9">
        <v>2010</v>
      </c>
      <c r="C166" s="13" t="s">
        <v>37</v>
      </c>
      <c r="D166" s="11">
        <v>0</v>
      </c>
      <c r="E166" s="3"/>
      <c r="F166" s="3"/>
      <c r="G166" s="3"/>
      <c r="H166" s="3"/>
      <c r="I166" s="3"/>
      <c r="J166" s="3"/>
      <c r="K166" s="3"/>
      <c r="L166" s="3"/>
      <c r="M166" s="3"/>
      <c r="N166" s="3"/>
      <c r="O166" s="3"/>
      <c r="P166" s="3"/>
    </row>
    <row r="167" spans="1:16" x14ac:dyDescent="0.35">
      <c r="A167" s="8" t="s">
        <v>8</v>
      </c>
      <c r="B167" s="9">
        <v>2010</v>
      </c>
      <c r="C167" s="14" t="s">
        <v>38</v>
      </c>
      <c r="D167" s="11">
        <v>1</v>
      </c>
      <c r="E167" s="3"/>
      <c r="F167" s="3"/>
      <c r="G167" s="3"/>
      <c r="H167" s="3"/>
      <c r="I167" s="3"/>
      <c r="J167" s="3"/>
      <c r="K167" s="3"/>
      <c r="L167" s="3"/>
      <c r="M167" s="3"/>
      <c r="N167" s="3"/>
      <c r="O167" s="3"/>
      <c r="P167" s="3"/>
    </row>
    <row r="168" spans="1:16" x14ac:dyDescent="0.35">
      <c r="A168" s="8" t="s">
        <v>8</v>
      </c>
      <c r="B168" s="9">
        <v>2010</v>
      </c>
      <c r="C168" s="9" t="s">
        <v>43</v>
      </c>
      <c r="D168" s="11">
        <v>26</v>
      </c>
      <c r="E168" s="3"/>
      <c r="F168" s="3"/>
      <c r="G168" s="3"/>
      <c r="H168" s="3"/>
      <c r="I168" s="3"/>
      <c r="J168" s="3"/>
      <c r="K168" s="3"/>
      <c r="L168" s="3"/>
      <c r="M168" s="3"/>
      <c r="N168" s="3"/>
      <c r="O168" s="3"/>
      <c r="P168" s="3"/>
    </row>
    <row r="169" spans="1:16" x14ac:dyDescent="0.35">
      <c r="A169" s="8" t="s">
        <v>8</v>
      </c>
      <c r="B169" s="9">
        <v>2010</v>
      </c>
      <c r="C169" s="9" t="s">
        <v>44</v>
      </c>
      <c r="D169" s="11">
        <v>12</v>
      </c>
      <c r="E169" s="3"/>
      <c r="F169" s="3"/>
      <c r="G169" s="3"/>
      <c r="H169" s="3"/>
      <c r="I169" s="3"/>
      <c r="J169" s="3"/>
      <c r="K169" s="3"/>
      <c r="L169" s="3"/>
      <c r="M169" s="3"/>
      <c r="N169" s="3"/>
      <c r="O169" s="3"/>
      <c r="P169" s="3"/>
    </row>
    <row r="170" spans="1:16" x14ac:dyDescent="0.35">
      <c r="A170" s="8" t="s">
        <v>8</v>
      </c>
      <c r="B170" s="9">
        <v>2010</v>
      </c>
      <c r="C170" s="9" t="s">
        <v>22</v>
      </c>
      <c r="D170" s="11">
        <v>3</v>
      </c>
      <c r="E170" s="3"/>
      <c r="F170" s="3"/>
      <c r="G170" s="3"/>
      <c r="H170" s="3"/>
      <c r="I170" s="3"/>
      <c r="J170" s="3"/>
      <c r="K170" s="3"/>
      <c r="L170" s="3"/>
      <c r="M170" s="3"/>
      <c r="N170" s="3"/>
      <c r="O170" s="3"/>
      <c r="P170" s="3"/>
    </row>
    <row r="171" spans="1:16" x14ac:dyDescent="0.35">
      <c r="A171" s="8" t="s">
        <v>8</v>
      </c>
      <c r="B171" s="9">
        <v>2010</v>
      </c>
      <c r="C171" s="9" t="s">
        <v>23</v>
      </c>
      <c r="D171" s="11">
        <v>0</v>
      </c>
      <c r="E171" s="3"/>
      <c r="F171" s="3"/>
      <c r="G171" s="3"/>
      <c r="H171" s="3"/>
      <c r="I171" s="3"/>
      <c r="J171" s="3"/>
      <c r="K171" s="3"/>
      <c r="L171" s="3"/>
      <c r="M171" s="3"/>
      <c r="N171" s="3"/>
      <c r="O171" s="3"/>
      <c r="P171" s="3"/>
    </row>
    <row r="172" spans="1:16" x14ac:dyDescent="0.35">
      <c r="A172" s="8" t="s">
        <v>8</v>
      </c>
      <c r="B172" s="9">
        <v>2011</v>
      </c>
      <c r="C172" s="9" t="s">
        <v>41</v>
      </c>
      <c r="D172" s="11">
        <v>16</v>
      </c>
      <c r="E172" s="3"/>
      <c r="F172" s="3"/>
      <c r="G172" s="3"/>
      <c r="H172" s="3"/>
      <c r="I172" s="3"/>
      <c r="J172" s="3"/>
      <c r="K172" s="3"/>
      <c r="L172" s="3"/>
      <c r="M172" s="3"/>
      <c r="N172" s="3"/>
      <c r="O172" s="3"/>
      <c r="P172" s="3"/>
    </row>
    <row r="173" spans="1:16" x14ac:dyDescent="0.35">
      <c r="A173" s="8" t="s">
        <v>8</v>
      </c>
      <c r="B173" s="9">
        <v>2011</v>
      </c>
      <c r="C173" s="9" t="s">
        <v>12</v>
      </c>
      <c r="D173" s="11">
        <v>4</v>
      </c>
      <c r="E173" s="3"/>
      <c r="F173" s="3"/>
      <c r="G173" s="3"/>
      <c r="H173" s="3"/>
      <c r="I173" s="3"/>
      <c r="J173" s="3"/>
      <c r="K173" s="3"/>
      <c r="L173" s="3"/>
      <c r="M173" s="3"/>
      <c r="N173" s="3"/>
      <c r="O173" s="3"/>
      <c r="P173" s="3"/>
    </row>
    <row r="174" spans="1:16" x14ac:dyDescent="0.35">
      <c r="A174" s="8" t="s">
        <v>8</v>
      </c>
      <c r="B174" s="9">
        <v>2011</v>
      </c>
      <c r="C174" s="9" t="s">
        <v>13</v>
      </c>
      <c r="D174" s="11">
        <v>557</v>
      </c>
      <c r="E174" s="3"/>
      <c r="F174" s="3"/>
      <c r="G174" s="3"/>
      <c r="H174" s="3"/>
      <c r="I174" s="3"/>
      <c r="J174" s="3"/>
      <c r="K174" s="3"/>
      <c r="L174" s="3"/>
      <c r="M174" s="3"/>
      <c r="N174" s="3"/>
      <c r="O174" s="3"/>
      <c r="P174" s="3"/>
    </row>
    <row r="175" spans="1:16" x14ac:dyDescent="0.35">
      <c r="A175" s="8" t="s">
        <v>8</v>
      </c>
      <c r="B175" s="9">
        <v>2011</v>
      </c>
      <c r="C175" s="9" t="s">
        <v>14</v>
      </c>
      <c r="D175" s="11">
        <v>71</v>
      </c>
      <c r="E175" s="3"/>
      <c r="F175" s="3"/>
      <c r="G175" s="3"/>
      <c r="H175" s="3"/>
      <c r="I175" s="3"/>
      <c r="J175" s="3"/>
      <c r="K175" s="3"/>
      <c r="L175" s="3"/>
      <c r="M175" s="3"/>
      <c r="N175" s="3"/>
      <c r="O175" s="3"/>
      <c r="P175" s="3"/>
    </row>
    <row r="176" spans="1:16" x14ac:dyDescent="0.35">
      <c r="A176" s="8" t="s">
        <v>8</v>
      </c>
      <c r="B176" s="9">
        <v>2011</v>
      </c>
      <c r="C176" s="9" t="s">
        <v>42</v>
      </c>
      <c r="D176" s="12">
        <v>46.41</v>
      </c>
      <c r="E176" s="3"/>
      <c r="F176" s="3"/>
      <c r="G176" s="3"/>
      <c r="H176" s="3"/>
      <c r="I176" s="3"/>
      <c r="J176" s="3"/>
      <c r="K176" s="3"/>
      <c r="L176" s="3"/>
      <c r="M176" s="3"/>
      <c r="N176" s="3"/>
      <c r="O176" s="3"/>
      <c r="P176" s="3"/>
    </row>
    <row r="177" spans="1:16" x14ac:dyDescent="0.35">
      <c r="A177" s="8" t="s">
        <v>8</v>
      </c>
      <c r="B177" s="9">
        <v>2011</v>
      </c>
      <c r="C177" s="9" t="s">
        <v>16</v>
      </c>
      <c r="D177" s="11">
        <v>460</v>
      </c>
      <c r="E177" s="3"/>
      <c r="F177" s="3"/>
      <c r="G177" s="3"/>
      <c r="H177" s="3"/>
      <c r="I177" s="3"/>
      <c r="J177" s="3"/>
      <c r="K177" s="3"/>
      <c r="L177" s="3"/>
      <c r="M177" s="3"/>
      <c r="N177" s="3"/>
      <c r="O177" s="3"/>
      <c r="P177" s="3"/>
    </row>
    <row r="178" spans="1:16" x14ac:dyDescent="0.35">
      <c r="A178" s="8" t="s">
        <v>8</v>
      </c>
      <c r="B178" s="9">
        <v>2011</v>
      </c>
      <c r="C178" s="9" t="s">
        <v>17</v>
      </c>
      <c r="D178" s="11">
        <v>121.08</v>
      </c>
      <c r="E178" s="3"/>
      <c r="F178" s="3"/>
      <c r="G178" s="3"/>
      <c r="H178" s="3"/>
      <c r="I178" s="3"/>
      <c r="J178" s="3"/>
      <c r="K178" s="3"/>
      <c r="L178" s="3"/>
      <c r="M178" s="3"/>
      <c r="N178" s="3"/>
      <c r="O178" s="3"/>
      <c r="P178" s="3"/>
    </row>
    <row r="179" spans="1:16" x14ac:dyDescent="0.35">
      <c r="A179" s="8" t="s">
        <v>8</v>
      </c>
      <c r="B179" s="9">
        <v>2011</v>
      </c>
      <c r="C179" s="13" t="s">
        <v>37</v>
      </c>
      <c r="D179" s="11">
        <v>0</v>
      </c>
      <c r="E179" s="3"/>
      <c r="F179" s="3"/>
      <c r="G179" s="3"/>
      <c r="H179" s="3"/>
      <c r="I179" s="3"/>
      <c r="J179" s="3"/>
      <c r="K179" s="3"/>
      <c r="L179" s="3"/>
      <c r="M179" s="3"/>
      <c r="N179" s="3"/>
      <c r="O179" s="3"/>
      <c r="P179" s="3"/>
    </row>
    <row r="180" spans="1:16" x14ac:dyDescent="0.35">
      <c r="A180" s="8" t="s">
        <v>8</v>
      </c>
      <c r="B180" s="9">
        <v>2011</v>
      </c>
      <c r="C180" s="14" t="s">
        <v>38</v>
      </c>
      <c r="D180" s="11">
        <v>4</v>
      </c>
      <c r="E180" s="3"/>
      <c r="F180" s="3"/>
      <c r="G180" s="3"/>
      <c r="H180" s="3"/>
      <c r="I180" s="3"/>
      <c r="J180" s="3"/>
      <c r="K180" s="3"/>
      <c r="L180" s="3"/>
      <c r="M180" s="3"/>
      <c r="N180" s="3"/>
      <c r="O180" s="3"/>
      <c r="P180" s="3"/>
    </row>
    <row r="181" spans="1:16" x14ac:dyDescent="0.35">
      <c r="A181" s="8" t="s">
        <v>8</v>
      </c>
      <c r="B181" s="9">
        <v>2011</v>
      </c>
      <c r="C181" s="9" t="s">
        <v>43</v>
      </c>
      <c r="D181" s="11">
        <v>55</v>
      </c>
      <c r="E181" s="3"/>
      <c r="F181" s="3"/>
      <c r="G181" s="3"/>
      <c r="H181" s="3"/>
      <c r="I181" s="3"/>
      <c r="J181" s="3"/>
      <c r="K181" s="3"/>
      <c r="L181" s="3"/>
      <c r="M181" s="3"/>
      <c r="N181" s="3"/>
      <c r="O181" s="3"/>
      <c r="P181" s="3"/>
    </row>
    <row r="182" spans="1:16" x14ac:dyDescent="0.35">
      <c r="A182" s="8" t="s">
        <v>8</v>
      </c>
      <c r="B182" s="9">
        <v>2011</v>
      </c>
      <c r="C182" s="9" t="s">
        <v>44</v>
      </c>
      <c r="D182" s="11">
        <v>16</v>
      </c>
      <c r="E182" s="3"/>
      <c r="F182" s="3"/>
      <c r="G182" s="3"/>
      <c r="H182" s="3"/>
      <c r="I182" s="3"/>
      <c r="J182" s="3"/>
      <c r="K182" s="3"/>
      <c r="L182" s="3"/>
      <c r="M182" s="3"/>
      <c r="N182" s="3"/>
      <c r="O182" s="3"/>
      <c r="P182" s="3"/>
    </row>
    <row r="183" spans="1:16" x14ac:dyDescent="0.35">
      <c r="A183" s="8" t="s">
        <v>8</v>
      </c>
      <c r="B183" s="9">
        <v>2011</v>
      </c>
      <c r="C183" s="9" t="s">
        <v>22</v>
      </c>
      <c r="D183" s="11">
        <v>7</v>
      </c>
      <c r="E183" s="3"/>
      <c r="F183" s="3"/>
      <c r="G183" s="3"/>
      <c r="H183" s="3"/>
      <c r="I183" s="3"/>
      <c r="J183" s="3"/>
      <c r="K183" s="3"/>
      <c r="L183" s="3"/>
      <c r="M183" s="3"/>
      <c r="N183" s="3"/>
      <c r="O183" s="3"/>
      <c r="P183" s="3"/>
    </row>
    <row r="184" spans="1:16" x14ac:dyDescent="0.35">
      <c r="A184" s="8" t="s">
        <v>8</v>
      </c>
      <c r="B184" s="9">
        <v>2011</v>
      </c>
      <c r="C184" s="9" t="s">
        <v>23</v>
      </c>
      <c r="D184" s="11">
        <v>0</v>
      </c>
      <c r="E184" s="3"/>
      <c r="F184" s="3"/>
      <c r="G184" s="3"/>
      <c r="H184" s="3"/>
      <c r="I184" s="3"/>
      <c r="J184" s="3"/>
      <c r="K184" s="3"/>
      <c r="L184" s="3"/>
      <c r="M184" s="3"/>
      <c r="N184" s="3"/>
      <c r="O184" s="3"/>
      <c r="P184" s="3"/>
    </row>
    <row r="185" spans="1:16" x14ac:dyDescent="0.35">
      <c r="A185" s="8" t="s">
        <v>8</v>
      </c>
      <c r="B185" s="9">
        <v>2012</v>
      </c>
      <c r="C185" s="9" t="s">
        <v>41</v>
      </c>
      <c r="D185" s="11">
        <v>16</v>
      </c>
      <c r="E185" s="3"/>
      <c r="F185" s="3"/>
      <c r="G185" s="3"/>
      <c r="H185" s="3"/>
      <c r="I185" s="3"/>
      <c r="J185" s="3"/>
      <c r="K185" s="3"/>
      <c r="L185" s="3"/>
      <c r="M185" s="3"/>
      <c r="N185" s="3"/>
      <c r="O185" s="3"/>
      <c r="P185" s="3"/>
    </row>
    <row r="186" spans="1:16" x14ac:dyDescent="0.35">
      <c r="A186" s="8" t="s">
        <v>8</v>
      </c>
      <c r="B186" s="9">
        <v>2012</v>
      </c>
      <c r="C186" s="9" t="s">
        <v>12</v>
      </c>
      <c r="D186" s="11">
        <v>2</v>
      </c>
      <c r="E186" s="3"/>
      <c r="F186" s="3"/>
      <c r="G186" s="3"/>
      <c r="H186" s="3"/>
      <c r="I186" s="3"/>
      <c r="J186" s="3"/>
      <c r="K186" s="3"/>
      <c r="L186" s="3"/>
      <c r="M186" s="3"/>
      <c r="N186" s="3"/>
      <c r="O186" s="3"/>
      <c r="P186" s="3"/>
    </row>
    <row r="187" spans="1:16" x14ac:dyDescent="0.35">
      <c r="A187" s="8" t="s">
        <v>8</v>
      </c>
      <c r="B187" s="9">
        <v>2012</v>
      </c>
      <c r="C187" s="9" t="s">
        <v>13</v>
      </c>
      <c r="D187" s="11">
        <v>364</v>
      </c>
      <c r="E187" s="3"/>
      <c r="F187" s="3"/>
      <c r="G187" s="3"/>
      <c r="H187" s="3"/>
      <c r="I187" s="3"/>
      <c r="J187" s="3"/>
      <c r="K187" s="3"/>
      <c r="L187" s="3"/>
      <c r="M187" s="3"/>
      <c r="N187" s="3"/>
      <c r="O187" s="3"/>
      <c r="P187" s="3"/>
    </row>
    <row r="188" spans="1:16" x14ac:dyDescent="0.35">
      <c r="A188" s="8" t="s">
        <v>8</v>
      </c>
      <c r="B188" s="9">
        <v>2012</v>
      </c>
      <c r="C188" s="9" t="s">
        <v>14</v>
      </c>
      <c r="D188" s="11">
        <v>73</v>
      </c>
      <c r="E188" s="3"/>
      <c r="F188" s="3"/>
      <c r="G188" s="3"/>
      <c r="H188" s="3"/>
      <c r="I188" s="3"/>
      <c r="J188" s="3"/>
      <c r="K188" s="3"/>
      <c r="L188" s="3"/>
      <c r="M188" s="3"/>
      <c r="N188" s="3"/>
      <c r="O188" s="3"/>
      <c r="P188" s="3"/>
    </row>
    <row r="189" spans="1:16" x14ac:dyDescent="0.35">
      <c r="A189" s="8" t="s">
        <v>8</v>
      </c>
      <c r="B189" s="9">
        <v>2012</v>
      </c>
      <c r="C189" s="9" t="s">
        <v>42</v>
      </c>
      <c r="D189" s="12">
        <v>28</v>
      </c>
      <c r="E189" s="3"/>
      <c r="F189" s="3"/>
      <c r="G189" s="3"/>
      <c r="H189" s="3"/>
      <c r="I189" s="3"/>
      <c r="J189" s="3"/>
      <c r="K189" s="3"/>
      <c r="L189" s="3"/>
      <c r="M189" s="3"/>
      <c r="N189" s="3"/>
      <c r="O189" s="3"/>
      <c r="P189" s="3"/>
    </row>
    <row r="190" spans="1:16" x14ac:dyDescent="0.35">
      <c r="A190" s="8" t="s">
        <v>8</v>
      </c>
      <c r="B190" s="9">
        <v>2012</v>
      </c>
      <c r="C190" s="9" t="s">
        <v>16</v>
      </c>
      <c r="D190" s="11">
        <v>326</v>
      </c>
      <c r="E190" s="3"/>
      <c r="F190" s="3"/>
      <c r="G190" s="3"/>
      <c r="H190" s="3"/>
      <c r="I190" s="3"/>
      <c r="J190" s="3"/>
      <c r="K190" s="3"/>
      <c r="L190" s="3"/>
      <c r="M190" s="3"/>
      <c r="N190" s="3"/>
      <c r="O190" s="3"/>
      <c r="P190" s="3"/>
    </row>
    <row r="191" spans="1:16" x14ac:dyDescent="0.35">
      <c r="A191" s="8" t="s">
        <v>8</v>
      </c>
      <c r="B191" s="9">
        <v>2012</v>
      </c>
      <c r="C191" s="9" t="s">
        <v>17</v>
      </c>
      <c r="D191" s="11">
        <v>111.65</v>
      </c>
      <c r="E191" s="3"/>
      <c r="F191" s="3"/>
      <c r="G191" s="3"/>
      <c r="H191" s="3"/>
      <c r="I191" s="3"/>
      <c r="J191" s="3"/>
      <c r="K191" s="3"/>
      <c r="L191" s="3"/>
      <c r="M191" s="3"/>
      <c r="N191" s="3"/>
      <c r="O191" s="3"/>
      <c r="P191" s="3"/>
    </row>
    <row r="192" spans="1:16" x14ac:dyDescent="0.35">
      <c r="A192" s="8" t="s">
        <v>8</v>
      </c>
      <c r="B192" s="9">
        <v>2012</v>
      </c>
      <c r="C192" s="13" t="s">
        <v>37</v>
      </c>
      <c r="D192" s="11">
        <v>0</v>
      </c>
      <c r="E192" s="3"/>
      <c r="F192" s="3"/>
      <c r="G192" s="3"/>
      <c r="H192" s="3"/>
      <c r="I192" s="3"/>
      <c r="J192" s="3"/>
      <c r="K192" s="3"/>
      <c r="L192" s="3"/>
      <c r="M192" s="3"/>
      <c r="N192" s="3"/>
      <c r="O192" s="3"/>
      <c r="P192" s="3"/>
    </row>
    <row r="193" spans="1:16" x14ac:dyDescent="0.35">
      <c r="A193" s="8" t="s">
        <v>8</v>
      </c>
      <c r="B193" s="9">
        <v>2012</v>
      </c>
      <c r="C193" s="14" t="s">
        <v>38</v>
      </c>
      <c r="D193" s="11">
        <v>2</v>
      </c>
      <c r="E193" s="3"/>
      <c r="F193" s="3"/>
      <c r="G193" s="3"/>
      <c r="H193" s="3"/>
      <c r="I193" s="3"/>
      <c r="J193" s="3"/>
      <c r="K193" s="3"/>
      <c r="L193" s="3"/>
      <c r="M193" s="3"/>
      <c r="N193" s="3"/>
      <c r="O193" s="3"/>
      <c r="P193" s="3"/>
    </row>
    <row r="194" spans="1:16" x14ac:dyDescent="0.35">
      <c r="A194" s="8" t="s">
        <v>8</v>
      </c>
      <c r="B194" s="9">
        <v>2012</v>
      </c>
      <c r="C194" s="9" t="s">
        <v>43</v>
      </c>
      <c r="D194" s="11">
        <v>33</v>
      </c>
      <c r="E194" s="3"/>
      <c r="F194" s="3"/>
      <c r="G194" s="3"/>
      <c r="H194" s="3"/>
      <c r="I194" s="3"/>
      <c r="J194" s="3"/>
      <c r="K194" s="3"/>
      <c r="L194" s="3"/>
      <c r="M194" s="3"/>
      <c r="N194" s="3"/>
      <c r="O194" s="3"/>
      <c r="P194" s="3"/>
    </row>
    <row r="195" spans="1:16" x14ac:dyDescent="0.35">
      <c r="A195" s="8" t="s">
        <v>8</v>
      </c>
      <c r="B195" s="9">
        <v>2012</v>
      </c>
      <c r="C195" s="9" t="s">
        <v>44</v>
      </c>
      <c r="D195" s="11">
        <v>9</v>
      </c>
      <c r="E195" s="3"/>
      <c r="F195" s="3"/>
      <c r="G195" s="3"/>
      <c r="H195" s="3"/>
      <c r="I195" s="3"/>
      <c r="J195" s="3"/>
      <c r="K195" s="3"/>
      <c r="L195" s="3"/>
      <c r="M195" s="3"/>
      <c r="N195" s="3"/>
      <c r="O195" s="3"/>
      <c r="P195" s="3"/>
    </row>
    <row r="196" spans="1:16" x14ac:dyDescent="0.35">
      <c r="A196" s="8" t="s">
        <v>8</v>
      </c>
      <c r="B196" s="9">
        <v>2012</v>
      </c>
      <c r="C196" s="9" t="s">
        <v>22</v>
      </c>
      <c r="D196" s="11">
        <v>7</v>
      </c>
      <c r="E196" s="3"/>
      <c r="F196" s="3"/>
      <c r="G196" s="3"/>
      <c r="H196" s="3"/>
      <c r="I196" s="3"/>
      <c r="J196" s="3"/>
      <c r="K196" s="3"/>
      <c r="L196" s="3"/>
      <c r="M196" s="3"/>
      <c r="N196" s="3"/>
      <c r="O196" s="3"/>
      <c r="P196" s="3"/>
    </row>
    <row r="197" spans="1:16" x14ac:dyDescent="0.35">
      <c r="A197" s="8" t="s">
        <v>8</v>
      </c>
      <c r="B197" s="9">
        <v>2012</v>
      </c>
      <c r="C197" s="9" t="s">
        <v>23</v>
      </c>
      <c r="D197" s="11">
        <v>0</v>
      </c>
      <c r="E197" s="3"/>
      <c r="F197" s="3"/>
      <c r="G197" s="3"/>
      <c r="H197" s="3"/>
      <c r="I197" s="3"/>
      <c r="J197" s="3"/>
      <c r="K197" s="3"/>
      <c r="L197" s="3"/>
      <c r="M197" s="3"/>
      <c r="N197" s="3"/>
      <c r="O197" s="3"/>
      <c r="P197" s="3"/>
    </row>
    <row r="198" spans="1:16" x14ac:dyDescent="0.35">
      <c r="A198" s="8" t="s">
        <v>8</v>
      </c>
      <c r="B198" s="9">
        <v>2013</v>
      </c>
      <c r="C198" s="9" t="s">
        <v>41</v>
      </c>
      <c r="D198" s="11">
        <v>16</v>
      </c>
      <c r="E198" s="3"/>
      <c r="F198" s="3"/>
      <c r="G198" s="3"/>
      <c r="H198" s="3"/>
      <c r="I198" s="3"/>
      <c r="J198" s="3"/>
      <c r="K198" s="3"/>
      <c r="L198" s="3"/>
      <c r="M198" s="3"/>
      <c r="N198" s="3"/>
      <c r="O198" s="3"/>
      <c r="P198" s="3"/>
    </row>
    <row r="199" spans="1:16" x14ac:dyDescent="0.35">
      <c r="A199" s="8" t="s">
        <v>8</v>
      </c>
      <c r="B199" s="9">
        <v>2013</v>
      </c>
      <c r="C199" s="9" t="s">
        <v>12</v>
      </c>
      <c r="D199" s="11">
        <v>2</v>
      </c>
      <c r="E199" s="3"/>
      <c r="F199" s="3"/>
      <c r="G199" s="3"/>
      <c r="H199" s="3"/>
      <c r="I199" s="3"/>
      <c r="J199" s="3"/>
      <c r="K199" s="3"/>
      <c r="L199" s="3"/>
      <c r="M199" s="3"/>
      <c r="N199" s="3"/>
      <c r="O199" s="3"/>
      <c r="P199" s="3"/>
    </row>
    <row r="200" spans="1:16" x14ac:dyDescent="0.35">
      <c r="A200" s="8" t="s">
        <v>8</v>
      </c>
      <c r="B200" s="9">
        <v>2013</v>
      </c>
      <c r="C200" s="9" t="s">
        <v>13</v>
      </c>
      <c r="D200" s="11">
        <v>634</v>
      </c>
      <c r="E200" s="3"/>
      <c r="F200" s="3"/>
      <c r="G200" s="3"/>
      <c r="H200" s="3"/>
      <c r="I200" s="3"/>
      <c r="J200" s="3"/>
      <c r="K200" s="3"/>
      <c r="L200" s="3"/>
      <c r="M200" s="3"/>
      <c r="N200" s="3"/>
      <c r="O200" s="3"/>
      <c r="P200" s="3"/>
    </row>
    <row r="201" spans="1:16" x14ac:dyDescent="0.35">
      <c r="A201" s="8" t="s">
        <v>8</v>
      </c>
      <c r="B201" s="9">
        <v>2013</v>
      </c>
      <c r="C201" s="9" t="s">
        <v>14</v>
      </c>
      <c r="D201" s="11">
        <v>99</v>
      </c>
      <c r="E201" s="3"/>
      <c r="F201" s="3"/>
      <c r="G201" s="3"/>
      <c r="H201" s="3"/>
      <c r="I201" s="3"/>
      <c r="J201" s="3"/>
      <c r="K201" s="3"/>
      <c r="L201" s="3"/>
      <c r="M201" s="3"/>
      <c r="N201" s="3"/>
      <c r="O201" s="3"/>
      <c r="P201" s="3"/>
    </row>
    <row r="202" spans="1:16" x14ac:dyDescent="0.35">
      <c r="A202" s="8" t="s">
        <v>8</v>
      </c>
      <c r="B202" s="9">
        <v>2013</v>
      </c>
      <c r="C202" s="9" t="s">
        <v>42</v>
      </c>
      <c r="D202" s="12">
        <v>45.28</v>
      </c>
      <c r="E202" s="3"/>
      <c r="F202" s="3"/>
      <c r="G202" s="3"/>
      <c r="H202" s="3"/>
      <c r="I202" s="3"/>
      <c r="J202" s="3"/>
      <c r="K202" s="3"/>
      <c r="L202" s="3"/>
      <c r="M202" s="3"/>
      <c r="N202" s="3"/>
      <c r="O202" s="3"/>
      <c r="P202" s="3"/>
    </row>
    <row r="203" spans="1:16" x14ac:dyDescent="0.35">
      <c r="A203" s="8" t="s">
        <v>8</v>
      </c>
      <c r="B203" s="9">
        <v>2013</v>
      </c>
      <c r="C203" s="9" t="s">
        <v>16</v>
      </c>
      <c r="D203" s="11">
        <v>457</v>
      </c>
      <c r="E203" s="3"/>
      <c r="F203" s="3"/>
      <c r="G203" s="3"/>
      <c r="H203" s="3"/>
      <c r="I203" s="3"/>
      <c r="J203" s="3"/>
      <c r="K203" s="3"/>
      <c r="L203" s="3"/>
      <c r="M203" s="3"/>
      <c r="N203" s="3"/>
      <c r="O203" s="3"/>
      <c r="P203" s="3"/>
    </row>
    <row r="204" spans="1:16" x14ac:dyDescent="0.35">
      <c r="A204" s="8" t="s">
        <v>8</v>
      </c>
      <c r="B204" s="9">
        <v>2013</v>
      </c>
      <c r="C204" s="9" t="s">
        <v>17</v>
      </c>
      <c r="D204" s="11">
        <v>138.72999999999999</v>
      </c>
      <c r="E204" s="3"/>
      <c r="F204" s="3"/>
      <c r="G204" s="3"/>
      <c r="H204" s="3"/>
      <c r="I204" s="3"/>
      <c r="J204" s="3"/>
      <c r="K204" s="3"/>
      <c r="L204" s="3"/>
      <c r="M204" s="3"/>
      <c r="N204" s="3"/>
      <c r="O204" s="3"/>
      <c r="P204" s="3"/>
    </row>
    <row r="205" spans="1:16" x14ac:dyDescent="0.35">
      <c r="A205" s="8" t="s">
        <v>8</v>
      </c>
      <c r="B205" s="9">
        <v>2013</v>
      </c>
      <c r="C205" s="13" t="s">
        <v>37</v>
      </c>
      <c r="D205" s="11">
        <v>0</v>
      </c>
      <c r="E205" s="3"/>
      <c r="F205" s="3"/>
      <c r="G205" s="3"/>
      <c r="H205" s="3"/>
      <c r="I205" s="3"/>
      <c r="J205" s="3"/>
      <c r="K205" s="3"/>
      <c r="L205" s="3"/>
      <c r="M205" s="3"/>
      <c r="N205" s="3"/>
      <c r="O205" s="3"/>
      <c r="P205" s="3"/>
    </row>
    <row r="206" spans="1:16" x14ac:dyDescent="0.35">
      <c r="A206" s="8" t="s">
        <v>8</v>
      </c>
      <c r="B206" s="9">
        <v>2013</v>
      </c>
      <c r="C206" s="14" t="s">
        <v>38</v>
      </c>
      <c r="D206" s="11">
        <v>6</v>
      </c>
      <c r="E206" s="3"/>
      <c r="F206" s="3"/>
      <c r="G206" s="3"/>
      <c r="H206" s="3"/>
      <c r="I206" s="3"/>
      <c r="J206" s="3"/>
      <c r="K206" s="3"/>
      <c r="L206" s="3"/>
      <c r="M206" s="3"/>
      <c r="N206" s="3"/>
      <c r="O206" s="3"/>
      <c r="P206" s="3"/>
    </row>
    <row r="207" spans="1:16" x14ac:dyDescent="0.35">
      <c r="A207" s="8" t="s">
        <v>8</v>
      </c>
      <c r="B207" s="9">
        <v>2013</v>
      </c>
      <c r="C207" s="9" t="s">
        <v>43</v>
      </c>
      <c r="D207" s="11">
        <v>64</v>
      </c>
      <c r="E207" s="3"/>
      <c r="F207" s="3"/>
      <c r="G207" s="3"/>
      <c r="H207" s="3"/>
      <c r="I207" s="3"/>
      <c r="J207" s="3"/>
      <c r="K207" s="3"/>
      <c r="L207" s="3"/>
      <c r="M207" s="3"/>
      <c r="N207" s="3"/>
      <c r="O207" s="3"/>
      <c r="P207" s="3"/>
    </row>
    <row r="208" spans="1:16" x14ac:dyDescent="0.35">
      <c r="A208" s="8" t="s">
        <v>8</v>
      </c>
      <c r="B208" s="9">
        <v>2013</v>
      </c>
      <c r="C208" s="9" t="s">
        <v>44</v>
      </c>
      <c r="D208" s="11">
        <v>22</v>
      </c>
      <c r="E208" s="3"/>
      <c r="F208" s="3"/>
      <c r="G208" s="3"/>
      <c r="H208" s="3"/>
      <c r="I208" s="3"/>
      <c r="J208" s="3"/>
      <c r="K208" s="3"/>
      <c r="L208" s="3"/>
      <c r="M208" s="3"/>
      <c r="N208" s="3"/>
      <c r="O208" s="3"/>
      <c r="P208" s="3"/>
    </row>
    <row r="209" spans="1:16" x14ac:dyDescent="0.35">
      <c r="A209" s="8" t="s">
        <v>8</v>
      </c>
      <c r="B209" s="9">
        <v>2013</v>
      </c>
      <c r="C209" s="9" t="s">
        <v>22</v>
      </c>
      <c r="D209" s="11">
        <v>7</v>
      </c>
      <c r="E209" s="3"/>
      <c r="F209" s="3"/>
      <c r="G209" s="3"/>
      <c r="H209" s="3"/>
      <c r="I209" s="3"/>
      <c r="J209" s="3"/>
      <c r="K209" s="3"/>
      <c r="L209" s="3"/>
      <c r="M209" s="3"/>
      <c r="N209" s="3"/>
      <c r="O209" s="3"/>
      <c r="P209" s="3"/>
    </row>
    <row r="210" spans="1:16" x14ac:dyDescent="0.35">
      <c r="A210" s="8" t="s">
        <v>8</v>
      </c>
      <c r="B210" s="9">
        <v>2013</v>
      </c>
      <c r="C210" s="9" t="s">
        <v>23</v>
      </c>
      <c r="D210" s="11">
        <v>0</v>
      </c>
      <c r="E210" s="3"/>
      <c r="F210" s="3"/>
      <c r="G210" s="3"/>
      <c r="H210" s="3"/>
      <c r="I210" s="3"/>
      <c r="J210" s="3"/>
      <c r="K210" s="3"/>
      <c r="L210" s="3"/>
      <c r="M210" s="3"/>
      <c r="N210" s="3"/>
      <c r="O210" s="3"/>
      <c r="P210" s="3"/>
    </row>
    <row r="211" spans="1:16" x14ac:dyDescent="0.35">
      <c r="A211" s="8" t="s">
        <v>8</v>
      </c>
      <c r="B211" s="9">
        <v>2014</v>
      </c>
      <c r="C211" s="9" t="s">
        <v>41</v>
      </c>
      <c r="D211" s="11">
        <v>14</v>
      </c>
      <c r="E211" s="3"/>
      <c r="F211" s="3"/>
      <c r="G211" s="3"/>
      <c r="H211" s="3"/>
      <c r="I211" s="3"/>
      <c r="J211" s="3"/>
      <c r="K211" s="3"/>
      <c r="L211" s="3"/>
      <c r="M211" s="3"/>
      <c r="N211" s="3"/>
      <c r="O211" s="3"/>
      <c r="P211" s="3"/>
    </row>
    <row r="212" spans="1:16" x14ac:dyDescent="0.35">
      <c r="A212" s="8" t="s">
        <v>8</v>
      </c>
      <c r="B212" s="9">
        <v>2014</v>
      </c>
      <c r="C212" s="9" t="s">
        <v>12</v>
      </c>
      <c r="D212" s="11">
        <v>1</v>
      </c>
      <c r="E212" s="3"/>
      <c r="F212" s="3"/>
      <c r="G212" s="3"/>
      <c r="H212" s="3"/>
      <c r="I212" s="3"/>
      <c r="J212" s="3"/>
      <c r="K212" s="3"/>
      <c r="L212" s="3"/>
      <c r="M212" s="3"/>
      <c r="N212" s="3"/>
      <c r="O212" s="3"/>
      <c r="P212" s="3"/>
    </row>
    <row r="213" spans="1:16" x14ac:dyDescent="0.35">
      <c r="A213" s="8" t="s">
        <v>8</v>
      </c>
      <c r="B213" s="9">
        <v>2014</v>
      </c>
      <c r="C213" s="9" t="s">
        <v>13</v>
      </c>
      <c r="D213" s="11">
        <v>359</v>
      </c>
      <c r="E213" s="3"/>
      <c r="F213" s="3"/>
      <c r="G213" s="3"/>
      <c r="H213" s="3"/>
      <c r="I213" s="3"/>
      <c r="J213" s="3"/>
      <c r="K213" s="3"/>
      <c r="L213" s="3"/>
      <c r="M213" s="3"/>
      <c r="N213" s="3"/>
      <c r="O213" s="3"/>
      <c r="P213" s="3"/>
    </row>
    <row r="214" spans="1:16" x14ac:dyDescent="0.35">
      <c r="A214" s="8" t="s">
        <v>8</v>
      </c>
      <c r="B214" s="9">
        <v>2014</v>
      </c>
      <c r="C214" s="9" t="s">
        <v>14</v>
      </c>
      <c r="D214" s="11">
        <v>73</v>
      </c>
      <c r="E214" s="3"/>
      <c r="F214" s="3"/>
      <c r="G214" s="3"/>
      <c r="H214" s="3"/>
      <c r="I214" s="3"/>
      <c r="J214" s="3"/>
      <c r="K214" s="3"/>
      <c r="L214" s="3"/>
      <c r="M214" s="3"/>
      <c r="N214" s="3"/>
      <c r="O214" s="3"/>
      <c r="P214" s="3"/>
    </row>
    <row r="215" spans="1:16" x14ac:dyDescent="0.35">
      <c r="A215" s="8" t="s">
        <v>8</v>
      </c>
      <c r="B215" s="9">
        <v>2014</v>
      </c>
      <c r="C215" s="9" t="s">
        <v>42</v>
      </c>
      <c r="D215" s="12">
        <v>27.61</v>
      </c>
      <c r="E215" s="3"/>
      <c r="F215" s="3"/>
      <c r="G215" s="3"/>
      <c r="H215" s="3"/>
      <c r="I215" s="3"/>
      <c r="J215" s="3"/>
      <c r="K215" s="3"/>
      <c r="L215" s="3"/>
      <c r="M215" s="3"/>
      <c r="N215" s="3"/>
      <c r="O215" s="3"/>
      <c r="P215" s="3"/>
    </row>
    <row r="216" spans="1:16" x14ac:dyDescent="0.35">
      <c r="A216" s="8" t="s">
        <v>8</v>
      </c>
      <c r="B216" s="9">
        <v>2014</v>
      </c>
      <c r="C216" s="9" t="s">
        <v>16</v>
      </c>
      <c r="D216" s="11">
        <v>294</v>
      </c>
      <c r="E216" s="3"/>
      <c r="F216" s="3"/>
      <c r="G216" s="3"/>
      <c r="H216" s="3"/>
      <c r="I216" s="3"/>
      <c r="J216" s="3"/>
      <c r="K216" s="3"/>
      <c r="L216" s="3"/>
      <c r="M216" s="3"/>
      <c r="N216" s="3"/>
      <c r="O216" s="3"/>
      <c r="P216" s="3"/>
    </row>
    <row r="217" spans="1:16" x14ac:dyDescent="0.35">
      <c r="A217" s="8" t="s">
        <v>8</v>
      </c>
      <c r="B217" s="9">
        <v>2014</v>
      </c>
      <c r="C217" s="9" t="s">
        <v>17</v>
      </c>
      <c r="D217" s="11">
        <v>122.1</v>
      </c>
      <c r="E217" s="3"/>
      <c r="F217" s="3"/>
      <c r="G217" s="3"/>
      <c r="H217" s="3"/>
      <c r="I217" s="3"/>
      <c r="J217" s="3"/>
      <c r="K217" s="3"/>
      <c r="L217" s="3"/>
      <c r="M217" s="3"/>
      <c r="N217" s="3"/>
      <c r="O217" s="3"/>
      <c r="P217" s="3"/>
    </row>
    <row r="218" spans="1:16" x14ac:dyDescent="0.35">
      <c r="A218" s="8" t="s">
        <v>8</v>
      </c>
      <c r="B218" s="9">
        <v>2014</v>
      </c>
      <c r="C218" s="13" t="s">
        <v>37</v>
      </c>
      <c r="D218" s="11">
        <v>0</v>
      </c>
      <c r="E218" s="3"/>
      <c r="F218" s="3"/>
      <c r="G218" s="3"/>
      <c r="H218" s="3"/>
      <c r="I218" s="3"/>
      <c r="J218" s="3"/>
      <c r="K218" s="3"/>
      <c r="L218" s="3"/>
      <c r="M218" s="3"/>
      <c r="N218" s="3"/>
      <c r="O218" s="3"/>
      <c r="P218" s="3"/>
    </row>
    <row r="219" spans="1:16" x14ac:dyDescent="0.35">
      <c r="A219" s="8" t="s">
        <v>8</v>
      </c>
      <c r="B219" s="9">
        <v>2014</v>
      </c>
      <c r="C219" s="14" t="s">
        <v>38</v>
      </c>
      <c r="D219" s="11">
        <v>2</v>
      </c>
      <c r="E219" s="3"/>
      <c r="F219" s="3"/>
      <c r="G219" s="3"/>
      <c r="H219" s="3"/>
      <c r="I219" s="3"/>
      <c r="J219" s="3"/>
      <c r="K219" s="3"/>
      <c r="L219" s="3"/>
      <c r="M219" s="3"/>
      <c r="N219" s="3"/>
      <c r="O219" s="3"/>
      <c r="P219" s="3"/>
    </row>
    <row r="220" spans="1:16" x14ac:dyDescent="0.35">
      <c r="A220" s="8" t="s">
        <v>8</v>
      </c>
      <c r="B220" s="9">
        <v>2014</v>
      </c>
      <c r="C220" s="9" t="s">
        <v>43</v>
      </c>
      <c r="D220" s="11">
        <v>23</v>
      </c>
      <c r="E220" s="3"/>
      <c r="F220" s="3"/>
      <c r="G220" s="3"/>
      <c r="H220" s="3"/>
      <c r="I220" s="3"/>
      <c r="J220" s="3"/>
      <c r="K220" s="3"/>
      <c r="L220" s="3"/>
      <c r="M220" s="3"/>
      <c r="N220" s="3"/>
      <c r="O220" s="3"/>
      <c r="P220" s="3"/>
    </row>
    <row r="221" spans="1:16" x14ac:dyDescent="0.35">
      <c r="A221" s="8" t="s">
        <v>8</v>
      </c>
      <c r="B221" s="9">
        <v>2014</v>
      </c>
      <c r="C221" s="9" t="s">
        <v>44</v>
      </c>
      <c r="D221" s="11">
        <v>16</v>
      </c>
      <c r="E221" s="3"/>
      <c r="F221" s="3"/>
      <c r="G221" s="3"/>
      <c r="H221" s="3"/>
      <c r="I221" s="3"/>
      <c r="J221" s="3"/>
      <c r="K221" s="3"/>
      <c r="L221" s="3"/>
      <c r="M221" s="3"/>
      <c r="N221" s="3"/>
      <c r="O221" s="3"/>
      <c r="P221" s="3"/>
    </row>
    <row r="222" spans="1:16" x14ac:dyDescent="0.35">
      <c r="A222" s="8" t="s">
        <v>8</v>
      </c>
      <c r="B222" s="9">
        <v>2014</v>
      </c>
      <c r="C222" s="9" t="s">
        <v>22</v>
      </c>
      <c r="D222" s="11">
        <v>7</v>
      </c>
      <c r="E222" s="3"/>
      <c r="F222" s="3"/>
      <c r="G222" s="3"/>
      <c r="H222" s="3"/>
      <c r="I222" s="3"/>
      <c r="J222" s="3"/>
      <c r="K222" s="3"/>
      <c r="L222" s="3"/>
      <c r="M222" s="3"/>
      <c r="N222" s="3"/>
      <c r="O222" s="3"/>
      <c r="P222" s="3"/>
    </row>
    <row r="223" spans="1:16" x14ac:dyDescent="0.35">
      <c r="A223" s="8" t="s">
        <v>8</v>
      </c>
      <c r="B223" s="9">
        <v>2014</v>
      </c>
      <c r="C223" s="9" t="s">
        <v>23</v>
      </c>
      <c r="D223" s="11">
        <v>0</v>
      </c>
      <c r="E223" s="3"/>
      <c r="F223" s="3"/>
      <c r="G223" s="3"/>
      <c r="H223" s="3"/>
      <c r="I223" s="3"/>
      <c r="J223" s="3"/>
      <c r="K223" s="3"/>
      <c r="L223" s="3"/>
      <c r="M223" s="3"/>
      <c r="N223" s="3"/>
      <c r="O223" s="3"/>
      <c r="P223" s="3"/>
    </row>
    <row r="224" spans="1:16" x14ac:dyDescent="0.35">
      <c r="A224" s="8" t="s">
        <v>8</v>
      </c>
      <c r="B224" s="9">
        <v>2015</v>
      </c>
      <c r="C224" s="9" t="s">
        <v>41</v>
      </c>
      <c r="D224" s="11">
        <v>16</v>
      </c>
      <c r="E224" s="3"/>
      <c r="F224" s="3"/>
      <c r="G224" s="3"/>
      <c r="H224" s="3"/>
      <c r="I224" s="3"/>
      <c r="J224" s="3"/>
      <c r="K224" s="3"/>
      <c r="L224" s="3"/>
      <c r="M224" s="3"/>
      <c r="N224" s="3"/>
      <c r="O224" s="3"/>
      <c r="P224" s="3"/>
    </row>
    <row r="225" spans="1:16" x14ac:dyDescent="0.35">
      <c r="A225" s="8" t="s">
        <v>8</v>
      </c>
      <c r="B225" s="9">
        <v>2015</v>
      </c>
      <c r="C225" s="9" t="s">
        <v>12</v>
      </c>
      <c r="D225" s="11">
        <v>5</v>
      </c>
      <c r="E225" s="3"/>
      <c r="F225" s="3"/>
      <c r="G225" s="3"/>
      <c r="H225" s="3"/>
      <c r="I225" s="3"/>
      <c r="J225" s="3"/>
      <c r="K225" s="3"/>
      <c r="L225" s="3"/>
      <c r="M225" s="3"/>
      <c r="N225" s="3"/>
      <c r="O225" s="3"/>
      <c r="P225" s="3"/>
    </row>
    <row r="226" spans="1:16" x14ac:dyDescent="0.35">
      <c r="A226" s="8" t="s">
        <v>8</v>
      </c>
      <c r="B226" s="9">
        <v>2015</v>
      </c>
      <c r="C226" s="9" t="s">
        <v>13</v>
      </c>
      <c r="D226" s="11">
        <v>505</v>
      </c>
      <c r="E226" s="3"/>
      <c r="F226" s="3"/>
      <c r="G226" s="3"/>
      <c r="H226" s="3"/>
      <c r="I226" s="3"/>
      <c r="J226" s="3"/>
      <c r="K226" s="3"/>
      <c r="L226" s="3"/>
      <c r="M226" s="3"/>
      <c r="N226" s="3"/>
      <c r="O226" s="3"/>
      <c r="P226" s="3"/>
    </row>
    <row r="227" spans="1:16" x14ac:dyDescent="0.35">
      <c r="A227" s="8" t="s">
        <v>8</v>
      </c>
      <c r="B227" s="9">
        <v>2015</v>
      </c>
      <c r="C227" s="9" t="s">
        <v>14</v>
      </c>
      <c r="D227" s="11">
        <v>82</v>
      </c>
      <c r="E227" s="3"/>
      <c r="F227" s="3"/>
      <c r="G227" s="3"/>
      <c r="H227" s="3"/>
      <c r="I227" s="3"/>
      <c r="J227" s="3"/>
      <c r="K227" s="3"/>
      <c r="L227" s="3"/>
      <c r="M227" s="3"/>
      <c r="N227" s="3"/>
      <c r="O227" s="3"/>
      <c r="P227" s="3"/>
    </row>
    <row r="228" spans="1:16" x14ac:dyDescent="0.35">
      <c r="A228" s="8" t="s">
        <v>8</v>
      </c>
      <c r="B228" s="9">
        <v>2015</v>
      </c>
      <c r="C228" s="9" t="s">
        <v>42</v>
      </c>
      <c r="D228" s="12">
        <v>45.9</v>
      </c>
      <c r="E228" s="3"/>
      <c r="F228" s="3"/>
      <c r="G228" s="3"/>
      <c r="H228" s="3"/>
      <c r="I228" s="3"/>
      <c r="J228" s="3"/>
      <c r="K228" s="3"/>
      <c r="L228" s="3"/>
      <c r="M228" s="3"/>
      <c r="N228" s="3"/>
      <c r="O228" s="3"/>
      <c r="P228" s="3"/>
    </row>
    <row r="229" spans="1:16" x14ac:dyDescent="0.35">
      <c r="A229" s="8" t="s">
        <v>8</v>
      </c>
      <c r="B229" s="9">
        <v>2015</v>
      </c>
      <c r="C229" s="9" t="s">
        <v>16</v>
      </c>
      <c r="D229" s="11">
        <v>386</v>
      </c>
      <c r="E229" s="3"/>
      <c r="F229" s="3"/>
      <c r="G229" s="3"/>
      <c r="H229" s="3"/>
      <c r="I229" s="3"/>
      <c r="J229" s="3"/>
      <c r="K229" s="3"/>
      <c r="L229" s="3"/>
      <c r="M229" s="3"/>
      <c r="N229" s="3"/>
      <c r="O229" s="3"/>
      <c r="P229" s="3"/>
    </row>
    <row r="230" spans="1:16" x14ac:dyDescent="0.35">
      <c r="A230" s="8" t="s">
        <v>8</v>
      </c>
      <c r="B230" s="9">
        <v>2015</v>
      </c>
      <c r="C230" s="9" t="s">
        <v>17</v>
      </c>
      <c r="D230" s="11">
        <v>130.82</v>
      </c>
      <c r="E230" s="3"/>
      <c r="F230" s="3"/>
      <c r="G230" s="3"/>
      <c r="H230" s="3"/>
      <c r="I230" s="3"/>
      <c r="J230" s="3"/>
      <c r="K230" s="3"/>
      <c r="L230" s="3"/>
      <c r="M230" s="3"/>
      <c r="N230" s="3"/>
      <c r="O230" s="3"/>
      <c r="P230" s="3"/>
    </row>
    <row r="231" spans="1:16" x14ac:dyDescent="0.35">
      <c r="A231" s="8" t="s">
        <v>8</v>
      </c>
      <c r="B231" s="9">
        <v>2015</v>
      </c>
      <c r="C231" s="13" t="s">
        <v>37</v>
      </c>
      <c r="D231" s="11">
        <v>0</v>
      </c>
      <c r="E231" s="3"/>
      <c r="F231" s="3"/>
      <c r="G231" s="3"/>
      <c r="H231" s="3"/>
      <c r="I231" s="3"/>
      <c r="J231" s="3"/>
      <c r="K231" s="3"/>
      <c r="L231" s="3"/>
      <c r="M231" s="3"/>
      <c r="N231" s="3"/>
      <c r="O231" s="3"/>
      <c r="P231" s="3"/>
    </row>
    <row r="232" spans="1:16" x14ac:dyDescent="0.35">
      <c r="A232" s="8" t="s">
        <v>8</v>
      </c>
      <c r="B232" s="9">
        <v>2015</v>
      </c>
      <c r="C232" s="14" t="s">
        <v>38</v>
      </c>
      <c r="D232" s="11">
        <v>3</v>
      </c>
      <c r="E232" s="3"/>
      <c r="F232" s="3"/>
      <c r="G232" s="3"/>
      <c r="H232" s="3"/>
      <c r="I232" s="3"/>
      <c r="J232" s="3"/>
      <c r="K232" s="3"/>
      <c r="L232" s="3"/>
      <c r="M232" s="3"/>
      <c r="N232" s="3"/>
      <c r="O232" s="3"/>
      <c r="P232" s="3"/>
    </row>
    <row r="233" spans="1:16" x14ac:dyDescent="0.35">
      <c r="A233" s="8" t="s">
        <v>8</v>
      </c>
      <c r="B233" s="9">
        <v>2015</v>
      </c>
      <c r="C233" s="9" t="s">
        <v>43</v>
      </c>
      <c r="D233" s="11">
        <v>35</v>
      </c>
      <c r="E233" s="3"/>
      <c r="F233" s="3"/>
      <c r="G233" s="3"/>
      <c r="H233" s="3"/>
      <c r="I233" s="3"/>
      <c r="J233" s="3"/>
      <c r="K233" s="3"/>
      <c r="L233" s="3"/>
      <c r="M233" s="3"/>
      <c r="N233" s="3"/>
      <c r="O233" s="3"/>
      <c r="P233" s="3"/>
    </row>
    <row r="234" spans="1:16" x14ac:dyDescent="0.35">
      <c r="A234" s="8" t="s">
        <v>8</v>
      </c>
      <c r="B234" s="9">
        <v>2015</v>
      </c>
      <c r="C234" s="9" t="s">
        <v>44</v>
      </c>
      <c r="D234" s="11">
        <v>23</v>
      </c>
      <c r="E234" s="3"/>
      <c r="F234" s="3"/>
      <c r="G234" s="3"/>
      <c r="H234" s="3"/>
      <c r="I234" s="3"/>
      <c r="J234" s="3"/>
      <c r="K234" s="3"/>
      <c r="L234" s="3"/>
      <c r="M234" s="3"/>
      <c r="N234" s="3"/>
      <c r="O234" s="3"/>
      <c r="P234" s="3"/>
    </row>
    <row r="235" spans="1:16" x14ac:dyDescent="0.35">
      <c r="A235" s="8" t="s">
        <v>8</v>
      </c>
      <c r="B235" s="9">
        <v>2015</v>
      </c>
      <c r="C235" s="9" t="s">
        <v>22</v>
      </c>
      <c r="D235" s="11">
        <v>7</v>
      </c>
      <c r="E235" s="3"/>
      <c r="F235" s="3"/>
      <c r="G235" s="3"/>
      <c r="H235" s="3"/>
      <c r="I235" s="3"/>
      <c r="J235" s="3"/>
      <c r="K235" s="3"/>
      <c r="L235" s="3"/>
      <c r="M235" s="3"/>
      <c r="N235" s="3"/>
      <c r="O235" s="3"/>
      <c r="P235" s="3"/>
    </row>
    <row r="236" spans="1:16" x14ac:dyDescent="0.35">
      <c r="A236" s="8" t="s">
        <v>8</v>
      </c>
      <c r="B236" s="9">
        <v>2015</v>
      </c>
      <c r="C236" s="9" t="s">
        <v>23</v>
      </c>
      <c r="D236" s="11">
        <v>0</v>
      </c>
      <c r="E236" s="3"/>
      <c r="F236" s="3"/>
      <c r="G236" s="3"/>
      <c r="H236" s="3"/>
      <c r="I236" s="3"/>
      <c r="J236" s="3"/>
      <c r="K236" s="3"/>
      <c r="L236" s="3"/>
      <c r="M236" s="3"/>
      <c r="N236" s="3"/>
      <c r="O236" s="3"/>
      <c r="P236" s="3"/>
    </row>
    <row r="237" spans="1:16" x14ac:dyDescent="0.35">
      <c r="A237" s="8" t="s">
        <v>8</v>
      </c>
      <c r="B237" s="9">
        <v>2016</v>
      </c>
      <c r="C237" s="9" t="s">
        <v>41</v>
      </c>
      <c r="D237" s="11">
        <v>16</v>
      </c>
      <c r="E237" s="3"/>
      <c r="F237" s="3"/>
      <c r="G237" s="3"/>
      <c r="H237" s="3"/>
      <c r="I237" s="3"/>
      <c r="J237" s="3"/>
      <c r="K237" s="3"/>
      <c r="L237" s="3"/>
      <c r="M237" s="3"/>
      <c r="N237" s="3"/>
      <c r="O237" s="3"/>
      <c r="P237" s="3"/>
    </row>
    <row r="238" spans="1:16" x14ac:dyDescent="0.35">
      <c r="A238" s="8" t="s">
        <v>8</v>
      </c>
      <c r="B238" s="9">
        <v>2016</v>
      </c>
      <c r="C238" s="9" t="s">
        <v>12</v>
      </c>
      <c r="D238" s="11">
        <v>4</v>
      </c>
      <c r="E238" s="3"/>
      <c r="F238" s="3"/>
      <c r="G238" s="3"/>
      <c r="H238" s="3"/>
      <c r="I238" s="3"/>
      <c r="J238" s="3"/>
      <c r="K238" s="3"/>
      <c r="L238" s="3"/>
      <c r="M238" s="3"/>
      <c r="N238" s="3"/>
      <c r="O238" s="3"/>
      <c r="P238" s="3"/>
    </row>
    <row r="239" spans="1:16" x14ac:dyDescent="0.35">
      <c r="A239" s="8" t="s">
        <v>8</v>
      </c>
      <c r="B239" s="9">
        <v>2016</v>
      </c>
      <c r="C239" s="9" t="s">
        <v>13</v>
      </c>
      <c r="D239" s="11">
        <v>973</v>
      </c>
      <c r="E239" s="3"/>
      <c r="F239" s="3"/>
      <c r="G239" s="3"/>
      <c r="H239" s="3"/>
      <c r="I239" s="3"/>
      <c r="J239" s="3"/>
      <c r="K239" s="3"/>
      <c r="L239" s="3"/>
      <c r="M239" s="3"/>
      <c r="N239" s="3"/>
      <c r="O239" s="3"/>
      <c r="P239" s="3"/>
    </row>
    <row r="240" spans="1:16" x14ac:dyDescent="0.35">
      <c r="A240" s="8" t="s">
        <v>8</v>
      </c>
      <c r="B240" s="9">
        <v>2016</v>
      </c>
      <c r="C240" s="9" t="s">
        <v>14</v>
      </c>
      <c r="D240" s="11">
        <v>113</v>
      </c>
      <c r="E240" s="3"/>
      <c r="F240" s="3"/>
      <c r="G240" s="3"/>
      <c r="H240" s="3"/>
      <c r="I240" s="3"/>
      <c r="J240" s="3"/>
      <c r="K240" s="3"/>
      <c r="L240" s="3"/>
      <c r="M240" s="3"/>
      <c r="N240" s="3"/>
      <c r="O240" s="3"/>
      <c r="P240" s="3"/>
    </row>
    <row r="241" spans="1:16" x14ac:dyDescent="0.35">
      <c r="A241" s="8" t="s">
        <v>8</v>
      </c>
      <c r="B241" s="9">
        <v>2016</v>
      </c>
      <c r="C241" s="9" t="s">
        <v>42</v>
      </c>
      <c r="D241" s="12">
        <v>81.08</v>
      </c>
      <c r="E241" s="3"/>
      <c r="F241" s="3"/>
      <c r="G241" s="3"/>
      <c r="H241" s="3"/>
      <c r="I241" s="3"/>
      <c r="J241" s="3"/>
      <c r="K241" s="3"/>
      <c r="L241" s="3"/>
      <c r="M241" s="3"/>
      <c r="N241" s="3"/>
      <c r="O241" s="3"/>
      <c r="P241" s="3"/>
    </row>
    <row r="242" spans="1:16" x14ac:dyDescent="0.35">
      <c r="A242" s="8" t="s">
        <v>8</v>
      </c>
      <c r="B242" s="9">
        <v>2016</v>
      </c>
      <c r="C242" s="9" t="s">
        <v>16</v>
      </c>
      <c r="D242" s="11">
        <v>640</v>
      </c>
      <c r="E242" s="3"/>
      <c r="F242" s="3"/>
      <c r="G242" s="3"/>
      <c r="H242" s="3"/>
      <c r="I242" s="3"/>
      <c r="J242" s="3"/>
      <c r="K242" s="3"/>
      <c r="L242" s="3"/>
      <c r="M242" s="3"/>
      <c r="N242" s="3"/>
      <c r="O242" s="3"/>
      <c r="P242" s="3"/>
    </row>
    <row r="243" spans="1:16" x14ac:dyDescent="0.35">
      <c r="A243" s="8" t="s">
        <v>8</v>
      </c>
      <c r="B243" s="9">
        <v>2016</v>
      </c>
      <c r="C243" s="9" t="s">
        <v>17</v>
      </c>
      <c r="D243" s="11">
        <v>152.03</v>
      </c>
      <c r="E243" s="3"/>
      <c r="F243" s="3"/>
      <c r="G243" s="3"/>
      <c r="H243" s="3"/>
      <c r="I243" s="3"/>
      <c r="J243" s="3"/>
      <c r="K243" s="3"/>
      <c r="L243" s="3"/>
      <c r="M243" s="3"/>
      <c r="N243" s="3"/>
      <c r="O243" s="3"/>
      <c r="P243" s="3"/>
    </row>
    <row r="244" spans="1:16" x14ac:dyDescent="0.35">
      <c r="A244" s="8" t="s">
        <v>8</v>
      </c>
      <c r="B244" s="9">
        <v>2016</v>
      </c>
      <c r="C244" s="13" t="s">
        <v>37</v>
      </c>
      <c r="D244" s="11">
        <v>4</v>
      </c>
      <c r="E244" s="3"/>
      <c r="F244" s="3"/>
      <c r="G244" s="3"/>
      <c r="H244" s="3"/>
      <c r="I244" s="3"/>
      <c r="J244" s="3"/>
      <c r="K244" s="3"/>
      <c r="L244" s="3"/>
      <c r="M244" s="3"/>
      <c r="N244" s="3"/>
      <c r="O244" s="3"/>
      <c r="P244" s="3"/>
    </row>
    <row r="245" spans="1:16" x14ac:dyDescent="0.35">
      <c r="A245" s="8" t="s">
        <v>8</v>
      </c>
      <c r="B245" s="9">
        <v>2016</v>
      </c>
      <c r="C245" s="14" t="s">
        <v>38</v>
      </c>
      <c r="D245" s="11">
        <v>7</v>
      </c>
      <c r="E245" s="3"/>
      <c r="F245" s="3"/>
      <c r="G245" s="3"/>
      <c r="H245" s="3"/>
      <c r="I245" s="3"/>
      <c r="J245" s="3"/>
      <c r="K245" s="3"/>
      <c r="L245" s="3"/>
      <c r="M245" s="3"/>
      <c r="N245" s="3"/>
      <c r="O245" s="3"/>
      <c r="P245" s="3"/>
    </row>
    <row r="246" spans="1:16" x14ac:dyDescent="0.35">
      <c r="A246" s="8" t="s">
        <v>8</v>
      </c>
      <c r="B246" s="9">
        <v>2016</v>
      </c>
      <c r="C246" s="9" t="s">
        <v>43</v>
      </c>
      <c r="D246" s="11">
        <v>83</v>
      </c>
      <c r="E246" s="3"/>
      <c r="F246" s="3"/>
      <c r="G246" s="3"/>
      <c r="H246" s="3"/>
      <c r="I246" s="3"/>
      <c r="J246" s="3"/>
      <c r="K246" s="3"/>
      <c r="L246" s="3"/>
      <c r="M246" s="3"/>
      <c r="N246" s="3"/>
      <c r="O246" s="3"/>
      <c r="P246" s="3"/>
    </row>
    <row r="247" spans="1:16" x14ac:dyDescent="0.35">
      <c r="A247" s="8" t="s">
        <v>8</v>
      </c>
      <c r="B247" s="9">
        <v>2016</v>
      </c>
      <c r="C247" s="9" t="s">
        <v>44</v>
      </c>
      <c r="D247" s="11">
        <v>38</v>
      </c>
      <c r="E247" s="3"/>
      <c r="F247" s="3"/>
      <c r="G247" s="3"/>
      <c r="H247" s="3"/>
      <c r="I247" s="3"/>
      <c r="J247" s="3"/>
      <c r="K247" s="3"/>
      <c r="L247" s="3"/>
      <c r="M247" s="3"/>
      <c r="N247" s="3"/>
      <c r="O247" s="3"/>
      <c r="P247" s="3"/>
    </row>
    <row r="248" spans="1:16" x14ac:dyDescent="0.35">
      <c r="A248" s="8" t="s">
        <v>8</v>
      </c>
      <c r="B248" s="9">
        <v>2016</v>
      </c>
      <c r="C248" s="9" t="s">
        <v>22</v>
      </c>
      <c r="D248" s="11">
        <v>6</v>
      </c>
      <c r="E248" s="3"/>
      <c r="F248" s="3"/>
      <c r="G248" s="3"/>
      <c r="H248" s="3"/>
      <c r="I248" s="3"/>
      <c r="J248" s="3"/>
      <c r="K248" s="3"/>
      <c r="L248" s="3"/>
      <c r="M248" s="3"/>
      <c r="N248" s="3"/>
      <c r="O248" s="3"/>
      <c r="P248" s="3"/>
    </row>
    <row r="249" spans="1:16" x14ac:dyDescent="0.35">
      <c r="A249" s="8" t="s">
        <v>8</v>
      </c>
      <c r="B249" s="9">
        <v>2016</v>
      </c>
      <c r="C249" s="9" t="s">
        <v>23</v>
      </c>
      <c r="D249" s="11">
        <v>0</v>
      </c>
      <c r="E249" s="3"/>
      <c r="F249" s="3"/>
      <c r="G249" s="3"/>
      <c r="H249" s="3"/>
      <c r="I249" s="3"/>
      <c r="J249" s="3"/>
      <c r="K249" s="3"/>
      <c r="L249" s="3"/>
      <c r="M249" s="3"/>
      <c r="N249" s="3"/>
      <c r="O249" s="3"/>
      <c r="P249" s="3"/>
    </row>
    <row r="250" spans="1:16" x14ac:dyDescent="0.35">
      <c r="A250" s="8" t="s">
        <v>8</v>
      </c>
      <c r="B250" s="9">
        <v>2017</v>
      </c>
      <c r="C250" s="9" t="s">
        <v>41</v>
      </c>
      <c r="D250" s="11">
        <v>10</v>
      </c>
      <c r="E250" s="3"/>
      <c r="F250" s="3"/>
      <c r="G250" s="3"/>
      <c r="H250" s="3"/>
      <c r="I250" s="3"/>
      <c r="J250" s="3"/>
      <c r="K250" s="3"/>
      <c r="L250" s="3"/>
      <c r="M250" s="3"/>
      <c r="N250" s="3"/>
      <c r="O250" s="3"/>
      <c r="P250" s="3"/>
    </row>
    <row r="251" spans="1:16" x14ac:dyDescent="0.35">
      <c r="A251" s="8" t="s">
        <v>8</v>
      </c>
      <c r="B251" s="9">
        <v>2017</v>
      </c>
      <c r="C251" s="9" t="s">
        <v>12</v>
      </c>
      <c r="D251" s="11">
        <v>0</v>
      </c>
      <c r="E251" s="3"/>
      <c r="F251" s="3"/>
      <c r="G251" s="3"/>
      <c r="H251" s="3"/>
      <c r="I251" s="3"/>
      <c r="J251" s="3"/>
      <c r="K251" s="3"/>
      <c r="L251" s="3"/>
      <c r="M251" s="3"/>
      <c r="N251" s="3"/>
      <c r="O251" s="3"/>
      <c r="P251" s="3"/>
    </row>
    <row r="252" spans="1:16" x14ac:dyDescent="0.35">
      <c r="A252" s="8" t="s">
        <v>8</v>
      </c>
      <c r="B252" s="9">
        <v>2017</v>
      </c>
      <c r="C252" s="9" t="s">
        <v>13</v>
      </c>
      <c r="D252" s="11">
        <v>308</v>
      </c>
      <c r="E252" s="3"/>
      <c r="F252" s="3"/>
      <c r="G252" s="3"/>
      <c r="H252" s="3"/>
      <c r="I252" s="3"/>
      <c r="J252" s="3"/>
      <c r="K252" s="3"/>
      <c r="L252" s="3"/>
      <c r="M252" s="3"/>
      <c r="N252" s="3"/>
      <c r="O252" s="3"/>
      <c r="P252" s="3"/>
    </row>
    <row r="253" spans="1:16" x14ac:dyDescent="0.35">
      <c r="A253" s="8" t="s">
        <v>8</v>
      </c>
      <c r="B253" s="9">
        <v>2017</v>
      </c>
      <c r="C253" s="9" t="s">
        <v>14</v>
      </c>
      <c r="D253" s="11">
        <v>64</v>
      </c>
      <c r="E253" s="3"/>
      <c r="F253" s="3"/>
      <c r="G253" s="3"/>
      <c r="H253" s="3"/>
      <c r="I253" s="3"/>
      <c r="J253" s="3"/>
      <c r="K253" s="3"/>
      <c r="L253" s="3"/>
      <c r="M253" s="3"/>
      <c r="N253" s="3"/>
      <c r="O253" s="3"/>
      <c r="P253" s="3"/>
    </row>
    <row r="254" spans="1:16" x14ac:dyDescent="0.35">
      <c r="A254" s="8" t="s">
        <v>8</v>
      </c>
      <c r="B254" s="9">
        <v>2017</v>
      </c>
      <c r="C254" s="9" t="s">
        <v>42</v>
      </c>
      <c r="D254" s="12">
        <v>30.8</v>
      </c>
      <c r="E254" s="3"/>
      <c r="F254" s="3"/>
      <c r="G254" s="3"/>
      <c r="H254" s="3"/>
      <c r="I254" s="3"/>
      <c r="J254" s="3"/>
      <c r="K254" s="3"/>
      <c r="L254" s="3"/>
      <c r="M254" s="3"/>
      <c r="N254" s="3"/>
      <c r="O254" s="3"/>
      <c r="P254" s="3"/>
    </row>
    <row r="255" spans="1:16" x14ac:dyDescent="0.35">
      <c r="A255" s="8" t="s">
        <v>8</v>
      </c>
      <c r="B255" s="9">
        <v>2017</v>
      </c>
      <c r="C255" s="9" t="s">
        <v>16</v>
      </c>
      <c r="D255" s="11">
        <v>252</v>
      </c>
      <c r="E255" s="3"/>
      <c r="F255" s="3"/>
      <c r="G255" s="3"/>
      <c r="H255" s="3"/>
      <c r="I255" s="3"/>
      <c r="J255" s="3"/>
      <c r="K255" s="3"/>
      <c r="L255" s="3"/>
      <c r="M255" s="3"/>
      <c r="N255" s="3"/>
      <c r="O255" s="3"/>
      <c r="P255" s="3"/>
    </row>
    <row r="256" spans="1:16" x14ac:dyDescent="0.35">
      <c r="A256" s="8" t="s">
        <v>8</v>
      </c>
      <c r="B256" s="9">
        <v>2017</v>
      </c>
      <c r="C256" s="9" t="s">
        <v>17</v>
      </c>
      <c r="D256" s="11">
        <v>122.22</v>
      </c>
      <c r="E256" s="3"/>
      <c r="F256" s="3"/>
      <c r="G256" s="3"/>
      <c r="H256" s="3"/>
      <c r="I256" s="3"/>
      <c r="J256" s="3"/>
      <c r="K256" s="3"/>
      <c r="L256" s="3"/>
      <c r="M256" s="3"/>
      <c r="N256" s="3"/>
      <c r="O256" s="3"/>
      <c r="P256" s="3"/>
    </row>
    <row r="257" spans="1:16" x14ac:dyDescent="0.35">
      <c r="A257" s="8" t="s">
        <v>8</v>
      </c>
      <c r="B257" s="9">
        <v>2017</v>
      </c>
      <c r="C257" s="13" t="s">
        <v>37</v>
      </c>
      <c r="D257" s="11">
        <v>0</v>
      </c>
      <c r="E257" s="3"/>
      <c r="F257" s="3"/>
      <c r="G257" s="3"/>
      <c r="H257" s="3"/>
      <c r="I257" s="3"/>
      <c r="J257" s="3"/>
      <c r="K257" s="3"/>
      <c r="L257" s="3"/>
      <c r="M257" s="3"/>
      <c r="N257" s="3"/>
      <c r="O257" s="3"/>
      <c r="P257" s="3"/>
    </row>
    <row r="258" spans="1:16" x14ac:dyDescent="0.35">
      <c r="A258" s="8" t="s">
        <v>8</v>
      </c>
      <c r="B258" s="9">
        <v>2017</v>
      </c>
      <c r="C258" s="14" t="s">
        <v>38</v>
      </c>
      <c r="D258" s="11">
        <v>4</v>
      </c>
      <c r="E258" s="3"/>
      <c r="F258" s="3"/>
      <c r="G258" s="3"/>
      <c r="H258" s="3"/>
      <c r="I258" s="3"/>
      <c r="J258" s="3"/>
      <c r="K258" s="3"/>
      <c r="L258" s="3"/>
      <c r="M258" s="3"/>
      <c r="N258" s="3"/>
      <c r="O258" s="3"/>
      <c r="P258" s="3"/>
    </row>
    <row r="259" spans="1:16" x14ac:dyDescent="0.35">
      <c r="A259" s="8" t="s">
        <v>8</v>
      </c>
      <c r="B259" s="9">
        <v>2017</v>
      </c>
      <c r="C259" s="9" t="s">
        <v>43</v>
      </c>
      <c r="D259" s="11">
        <v>23</v>
      </c>
      <c r="E259" s="3"/>
      <c r="F259" s="3"/>
      <c r="G259" s="3"/>
      <c r="H259" s="3"/>
      <c r="I259" s="3"/>
      <c r="J259" s="3"/>
      <c r="K259" s="3"/>
      <c r="L259" s="3"/>
      <c r="M259" s="3"/>
      <c r="N259" s="3"/>
      <c r="O259" s="3"/>
      <c r="P259" s="3"/>
    </row>
    <row r="260" spans="1:16" x14ac:dyDescent="0.35">
      <c r="A260" s="8" t="s">
        <v>8</v>
      </c>
      <c r="B260" s="9">
        <v>2017</v>
      </c>
      <c r="C260" s="9" t="s">
        <v>44</v>
      </c>
      <c r="D260" s="11">
        <v>11</v>
      </c>
      <c r="E260" s="3"/>
      <c r="F260" s="3"/>
      <c r="G260" s="3"/>
      <c r="H260" s="3"/>
      <c r="I260" s="3"/>
      <c r="J260" s="3"/>
      <c r="K260" s="3"/>
      <c r="L260" s="3"/>
      <c r="M260" s="3"/>
      <c r="N260" s="3"/>
      <c r="O260" s="3"/>
      <c r="P260" s="3"/>
    </row>
    <row r="261" spans="1:16" x14ac:dyDescent="0.35">
      <c r="A261" s="8" t="s">
        <v>8</v>
      </c>
      <c r="B261" s="9">
        <v>2017</v>
      </c>
      <c r="C261" s="9" t="s">
        <v>22</v>
      </c>
      <c r="D261" s="11">
        <v>6</v>
      </c>
      <c r="E261" s="3"/>
      <c r="F261" s="3"/>
      <c r="G261" s="3"/>
      <c r="H261" s="3"/>
      <c r="I261" s="3"/>
      <c r="J261" s="3"/>
      <c r="K261" s="3"/>
      <c r="L261" s="3"/>
      <c r="M261" s="3"/>
      <c r="N261" s="3"/>
      <c r="O261" s="3"/>
      <c r="P261" s="3"/>
    </row>
    <row r="262" spans="1:16" x14ac:dyDescent="0.35">
      <c r="A262" s="8" t="s">
        <v>8</v>
      </c>
      <c r="B262" s="9">
        <v>2017</v>
      </c>
      <c r="C262" s="9" t="s">
        <v>23</v>
      </c>
      <c r="D262" s="11">
        <v>0</v>
      </c>
      <c r="E262" s="3"/>
      <c r="F262" s="3"/>
      <c r="G262" s="3"/>
      <c r="H262" s="3"/>
      <c r="I262" s="3"/>
      <c r="J262" s="3"/>
      <c r="K262" s="3"/>
      <c r="L262" s="3"/>
      <c r="M262" s="3"/>
      <c r="N262" s="3"/>
      <c r="O262" s="3"/>
      <c r="P262" s="3"/>
    </row>
    <row r="263" spans="1:16" x14ac:dyDescent="0.35">
      <c r="A263" s="8" t="s">
        <v>8</v>
      </c>
      <c r="B263" s="9">
        <v>2018</v>
      </c>
      <c r="C263" s="9" t="s">
        <v>41</v>
      </c>
      <c r="D263" s="11">
        <v>14</v>
      </c>
      <c r="E263" s="3"/>
      <c r="F263" s="3"/>
      <c r="G263" s="3"/>
      <c r="H263" s="3"/>
      <c r="I263" s="3"/>
      <c r="J263" s="3"/>
      <c r="K263" s="3"/>
      <c r="L263" s="3"/>
      <c r="M263" s="3"/>
      <c r="N263" s="3"/>
      <c r="O263" s="3"/>
      <c r="P263" s="3"/>
    </row>
    <row r="264" spans="1:16" x14ac:dyDescent="0.35">
      <c r="A264" s="8" t="s">
        <v>8</v>
      </c>
      <c r="B264" s="9">
        <v>2018</v>
      </c>
      <c r="C264" s="9" t="s">
        <v>12</v>
      </c>
      <c r="D264" s="11">
        <v>3</v>
      </c>
      <c r="E264" s="3"/>
      <c r="F264" s="3"/>
      <c r="G264" s="3"/>
      <c r="H264" s="3"/>
      <c r="I264" s="3"/>
      <c r="J264" s="3"/>
      <c r="K264" s="3"/>
      <c r="L264" s="3"/>
      <c r="M264" s="3"/>
      <c r="N264" s="3"/>
      <c r="O264" s="3"/>
      <c r="P264" s="3"/>
    </row>
    <row r="265" spans="1:16" x14ac:dyDescent="0.35">
      <c r="A265" s="8" t="s">
        <v>8</v>
      </c>
      <c r="B265" s="9">
        <v>2018</v>
      </c>
      <c r="C265" s="9" t="s">
        <v>13</v>
      </c>
      <c r="D265" s="11">
        <v>530</v>
      </c>
      <c r="E265" s="3"/>
      <c r="F265" s="3"/>
      <c r="G265" s="3"/>
      <c r="H265" s="3"/>
      <c r="I265" s="3"/>
      <c r="J265" s="3"/>
      <c r="K265" s="3"/>
      <c r="L265" s="3"/>
      <c r="M265" s="3"/>
      <c r="N265" s="3"/>
      <c r="O265" s="3"/>
      <c r="P265" s="3"/>
    </row>
    <row r="266" spans="1:16" x14ac:dyDescent="0.35">
      <c r="A266" s="8" t="s">
        <v>8</v>
      </c>
      <c r="B266" s="9">
        <v>2018</v>
      </c>
      <c r="C266" s="9" t="s">
        <v>14</v>
      </c>
      <c r="D266" s="11">
        <v>92</v>
      </c>
      <c r="E266" s="3"/>
      <c r="F266" s="3"/>
      <c r="G266" s="3"/>
      <c r="H266" s="3"/>
      <c r="I266" s="3"/>
      <c r="J266" s="3"/>
      <c r="K266" s="3"/>
      <c r="L266" s="3"/>
      <c r="M266" s="3"/>
      <c r="N266" s="3"/>
      <c r="O266" s="3"/>
      <c r="P266" s="3"/>
    </row>
    <row r="267" spans="1:16" x14ac:dyDescent="0.35">
      <c r="A267" s="8" t="s">
        <v>8</v>
      </c>
      <c r="B267" s="9">
        <v>2018</v>
      </c>
      <c r="C267" s="9" t="s">
        <v>42</v>
      </c>
      <c r="D267" s="12">
        <v>48.18</v>
      </c>
      <c r="E267" s="3"/>
      <c r="F267" s="3"/>
      <c r="G267" s="3"/>
      <c r="H267" s="3"/>
      <c r="I267" s="3"/>
      <c r="J267" s="3"/>
      <c r="K267" s="3"/>
      <c r="L267" s="3"/>
      <c r="M267" s="3"/>
      <c r="N267" s="3"/>
      <c r="O267" s="3"/>
      <c r="P267" s="3"/>
    </row>
    <row r="268" spans="1:16" x14ac:dyDescent="0.35">
      <c r="A268" s="8" t="s">
        <v>8</v>
      </c>
      <c r="B268" s="9">
        <v>2018</v>
      </c>
      <c r="C268" s="9" t="s">
        <v>16</v>
      </c>
      <c r="D268" s="11">
        <v>381</v>
      </c>
      <c r="E268" s="3"/>
      <c r="F268" s="3"/>
      <c r="G268" s="3"/>
      <c r="H268" s="3"/>
      <c r="I268" s="3"/>
      <c r="J268" s="3"/>
      <c r="K268" s="3"/>
      <c r="L268" s="3"/>
      <c r="M268" s="3"/>
      <c r="N268" s="3"/>
      <c r="O268" s="3"/>
      <c r="P268" s="3"/>
    </row>
    <row r="269" spans="1:16" x14ac:dyDescent="0.35">
      <c r="A269" s="8" t="s">
        <v>8</v>
      </c>
      <c r="B269" s="9">
        <v>2018</v>
      </c>
      <c r="C269" s="9" t="s">
        <v>17</v>
      </c>
      <c r="D269" s="11">
        <v>139.1</v>
      </c>
      <c r="E269" s="3"/>
      <c r="F269" s="3"/>
      <c r="G269" s="3"/>
      <c r="H269" s="3"/>
      <c r="I269" s="3"/>
      <c r="J269" s="3"/>
      <c r="K269" s="3"/>
      <c r="L269" s="3"/>
      <c r="M269" s="3"/>
      <c r="N269" s="3"/>
      <c r="O269" s="3"/>
      <c r="P269" s="3"/>
    </row>
    <row r="270" spans="1:16" x14ac:dyDescent="0.35">
      <c r="A270" s="8" t="s">
        <v>8</v>
      </c>
      <c r="B270" s="9">
        <v>2018</v>
      </c>
      <c r="C270" s="13" t="s">
        <v>37</v>
      </c>
      <c r="D270" s="11">
        <v>0</v>
      </c>
      <c r="E270" s="3"/>
      <c r="F270" s="3"/>
      <c r="G270" s="3"/>
      <c r="H270" s="3"/>
      <c r="I270" s="3"/>
      <c r="J270" s="3"/>
      <c r="K270" s="3"/>
      <c r="L270" s="3"/>
      <c r="M270" s="3"/>
      <c r="N270" s="3"/>
      <c r="O270" s="3"/>
      <c r="P270" s="3"/>
    </row>
    <row r="271" spans="1:16" x14ac:dyDescent="0.35">
      <c r="A271" s="8" t="s">
        <v>8</v>
      </c>
      <c r="B271" s="9">
        <v>2018</v>
      </c>
      <c r="C271" s="14" t="s">
        <v>38</v>
      </c>
      <c r="D271" s="11">
        <v>4</v>
      </c>
      <c r="E271" s="3"/>
      <c r="F271" s="3"/>
      <c r="G271" s="3"/>
      <c r="H271" s="3"/>
      <c r="I271" s="3"/>
      <c r="J271" s="3"/>
      <c r="K271" s="3"/>
      <c r="L271" s="3"/>
      <c r="M271" s="3"/>
      <c r="N271" s="3"/>
      <c r="O271" s="3"/>
      <c r="P271" s="3"/>
    </row>
    <row r="272" spans="1:16" x14ac:dyDescent="0.35">
      <c r="A272" s="8" t="s">
        <v>8</v>
      </c>
      <c r="B272" s="9">
        <v>2018</v>
      </c>
      <c r="C272" s="9" t="s">
        <v>43</v>
      </c>
      <c r="D272" s="11">
        <v>52</v>
      </c>
      <c r="E272" s="3"/>
      <c r="F272" s="3"/>
      <c r="G272" s="3"/>
      <c r="H272" s="3"/>
      <c r="I272" s="3"/>
      <c r="J272" s="3"/>
      <c r="K272" s="3"/>
      <c r="L272" s="3"/>
      <c r="M272" s="3"/>
      <c r="N272" s="3"/>
      <c r="O272" s="3"/>
      <c r="P272" s="3"/>
    </row>
    <row r="273" spans="1:16" x14ac:dyDescent="0.35">
      <c r="A273" s="8" t="s">
        <v>8</v>
      </c>
      <c r="B273" s="9">
        <v>2018</v>
      </c>
      <c r="C273" s="9" t="s">
        <v>44</v>
      </c>
      <c r="D273" s="11">
        <v>18</v>
      </c>
      <c r="E273" s="3"/>
      <c r="F273" s="3"/>
      <c r="G273" s="3"/>
      <c r="H273" s="3"/>
      <c r="I273" s="3"/>
      <c r="J273" s="3"/>
      <c r="K273" s="3"/>
      <c r="L273" s="3"/>
      <c r="M273" s="3"/>
      <c r="N273" s="3"/>
      <c r="O273" s="3"/>
      <c r="P273" s="3"/>
    </row>
    <row r="274" spans="1:16" x14ac:dyDescent="0.35">
      <c r="A274" s="8" t="s">
        <v>8</v>
      </c>
      <c r="B274" s="9">
        <v>2018</v>
      </c>
      <c r="C274" s="9" t="s">
        <v>22</v>
      </c>
      <c r="D274" s="11">
        <v>8</v>
      </c>
      <c r="E274" s="3"/>
      <c r="F274" s="3"/>
      <c r="G274" s="3"/>
      <c r="H274" s="3"/>
      <c r="I274" s="3"/>
      <c r="J274" s="3"/>
      <c r="K274" s="3"/>
      <c r="L274" s="3"/>
      <c r="M274" s="3"/>
      <c r="N274" s="3"/>
      <c r="O274" s="3"/>
      <c r="P274" s="3"/>
    </row>
    <row r="275" spans="1:16" x14ac:dyDescent="0.35">
      <c r="A275" s="8" t="s">
        <v>8</v>
      </c>
      <c r="B275" s="9">
        <v>2018</v>
      </c>
      <c r="C275" s="9" t="s">
        <v>23</v>
      </c>
      <c r="D275" s="11">
        <v>0</v>
      </c>
      <c r="E275" s="3"/>
      <c r="F275" s="3"/>
      <c r="G275" s="3"/>
      <c r="H275" s="3"/>
      <c r="I275" s="3"/>
      <c r="J275" s="3"/>
      <c r="K275" s="3"/>
      <c r="L275" s="3"/>
      <c r="M275" s="3"/>
      <c r="N275" s="3"/>
      <c r="O275" s="3"/>
      <c r="P275" s="3"/>
    </row>
    <row r="276" spans="1:16" x14ac:dyDescent="0.35">
      <c r="A276" s="8" t="s">
        <v>8</v>
      </c>
      <c r="B276" s="9">
        <v>2019</v>
      </c>
      <c r="C276" s="9" t="s">
        <v>41</v>
      </c>
      <c r="D276" s="11">
        <v>14</v>
      </c>
      <c r="E276" s="3"/>
      <c r="F276" s="3"/>
      <c r="G276" s="3"/>
      <c r="H276" s="3"/>
      <c r="I276" s="3"/>
      <c r="J276" s="3"/>
      <c r="K276" s="3"/>
      <c r="L276" s="3"/>
      <c r="M276" s="3"/>
      <c r="N276" s="3"/>
      <c r="O276" s="3"/>
      <c r="P276" s="3"/>
    </row>
    <row r="277" spans="1:16" x14ac:dyDescent="0.35">
      <c r="A277" s="8" t="s">
        <v>8</v>
      </c>
      <c r="B277" s="9">
        <v>2019</v>
      </c>
      <c r="C277" s="9" t="s">
        <v>12</v>
      </c>
      <c r="D277" s="11">
        <v>0</v>
      </c>
      <c r="E277" s="3"/>
      <c r="F277" s="3"/>
      <c r="G277" s="3"/>
      <c r="H277" s="3"/>
      <c r="I277" s="3"/>
      <c r="J277" s="3"/>
      <c r="K277" s="3"/>
      <c r="L277" s="3"/>
      <c r="M277" s="3"/>
      <c r="N277" s="3"/>
      <c r="O277" s="3"/>
      <c r="P277" s="3"/>
    </row>
    <row r="278" spans="1:16" x14ac:dyDescent="0.35">
      <c r="A278" s="8" t="s">
        <v>8</v>
      </c>
      <c r="B278" s="9">
        <v>2019</v>
      </c>
      <c r="C278" s="9" t="s">
        <v>13</v>
      </c>
      <c r="D278" s="11">
        <v>464</v>
      </c>
      <c r="E278" s="3"/>
      <c r="F278" s="3"/>
      <c r="G278" s="3"/>
      <c r="H278" s="3"/>
      <c r="I278" s="3"/>
      <c r="J278" s="3"/>
      <c r="K278" s="3"/>
      <c r="L278" s="3"/>
      <c r="M278" s="3"/>
      <c r="N278" s="3"/>
      <c r="O278" s="3"/>
      <c r="P278" s="3"/>
    </row>
    <row r="279" spans="1:16" x14ac:dyDescent="0.35">
      <c r="A279" s="8" t="s">
        <v>8</v>
      </c>
      <c r="B279" s="9">
        <v>2019</v>
      </c>
      <c r="C279" s="9" t="s">
        <v>14</v>
      </c>
      <c r="D279" s="11">
        <v>100</v>
      </c>
      <c r="E279" s="3"/>
      <c r="F279" s="3"/>
      <c r="G279" s="3"/>
      <c r="H279" s="3"/>
      <c r="I279" s="3"/>
      <c r="J279" s="3"/>
      <c r="K279" s="3"/>
      <c r="L279" s="3"/>
      <c r="M279" s="3"/>
      <c r="N279" s="3"/>
      <c r="O279" s="3"/>
      <c r="P279" s="3"/>
    </row>
    <row r="280" spans="1:16" x14ac:dyDescent="0.35">
      <c r="A280" s="8" t="s">
        <v>8</v>
      </c>
      <c r="B280" s="9">
        <v>2019</v>
      </c>
      <c r="C280" s="9" t="s">
        <v>42</v>
      </c>
      <c r="D280" s="12">
        <v>33.14</v>
      </c>
      <c r="E280" s="3"/>
      <c r="F280" s="3"/>
      <c r="G280" s="3"/>
      <c r="H280" s="3"/>
      <c r="I280" s="3"/>
      <c r="J280" s="3"/>
      <c r="K280" s="3"/>
      <c r="L280" s="3"/>
      <c r="M280" s="3"/>
      <c r="N280" s="3"/>
      <c r="O280" s="3"/>
      <c r="P280" s="3"/>
    </row>
    <row r="281" spans="1:16" x14ac:dyDescent="0.35">
      <c r="A281" s="8" t="s">
        <v>8</v>
      </c>
      <c r="B281" s="9">
        <v>2019</v>
      </c>
      <c r="C281" s="9" t="s">
        <v>16</v>
      </c>
      <c r="D281" s="11">
        <v>328</v>
      </c>
      <c r="E281" s="3"/>
      <c r="F281" s="3"/>
      <c r="G281" s="3"/>
      <c r="H281" s="3"/>
      <c r="I281" s="3"/>
      <c r="J281" s="3"/>
      <c r="K281" s="3"/>
      <c r="L281" s="3"/>
      <c r="M281" s="3"/>
      <c r="N281" s="3"/>
      <c r="O281" s="3"/>
      <c r="P281" s="3"/>
    </row>
    <row r="282" spans="1:16" x14ac:dyDescent="0.35">
      <c r="A282" s="8" t="s">
        <v>8</v>
      </c>
      <c r="B282" s="9">
        <v>2019</v>
      </c>
      <c r="C282" s="9" t="s">
        <v>17</v>
      </c>
      <c r="D282" s="11">
        <v>141.46</v>
      </c>
      <c r="E282" s="3"/>
      <c r="F282" s="3"/>
      <c r="G282" s="3"/>
      <c r="H282" s="3"/>
      <c r="I282" s="3"/>
      <c r="J282" s="3"/>
      <c r="K282" s="3"/>
      <c r="L282" s="3"/>
      <c r="M282" s="3"/>
      <c r="N282" s="3"/>
      <c r="O282" s="3"/>
      <c r="P282" s="3"/>
    </row>
    <row r="283" spans="1:16" x14ac:dyDescent="0.35">
      <c r="A283" s="8" t="s">
        <v>8</v>
      </c>
      <c r="B283" s="9">
        <v>2019</v>
      </c>
      <c r="C283" s="13" t="s">
        <v>37</v>
      </c>
      <c r="D283" s="11">
        <v>1</v>
      </c>
      <c r="E283" s="3"/>
      <c r="F283" s="3"/>
      <c r="G283" s="3"/>
      <c r="H283" s="3"/>
      <c r="I283" s="3"/>
      <c r="J283" s="3"/>
      <c r="K283" s="3"/>
      <c r="L283" s="3"/>
      <c r="M283" s="3"/>
      <c r="N283" s="3"/>
      <c r="O283" s="3"/>
      <c r="P283" s="3"/>
    </row>
    <row r="284" spans="1:16" x14ac:dyDescent="0.35">
      <c r="A284" s="8" t="s">
        <v>8</v>
      </c>
      <c r="B284" s="9">
        <v>2019</v>
      </c>
      <c r="C284" s="14" t="s">
        <v>38</v>
      </c>
      <c r="D284" s="11">
        <v>2</v>
      </c>
      <c r="E284" s="3"/>
      <c r="F284" s="3"/>
      <c r="G284" s="3"/>
      <c r="H284" s="3"/>
      <c r="I284" s="3"/>
      <c r="J284" s="3"/>
      <c r="K284" s="3"/>
      <c r="L284" s="3"/>
      <c r="M284" s="3"/>
      <c r="N284" s="3"/>
      <c r="O284" s="3"/>
      <c r="P284" s="3"/>
    </row>
    <row r="285" spans="1:16" x14ac:dyDescent="0.35">
      <c r="A285" s="8" t="s">
        <v>8</v>
      </c>
      <c r="B285" s="9">
        <v>2019</v>
      </c>
      <c r="C285" s="9" t="s">
        <v>43</v>
      </c>
      <c r="D285" s="11">
        <v>46</v>
      </c>
      <c r="E285" s="3"/>
      <c r="F285" s="3"/>
      <c r="G285" s="3"/>
      <c r="H285" s="3"/>
      <c r="I285" s="3"/>
      <c r="J285" s="3"/>
      <c r="K285" s="3"/>
      <c r="L285" s="3"/>
      <c r="M285" s="3"/>
      <c r="N285" s="3"/>
      <c r="O285" s="3"/>
      <c r="P285" s="3"/>
    </row>
    <row r="286" spans="1:16" x14ac:dyDescent="0.35">
      <c r="A286" s="8" t="s">
        <v>8</v>
      </c>
      <c r="B286" s="9">
        <v>2019</v>
      </c>
      <c r="C286" s="9" t="s">
        <v>44</v>
      </c>
      <c r="D286" s="11">
        <v>13</v>
      </c>
      <c r="E286" s="3"/>
      <c r="F286" s="3"/>
      <c r="G286" s="3"/>
      <c r="H286" s="3"/>
      <c r="I286" s="3"/>
      <c r="J286" s="3"/>
      <c r="K286" s="3"/>
      <c r="L286" s="3"/>
      <c r="M286" s="3"/>
      <c r="N286" s="3"/>
      <c r="O286" s="3"/>
      <c r="P286" s="3"/>
    </row>
    <row r="287" spans="1:16" x14ac:dyDescent="0.35">
      <c r="A287" s="8" t="s">
        <v>8</v>
      </c>
      <c r="B287" s="9">
        <v>2019</v>
      </c>
      <c r="C287" s="9" t="s">
        <v>22</v>
      </c>
      <c r="D287" s="11">
        <v>5</v>
      </c>
      <c r="E287" s="3"/>
      <c r="F287" s="3"/>
      <c r="G287" s="3"/>
      <c r="H287" s="3"/>
      <c r="I287" s="3"/>
      <c r="J287" s="3"/>
      <c r="K287" s="3"/>
      <c r="L287" s="3"/>
      <c r="M287" s="3"/>
      <c r="N287" s="3"/>
      <c r="O287" s="3"/>
      <c r="P287" s="3"/>
    </row>
    <row r="288" spans="1:16" x14ac:dyDescent="0.35">
      <c r="A288" s="8" t="s">
        <v>8</v>
      </c>
      <c r="B288" s="9">
        <v>2019</v>
      </c>
      <c r="C288" s="9" t="s">
        <v>23</v>
      </c>
      <c r="D288" s="11">
        <v>0</v>
      </c>
      <c r="E288" s="3"/>
      <c r="F288" s="3"/>
      <c r="G288" s="3"/>
      <c r="H288" s="3"/>
      <c r="I288" s="3"/>
      <c r="J288" s="3"/>
      <c r="K288" s="3"/>
      <c r="L288" s="3"/>
      <c r="M288" s="3"/>
      <c r="N288" s="3"/>
      <c r="O288" s="3"/>
      <c r="P288" s="3"/>
    </row>
    <row r="289" spans="1:16" x14ac:dyDescent="0.35">
      <c r="A289" s="8" t="s">
        <v>31</v>
      </c>
      <c r="B289" s="9">
        <v>2009</v>
      </c>
      <c r="C289" s="9" t="s">
        <v>41</v>
      </c>
      <c r="D289" s="9">
        <v>14</v>
      </c>
      <c r="E289" s="3"/>
      <c r="F289" s="3"/>
      <c r="G289" s="3"/>
      <c r="H289" s="3"/>
      <c r="I289" s="3"/>
      <c r="J289" s="3"/>
      <c r="K289" s="3"/>
      <c r="L289" s="3"/>
      <c r="M289" s="3"/>
      <c r="N289" s="3"/>
      <c r="O289" s="3"/>
      <c r="P289" s="3"/>
    </row>
    <row r="290" spans="1:16" x14ac:dyDescent="0.35">
      <c r="A290" s="8" t="s">
        <v>31</v>
      </c>
      <c r="B290" s="9">
        <v>2009</v>
      </c>
      <c r="C290" s="9" t="s">
        <v>12</v>
      </c>
      <c r="D290" s="9">
        <v>0</v>
      </c>
      <c r="E290" s="3"/>
      <c r="F290" s="3"/>
      <c r="G290" s="3"/>
      <c r="H290" s="3"/>
      <c r="I290" s="3"/>
      <c r="J290" s="3"/>
      <c r="K290" s="3"/>
      <c r="L290" s="3"/>
      <c r="M290" s="3"/>
      <c r="N290" s="3"/>
      <c r="O290" s="3"/>
      <c r="P290" s="3"/>
    </row>
    <row r="291" spans="1:16" x14ac:dyDescent="0.35">
      <c r="A291" s="8" t="s">
        <v>31</v>
      </c>
      <c r="B291" s="9">
        <v>2009</v>
      </c>
      <c r="C291" s="9" t="s">
        <v>13</v>
      </c>
      <c r="D291" s="9">
        <v>434</v>
      </c>
      <c r="E291" s="3"/>
      <c r="F291" s="3"/>
      <c r="G291" s="3"/>
      <c r="H291" s="3"/>
      <c r="I291" s="3"/>
      <c r="J291" s="3"/>
      <c r="K291" s="3"/>
      <c r="L291" s="3"/>
      <c r="M291" s="3"/>
      <c r="N291" s="3"/>
      <c r="O291" s="3"/>
      <c r="P291" s="3"/>
    </row>
    <row r="292" spans="1:16" x14ac:dyDescent="0.35">
      <c r="A292" s="8" t="s">
        <v>31</v>
      </c>
      <c r="B292" s="9">
        <v>2009</v>
      </c>
      <c r="C292" s="9" t="s">
        <v>14</v>
      </c>
      <c r="D292" s="9">
        <v>98</v>
      </c>
      <c r="E292" s="3"/>
      <c r="F292" s="3"/>
      <c r="G292" s="3"/>
      <c r="H292" s="3"/>
      <c r="I292" s="3"/>
      <c r="J292" s="3"/>
      <c r="K292" s="3"/>
      <c r="L292" s="3"/>
      <c r="M292" s="3"/>
      <c r="N292" s="3"/>
      <c r="O292" s="3"/>
      <c r="P292" s="3"/>
    </row>
    <row r="293" spans="1:16" x14ac:dyDescent="0.35">
      <c r="A293" s="8" t="s">
        <v>31</v>
      </c>
      <c r="B293" s="9">
        <v>2009</v>
      </c>
      <c r="C293" s="9" t="s">
        <v>42</v>
      </c>
      <c r="D293" s="10">
        <v>31</v>
      </c>
      <c r="E293" s="3"/>
      <c r="F293" s="3"/>
      <c r="G293" s="3"/>
      <c r="H293" s="3"/>
      <c r="I293" s="3"/>
      <c r="J293" s="3"/>
      <c r="K293" s="3"/>
      <c r="L293" s="3"/>
      <c r="M293" s="3"/>
      <c r="N293" s="3"/>
      <c r="O293" s="3"/>
      <c r="P293" s="3"/>
    </row>
    <row r="294" spans="1:16" x14ac:dyDescent="0.35">
      <c r="A294" s="8" t="s">
        <v>31</v>
      </c>
      <c r="B294" s="9">
        <v>2009</v>
      </c>
      <c r="C294" s="9" t="s">
        <v>16</v>
      </c>
      <c r="D294" s="9">
        <v>308</v>
      </c>
      <c r="E294" s="3"/>
      <c r="F294" s="3"/>
      <c r="G294" s="3"/>
      <c r="H294" s="3"/>
      <c r="I294" s="3"/>
      <c r="J294" s="3"/>
      <c r="K294" s="3"/>
      <c r="L294" s="3"/>
      <c r="M294" s="3"/>
      <c r="N294" s="3"/>
      <c r="O294" s="3"/>
      <c r="P294" s="3"/>
    </row>
    <row r="295" spans="1:16" x14ac:dyDescent="0.35">
      <c r="A295" s="8" t="s">
        <v>31</v>
      </c>
      <c r="B295" s="9">
        <v>2009</v>
      </c>
      <c r="C295" s="9" t="s">
        <v>17</v>
      </c>
      <c r="D295" s="9">
        <v>140.9</v>
      </c>
      <c r="E295" s="3"/>
      <c r="F295" s="3"/>
      <c r="G295" s="3"/>
      <c r="H295" s="3"/>
      <c r="I295" s="3"/>
      <c r="J295" s="3"/>
      <c r="K295" s="3"/>
      <c r="L295" s="3"/>
      <c r="M295" s="3"/>
      <c r="N295" s="3"/>
      <c r="O295" s="3"/>
      <c r="P295" s="3"/>
    </row>
    <row r="296" spans="1:16" x14ac:dyDescent="0.35">
      <c r="A296" s="8" t="s">
        <v>31</v>
      </c>
      <c r="B296" s="9">
        <v>2009</v>
      </c>
      <c r="C296" s="9" t="s">
        <v>37</v>
      </c>
      <c r="D296" s="9">
        <v>0</v>
      </c>
      <c r="E296" s="3"/>
      <c r="F296" s="3"/>
      <c r="G296" s="3"/>
      <c r="H296" s="3"/>
      <c r="I296" s="3"/>
      <c r="J296" s="3"/>
      <c r="K296" s="3"/>
      <c r="L296" s="3"/>
      <c r="M296" s="3"/>
      <c r="N296" s="3"/>
      <c r="O296" s="3"/>
      <c r="P296" s="3"/>
    </row>
    <row r="297" spans="1:16" x14ac:dyDescent="0.35">
      <c r="A297" s="8" t="s">
        <v>31</v>
      </c>
      <c r="B297" s="9">
        <v>2009</v>
      </c>
      <c r="C297" s="9" t="s">
        <v>38</v>
      </c>
      <c r="D297" s="9">
        <v>2</v>
      </c>
      <c r="E297" s="3"/>
      <c r="F297" s="3"/>
      <c r="G297" s="3"/>
      <c r="H297" s="3"/>
      <c r="I297" s="3"/>
      <c r="J297" s="3"/>
      <c r="K297" s="3"/>
      <c r="L297" s="3"/>
      <c r="M297" s="3"/>
      <c r="N297" s="3"/>
      <c r="O297" s="3"/>
      <c r="P297" s="3"/>
    </row>
    <row r="298" spans="1:16" x14ac:dyDescent="0.35">
      <c r="A298" s="8" t="s">
        <v>31</v>
      </c>
      <c r="B298" s="9">
        <v>2009</v>
      </c>
      <c r="C298" s="9" t="s">
        <v>43</v>
      </c>
      <c r="D298" s="9">
        <v>37</v>
      </c>
      <c r="E298" s="3"/>
      <c r="F298" s="3"/>
      <c r="G298" s="3"/>
      <c r="H298" s="3"/>
      <c r="I298" s="3"/>
      <c r="J298" s="3"/>
      <c r="K298" s="3"/>
      <c r="L298" s="3"/>
      <c r="M298" s="3"/>
      <c r="N298" s="3"/>
      <c r="O298" s="3"/>
      <c r="P298" s="3"/>
    </row>
    <row r="299" spans="1:16" x14ac:dyDescent="0.35">
      <c r="A299" s="8" t="s">
        <v>31</v>
      </c>
      <c r="B299" s="9">
        <v>2009</v>
      </c>
      <c r="C299" s="9" t="s">
        <v>44</v>
      </c>
      <c r="D299" s="9">
        <v>21</v>
      </c>
      <c r="E299" s="3"/>
      <c r="F299" s="3"/>
      <c r="G299" s="3"/>
      <c r="H299" s="3"/>
      <c r="I299" s="3"/>
      <c r="J299" s="3"/>
      <c r="K299" s="3"/>
      <c r="L299" s="3"/>
      <c r="M299" s="3"/>
      <c r="N299" s="3"/>
      <c r="O299" s="3"/>
      <c r="P299" s="3"/>
    </row>
    <row r="300" spans="1:16" x14ac:dyDescent="0.35">
      <c r="A300" s="8" t="s">
        <v>31</v>
      </c>
      <c r="B300" s="9">
        <v>2009</v>
      </c>
      <c r="C300" s="9" t="s">
        <v>22</v>
      </c>
      <c r="D300" s="9">
        <v>7</v>
      </c>
      <c r="E300" s="3"/>
      <c r="F300" s="3"/>
      <c r="G300" s="3"/>
      <c r="H300" s="3"/>
      <c r="I300" s="3"/>
      <c r="J300" s="3"/>
      <c r="K300" s="3"/>
      <c r="L300" s="3"/>
      <c r="M300" s="3"/>
      <c r="N300" s="3"/>
      <c r="O300" s="3"/>
      <c r="P300" s="3"/>
    </row>
    <row r="301" spans="1:16" x14ac:dyDescent="0.35">
      <c r="A301" s="8" t="s">
        <v>31</v>
      </c>
      <c r="B301" s="9">
        <v>2009</v>
      </c>
      <c r="C301" s="9" t="s">
        <v>23</v>
      </c>
      <c r="D301" s="9">
        <v>0</v>
      </c>
      <c r="E301" s="3"/>
      <c r="F301" s="3"/>
      <c r="G301" s="3"/>
      <c r="H301" s="3"/>
      <c r="I301" s="3"/>
      <c r="J301" s="3"/>
      <c r="K301" s="3"/>
      <c r="L301" s="3"/>
      <c r="M301" s="3"/>
      <c r="N301" s="3"/>
      <c r="O301" s="3"/>
      <c r="P301" s="3"/>
    </row>
    <row r="302" spans="1:16" x14ac:dyDescent="0.35">
      <c r="A302" s="8" t="s">
        <v>31</v>
      </c>
      <c r="B302" s="9">
        <v>2010</v>
      </c>
      <c r="C302" s="9" t="s">
        <v>41</v>
      </c>
      <c r="D302" s="9">
        <v>16</v>
      </c>
      <c r="E302" s="3"/>
      <c r="F302" s="3"/>
      <c r="G302" s="3"/>
      <c r="H302" s="3"/>
      <c r="I302" s="3"/>
      <c r="J302" s="3"/>
      <c r="K302" s="3"/>
      <c r="L302" s="3"/>
      <c r="M302" s="3"/>
      <c r="N302" s="3"/>
      <c r="O302" s="3"/>
      <c r="P302" s="3"/>
    </row>
    <row r="303" spans="1:16" x14ac:dyDescent="0.35">
      <c r="A303" s="8" t="s">
        <v>31</v>
      </c>
      <c r="B303" s="9">
        <v>2010</v>
      </c>
      <c r="C303" s="9" t="s">
        <v>12</v>
      </c>
      <c r="D303" s="9">
        <v>5</v>
      </c>
      <c r="E303" s="3"/>
      <c r="F303" s="3"/>
      <c r="G303" s="3"/>
      <c r="H303" s="3"/>
      <c r="I303" s="3"/>
      <c r="J303" s="3"/>
      <c r="K303" s="3"/>
      <c r="L303" s="3"/>
      <c r="M303" s="3"/>
      <c r="N303" s="3"/>
      <c r="O303" s="3"/>
      <c r="P303" s="3"/>
    </row>
    <row r="304" spans="1:16" x14ac:dyDescent="0.35">
      <c r="A304" s="8" t="s">
        <v>31</v>
      </c>
      <c r="B304" s="9">
        <v>2010</v>
      </c>
      <c r="C304" s="9" t="s">
        <v>13</v>
      </c>
      <c r="D304" s="9">
        <v>520</v>
      </c>
      <c r="E304" s="3"/>
      <c r="F304" s="3"/>
      <c r="G304" s="3"/>
      <c r="H304" s="3"/>
      <c r="I304" s="3"/>
      <c r="J304" s="3"/>
      <c r="K304" s="3"/>
      <c r="L304" s="3"/>
      <c r="M304" s="3"/>
      <c r="N304" s="3"/>
      <c r="O304" s="3"/>
      <c r="P304" s="3"/>
    </row>
    <row r="305" spans="1:16" x14ac:dyDescent="0.35">
      <c r="A305" s="8" t="s">
        <v>31</v>
      </c>
      <c r="B305" s="9">
        <v>2010</v>
      </c>
      <c r="C305" s="9" t="s">
        <v>14</v>
      </c>
      <c r="D305" s="9">
        <v>83</v>
      </c>
      <c r="E305" s="3"/>
      <c r="F305" s="3"/>
      <c r="G305" s="3"/>
      <c r="H305" s="3"/>
      <c r="I305" s="3"/>
      <c r="J305" s="3"/>
      <c r="K305" s="3"/>
      <c r="L305" s="3"/>
      <c r="M305" s="3"/>
      <c r="N305" s="3"/>
      <c r="O305" s="3"/>
      <c r="P305" s="3"/>
    </row>
    <row r="306" spans="1:16" x14ac:dyDescent="0.35">
      <c r="A306" s="8" t="s">
        <v>31</v>
      </c>
      <c r="B306" s="9">
        <v>2010</v>
      </c>
      <c r="C306" s="9" t="s">
        <v>42</v>
      </c>
      <c r="D306" s="10">
        <v>47.27</v>
      </c>
      <c r="E306" s="3"/>
      <c r="F306" s="3"/>
      <c r="G306" s="3"/>
      <c r="H306" s="3"/>
      <c r="I306" s="3"/>
      <c r="J306" s="3"/>
      <c r="K306" s="3"/>
      <c r="L306" s="3"/>
      <c r="M306" s="3"/>
      <c r="N306" s="3"/>
      <c r="O306" s="3"/>
      <c r="P306" s="3"/>
    </row>
    <row r="307" spans="1:16" x14ac:dyDescent="0.35">
      <c r="A307" s="8" t="s">
        <v>31</v>
      </c>
      <c r="B307" s="9">
        <v>2010</v>
      </c>
      <c r="C307" s="9" t="s">
        <v>16</v>
      </c>
      <c r="D307" s="9">
        <v>364</v>
      </c>
      <c r="E307" s="3"/>
      <c r="F307" s="3"/>
      <c r="G307" s="3"/>
      <c r="H307" s="3"/>
      <c r="I307" s="3"/>
      <c r="J307" s="3"/>
      <c r="K307" s="3"/>
      <c r="L307" s="3"/>
      <c r="M307" s="3"/>
      <c r="N307" s="3"/>
      <c r="O307" s="3"/>
      <c r="P307" s="3"/>
    </row>
    <row r="308" spans="1:16" x14ac:dyDescent="0.35">
      <c r="A308" s="8" t="s">
        <v>31</v>
      </c>
      <c r="B308" s="9">
        <v>2010</v>
      </c>
      <c r="C308" s="9" t="s">
        <v>17</v>
      </c>
      <c r="D308" s="9">
        <v>142.85</v>
      </c>
      <c r="E308" s="3"/>
      <c r="F308" s="3"/>
      <c r="G308" s="3"/>
      <c r="H308" s="3"/>
      <c r="I308" s="3"/>
      <c r="J308" s="3"/>
      <c r="K308" s="3"/>
      <c r="L308" s="3"/>
      <c r="M308" s="3"/>
      <c r="N308" s="3"/>
      <c r="O308" s="3"/>
      <c r="P308" s="3"/>
    </row>
    <row r="309" spans="1:16" x14ac:dyDescent="0.35">
      <c r="A309" s="8" t="s">
        <v>31</v>
      </c>
      <c r="B309" s="9">
        <v>2010</v>
      </c>
      <c r="C309" s="13" t="s">
        <v>37</v>
      </c>
      <c r="D309" s="9">
        <v>0</v>
      </c>
      <c r="E309" s="3"/>
      <c r="F309" s="3"/>
      <c r="G309" s="3"/>
      <c r="H309" s="3"/>
      <c r="I309" s="3"/>
      <c r="J309" s="3"/>
      <c r="K309" s="3"/>
      <c r="L309" s="3"/>
      <c r="M309" s="3"/>
      <c r="N309" s="3"/>
      <c r="O309" s="3"/>
      <c r="P309" s="3"/>
    </row>
    <row r="310" spans="1:16" x14ac:dyDescent="0.35">
      <c r="A310" s="8" t="s">
        <v>31</v>
      </c>
      <c r="B310" s="9">
        <v>2010</v>
      </c>
      <c r="C310" s="14" t="s">
        <v>38</v>
      </c>
      <c r="D310" s="9">
        <v>4</v>
      </c>
      <c r="E310" s="3"/>
      <c r="F310" s="3"/>
      <c r="G310" s="3"/>
      <c r="H310" s="3"/>
      <c r="I310" s="3"/>
      <c r="J310" s="3"/>
      <c r="K310" s="3"/>
      <c r="L310" s="3"/>
      <c r="M310" s="3"/>
      <c r="N310" s="3"/>
      <c r="O310" s="3"/>
      <c r="P310" s="3"/>
    </row>
    <row r="311" spans="1:16" x14ac:dyDescent="0.35">
      <c r="A311" s="8" t="s">
        <v>31</v>
      </c>
      <c r="B311" s="9">
        <v>2010</v>
      </c>
      <c r="C311" s="9" t="s">
        <v>43</v>
      </c>
      <c r="D311" s="9">
        <v>45</v>
      </c>
      <c r="E311" s="3"/>
      <c r="F311" s="3"/>
      <c r="G311" s="3"/>
      <c r="H311" s="3"/>
      <c r="I311" s="3"/>
      <c r="J311" s="3"/>
      <c r="K311" s="3"/>
      <c r="L311" s="3"/>
      <c r="M311" s="3"/>
      <c r="N311" s="3"/>
      <c r="O311" s="3"/>
      <c r="P311" s="3"/>
    </row>
    <row r="312" spans="1:16" x14ac:dyDescent="0.35">
      <c r="A312" s="8" t="s">
        <v>31</v>
      </c>
      <c r="B312" s="9">
        <v>2010</v>
      </c>
      <c r="C312" s="9" t="s">
        <v>44</v>
      </c>
      <c r="D312" s="9">
        <v>22</v>
      </c>
      <c r="E312" s="3"/>
      <c r="F312" s="3"/>
      <c r="G312" s="3"/>
      <c r="H312" s="3"/>
      <c r="I312" s="3"/>
      <c r="J312" s="3"/>
      <c r="K312" s="3"/>
      <c r="L312" s="3"/>
      <c r="M312" s="3"/>
      <c r="N312" s="3"/>
      <c r="O312" s="3"/>
      <c r="P312" s="3"/>
    </row>
    <row r="313" spans="1:16" x14ac:dyDescent="0.35">
      <c r="A313" s="8" t="s">
        <v>31</v>
      </c>
      <c r="B313" s="9">
        <v>2010</v>
      </c>
      <c r="C313" s="9" t="s">
        <v>22</v>
      </c>
      <c r="D313" s="9">
        <v>10</v>
      </c>
      <c r="E313" s="3"/>
      <c r="F313" s="3"/>
      <c r="G313" s="3"/>
      <c r="H313" s="3"/>
      <c r="I313" s="3"/>
      <c r="J313" s="3"/>
      <c r="K313" s="3"/>
      <c r="L313" s="3"/>
      <c r="M313" s="3"/>
      <c r="N313" s="3"/>
      <c r="O313" s="3"/>
      <c r="P313" s="3"/>
    </row>
    <row r="314" spans="1:16" x14ac:dyDescent="0.35">
      <c r="A314" s="8" t="s">
        <v>31</v>
      </c>
      <c r="B314" s="9">
        <v>2010</v>
      </c>
      <c r="C314" s="9" t="s">
        <v>23</v>
      </c>
      <c r="D314" s="9">
        <v>0</v>
      </c>
      <c r="E314" s="3"/>
      <c r="F314" s="3"/>
      <c r="G314" s="3"/>
      <c r="H314" s="3"/>
      <c r="I314" s="3"/>
      <c r="J314" s="3"/>
      <c r="K314" s="3"/>
      <c r="L314" s="3"/>
      <c r="M314" s="3"/>
      <c r="N314" s="3"/>
      <c r="O314" s="3"/>
      <c r="P314" s="3"/>
    </row>
    <row r="315" spans="1:16" x14ac:dyDescent="0.35">
      <c r="A315" s="8" t="s">
        <v>31</v>
      </c>
      <c r="B315" s="9">
        <v>2011</v>
      </c>
      <c r="C315" s="9" t="s">
        <v>41</v>
      </c>
      <c r="D315" s="9">
        <v>16</v>
      </c>
      <c r="E315" s="3"/>
      <c r="F315" s="3"/>
      <c r="G315" s="3"/>
      <c r="H315" s="3"/>
      <c r="I315" s="3"/>
      <c r="J315" s="3"/>
      <c r="K315" s="3"/>
      <c r="L315" s="3"/>
      <c r="M315" s="3"/>
      <c r="N315" s="3"/>
      <c r="O315" s="3"/>
      <c r="P315" s="3"/>
    </row>
    <row r="316" spans="1:16" x14ac:dyDescent="0.35">
      <c r="A316" s="8" t="s">
        <v>31</v>
      </c>
      <c r="B316" s="9">
        <v>2011</v>
      </c>
      <c r="C316" s="9" t="s">
        <v>12</v>
      </c>
      <c r="D316" s="9">
        <v>2</v>
      </c>
      <c r="E316" s="3"/>
      <c r="F316" s="3"/>
      <c r="G316" s="3"/>
      <c r="H316" s="3"/>
      <c r="I316" s="3"/>
      <c r="J316" s="3"/>
      <c r="K316" s="3"/>
      <c r="L316" s="3"/>
      <c r="M316" s="3"/>
      <c r="N316" s="3"/>
      <c r="O316" s="3"/>
      <c r="P316" s="3"/>
    </row>
    <row r="317" spans="1:16" x14ac:dyDescent="0.35">
      <c r="A317" s="8" t="s">
        <v>31</v>
      </c>
      <c r="B317" s="9">
        <v>2011</v>
      </c>
      <c r="C317" s="9" t="s">
        <v>13</v>
      </c>
      <c r="D317" s="9">
        <v>438</v>
      </c>
      <c r="E317" s="3"/>
      <c r="F317" s="3"/>
      <c r="G317" s="3"/>
      <c r="H317" s="3"/>
      <c r="I317" s="3"/>
      <c r="J317" s="3"/>
      <c r="K317" s="3"/>
      <c r="L317" s="3"/>
      <c r="M317" s="3"/>
      <c r="N317" s="3"/>
      <c r="O317" s="3"/>
      <c r="P317" s="3"/>
    </row>
    <row r="318" spans="1:16" x14ac:dyDescent="0.35">
      <c r="A318" s="8" t="s">
        <v>31</v>
      </c>
      <c r="B318" s="9">
        <v>2011</v>
      </c>
      <c r="C318" s="9" t="s">
        <v>14</v>
      </c>
      <c r="D318" s="9">
        <v>73</v>
      </c>
      <c r="E318" s="3"/>
      <c r="F318" s="3"/>
      <c r="G318" s="3"/>
      <c r="H318" s="3"/>
      <c r="I318" s="3"/>
      <c r="J318" s="3"/>
      <c r="K318" s="3"/>
      <c r="L318" s="3"/>
      <c r="M318" s="3"/>
      <c r="N318" s="3"/>
      <c r="O318" s="3"/>
      <c r="P318" s="3"/>
    </row>
    <row r="319" spans="1:16" x14ac:dyDescent="0.35">
      <c r="A319" s="8" t="s">
        <v>31</v>
      </c>
      <c r="B319" s="9">
        <v>2011</v>
      </c>
      <c r="C319" s="9" t="s">
        <v>42</v>
      </c>
      <c r="D319" s="10">
        <v>31.28</v>
      </c>
      <c r="E319" s="3"/>
      <c r="F319" s="3"/>
      <c r="G319" s="3"/>
      <c r="H319" s="3"/>
      <c r="I319" s="3"/>
      <c r="J319" s="3"/>
      <c r="K319" s="3"/>
      <c r="L319" s="3"/>
      <c r="M319" s="3"/>
      <c r="N319" s="3"/>
      <c r="O319" s="3"/>
      <c r="P319" s="3"/>
    </row>
    <row r="320" spans="1:16" x14ac:dyDescent="0.35">
      <c r="A320" s="8" t="s">
        <v>31</v>
      </c>
      <c r="B320" s="9">
        <v>2011</v>
      </c>
      <c r="C320" s="9" t="s">
        <v>16</v>
      </c>
      <c r="D320" s="9">
        <v>325</v>
      </c>
      <c r="E320" s="3"/>
      <c r="F320" s="3"/>
      <c r="G320" s="3"/>
      <c r="H320" s="3"/>
      <c r="I320" s="3"/>
      <c r="J320" s="3"/>
      <c r="K320" s="3"/>
      <c r="L320" s="3"/>
      <c r="M320" s="3"/>
      <c r="N320" s="3"/>
      <c r="O320" s="3"/>
      <c r="P320" s="3"/>
    </row>
    <row r="321" spans="1:16" x14ac:dyDescent="0.35">
      <c r="A321" s="8" t="s">
        <v>31</v>
      </c>
      <c r="B321" s="9">
        <v>2011</v>
      </c>
      <c r="C321" s="9" t="s">
        <v>17</v>
      </c>
      <c r="D321" s="9">
        <v>134.76</v>
      </c>
      <c r="E321" s="3"/>
      <c r="F321" s="3"/>
      <c r="G321" s="3"/>
      <c r="H321" s="3"/>
      <c r="I321" s="3"/>
      <c r="J321" s="3"/>
      <c r="K321" s="3"/>
      <c r="L321" s="3"/>
      <c r="M321" s="3"/>
      <c r="N321" s="3"/>
      <c r="O321" s="3"/>
      <c r="P321" s="3"/>
    </row>
    <row r="322" spans="1:16" x14ac:dyDescent="0.35">
      <c r="A322" s="8" t="s">
        <v>31</v>
      </c>
      <c r="B322" s="9">
        <v>2011</v>
      </c>
      <c r="C322" s="13" t="s">
        <v>37</v>
      </c>
      <c r="D322" s="9">
        <v>0</v>
      </c>
      <c r="E322" s="3"/>
      <c r="F322" s="3"/>
      <c r="G322" s="3"/>
      <c r="H322" s="3"/>
      <c r="I322" s="3"/>
      <c r="J322" s="3"/>
      <c r="K322" s="3"/>
      <c r="L322" s="3"/>
      <c r="M322" s="3"/>
      <c r="N322" s="3"/>
      <c r="O322" s="3"/>
      <c r="P322" s="3"/>
    </row>
    <row r="323" spans="1:16" x14ac:dyDescent="0.35">
      <c r="A323" s="8" t="s">
        <v>31</v>
      </c>
      <c r="B323" s="9">
        <v>2011</v>
      </c>
      <c r="C323" s="14" t="s">
        <v>38</v>
      </c>
      <c r="D323" s="9">
        <v>4</v>
      </c>
      <c r="E323" s="3"/>
      <c r="F323" s="3"/>
      <c r="G323" s="3"/>
      <c r="H323" s="3"/>
      <c r="I323" s="3"/>
      <c r="J323" s="3"/>
      <c r="K323" s="3"/>
      <c r="L323" s="3"/>
      <c r="M323" s="3"/>
      <c r="N323" s="3"/>
      <c r="O323" s="3"/>
      <c r="P323" s="3"/>
    </row>
    <row r="324" spans="1:16" x14ac:dyDescent="0.35">
      <c r="A324" s="8" t="s">
        <v>31</v>
      </c>
      <c r="B324" s="9">
        <v>2011</v>
      </c>
      <c r="C324" s="9" t="s">
        <v>43</v>
      </c>
      <c r="D324" s="9">
        <v>36</v>
      </c>
      <c r="E324" s="3"/>
      <c r="F324" s="3"/>
      <c r="G324" s="3"/>
      <c r="H324" s="3"/>
      <c r="I324" s="3"/>
      <c r="J324" s="3"/>
      <c r="K324" s="3"/>
      <c r="L324" s="3"/>
      <c r="M324" s="3"/>
      <c r="N324" s="3"/>
      <c r="O324" s="3"/>
      <c r="P324" s="3"/>
    </row>
    <row r="325" spans="1:16" x14ac:dyDescent="0.35">
      <c r="A325" s="8" t="s">
        <v>31</v>
      </c>
      <c r="B325" s="9">
        <v>2011</v>
      </c>
      <c r="C325" s="9" t="s">
        <v>44</v>
      </c>
      <c r="D325" s="9">
        <v>17</v>
      </c>
      <c r="E325" s="3"/>
      <c r="F325" s="3"/>
      <c r="G325" s="3"/>
      <c r="H325" s="3"/>
      <c r="I325" s="3"/>
      <c r="J325" s="3"/>
      <c r="K325" s="3"/>
      <c r="L325" s="3"/>
      <c r="M325" s="3"/>
      <c r="N325" s="3"/>
      <c r="O325" s="3"/>
      <c r="P325" s="3"/>
    </row>
    <row r="326" spans="1:16" x14ac:dyDescent="0.35">
      <c r="A326" s="8" t="s">
        <v>31</v>
      </c>
      <c r="B326" s="9">
        <v>2011</v>
      </c>
      <c r="C326" s="9" t="s">
        <v>22</v>
      </c>
      <c r="D326" s="9">
        <v>4</v>
      </c>
      <c r="E326" s="3"/>
      <c r="F326" s="3"/>
      <c r="G326" s="3"/>
      <c r="H326" s="3"/>
      <c r="I326" s="3"/>
      <c r="J326" s="3"/>
      <c r="K326" s="3"/>
      <c r="L326" s="3"/>
      <c r="M326" s="3"/>
      <c r="N326" s="3"/>
      <c r="O326" s="3"/>
      <c r="P326" s="3"/>
    </row>
    <row r="327" spans="1:16" x14ac:dyDescent="0.35">
      <c r="A327" s="8" t="s">
        <v>31</v>
      </c>
      <c r="B327" s="9">
        <v>2011</v>
      </c>
      <c r="C327" s="9" t="s">
        <v>23</v>
      </c>
      <c r="D327" s="9">
        <v>0</v>
      </c>
      <c r="E327" s="3"/>
      <c r="F327" s="3"/>
      <c r="G327" s="3"/>
      <c r="H327" s="3"/>
      <c r="I327" s="3"/>
      <c r="J327" s="3"/>
      <c r="K327" s="3"/>
      <c r="L327" s="3"/>
      <c r="M327" s="3"/>
      <c r="N327" s="3"/>
      <c r="O327" s="3"/>
      <c r="P327" s="3"/>
    </row>
    <row r="328" spans="1:16" x14ac:dyDescent="0.35">
      <c r="A328" s="8" t="s">
        <v>31</v>
      </c>
      <c r="B328" s="9">
        <v>2012</v>
      </c>
      <c r="C328" s="9" t="s">
        <v>41</v>
      </c>
      <c r="D328" s="9">
        <v>19</v>
      </c>
      <c r="E328" s="3"/>
      <c r="F328" s="3"/>
      <c r="G328" s="3"/>
      <c r="H328" s="3"/>
      <c r="I328" s="3"/>
      <c r="J328" s="3"/>
      <c r="K328" s="3"/>
      <c r="L328" s="3"/>
      <c r="M328" s="3"/>
      <c r="N328" s="3"/>
      <c r="O328" s="3"/>
      <c r="P328" s="3"/>
    </row>
    <row r="329" spans="1:16" x14ac:dyDescent="0.35">
      <c r="A329" s="8" t="s">
        <v>31</v>
      </c>
      <c r="B329" s="9">
        <v>2012</v>
      </c>
      <c r="C329" s="9" t="s">
        <v>12</v>
      </c>
      <c r="D329" s="9">
        <v>1</v>
      </c>
      <c r="E329" s="3"/>
      <c r="F329" s="3"/>
      <c r="G329" s="3"/>
      <c r="H329" s="3"/>
      <c r="I329" s="3"/>
      <c r="J329" s="3"/>
      <c r="K329" s="3"/>
      <c r="L329" s="3"/>
      <c r="M329" s="3"/>
      <c r="N329" s="3"/>
      <c r="O329" s="3"/>
      <c r="P329" s="3"/>
    </row>
    <row r="330" spans="1:16" x14ac:dyDescent="0.35">
      <c r="A330" s="8" t="s">
        <v>31</v>
      </c>
      <c r="B330" s="9">
        <v>2012</v>
      </c>
      <c r="C330" s="9" t="s">
        <v>13</v>
      </c>
      <c r="D330" s="9">
        <v>441</v>
      </c>
      <c r="E330" s="3"/>
      <c r="F330" s="3"/>
      <c r="G330" s="3"/>
      <c r="H330" s="3"/>
      <c r="I330" s="3"/>
      <c r="J330" s="3"/>
      <c r="K330" s="3"/>
      <c r="L330" s="3"/>
      <c r="M330" s="3"/>
      <c r="N330" s="3"/>
      <c r="O330" s="3"/>
      <c r="P330" s="3"/>
    </row>
    <row r="331" spans="1:16" x14ac:dyDescent="0.35">
      <c r="A331" s="8" t="s">
        <v>31</v>
      </c>
      <c r="B331" s="9">
        <v>2012</v>
      </c>
      <c r="C331" s="9" t="s">
        <v>14</v>
      </c>
      <c r="D331" s="9">
        <v>73</v>
      </c>
      <c r="E331" s="3"/>
      <c r="F331" s="3"/>
      <c r="G331" s="3"/>
      <c r="H331" s="3"/>
      <c r="I331" s="3"/>
      <c r="J331" s="3"/>
      <c r="K331" s="3"/>
      <c r="L331" s="3"/>
      <c r="M331" s="3"/>
      <c r="N331" s="3"/>
      <c r="O331" s="3"/>
      <c r="P331" s="3"/>
    </row>
    <row r="332" spans="1:16" x14ac:dyDescent="0.35">
      <c r="A332" s="8" t="s">
        <v>31</v>
      </c>
      <c r="B332" s="9">
        <v>2012</v>
      </c>
      <c r="C332" s="9" t="s">
        <v>42</v>
      </c>
      <c r="D332" s="10">
        <v>25.94</v>
      </c>
      <c r="E332" s="3"/>
      <c r="F332" s="3"/>
      <c r="G332" s="3"/>
      <c r="H332" s="3"/>
      <c r="I332" s="3"/>
      <c r="J332" s="3"/>
      <c r="K332" s="3"/>
      <c r="L332" s="3"/>
      <c r="M332" s="3"/>
      <c r="N332" s="3"/>
      <c r="O332" s="3"/>
      <c r="P332" s="3"/>
    </row>
    <row r="333" spans="1:16" x14ac:dyDescent="0.35">
      <c r="A333" s="8" t="s">
        <v>31</v>
      </c>
      <c r="B333" s="9">
        <v>2012</v>
      </c>
      <c r="C333" s="9" t="s">
        <v>16</v>
      </c>
      <c r="D333" s="9">
        <v>325</v>
      </c>
      <c r="E333" s="3"/>
      <c r="F333" s="3"/>
      <c r="G333" s="3"/>
      <c r="H333" s="3"/>
      <c r="I333" s="3"/>
      <c r="J333" s="3"/>
      <c r="K333" s="3"/>
      <c r="L333" s="3"/>
      <c r="M333" s="3"/>
      <c r="N333" s="3"/>
      <c r="O333" s="3"/>
      <c r="P333" s="3"/>
    </row>
    <row r="334" spans="1:16" x14ac:dyDescent="0.35">
      <c r="A334" s="8" t="s">
        <v>31</v>
      </c>
      <c r="B334" s="9">
        <v>2012</v>
      </c>
      <c r="C334" s="9" t="s">
        <v>17</v>
      </c>
      <c r="D334" s="9">
        <v>135.69</v>
      </c>
      <c r="E334" s="3"/>
      <c r="F334" s="3"/>
      <c r="G334" s="3"/>
      <c r="H334" s="3"/>
      <c r="I334" s="3"/>
      <c r="J334" s="3"/>
      <c r="K334" s="3"/>
      <c r="L334" s="3"/>
      <c r="M334" s="3"/>
      <c r="N334" s="3"/>
      <c r="O334" s="3"/>
      <c r="P334" s="3"/>
    </row>
    <row r="335" spans="1:16" x14ac:dyDescent="0.35">
      <c r="A335" s="8" t="s">
        <v>31</v>
      </c>
      <c r="B335" s="9">
        <v>2012</v>
      </c>
      <c r="C335" s="13" t="s">
        <v>37</v>
      </c>
      <c r="D335" s="9">
        <v>0</v>
      </c>
      <c r="E335" s="3"/>
      <c r="F335" s="3"/>
      <c r="G335" s="3"/>
      <c r="H335" s="3"/>
      <c r="I335" s="3"/>
      <c r="J335" s="3"/>
      <c r="K335" s="3"/>
      <c r="L335" s="3"/>
      <c r="M335" s="3"/>
      <c r="N335" s="3"/>
      <c r="O335" s="3"/>
      <c r="P335" s="3"/>
    </row>
    <row r="336" spans="1:16" x14ac:dyDescent="0.35">
      <c r="A336" s="8" t="s">
        <v>31</v>
      </c>
      <c r="B336" s="9">
        <v>2012</v>
      </c>
      <c r="C336" s="14" t="s">
        <v>38</v>
      </c>
      <c r="D336" s="9">
        <v>1</v>
      </c>
      <c r="E336" s="3"/>
      <c r="F336" s="3"/>
      <c r="G336" s="3"/>
      <c r="H336" s="3"/>
      <c r="I336" s="3"/>
      <c r="J336" s="3"/>
      <c r="K336" s="3"/>
      <c r="L336" s="3"/>
      <c r="M336" s="3"/>
      <c r="N336" s="3"/>
      <c r="O336" s="3"/>
      <c r="P336" s="3"/>
    </row>
    <row r="337" spans="1:16" x14ac:dyDescent="0.35">
      <c r="A337" s="8" t="s">
        <v>31</v>
      </c>
      <c r="B337" s="9">
        <v>2012</v>
      </c>
      <c r="C337" s="9" t="s">
        <v>43</v>
      </c>
      <c r="D337" s="9">
        <v>36</v>
      </c>
      <c r="E337" s="3"/>
      <c r="F337" s="3"/>
      <c r="G337" s="3"/>
      <c r="H337" s="3"/>
      <c r="I337" s="3"/>
      <c r="J337" s="3"/>
      <c r="K337" s="3"/>
      <c r="L337" s="3"/>
      <c r="M337" s="3"/>
      <c r="N337" s="3"/>
      <c r="O337" s="3"/>
      <c r="P337" s="3"/>
    </row>
    <row r="338" spans="1:16" x14ac:dyDescent="0.35">
      <c r="A338" s="8" t="s">
        <v>31</v>
      </c>
      <c r="B338" s="9">
        <v>2012</v>
      </c>
      <c r="C338" s="9" t="s">
        <v>44</v>
      </c>
      <c r="D338" s="9">
        <v>19</v>
      </c>
      <c r="E338" s="3"/>
      <c r="F338" s="3"/>
      <c r="G338" s="3"/>
      <c r="H338" s="3"/>
      <c r="I338" s="3"/>
      <c r="J338" s="3"/>
      <c r="K338" s="3"/>
      <c r="L338" s="3"/>
      <c r="M338" s="3"/>
      <c r="N338" s="3"/>
      <c r="O338" s="3"/>
      <c r="P338" s="3"/>
    </row>
    <row r="339" spans="1:16" x14ac:dyDescent="0.35">
      <c r="A339" s="8" t="s">
        <v>31</v>
      </c>
      <c r="B339" s="9">
        <v>2012</v>
      </c>
      <c r="C339" s="9" t="s">
        <v>22</v>
      </c>
      <c r="D339" s="9">
        <v>11</v>
      </c>
      <c r="E339" s="3"/>
      <c r="F339" s="3"/>
      <c r="G339" s="3"/>
      <c r="H339" s="3"/>
      <c r="I339" s="3"/>
      <c r="J339" s="3"/>
      <c r="K339" s="3"/>
      <c r="L339" s="3"/>
      <c r="M339" s="3"/>
      <c r="N339" s="3"/>
      <c r="O339" s="3"/>
      <c r="P339" s="3"/>
    </row>
    <row r="340" spans="1:16" x14ac:dyDescent="0.35">
      <c r="A340" s="8" t="s">
        <v>31</v>
      </c>
      <c r="B340" s="9">
        <v>2012</v>
      </c>
      <c r="C340" s="9" t="s">
        <v>23</v>
      </c>
      <c r="D340" s="9">
        <v>0</v>
      </c>
      <c r="E340" s="3"/>
      <c r="F340" s="3"/>
      <c r="G340" s="3"/>
      <c r="H340" s="3"/>
      <c r="I340" s="3"/>
      <c r="J340" s="3"/>
      <c r="K340" s="3"/>
      <c r="L340" s="3"/>
      <c r="M340" s="3"/>
      <c r="N340" s="3"/>
      <c r="O340" s="3"/>
      <c r="P340" s="3"/>
    </row>
    <row r="341" spans="1:16" x14ac:dyDescent="0.35">
      <c r="A341" s="8" t="s">
        <v>31</v>
      </c>
      <c r="B341" s="9">
        <v>2013</v>
      </c>
      <c r="C341" s="9" t="s">
        <v>41</v>
      </c>
      <c r="D341" s="9">
        <v>18</v>
      </c>
      <c r="E341" s="3"/>
      <c r="F341" s="3"/>
      <c r="G341" s="3"/>
      <c r="H341" s="3"/>
      <c r="I341" s="3"/>
      <c r="J341" s="3"/>
      <c r="K341" s="3"/>
      <c r="L341" s="3"/>
      <c r="M341" s="3"/>
      <c r="N341" s="3"/>
      <c r="O341" s="3"/>
      <c r="P341" s="3"/>
    </row>
    <row r="342" spans="1:16" x14ac:dyDescent="0.35">
      <c r="A342" s="8" t="s">
        <v>31</v>
      </c>
      <c r="B342" s="9">
        <v>2013</v>
      </c>
      <c r="C342" s="9" t="s">
        <v>12</v>
      </c>
      <c r="D342" s="9">
        <v>4</v>
      </c>
      <c r="E342" s="3"/>
      <c r="F342" s="3"/>
      <c r="G342" s="3"/>
      <c r="H342" s="3"/>
      <c r="I342" s="3"/>
      <c r="J342" s="3"/>
      <c r="K342" s="3"/>
      <c r="L342" s="3"/>
      <c r="M342" s="3"/>
      <c r="N342" s="3"/>
      <c r="O342" s="3"/>
      <c r="P342" s="3"/>
    </row>
    <row r="343" spans="1:16" x14ac:dyDescent="0.35">
      <c r="A343" s="8" t="s">
        <v>31</v>
      </c>
      <c r="B343" s="9">
        <v>2013</v>
      </c>
      <c r="C343" s="9" t="s">
        <v>13</v>
      </c>
      <c r="D343" s="9">
        <v>548</v>
      </c>
      <c r="E343" s="3"/>
      <c r="F343" s="3"/>
      <c r="G343" s="3"/>
      <c r="H343" s="3"/>
      <c r="I343" s="3"/>
      <c r="J343" s="3"/>
      <c r="K343" s="3"/>
      <c r="L343" s="3"/>
      <c r="M343" s="3"/>
      <c r="N343" s="3"/>
      <c r="O343" s="3"/>
      <c r="P343" s="3"/>
    </row>
    <row r="344" spans="1:16" x14ac:dyDescent="0.35">
      <c r="A344" s="8" t="s">
        <v>31</v>
      </c>
      <c r="B344" s="9">
        <v>2013</v>
      </c>
      <c r="C344" s="9" t="s">
        <v>14</v>
      </c>
      <c r="D344" s="9">
        <v>100</v>
      </c>
      <c r="E344" s="3"/>
      <c r="F344" s="3"/>
      <c r="G344" s="3"/>
      <c r="H344" s="3"/>
      <c r="I344" s="3"/>
      <c r="J344" s="3"/>
      <c r="K344" s="3"/>
      <c r="L344" s="3"/>
      <c r="M344" s="3"/>
      <c r="N344" s="3"/>
      <c r="O344" s="3"/>
      <c r="P344" s="3"/>
    </row>
    <row r="345" spans="1:16" x14ac:dyDescent="0.35">
      <c r="A345" s="8" t="s">
        <v>31</v>
      </c>
      <c r="B345" s="9">
        <v>2013</v>
      </c>
      <c r="C345" s="9" t="s">
        <v>42</v>
      </c>
      <c r="D345" s="10">
        <v>42.15</v>
      </c>
      <c r="E345" s="3"/>
      <c r="F345" s="3"/>
      <c r="G345" s="3"/>
      <c r="H345" s="3"/>
      <c r="I345" s="3"/>
      <c r="J345" s="3"/>
      <c r="K345" s="3"/>
      <c r="L345" s="3"/>
      <c r="M345" s="3"/>
      <c r="N345" s="3"/>
      <c r="O345" s="3"/>
      <c r="P345" s="3"/>
    </row>
    <row r="346" spans="1:16" x14ac:dyDescent="0.35">
      <c r="A346" s="8" t="s">
        <v>31</v>
      </c>
      <c r="B346" s="9">
        <v>2013</v>
      </c>
      <c r="C346" s="9" t="s">
        <v>16</v>
      </c>
      <c r="D346" s="9">
        <v>365</v>
      </c>
      <c r="E346" s="3"/>
      <c r="F346" s="3"/>
      <c r="G346" s="3"/>
      <c r="H346" s="3"/>
      <c r="I346" s="3"/>
      <c r="J346" s="3"/>
      <c r="K346" s="3"/>
      <c r="L346" s="3"/>
      <c r="M346" s="3"/>
      <c r="N346" s="3"/>
      <c r="O346" s="3"/>
      <c r="P346" s="3"/>
    </row>
    <row r="347" spans="1:16" x14ac:dyDescent="0.35">
      <c r="A347" s="8" t="s">
        <v>31</v>
      </c>
      <c r="B347" s="9">
        <v>2013</v>
      </c>
      <c r="C347" s="9" t="s">
        <v>17</v>
      </c>
      <c r="D347" s="9">
        <v>150.13</v>
      </c>
      <c r="E347" s="3"/>
      <c r="F347" s="3"/>
      <c r="G347" s="3"/>
      <c r="H347" s="3"/>
      <c r="I347" s="3"/>
      <c r="J347" s="3"/>
      <c r="K347" s="3"/>
      <c r="L347" s="3"/>
      <c r="M347" s="3"/>
      <c r="N347" s="3"/>
      <c r="O347" s="3"/>
      <c r="P347" s="3"/>
    </row>
    <row r="348" spans="1:16" x14ac:dyDescent="0.35">
      <c r="A348" s="8" t="s">
        <v>31</v>
      </c>
      <c r="B348" s="9">
        <v>2013</v>
      </c>
      <c r="C348" s="13" t="s">
        <v>37</v>
      </c>
      <c r="D348" s="9">
        <v>1</v>
      </c>
      <c r="E348" s="3"/>
      <c r="F348" s="3"/>
      <c r="G348" s="3"/>
      <c r="H348" s="3"/>
      <c r="I348" s="3"/>
      <c r="J348" s="3"/>
      <c r="K348" s="3"/>
      <c r="L348" s="3"/>
      <c r="M348" s="3"/>
      <c r="N348" s="3"/>
      <c r="O348" s="3"/>
      <c r="P348" s="3"/>
    </row>
    <row r="349" spans="1:16" x14ac:dyDescent="0.35">
      <c r="A349" s="8" t="s">
        <v>31</v>
      </c>
      <c r="B349" s="9">
        <v>2013</v>
      </c>
      <c r="C349" s="14" t="s">
        <v>38</v>
      </c>
      <c r="D349" s="9">
        <v>4</v>
      </c>
      <c r="E349" s="3"/>
      <c r="F349" s="3"/>
      <c r="G349" s="3"/>
      <c r="H349" s="3"/>
      <c r="I349" s="3"/>
      <c r="J349" s="3"/>
      <c r="K349" s="3"/>
      <c r="L349" s="3"/>
      <c r="M349" s="3"/>
      <c r="N349" s="3"/>
      <c r="O349" s="3"/>
      <c r="P349" s="3"/>
    </row>
    <row r="350" spans="1:16" x14ac:dyDescent="0.35">
      <c r="A350" s="8" t="s">
        <v>31</v>
      </c>
      <c r="B350" s="9">
        <v>2013</v>
      </c>
      <c r="C350" s="9" t="s">
        <v>43</v>
      </c>
      <c r="D350" s="9">
        <v>50</v>
      </c>
      <c r="E350" s="3"/>
      <c r="F350" s="3"/>
      <c r="G350" s="3"/>
      <c r="H350" s="3"/>
      <c r="I350" s="3"/>
      <c r="J350" s="3"/>
      <c r="K350" s="3"/>
      <c r="L350" s="3"/>
      <c r="M350" s="3"/>
      <c r="N350" s="3"/>
      <c r="O350" s="3"/>
      <c r="P350" s="3"/>
    </row>
    <row r="351" spans="1:16" x14ac:dyDescent="0.35">
      <c r="A351" s="8" t="s">
        <v>31</v>
      </c>
      <c r="B351" s="9">
        <v>2013</v>
      </c>
      <c r="C351" s="9" t="s">
        <v>44</v>
      </c>
      <c r="D351" s="9">
        <v>18</v>
      </c>
      <c r="E351" s="3"/>
      <c r="F351" s="3"/>
      <c r="G351" s="3"/>
      <c r="H351" s="3"/>
      <c r="I351" s="3"/>
      <c r="J351" s="3"/>
      <c r="K351" s="3"/>
      <c r="L351" s="3"/>
      <c r="M351" s="3"/>
      <c r="N351" s="3"/>
      <c r="O351" s="3"/>
      <c r="P351" s="3"/>
    </row>
    <row r="352" spans="1:16" x14ac:dyDescent="0.35">
      <c r="A352" s="8" t="s">
        <v>31</v>
      </c>
      <c r="B352" s="9">
        <v>2013</v>
      </c>
      <c r="C352" s="9" t="s">
        <v>22</v>
      </c>
      <c r="D352" s="9">
        <v>10</v>
      </c>
      <c r="E352" s="3"/>
      <c r="F352" s="3"/>
      <c r="G352" s="3"/>
      <c r="H352" s="3"/>
      <c r="I352" s="3"/>
      <c r="J352" s="3"/>
      <c r="K352" s="3"/>
      <c r="L352" s="3"/>
      <c r="M352" s="3"/>
      <c r="N352" s="3"/>
      <c r="O352" s="3"/>
      <c r="P352" s="3"/>
    </row>
    <row r="353" spans="1:16" x14ac:dyDescent="0.35">
      <c r="A353" s="8" t="s">
        <v>31</v>
      </c>
      <c r="B353" s="9">
        <v>2013</v>
      </c>
      <c r="C353" s="9" t="s">
        <v>23</v>
      </c>
      <c r="D353" s="9">
        <v>0</v>
      </c>
      <c r="E353" s="3"/>
      <c r="F353" s="3"/>
      <c r="G353" s="3"/>
      <c r="H353" s="3"/>
      <c r="I353" s="3"/>
      <c r="J353" s="3"/>
      <c r="K353" s="3"/>
      <c r="L353" s="3"/>
      <c r="M353" s="3"/>
      <c r="N353" s="3"/>
      <c r="O353" s="3"/>
      <c r="P353" s="3"/>
    </row>
    <row r="354" spans="1:16" x14ac:dyDescent="0.35">
      <c r="A354" s="8" t="s">
        <v>31</v>
      </c>
      <c r="B354" s="9">
        <v>2014</v>
      </c>
      <c r="C354" s="9" t="s">
        <v>41</v>
      </c>
      <c r="D354" s="9">
        <v>16</v>
      </c>
      <c r="E354" s="3"/>
      <c r="F354" s="3"/>
      <c r="G354" s="3"/>
      <c r="H354" s="3"/>
      <c r="I354" s="3"/>
      <c r="J354" s="3"/>
      <c r="K354" s="3"/>
      <c r="L354" s="3"/>
      <c r="M354" s="3"/>
      <c r="N354" s="3"/>
      <c r="O354" s="3"/>
      <c r="P354" s="3"/>
    </row>
    <row r="355" spans="1:16" x14ac:dyDescent="0.35">
      <c r="A355" s="8" t="s">
        <v>31</v>
      </c>
      <c r="B355" s="9">
        <v>2014</v>
      </c>
      <c r="C355" s="9" t="s">
        <v>12</v>
      </c>
      <c r="D355" s="9">
        <v>3</v>
      </c>
      <c r="E355" s="3"/>
      <c r="F355" s="3"/>
      <c r="G355" s="3"/>
      <c r="H355" s="3"/>
      <c r="I355" s="3"/>
      <c r="J355" s="3"/>
      <c r="K355" s="3"/>
      <c r="L355" s="3"/>
      <c r="M355" s="3"/>
      <c r="N355" s="3"/>
      <c r="O355" s="3"/>
      <c r="P355" s="3"/>
    </row>
    <row r="356" spans="1:16" x14ac:dyDescent="0.35">
      <c r="A356" s="8" t="s">
        <v>31</v>
      </c>
      <c r="B356" s="9">
        <v>2014</v>
      </c>
      <c r="C356" s="9" t="s">
        <v>13</v>
      </c>
      <c r="D356" s="9">
        <v>523</v>
      </c>
      <c r="E356" s="3"/>
      <c r="F356" s="3"/>
      <c r="G356" s="3"/>
      <c r="H356" s="3"/>
      <c r="I356" s="3"/>
      <c r="J356" s="3"/>
      <c r="K356" s="3"/>
      <c r="L356" s="3"/>
      <c r="M356" s="3"/>
      <c r="N356" s="3"/>
      <c r="O356" s="3"/>
      <c r="P356" s="3"/>
    </row>
    <row r="357" spans="1:16" x14ac:dyDescent="0.35">
      <c r="A357" s="8" t="s">
        <v>31</v>
      </c>
      <c r="B357" s="9">
        <v>2014</v>
      </c>
      <c r="C357" s="9" t="s">
        <v>14</v>
      </c>
      <c r="D357" s="9">
        <v>87</v>
      </c>
      <c r="E357" s="3"/>
      <c r="F357" s="3"/>
      <c r="G357" s="3"/>
      <c r="H357" s="3"/>
      <c r="I357" s="3"/>
      <c r="J357" s="3"/>
      <c r="K357" s="3"/>
      <c r="L357" s="3"/>
      <c r="M357" s="3"/>
      <c r="N357" s="3"/>
      <c r="O357" s="3"/>
      <c r="P357" s="3"/>
    </row>
    <row r="358" spans="1:16" x14ac:dyDescent="0.35">
      <c r="A358" s="8" t="s">
        <v>31</v>
      </c>
      <c r="B358" s="9">
        <v>2014</v>
      </c>
      <c r="C358" s="9" t="s">
        <v>42</v>
      </c>
      <c r="D358" s="10">
        <v>40.229999999999997</v>
      </c>
      <c r="E358" s="3"/>
      <c r="F358" s="3"/>
      <c r="G358" s="3"/>
      <c r="H358" s="3"/>
      <c r="I358" s="3"/>
      <c r="J358" s="3"/>
      <c r="K358" s="3"/>
      <c r="L358" s="3"/>
      <c r="M358" s="3"/>
      <c r="N358" s="3"/>
      <c r="O358" s="3"/>
      <c r="P358" s="3"/>
    </row>
    <row r="359" spans="1:16" x14ac:dyDescent="0.35">
      <c r="A359" s="8" t="s">
        <v>31</v>
      </c>
      <c r="B359" s="9">
        <v>2014</v>
      </c>
      <c r="C359" s="9" t="s">
        <v>16</v>
      </c>
      <c r="D359" s="9">
        <v>358</v>
      </c>
      <c r="E359" s="3"/>
      <c r="F359" s="3"/>
      <c r="G359" s="3"/>
      <c r="H359" s="3"/>
      <c r="I359" s="3"/>
      <c r="J359" s="3"/>
      <c r="K359" s="3"/>
      <c r="L359" s="3"/>
      <c r="M359" s="3"/>
      <c r="N359" s="3"/>
      <c r="O359" s="3"/>
      <c r="P359" s="3"/>
    </row>
    <row r="360" spans="1:16" x14ac:dyDescent="0.35">
      <c r="A360" s="8" t="s">
        <v>31</v>
      </c>
      <c r="B360" s="9">
        <v>2014</v>
      </c>
      <c r="C360" s="9" t="s">
        <v>17</v>
      </c>
      <c r="D360" s="9">
        <v>146.08000000000001</v>
      </c>
      <c r="E360" s="3"/>
      <c r="F360" s="3"/>
      <c r="G360" s="3"/>
      <c r="H360" s="3"/>
      <c r="I360" s="3"/>
      <c r="J360" s="3"/>
      <c r="K360" s="3"/>
      <c r="L360" s="3"/>
      <c r="M360" s="3"/>
      <c r="N360" s="3"/>
      <c r="O360" s="3"/>
      <c r="P360" s="3"/>
    </row>
    <row r="361" spans="1:16" x14ac:dyDescent="0.35">
      <c r="A361" s="8" t="s">
        <v>31</v>
      </c>
      <c r="B361" s="9">
        <v>2014</v>
      </c>
      <c r="C361" s="13" t="s">
        <v>37</v>
      </c>
      <c r="D361" s="9">
        <v>0</v>
      </c>
      <c r="E361" s="3"/>
      <c r="F361" s="3"/>
      <c r="G361" s="3"/>
      <c r="H361" s="3"/>
      <c r="I361" s="3"/>
      <c r="J361" s="3"/>
      <c r="K361" s="3"/>
      <c r="L361" s="3"/>
      <c r="M361" s="3"/>
      <c r="N361" s="3"/>
      <c r="O361" s="3"/>
      <c r="P361" s="3"/>
    </row>
    <row r="362" spans="1:16" x14ac:dyDescent="0.35">
      <c r="A362" s="8" t="s">
        <v>31</v>
      </c>
      <c r="B362" s="9">
        <v>2014</v>
      </c>
      <c r="C362" s="14" t="s">
        <v>38</v>
      </c>
      <c r="D362" s="9">
        <v>5</v>
      </c>
      <c r="E362" s="3"/>
      <c r="F362" s="3"/>
      <c r="G362" s="3"/>
      <c r="H362" s="3"/>
      <c r="I362" s="3"/>
      <c r="J362" s="3"/>
      <c r="K362" s="3"/>
      <c r="L362" s="3"/>
      <c r="M362" s="3"/>
      <c r="N362" s="3"/>
      <c r="O362" s="3"/>
      <c r="P362" s="3"/>
    </row>
    <row r="363" spans="1:16" x14ac:dyDescent="0.35">
      <c r="A363" s="8" t="s">
        <v>31</v>
      </c>
      <c r="B363" s="9">
        <v>2014</v>
      </c>
      <c r="C363" s="9" t="s">
        <v>43</v>
      </c>
      <c r="D363" s="9">
        <v>51</v>
      </c>
      <c r="E363" s="3"/>
      <c r="F363" s="3"/>
      <c r="G363" s="3"/>
      <c r="H363" s="3"/>
      <c r="I363" s="3"/>
      <c r="J363" s="3"/>
      <c r="K363" s="3"/>
      <c r="L363" s="3"/>
      <c r="M363" s="3"/>
      <c r="N363" s="3"/>
      <c r="O363" s="3"/>
      <c r="P363" s="3"/>
    </row>
    <row r="364" spans="1:16" x14ac:dyDescent="0.35">
      <c r="A364" s="8" t="s">
        <v>31</v>
      </c>
      <c r="B364" s="9">
        <v>2014</v>
      </c>
      <c r="C364" s="9" t="s">
        <v>44</v>
      </c>
      <c r="D364" s="9">
        <v>19</v>
      </c>
      <c r="E364" s="3"/>
      <c r="F364" s="3"/>
      <c r="G364" s="3"/>
      <c r="H364" s="3"/>
      <c r="I364" s="3"/>
      <c r="J364" s="3"/>
      <c r="K364" s="3"/>
      <c r="L364" s="3"/>
      <c r="M364" s="3"/>
      <c r="N364" s="3"/>
      <c r="O364" s="3"/>
      <c r="P364" s="3"/>
    </row>
    <row r="365" spans="1:16" x14ac:dyDescent="0.35">
      <c r="A365" s="8" t="s">
        <v>31</v>
      </c>
      <c r="B365" s="9">
        <v>2014</v>
      </c>
      <c r="C365" s="9" t="s">
        <v>22</v>
      </c>
      <c r="D365" s="9">
        <v>11</v>
      </c>
      <c r="E365" s="3"/>
      <c r="F365" s="3"/>
      <c r="G365" s="3"/>
      <c r="H365" s="3"/>
      <c r="I365" s="3"/>
      <c r="J365" s="3"/>
      <c r="K365" s="3"/>
      <c r="L365" s="3"/>
      <c r="M365" s="3"/>
      <c r="N365" s="3"/>
      <c r="O365" s="3"/>
      <c r="P365" s="3"/>
    </row>
    <row r="366" spans="1:16" x14ac:dyDescent="0.35">
      <c r="A366" s="8" t="s">
        <v>31</v>
      </c>
      <c r="B366" s="9">
        <v>2014</v>
      </c>
      <c r="C366" s="9" t="s">
        <v>23</v>
      </c>
      <c r="D366" s="9">
        <v>0</v>
      </c>
      <c r="E366" s="3"/>
      <c r="F366" s="3"/>
      <c r="G366" s="3"/>
      <c r="H366" s="3"/>
      <c r="I366" s="3"/>
      <c r="J366" s="3"/>
      <c r="K366" s="3"/>
      <c r="L366" s="3"/>
      <c r="M366" s="3"/>
      <c r="N366" s="3"/>
      <c r="O366" s="3"/>
      <c r="P366" s="3"/>
    </row>
    <row r="367" spans="1:16" x14ac:dyDescent="0.35">
      <c r="A367" s="8" t="s">
        <v>31</v>
      </c>
      <c r="B367" s="9">
        <v>2015</v>
      </c>
      <c r="C367" s="9" t="s">
        <v>41</v>
      </c>
      <c r="D367" s="9">
        <v>17</v>
      </c>
      <c r="E367" s="3"/>
      <c r="F367" s="3"/>
      <c r="G367" s="3"/>
      <c r="H367" s="3"/>
      <c r="I367" s="3"/>
      <c r="J367" s="3"/>
      <c r="K367" s="3"/>
      <c r="L367" s="3"/>
      <c r="M367" s="3"/>
      <c r="N367" s="3"/>
      <c r="O367" s="3"/>
      <c r="P367" s="3"/>
    </row>
    <row r="368" spans="1:16" x14ac:dyDescent="0.35">
      <c r="A368" s="8" t="s">
        <v>31</v>
      </c>
      <c r="B368" s="9">
        <v>2015</v>
      </c>
      <c r="C368" s="9" t="s">
        <v>12</v>
      </c>
      <c r="D368" s="9">
        <v>2</v>
      </c>
      <c r="E368" s="3"/>
      <c r="F368" s="3"/>
      <c r="G368" s="3"/>
      <c r="H368" s="3"/>
      <c r="I368" s="3"/>
      <c r="J368" s="3"/>
      <c r="K368" s="3"/>
      <c r="L368" s="3"/>
      <c r="M368" s="3"/>
      <c r="N368" s="3"/>
      <c r="O368" s="3"/>
      <c r="P368" s="3"/>
    </row>
    <row r="369" spans="1:16" x14ac:dyDescent="0.35">
      <c r="A369" s="8" t="s">
        <v>31</v>
      </c>
      <c r="B369" s="9">
        <v>2015</v>
      </c>
      <c r="C369" s="9" t="s">
        <v>13</v>
      </c>
      <c r="D369" s="9">
        <v>374</v>
      </c>
      <c r="E369" s="3"/>
      <c r="F369" s="3"/>
      <c r="G369" s="3"/>
      <c r="H369" s="3"/>
      <c r="I369" s="3"/>
      <c r="J369" s="3"/>
      <c r="K369" s="3"/>
      <c r="L369" s="3"/>
      <c r="M369" s="3"/>
      <c r="N369" s="3"/>
      <c r="O369" s="3"/>
      <c r="P369" s="3"/>
    </row>
    <row r="370" spans="1:16" x14ac:dyDescent="0.35">
      <c r="A370" s="8" t="s">
        <v>31</v>
      </c>
      <c r="B370" s="9">
        <v>2015</v>
      </c>
      <c r="C370" s="9" t="s">
        <v>14</v>
      </c>
      <c r="D370" s="9">
        <v>62</v>
      </c>
      <c r="E370" s="3"/>
      <c r="F370" s="3"/>
      <c r="G370" s="3"/>
      <c r="H370" s="3"/>
      <c r="I370" s="3"/>
      <c r="J370" s="3"/>
      <c r="K370" s="3"/>
      <c r="L370" s="3"/>
      <c r="M370" s="3"/>
      <c r="N370" s="3"/>
      <c r="O370" s="3"/>
      <c r="P370" s="3"/>
    </row>
    <row r="371" spans="1:16" x14ac:dyDescent="0.35">
      <c r="A371" s="8" t="s">
        <v>31</v>
      </c>
      <c r="B371" s="9">
        <v>2015</v>
      </c>
      <c r="C371" s="9" t="s">
        <v>42</v>
      </c>
      <c r="D371" s="10">
        <v>24.93</v>
      </c>
      <c r="E371" s="3"/>
      <c r="F371" s="3"/>
      <c r="G371" s="3"/>
      <c r="H371" s="3"/>
      <c r="I371" s="3"/>
      <c r="J371" s="3"/>
      <c r="K371" s="3"/>
      <c r="L371" s="3"/>
      <c r="M371" s="3"/>
      <c r="N371" s="3"/>
      <c r="O371" s="3"/>
      <c r="P371" s="3"/>
    </row>
    <row r="372" spans="1:16" x14ac:dyDescent="0.35">
      <c r="A372" s="8" t="s">
        <v>31</v>
      </c>
      <c r="B372" s="9">
        <v>2015</v>
      </c>
      <c r="C372" s="9" t="s">
        <v>16</v>
      </c>
      <c r="D372" s="9">
        <v>304</v>
      </c>
      <c r="E372" s="3"/>
      <c r="F372" s="3"/>
      <c r="G372" s="3"/>
      <c r="H372" s="3"/>
      <c r="I372" s="3"/>
      <c r="J372" s="3"/>
      <c r="K372" s="3"/>
      <c r="L372" s="3"/>
      <c r="M372" s="3"/>
      <c r="N372" s="3"/>
      <c r="O372" s="3"/>
      <c r="P372" s="3"/>
    </row>
    <row r="373" spans="1:16" x14ac:dyDescent="0.35">
      <c r="A373" s="8" t="s">
        <v>31</v>
      </c>
      <c r="B373" s="9">
        <v>2015</v>
      </c>
      <c r="C373" s="9" t="s">
        <v>17</v>
      </c>
      <c r="D373" s="9">
        <v>123.02</v>
      </c>
      <c r="E373" s="3"/>
      <c r="F373" s="3"/>
      <c r="G373" s="3"/>
      <c r="H373" s="3"/>
      <c r="I373" s="3"/>
      <c r="J373" s="3"/>
      <c r="K373" s="3"/>
      <c r="L373" s="3"/>
      <c r="M373" s="3"/>
      <c r="N373" s="3"/>
      <c r="O373" s="3"/>
      <c r="P373" s="3"/>
    </row>
    <row r="374" spans="1:16" x14ac:dyDescent="0.35">
      <c r="A374" s="8" t="s">
        <v>31</v>
      </c>
      <c r="B374" s="9">
        <v>2015</v>
      </c>
      <c r="C374" s="13" t="s">
        <v>37</v>
      </c>
      <c r="D374" s="9">
        <v>0</v>
      </c>
      <c r="E374" s="3"/>
      <c r="F374" s="3"/>
      <c r="G374" s="3"/>
      <c r="H374" s="3"/>
      <c r="I374" s="3"/>
      <c r="J374" s="3"/>
      <c r="K374" s="3"/>
      <c r="L374" s="3"/>
      <c r="M374" s="3"/>
      <c r="N374" s="3"/>
      <c r="O374" s="3"/>
      <c r="P374" s="3"/>
    </row>
    <row r="375" spans="1:16" x14ac:dyDescent="0.35">
      <c r="A375" s="8" t="s">
        <v>31</v>
      </c>
      <c r="B375" s="9">
        <v>2015</v>
      </c>
      <c r="C375" s="14" t="s">
        <v>38</v>
      </c>
      <c r="D375" s="9">
        <v>2</v>
      </c>
      <c r="E375" s="3"/>
      <c r="F375" s="3"/>
      <c r="G375" s="3"/>
      <c r="H375" s="3"/>
      <c r="I375" s="3"/>
      <c r="J375" s="3"/>
      <c r="K375" s="3"/>
      <c r="L375" s="3"/>
      <c r="M375" s="3"/>
      <c r="N375" s="3"/>
      <c r="O375" s="3"/>
      <c r="P375" s="3"/>
    </row>
    <row r="376" spans="1:16" x14ac:dyDescent="0.35">
      <c r="A376" s="8" t="s">
        <v>31</v>
      </c>
      <c r="B376" s="9">
        <v>2015</v>
      </c>
      <c r="C376" s="9" t="s">
        <v>43</v>
      </c>
      <c r="D376" s="9">
        <v>31</v>
      </c>
      <c r="E376" s="3"/>
      <c r="F376" s="3"/>
      <c r="G376" s="3"/>
      <c r="H376" s="3"/>
      <c r="I376" s="3"/>
      <c r="J376" s="3"/>
      <c r="K376" s="3"/>
      <c r="L376" s="3"/>
      <c r="M376" s="3"/>
      <c r="N376" s="3"/>
      <c r="O376" s="3"/>
      <c r="P376" s="3"/>
    </row>
    <row r="377" spans="1:16" x14ac:dyDescent="0.35">
      <c r="A377" s="8" t="s">
        <v>31</v>
      </c>
      <c r="B377" s="9">
        <v>2015</v>
      </c>
      <c r="C377" s="9" t="s">
        <v>44</v>
      </c>
      <c r="D377" s="9">
        <v>16</v>
      </c>
      <c r="E377" s="3"/>
      <c r="F377" s="3"/>
      <c r="G377" s="3"/>
      <c r="H377" s="3"/>
      <c r="I377" s="3"/>
      <c r="J377" s="3"/>
      <c r="K377" s="3"/>
      <c r="L377" s="3"/>
      <c r="M377" s="3"/>
      <c r="N377" s="3"/>
      <c r="O377" s="3"/>
      <c r="P377" s="3"/>
    </row>
    <row r="378" spans="1:16" x14ac:dyDescent="0.35">
      <c r="A378" s="8" t="s">
        <v>31</v>
      </c>
      <c r="B378" s="9">
        <v>2015</v>
      </c>
      <c r="C378" s="9" t="s">
        <v>22</v>
      </c>
      <c r="D378" s="9">
        <v>11</v>
      </c>
      <c r="E378" s="3"/>
      <c r="F378" s="3"/>
      <c r="G378" s="3"/>
      <c r="H378" s="3"/>
      <c r="I378" s="3"/>
      <c r="J378" s="3"/>
      <c r="K378" s="3"/>
      <c r="L378" s="3"/>
      <c r="M378" s="3"/>
      <c r="N378" s="3"/>
      <c r="O378" s="3"/>
      <c r="P378" s="3"/>
    </row>
    <row r="379" spans="1:16" x14ac:dyDescent="0.35">
      <c r="A379" s="8" t="s">
        <v>31</v>
      </c>
      <c r="B379" s="9">
        <v>2015</v>
      </c>
      <c r="C379" s="9" t="s">
        <v>23</v>
      </c>
      <c r="D379" s="9">
        <v>0</v>
      </c>
      <c r="E379" s="3"/>
      <c r="F379" s="3"/>
      <c r="G379" s="3"/>
      <c r="H379" s="3"/>
      <c r="I379" s="3"/>
      <c r="J379" s="3"/>
      <c r="K379" s="3"/>
      <c r="L379" s="3"/>
      <c r="M379" s="3"/>
      <c r="N379" s="3"/>
      <c r="O379" s="3"/>
      <c r="P379" s="3"/>
    </row>
    <row r="380" spans="1:16" x14ac:dyDescent="0.35">
      <c r="A380" s="8" t="s">
        <v>31</v>
      </c>
      <c r="B380" s="9">
        <v>2016</v>
      </c>
      <c r="C380" s="9" t="s">
        <v>41</v>
      </c>
      <c r="D380" s="9">
        <v>15</v>
      </c>
      <c r="E380" s="3"/>
      <c r="F380" s="3"/>
      <c r="G380" s="3"/>
      <c r="H380" s="3"/>
      <c r="I380" s="3"/>
      <c r="J380" s="3"/>
      <c r="K380" s="3"/>
      <c r="L380" s="3"/>
      <c r="M380" s="3"/>
      <c r="N380" s="3"/>
      <c r="O380" s="3"/>
      <c r="P380" s="3"/>
    </row>
    <row r="381" spans="1:16" x14ac:dyDescent="0.35">
      <c r="A381" s="8" t="s">
        <v>31</v>
      </c>
      <c r="B381" s="9">
        <v>2016</v>
      </c>
      <c r="C381" s="9" t="s">
        <v>12</v>
      </c>
      <c r="D381" s="9">
        <v>1</v>
      </c>
      <c r="E381" s="3"/>
      <c r="F381" s="3"/>
      <c r="G381" s="3"/>
      <c r="H381" s="3"/>
      <c r="I381" s="3"/>
      <c r="J381" s="3"/>
      <c r="K381" s="3"/>
      <c r="L381" s="3"/>
      <c r="M381" s="3"/>
      <c r="N381" s="3"/>
      <c r="O381" s="3"/>
      <c r="P381" s="3"/>
    </row>
    <row r="382" spans="1:16" x14ac:dyDescent="0.35">
      <c r="A382" s="8" t="s">
        <v>31</v>
      </c>
      <c r="B382" s="9">
        <v>2016</v>
      </c>
      <c r="C382" s="9" t="s">
        <v>13</v>
      </c>
      <c r="D382" s="9">
        <v>399</v>
      </c>
      <c r="E382" s="3"/>
      <c r="F382" s="3"/>
      <c r="G382" s="3"/>
      <c r="H382" s="3"/>
      <c r="I382" s="3"/>
      <c r="J382" s="3"/>
      <c r="K382" s="3"/>
      <c r="L382" s="3"/>
      <c r="M382" s="3"/>
      <c r="N382" s="3"/>
      <c r="O382" s="3"/>
      <c r="P382" s="3"/>
    </row>
    <row r="383" spans="1:16" x14ac:dyDescent="0.35">
      <c r="A383" s="8" t="s">
        <v>31</v>
      </c>
      <c r="B383" s="9">
        <v>2016</v>
      </c>
      <c r="C383" s="9" t="s">
        <v>14</v>
      </c>
      <c r="D383" s="9">
        <v>75</v>
      </c>
      <c r="E383" s="3"/>
      <c r="F383" s="3"/>
      <c r="G383" s="3"/>
      <c r="H383" s="3"/>
      <c r="I383" s="3"/>
      <c r="J383" s="3"/>
      <c r="K383" s="3"/>
      <c r="L383" s="3"/>
      <c r="M383" s="3"/>
      <c r="N383" s="3"/>
      <c r="O383" s="3"/>
      <c r="P383" s="3"/>
    </row>
    <row r="384" spans="1:16" x14ac:dyDescent="0.35">
      <c r="A384" s="8" t="s">
        <v>31</v>
      </c>
      <c r="B384" s="9">
        <v>2016</v>
      </c>
      <c r="C384" s="9" t="s">
        <v>42</v>
      </c>
      <c r="D384" s="10">
        <v>28.5</v>
      </c>
      <c r="E384" s="3"/>
      <c r="F384" s="3"/>
      <c r="G384" s="3"/>
      <c r="H384" s="3"/>
      <c r="I384" s="3"/>
      <c r="J384" s="3"/>
      <c r="K384" s="3"/>
      <c r="L384" s="3"/>
      <c r="M384" s="3"/>
      <c r="N384" s="3"/>
      <c r="O384" s="3"/>
      <c r="P384" s="3"/>
    </row>
    <row r="385" spans="1:16" x14ac:dyDescent="0.35">
      <c r="A385" s="8" t="s">
        <v>31</v>
      </c>
      <c r="B385" s="9">
        <v>2016</v>
      </c>
      <c r="C385" s="9" t="s">
        <v>16</v>
      </c>
      <c r="D385" s="9">
        <v>312</v>
      </c>
      <c r="E385" s="3"/>
      <c r="F385" s="3"/>
      <c r="G385" s="3"/>
      <c r="H385" s="3"/>
      <c r="I385" s="3"/>
      <c r="J385" s="3"/>
      <c r="K385" s="3"/>
      <c r="L385" s="3"/>
      <c r="M385" s="3"/>
      <c r="N385" s="3"/>
      <c r="O385" s="3"/>
      <c r="P385" s="3"/>
    </row>
    <row r="386" spans="1:16" x14ac:dyDescent="0.35">
      <c r="A386" s="8" t="s">
        <v>31</v>
      </c>
      <c r="B386" s="9">
        <v>2016</v>
      </c>
      <c r="C386" s="9" t="s">
        <v>17</v>
      </c>
      <c r="D386" s="9">
        <v>127.88</v>
      </c>
      <c r="E386" s="3"/>
      <c r="F386" s="3"/>
      <c r="G386" s="3"/>
      <c r="H386" s="3"/>
      <c r="I386" s="3"/>
      <c r="J386" s="3"/>
      <c r="K386" s="3"/>
      <c r="L386" s="3"/>
      <c r="M386" s="3"/>
      <c r="N386" s="3"/>
      <c r="O386" s="3"/>
      <c r="P386" s="3"/>
    </row>
    <row r="387" spans="1:16" x14ac:dyDescent="0.35">
      <c r="A387" s="8" t="s">
        <v>31</v>
      </c>
      <c r="B387" s="9">
        <v>2016</v>
      </c>
      <c r="C387" s="13" t="s">
        <v>37</v>
      </c>
      <c r="D387" s="9">
        <v>0</v>
      </c>
      <c r="E387" s="3"/>
      <c r="F387" s="3"/>
      <c r="G387" s="3"/>
      <c r="H387" s="3"/>
      <c r="I387" s="3"/>
      <c r="J387" s="3"/>
      <c r="K387" s="3"/>
      <c r="L387" s="3"/>
      <c r="M387" s="3"/>
      <c r="N387" s="3"/>
      <c r="O387" s="3"/>
      <c r="P387" s="3"/>
    </row>
    <row r="388" spans="1:16" x14ac:dyDescent="0.35">
      <c r="A388" s="8" t="s">
        <v>31</v>
      </c>
      <c r="B388" s="9">
        <v>2016</v>
      </c>
      <c r="C388" s="14" t="s">
        <v>38</v>
      </c>
      <c r="D388" s="9">
        <v>3</v>
      </c>
      <c r="E388" s="3"/>
      <c r="F388" s="3"/>
      <c r="G388" s="3"/>
      <c r="H388" s="3"/>
      <c r="I388" s="3"/>
      <c r="J388" s="3"/>
      <c r="K388" s="3"/>
      <c r="L388" s="3"/>
      <c r="M388" s="3"/>
      <c r="N388" s="3"/>
      <c r="O388" s="3"/>
      <c r="P388" s="3"/>
    </row>
    <row r="389" spans="1:16" x14ac:dyDescent="0.35">
      <c r="A389" s="8" t="s">
        <v>31</v>
      </c>
      <c r="B389" s="9">
        <v>2016</v>
      </c>
      <c r="C389" s="9" t="s">
        <v>43</v>
      </c>
      <c r="D389" s="9">
        <v>39</v>
      </c>
      <c r="E389" s="3"/>
      <c r="F389" s="3"/>
      <c r="G389" s="3"/>
      <c r="H389" s="3"/>
      <c r="I389" s="3"/>
      <c r="J389" s="3"/>
      <c r="K389" s="3"/>
      <c r="L389" s="3"/>
      <c r="M389" s="3"/>
      <c r="N389" s="3"/>
      <c r="O389" s="3"/>
      <c r="P389" s="3"/>
    </row>
    <row r="390" spans="1:16" x14ac:dyDescent="0.35">
      <c r="A390" s="8" t="s">
        <v>31</v>
      </c>
      <c r="B390" s="9">
        <v>2016</v>
      </c>
      <c r="C390" s="9" t="s">
        <v>44</v>
      </c>
      <c r="D390" s="9">
        <v>10</v>
      </c>
      <c r="E390" s="3"/>
      <c r="F390" s="3"/>
      <c r="G390" s="3"/>
      <c r="H390" s="3"/>
      <c r="I390" s="3"/>
      <c r="J390" s="3"/>
      <c r="K390" s="3"/>
      <c r="L390" s="3"/>
      <c r="M390" s="3"/>
      <c r="N390" s="3"/>
      <c r="O390" s="3"/>
      <c r="P390" s="3"/>
    </row>
    <row r="391" spans="1:16" x14ac:dyDescent="0.35">
      <c r="A391" s="8" t="s">
        <v>31</v>
      </c>
      <c r="B391" s="9">
        <v>2016</v>
      </c>
      <c r="C391" s="9" t="s">
        <v>22</v>
      </c>
      <c r="D391" s="9">
        <v>7</v>
      </c>
      <c r="E391" s="3"/>
      <c r="F391" s="3"/>
      <c r="G391" s="3"/>
      <c r="H391" s="3"/>
      <c r="I391" s="3"/>
      <c r="J391" s="3"/>
      <c r="K391" s="3"/>
      <c r="L391" s="3"/>
      <c r="M391" s="3"/>
      <c r="N391" s="3"/>
      <c r="O391" s="3"/>
      <c r="P391" s="3"/>
    </row>
    <row r="392" spans="1:16" x14ac:dyDescent="0.35">
      <c r="A392" s="8" t="s">
        <v>31</v>
      </c>
      <c r="B392" s="9">
        <v>2016</v>
      </c>
      <c r="C392" s="9" t="s">
        <v>23</v>
      </c>
      <c r="D392" s="9">
        <v>0</v>
      </c>
      <c r="E392" s="3"/>
      <c r="F392" s="3"/>
      <c r="G392" s="3"/>
      <c r="H392" s="3"/>
      <c r="I392" s="3"/>
      <c r="J392" s="3"/>
      <c r="K392" s="3"/>
      <c r="L392" s="3"/>
      <c r="M392" s="3"/>
      <c r="N392" s="3"/>
      <c r="O392" s="3"/>
      <c r="P392" s="3"/>
    </row>
    <row r="393" spans="1:16" x14ac:dyDescent="0.35">
      <c r="A393" s="8" t="s">
        <v>31</v>
      </c>
      <c r="B393" s="9">
        <v>2017</v>
      </c>
      <c r="C393" s="9" t="s">
        <v>41</v>
      </c>
      <c r="D393" s="9">
        <v>14</v>
      </c>
      <c r="E393" s="3"/>
      <c r="F393" s="3"/>
      <c r="G393" s="3"/>
      <c r="H393" s="3"/>
      <c r="I393" s="3"/>
      <c r="J393" s="3"/>
      <c r="K393" s="3"/>
      <c r="L393" s="3"/>
      <c r="M393" s="3"/>
      <c r="N393" s="3"/>
      <c r="O393" s="3"/>
      <c r="P393" s="3"/>
    </row>
    <row r="394" spans="1:16" x14ac:dyDescent="0.35">
      <c r="A394" s="8" t="s">
        <v>31</v>
      </c>
      <c r="B394" s="9">
        <v>2017</v>
      </c>
      <c r="C394" s="9" t="s">
        <v>12</v>
      </c>
      <c r="D394" s="9">
        <v>3</v>
      </c>
      <c r="E394" s="3"/>
      <c r="F394" s="3"/>
      <c r="G394" s="3"/>
      <c r="H394" s="3"/>
      <c r="I394" s="3"/>
      <c r="J394" s="3"/>
      <c r="K394" s="3"/>
      <c r="L394" s="3"/>
      <c r="M394" s="3"/>
      <c r="N394" s="3"/>
      <c r="O394" s="3"/>
      <c r="P394" s="3"/>
    </row>
    <row r="395" spans="1:16" x14ac:dyDescent="0.35">
      <c r="A395" s="8" t="s">
        <v>31</v>
      </c>
      <c r="B395" s="9">
        <v>2017</v>
      </c>
      <c r="C395" s="9" t="s">
        <v>13</v>
      </c>
      <c r="D395" s="9">
        <v>442</v>
      </c>
      <c r="E395" s="3"/>
      <c r="F395" s="3"/>
      <c r="G395" s="3"/>
      <c r="H395" s="3"/>
      <c r="I395" s="3"/>
      <c r="J395" s="3"/>
      <c r="K395" s="3"/>
      <c r="L395" s="3"/>
      <c r="M395" s="3"/>
      <c r="N395" s="3"/>
      <c r="O395" s="3"/>
      <c r="P395" s="3"/>
    </row>
    <row r="396" spans="1:16" x14ac:dyDescent="0.35">
      <c r="A396" s="8" t="s">
        <v>31</v>
      </c>
      <c r="B396" s="9">
        <v>2017</v>
      </c>
      <c r="C396" s="9" t="s">
        <v>14</v>
      </c>
      <c r="D396" s="9">
        <v>84</v>
      </c>
      <c r="E396" s="3"/>
      <c r="F396" s="3"/>
      <c r="G396" s="3"/>
      <c r="H396" s="3"/>
      <c r="I396" s="3"/>
      <c r="J396" s="3"/>
      <c r="K396" s="3"/>
      <c r="L396" s="3"/>
      <c r="M396" s="3"/>
      <c r="N396" s="3"/>
      <c r="O396" s="3"/>
      <c r="P396" s="3"/>
    </row>
    <row r="397" spans="1:16" x14ac:dyDescent="0.35">
      <c r="A397" s="8" t="s">
        <v>31</v>
      </c>
      <c r="B397" s="9">
        <v>2017</v>
      </c>
      <c r="C397" s="9" t="s">
        <v>42</v>
      </c>
      <c r="D397" s="10">
        <v>40.18</v>
      </c>
      <c r="E397" s="3"/>
      <c r="F397" s="3"/>
      <c r="G397" s="3"/>
      <c r="H397" s="3"/>
      <c r="I397" s="3"/>
      <c r="J397" s="3"/>
      <c r="K397" s="3"/>
      <c r="L397" s="3"/>
      <c r="M397" s="3"/>
      <c r="N397" s="3"/>
      <c r="O397" s="3"/>
      <c r="P397" s="3"/>
    </row>
    <row r="398" spans="1:16" x14ac:dyDescent="0.35">
      <c r="A398" s="8" t="s">
        <v>31</v>
      </c>
      <c r="B398" s="9">
        <v>2017</v>
      </c>
      <c r="C398" s="9" t="s">
        <v>16</v>
      </c>
      <c r="D398" s="9">
        <v>307</v>
      </c>
      <c r="E398" s="3"/>
      <c r="F398" s="3"/>
      <c r="G398" s="3"/>
      <c r="H398" s="3"/>
      <c r="I398" s="3"/>
      <c r="J398" s="3"/>
      <c r="K398" s="3"/>
      <c r="L398" s="3"/>
      <c r="M398" s="3"/>
      <c r="N398" s="3"/>
      <c r="O398" s="3"/>
      <c r="P398" s="3"/>
    </row>
    <row r="399" spans="1:16" x14ac:dyDescent="0.35">
      <c r="A399" s="8" t="s">
        <v>31</v>
      </c>
      <c r="B399" s="9">
        <v>2017</v>
      </c>
      <c r="C399" s="9" t="s">
        <v>17</v>
      </c>
      <c r="D399" s="9">
        <v>143.97</v>
      </c>
      <c r="E399" s="3"/>
      <c r="F399" s="3"/>
      <c r="G399" s="3"/>
      <c r="H399" s="3"/>
      <c r="I399" s="3"/>
      <c r="J399" s="3"/>
      <c r="K399" s="3"/>
      <c r="L399" s="3"/>
      <c r="M399" s="3"/>
      <c r="N399" s="3"/>
      <c r="O399" s="3"/>
      <c r="P399" s="3"/>
    </row>
    <row r="400" spans="1:16" x14ac:dyDescent="0.35">
      <c r="A400" s="8" t="s">
        <v>31</v>
      </c>
      <c r="B400" s="9">
        <v>2017</v>
      </c>
      <c r="C400" s="13" t="s">
        <v>37</v>
      </c>
      <c r="D400" s="9">
        <v>0</v>
      </c>
      <c r="E400" s="3"/>
      <c r="F400" s="3"/>
      <c r="G400" s="3"/>
      <c r="H400" s="3"/>
      <c r="I400" s="3"/>
      <c r="J400" s="3"/>
      <c r="K400" s="3"/>
      <c r="L400" s="3"/>
      <c r="M400" s="3"/>
      <c r="N400" s="3"/>
      <c r="O400" s="3"/>
      <c r="P400" s="3"/>
    </row>
    <row r="401" spans="1:16" x14ac:dyDescent="0.35">
      <c r="A401" s="8" t="s">
        <v>31</v>
      </c>
      <c r="B401" s="9">
        <v>2017</v>
      </c>
      <c r="C401" s="14" t="s">
        <v>38</v>
      </c>
      <c r="D401" s="9">
        <v>3</v>
      </c>
      <c r="E401" s="3"/>
      <c r="F401" s="3"/>
      <c r="G401" s="3"/>
      <c r="H401" s="3"/>
      <c r="I401" s="3"/>
      <c r="J401" s="3"/>
      <c r="K401" s="3"/>
      <c r="L401" s="3"/>
      <c r="M401" s="3"/>
      <c r="N401" s="3"/>
      <c r="O401" s="3"/>
      <c r="P401" s="3"/>
    </row>
    <row r="402" spans="1:16" x14ac:dyDescent="0.35">
      <c r="A402" s="8" t="s">
        <v>31</v>
      </c>
      <c r="B402" s="9">
        <v>2017</v>
      </c>
      <c r="C402" s="9" t="s">
        <v>43</v>
      </c>
      <c r="D402" s="9">
        <v>42</v>
      </c>
      <c r="E402" s="3"/>
      <c r="F402" s="3"/>
      <c r="G402" s="3"/>
      <c r="H402" s="3"/>
      <c r="I402" s="3"/>
      <c r="J402" s="3"/>
      <c r="K402" s="3"/>
      <c r="L402" s="3"/>
      <c r="M402" s="3"/>
      <c r="N402" s="3"/>
      <c r="O402" s="3"/>
      <c r="P402" s="3"/>
    </row>
    <row r="403" spans="1:16" x14ac:dyDescent="0.35">
      <c r="A403" s="8" t="s">
        <v>31</v>
      </c>
      <c r="B403" s="9">
        <v>2017</v>
      </c>
      <c r="C403" s="9" t="s">
        <v>44</v>
      </c>
      <c r="D403" s="9">
        <v>13</v>
      </c>
      <c r="E403" s="3"/>
      <c r="F403" s="3"/>
      <c r="G403" s="3"/>
      <c r="H403" s="3"/>
      <c r="I403" s="3"/>
      <c r="J403" s="3"/>
      <c r="K403" s="3"/>
      <c r="L403" s="3"/>
      <c r="M403" s="3"/>
      <c r="N403" s="3"/>
      <c r="O403" s="3"/>
      <c r="P403" s="3"/>
    </row>
    <row r="404" spans="1:16" x14ac:dyDescent="0.35">
      <c r="A404" s="8" t="s">
        <v>31</v>
      </c>
      <c r="B404" s="9">
        <v>2017</v>
      </c>
      <c r="C404" s="9" t="s">
        <v>22</v>
      </c>
      <c r="D404" s="9">
        <v>4</v>
      </c>
      <c r="E404" s="3"/>
      <c r="F404" s="3"/>
      <c r="G404" s="3"/>
      <c r="H404" s="3"/>
      <c r="I404" s="3"/>
      <c r="J404" s="3"/>
      <c r="K404" s="3"/>
      <c r="L404" s="3"/>
      <c r="M404" s="3"/>
      <c r="N404" s="3"/>
      <c r="O404" s="3"/>
      <c r="P404" s="3"/>
    </row>
    <row r="405" spans="1:16" x14ac:dyDescent="0.35">
      <c r="A405" s="8" t="s">
        <v>31</v>
      </c>
      <c r="B405" s="9">
        <v>2017</v>
      </c>
      <c r="C405" s="9" t="s">
        <v>23</v>
      </c>
      <c r="D405" s="9">
        <v>0</v>
      </c>
      <c r="E405" s="3"/>
      <c r="F405" s="3"/>
      <c r="G405" s="3"/>
      <c r="H405" s="3"/>
      <c r="I405" s="3"/>
      <c r="J405" s="3"/>
      <c r="K405" s="3"/>
      <c r="L405" s="3"/>
      <c r="M405" s="3"/>
      <c r="N405" s="3"/>
      <c r="O405" s="3"/>
      <c r="P405" s="3"/>
    </row>
    <row r="406" spans="1:16" x14ac:dyDescent="0.35">
      <c r="A406" s="8" t="s">
        <v>31</v>
      </c>
      <c r="B406" s="9">
        <v>2018</v>
      </c>
      <c r="C406" s="9" t="s">
        <v>41</v>
      </c>
      <c r="D406" s="9">
        <v>15</v>
      </c>
      <c r="E406" s="3"/>
      <c r="F406" s="3"/>
      <c r="G406" s="3"/>
      <c r="H406" s="3"/>
      <c r="I406" s="3"/>
      <c r="J406" s="3"/>
      <c r="K406" s="3"/>
      <c r="L406" s="3"/>
      <c r="M406" s="3"/>
      <c r="N406" s="3"/>
      <c r="O406" s="3"/>
      <c r="P406" s="3"/>
    </row>
    <row r="407" spans="1:16" x14ac:dyDescent="0.35">
      <c r="A407" s="8" t="s">
        <v>31</v>
      </c>
      <c r="B407" s="9">
        <v>2018</v>
      </c>
      <c r="C407" s="9" t="s">
        <v>12</v>
      </c>
      <c r="D407" s="9">
        <v>3</v>
      </c>
      <c r="E407" s="3"/>
      <c r="F407" s="3"/>
      <c r="G407" s="3"/>
      <c r="H407" s="3"/>
      <c r="I407" s="3"/>
      <c r="J407" s="3"/>
      <c r="K407" s="3"/>
      <c r="L407" s="3"/>
      <c r="M407" s="3"/>
      <c r="N407" s="3"/>
      <c r="O407" s="3"/>
      <c r="P407" s="3"/>
    </row>
    <row r="408" spans="1:16" x14ac:dyDescent="0.35">
      <c r="A408" s="8" t="s">
        <v>31</v>
      </c>
      <c r="B408" s="9">
        <v>2018</v>
      </c>
      <c r="C408" s="9" t="s">
        <v>13</v>
      </c>
      <c r="D408" s="9">
        <v>445</v>
      </c>
      <c r="E408" s="3"/>
      <c r="F408" s="3"/>
      <c r="G408" s="3"/>
      <c r="H408" s="3"/>
      <c r="I408" s="3"/>
      <c r="J408" s="3"/>
      <c r="K408" s="3"/>
      <c r="L408" s="3"/>
      <c r="M408" s="3"/>
      <c r="N408" s="3"/>
      <c r="O408" s="3"/>
      <c r="P408" s="3"/>
    </row>
    <row r="409" spans="1:16" x14ac:dyDescent="0.35">
      <c r="A409" s="8" t="s">
        <v>31</v>
      </c>
      <c r="B409" s="9">
        <v>2018</v>
      </c>
      <c r="C409" s="9" t="s">
        <v>14</v>
      </c>
      <c r="D409" s="9">
        <v>75</v>
      </c>
      <c r="E409" s="3"/>
      <c r="F409" s="3"/>
      <c r="G409" s="3"/>
      <c r="H409" s="3"/>
      <c r="I409" s="3"/>
      <c r="J409" s="3"/>
      <c r="K409" s="3"/>
      <c r="L409" s="3"/>
      <c r="M409" s="3"/>
      <c r="N409" s="3"/>
      <c r="O409" s="3"/>
      <c r="P409" s="3"/>
    </row>
    <row r="410" spans="1:16" x14ac:dyDescent="0.35">
      <c r="A410" s="8" t="s">
        <v>31</v>
      </c>
      <c r="B410" s="9">
        <v>2018</v>
      </c>
      <c r="C410" s="9" t="s">
        <v>42</v>
      </c>
      <c r="D410" s="10">
        <v>37.08</v>
      </c>
      <c r="E410" s="3"/>
      <c r="F410" s="3"/>
      <c r="G410" s="3"/>
      <c r="H410" s="3"/>
      <c r="I410" s="3"/>
      <c r="J410" s="3"/>
      <c r="K410" s="3"/>
      <c r="L410" s="3"/>
      <c r="M410" s="3"/>
      <c r="N410" s="3"/>
      <c r="O410" s="3"/>
      <c r="P410" s="3"/>
    </row>
    <row r="411" spans="1:16" x14ac:dyDescent="0.35">
      <c r="A411" s="8" t="s">
        <v>31</v>
      </c>
      <c r="B411" s="9">
        <v>2018</v>
      </c>
      <c r="C411" s="9" t="s">
        <v>16</v>
      </c>
      <c r="D411" s="9">
        <v>336</v>
      </c>
      <c r="E411" s="3"/>
      <c r="F411" s="3"/>
      <c r="G411" s="3"/>
      <c r="H411" s="3"/>
      <c r="I411" s="3"/>
      <c r="J411" s="3"/>
      <c r="K411" s="3"/>
      <c r="L411" s="3"/>
      <c r="M411" s="3"/>
      <c r="N411" s="3"/>
      <c r="O411" s="3"/>
      <c r="P411" s="3"/>
    </row>
    <row r="412" spans="1:16" x14ac:dyDescent="0.35">
      <c r="A412" s="8" t="s">
        <v>31</v>
      </c>
      <c r="B412" s="9">
        <v>2018</v>
      </c>
      <c r="C412" s="9" t="s">
        <v>17</v>
      </c>
      <c r="D412" s="9">
        <v>132.44</v>
      </c>
      <c r="E412" s="3"/>
      <c r="F412" s="3"/>
      <c r="G412" s="3"/>
      <c r="H412" s="3"/>
      <c r="I412" s="3"/>
      <c r="J412" s="3"/>
      <c r="K412" s="3"/>
      <c r="L412" s="3"/>
      <c r="M412" s="3"/>
      <c r="N412" s="3"/>
      <c r="O412" s="3"/>
      <c r="P412" s="3"/>
    </row>
    <row r="413" spans="1:16" x14ac:dyDescent="0.35">
      <c r="A413" s="8" t="s">
        <v>31</v>
      </c>
      <c r="B413" s="9">
        <v>2018</v>
      </c>
      <c r="C413" s="13" t="s">
        <v>37</v>
      </c>
      <c r="D413" s="9">
        <v>0</v>
      </c>
      <c r="E413" s="3"/>
      <c r="F413" s="3"/>
      <c r="G413" s="3"/>
      <c r="H413" s="3"/>
      <c r="I413" s="3"/>
      <c r="J413" s="3"/>
      <c r="K413" s="3"/>
      <c r="L413" s="3"/>
      <c r="M413" s="3"/>
      <c r="N413" s="3"/>
      <c r="O413" s="3"/>
      <c r="P413" s="3"/>
    </row>
    <row r="414" spans="1:16" x14ac:dyDescent="0.35">
      <c r="A414" s="8" t="s">
        <v>31</v>
      </c>
      <c r="B414" s="9">
        <v>2018</v>
      </c>
      <c r="C414" s="14" t="s">
        <v>38</v>
      </c>
      <c r="D414" s="9">
        <v>4</v>
      </c>
      <c r="E414" s="3"/>
      <c r="F414" s="3"/>
      <c r="G414" s="3"/>
      <c r="H414" s="3"/>
      <c r="I414" s="3"/>
      <c r="J414" s="3"/>
      <c r="K414" s="3"/>
      <c r="L414" s="3"/>
      <c r="M414" s="3"/>
      <c r="N414" s="3"/>
      <c r="O414" s="3"/>
      <c r="P414" s="3"/>
    </row>
    <row r="415" spans="1:16" x14ac:dyDescent="0.35">
      <c r="A415" s="8" t="s">
        <v>31</v>
      </c>
      <c r="B415" s="9">
        <v>2018</v>
      </c>
      <c r="C415" s="9" t="s">
        <v>43</v>
      </c>
      <c r="D415" s="9">
        <v>46</v>
      </c>
      <c r="E415" s="3"/>
      <c r="F415" s="3"/>
      <c r="G415" s="3"/>
      <c r="H415" s="3"/>
      <c r="I415" s="3"/>
      <c r="J415" s="3"/>
      <c r="K415" s="3"/>
      <c r="L415" s="3"/>
      <c r="M415" s="3"/>
      <c r="N415" s="3"/>
      <c r="O415" s="3"/>
      <c r="P415" s="3"/>
    </row>
    <row r="416" spans="1:16" x14ac:dyDescent="0.35">
      <c r="A416" s="8" t="s">
        <v>31</v>
      </c>
      <c r="B416" s="9">
        <v>2018</v>
      </c>
      <c r="C416" s="9" t="s">
        <v>44</v>
      </c>
      <c r="D416" s="9">
        <v>12</v>
      </c>
      <c r="E416" s="3"/>
      <c r="F416" s="3"/>
      <c r="G416" s="3"/>
      <c r="H416" s="3"/>
      <c r="I416" s="3"/>
      <c r="J416" s="3"/>
      <c r="K416" s="3"/>
      <c r="L416" s="3"/>
      <c r="M416" s="3"/>
      <c r="N416" s="3"/>
      <c r="O416" s="3"/>
      <c r="P416" s="3"/>
    </row>
    <row r="417" spans="1:16" x14ac:dyDescent="0.35">
      <c r="A417" s="8" t="s">
        <v>31</v>
      </c>
      <c r="B417" s="9">
        <v>2018</v>
      </c>
      <c r="C417" s="9" t="s">
        <v>22</v>
      </c>
      <c r="D417" s="9">
        <v>9</v>
      </c>
      <c r="E417" s="3"/>
      <c r="F417" s="3"/>
      <c r="G417" s="3"/>
      <c r="H417" s="3"/>
      <c r="I417" s="3"/>
      <c r="J417" s="3"/>
      <c r="K417" s="3"/>
      <c r="L417" s="3"/>
      <c r="M417" s="3"/>
      <c r="N417" s="3"/>
      <c r="O417" s="3"/>
      <c r="P417" s="3"/>
    </row>
    <row r="418" spans="1:16" x14ac:dyDescent="0.35">
      <c r="A418" s="8" t="s">
        <v>31</v>
      </c>
      <c r="B418" s="9">
        <v>2018</v>
      </c>
      <c r="C418" s="9" t="s">
        <v>23</v>
      </c>
      <c r="D418" s="9">
        <v>0</v>
      </c>
      <c r="E418" s="3"/>
      <c r="F418" s="3"/>
      <c r="G418" s="3"/>
      <c r="H418" s="3"/>
      <c r="I418" s="3"/>
      <c r="J418" s="3"/>
      <c r="K418" s="3"/>
      <c r="L418" s="3"/>
      <c r="M418" s="3"/>
      <c r="N418" s="3"/>
      <c r="O418" s="3"/>
      <c r="P418" s="3"/>
    </row>
    <row r="419" spans="1:16" x14ac:dyDescent="0.35">
      <c r="A419" s="8" t="s">
        <v>31</v>
      </c>
      <c r="B419" s="9">
        <v>2019</v>
      </c>
      <c r="C419" s="9" t="s">
        <v>41</v>
      </c>
      <c r="D419" s="9">
        <v>17</v>
      </c>
      <c r="E419" s="3"/>
      <c r="F419" s="3"/>
      <c r="G419" s="3"/>
      <c r="H419" s="3"/>
      <c r="I419" s="3"/>
      <c r="J419" s="3"/>
      <c r="K419" s="3"/>
      <c r="L419" s="3"/>
      <c r="M419" s="3"/>
      <c r="N419" s="3"/>
      <c r="O419" s="3"/>
      <c r="P419" s="3"/>
    </row>
    <row r="420" spans="1:16" x14ac:dyDescent="0.35">
      <c r="A420" s="8" t="s">
        <v>31</v>
      </c>
      <c r="B420" s="9">
        <v>2019</v>
      </c>
      <c r="C420" s="9" t="s">
        <v>12</v>
      </c>
      <c r="D420" s="9">
        <v>1</v>
      </c>
      <c r="E420" s="3"/>
      <c r="F420" s="3"/>
      <c r="G420" s="3"/>
      <c r="H420" s="3"/>
      <c r="I420" s="3"/>
      <c r="J420" s="3"/>
      <c r="K420" s="3"/>
      <c r="L420" s="3"/>
      <c r="M420" s="3"/>
      <c r="N420" s="3"/>
      <c r="O420" s="3"/>
      <c r="P420" s="3"/>
    </row>
    <row r="421" spans="1:16" x14ac:dyDescent="0.35">
      <c r="A421" s="8" t="s">
        <v>31</v>
      </c>
      <c r="B421" s="9">
        <v>2019</v>
      </c>
      <c r="C421" s="9" t="s">
        <v>13</v>
      </c>
      <c r="D421" s="9">
        <v>383</v>
      </c>
      <c r="E421" s="3"/>
      <c r="F421" s="3"/>
      <c r="G421" s="3"/>
      <c r="H421" s="3"/>
      <c r="I421" s="3"/>
      <c r="J421" s="3"/>
      <c r="K421" s="3"/>
      <c r="L421" s="3"/>
      <c r="M421" s="3"/>
      <c r="N421" s="3"/>
      <c r="O421" s="3"/>
      <c r="P421" s="3"/>
    </row>
    <row r="422" spans="1:16" x14ac:dyDescent="0.35">
      <c r="A422" s="8" t="s">
        <v>31</v>
      </c>
      <c r="B422" s="9">
        <v>2019</v>
      </c>
      <c r="C422" s="9" t="s">
        <v>14</v>
      </c>
      <c r="D422" s="9">
        <v>59</v>
      </c>
      <c r="E422" s="3"/>
      <c r="F422" s="3"/>
      <c r="G422" s="3"/>
      <c r="H422" s="3"/>
      <c r="I422" s="3"/>
      <c r="J422" s="3"/>
      <c r="K422" s="3"/>
      <c r="L422" s="3"/>
      <c r="M422" s="3"/>
      <c r="N422" s="3"/>
      <c r="O422" s="3"/>
      <c r="P422" s="3"/>
    </row>
    <row r="423" spans="1:16" x14ac:dyDescent="0.35">
      <c r="A423" s="8" t="s">
        <v>31</v>
      </c>
      <c r="B423" s="9">
        <v>2019</v>
      </c>
      <c r="C423" s="9" t="s">
        <v>42</v>
      </c>
      <c r="D423" s="10">
        <v>23.93</v>
      </c>
      <c r="E423" s="3"/>
      <c r="F423" s="3"/>
      <c r="G423" s="3"/>
      <c r="H423" s="3"/>
      <c r="I423" s="3"/>
      <c r="J423" s="3"/>
      <c r="K423" s="3"/>
      <c r="L423" s="3"/>
      <c r="M423" s="3"/>
      <c r="N423" s="3"/>
      <c r="O423" s="3"/>
      <c r="P423" s="3"/>
    </row>
    <row r="424" spans="1:16" x14ac:dyDescent="0.35">
      <c r="A424" s="8" t="s">
        <v>31</v>
      </c>
      <c r="B424" s="9">
        <v>2019</v>
      </c>
      <c r="C424" s="9" t="s">
        <v>16</v>
      </c>
      <c r="D424" s="9">
        <v>314</v>
      </c>
      <c r="E424" s="3"/>
      <c r="F424" s="3"/>
      <c r="G424" s="3"/>
      <c r="H424" s="3"/>
      <c r="I424" s="3"/>
      <c r="J424" s="3"/>
      <c r="K424" s="3"/>
      <c r="L424" s="3"/>
      <c r="M424" s="3"/>
      <c r="N424" s="3"/>
      <c r="O424" s="3"/>
      <c r="P424" s="3"/>
    </row>
    <row r="425" spans="1:16" x14ac:dyDescent="0.35">
      <c r="A425" s="8" t="s">
        <v>31</v>
      </c>
      <c r="B425" s="9">
        <v>2019</v>
      </c>
      <c r="C425" s="9" t="s">
        <v>17</v>
      </c>
      <c r="D425" s="9">
        <v>121.97</v>
      </c>
      <c r="E425" s="3"/>
      <c r="F425" s="3"/>
      <c r="G425" s="3"/>
      <c r="H425" s="3"/>
      <c r="I425" s="3"/>
      <c r="J425" s="3"/>
      <c r="K425" s="3"/>
      <c r="L425" s="3"/>
      <c r="M425" s="3"/>
      <c r="N425" s="3"/>
      <c r="O425" s="3"/>
      <c r="P425" s="3"/>
    </row>
    <row r="426" spans="1:16" x14ac:dyDescent="0.35">
      <c r="A426" s="8" t="s">
        <v>31</v>
      </c>
      <c r="B426" s="9">
        <v>2019</v>
      </c>
      <c r="C426" s="13" t="s">
        <v>37</v>
      </c>
      <c r="D426" s="9">
        <v>0</v>
      </c>
      <c r="E426" s="3"/>
      <c r="F426" s="3"/>
      <c r="G426" s="3"/>
      <c r="H426" s="3"/>
      <c r="I426" s="3"/>
      <c r="J426" s="3"/>
      <c r="K426" s="3"/>
      <c r="L426" s="3"/>
      <c r="M426" s="3"/>
      <c r="N426" s="3"/>
      <c r="O426" s="3"/>
      <c r="P426" s="3"/>
    </row>
    <row r="427" spans="1:16" x14ac:dyDescent="0.35">
      <c r="A427" s="8" t="s">
        <v>31</v>
      </c>
      <c r="B427" s="9">
        <v>2019</v>
      </c>
      <c r="C427" s="14" t="s">
        <v>38</v>
      </c>
      <c r="D427" s="9">
        <v>3</v>
      </c>
      <c r="E427" s="3"/>
      <c r="F427" s="3"/>
      <c r="G427" s="3"/>
      <c r="H427" s="3"/>
      <c r="I427" s="3"/>
      <c r="J427" s="3"/>
      <c r="K427" s="3"/>
      <c r="L427" s="3"/>
      <c r="M427" s="3"/>
      <c r="N427" s="3"/>
      <c r="O427" s="3"/>
      <c r="P427" s="3"/>
    </row>
    <row r="428" spans="1:16" x14ac:dyDescent="0.35">
      <c r="A428" s="8" t="s">
        <v>31</v>
      </c>
      <c r="B428" s="9">
        <v>2019</v>
      </c>
      <c r="C428" s="9" t="s">
        <v>43</v>
      </c>
      <c r="D428" s="9">
        <v>45</v>
      </c>
      <c r="E428" s="3"/>
      <c r="F428" s="3"/>
      <c r="G428" s="3"/>
      <c r="H428" s="3"/>
      <c r="I428" s="3"/>
      <c r="J428" s="3"/>
      <c r="K428" s="3"/>
      <c r="L428" s="3"/>
      <c r="M428" s="3"/>
      <c r="N428" s="3"/>
      <c r="O428" s="3"/>
      <c r="P428" s="3"/>
    </row>
    <row r="429" spans="1:16" x14ac:dyDescent="0.35">
      <c r="A429" s="8" t="s">
        <v>31</v>
      </c>
      <c r="B429" s="9">
        <v>2019</v>
      </c>
      <c r="C429" s="9" t="s">
        <v>44</v>
      </c>
      <c r="D429" s="9">
        <v>9</v>
      </c>
      <c r="E429" s="3"/>
      <c r="F429" s="3"/>
      <c r="G429" s="3"/>
      <c r="H429" s="3"/>
      <c r="I429" s="3"/>
      <c r="J429" s="3"/>
      <c r="K429" s="3"/>
      <c r="L429" s="3"/>
      <c r="M429" s="3"/>
      <c r="N429" s="3"/>
      <c r="O429" s="3"/>
      <c r="P429" s="3"/>
    </row>
    <row r="430" spans="1:16" x14ac:dyDescent="0.35">
      <c r="A430" s="8" t="s">
        <v>31</v>
      </c>
      <c r="B430" s="9">
        <v>2019</v>
      </c>
      <c r="C430" s="9" t="s">
        <v>22</v>
      </c>
      <c r="D430" s="9">
        <v>7</v>
      </c>
      <c r="E430" s="3"/>
      <c r="F430" s="3"/>
      <c r="G430" s="3"/>
      <c r="H430" s="3"/>
      <c r="I430" s="3"/>
      <c r="J430" s="3"/>
      <c r="K430" s="3"/>
      <c r="L430" s="3"/>
      <c r="M430" s="3"/>
      <c r="N430" s="3"/>
      <c r="O430" s="3"/>
      <c r="P430" s="3"/>
    </row>
    <row r="431" spans="1:16" x14ac:dyDescent="0.35">
      <c r="A431" s="8" t="s">
        <v>31</v>
      </c>
      <c r="B431" s="9">
        <v>2019</v>
      </c>
      <c r="C431" s="9" t="s">
        <v>23</v>
      </c>
      <c r="D431" s="9">
        <v>0</v>
      </c>
      <c r="E431" s="3"/>
      <c r="F431" s="3"/>
      <c r="G431" s="3"/>
      <c r="H431" s="3"/>
      <c r="I431" s="3"/>
      <c r="J431" s="3"/>
      <c r="K431" s="3"/>
      <c r="L431" s="3"/>
      <c r="M431" s="3"/>
      <c r="N431" s="3"/>
      <c r="O431" s="3"/>
      <c r="P431" s="3"/>
    </row>
  </sheetData>
  <phoneticPr fontId="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4BD8E-34EA-4CBA-B760-EFB1F8B83572}">
  <sheetPr codeName="Sheet8"/>
  <dimension ref="A3:D15"/>
  <sheetViews>
    <sheetView workbookViewId="0">
      <selection activeCell="N14" sqref="N14"/>
    </sheetView>
  </sheetViews>
  <sheetFormatPr defaultRowHeight="14.5" x14ac:dyDescent="0.35"/>
  <cols>
    <col min="1" max="1" width="11.81640625" bestFit="1" customWidth="1"/>
    <col min="2" max="2" width="12.36328125" bestFit="1" customWidth="1"/>
    <col min="3" max="3" width="11.54296875" bestFit="1" customWidth="1"/>
    <col min="4" max="4" width="9.54296875" bestFit="1" customWidth="1"/>
    <col min="5" max="5" width="11.26953125" bestFit="1" customWidth="1"/>
    <col min="10" max="11" width="9.1796875" customWidth="1"/>
    <col min="12" max="12" width="24" customWidth="1"/>
    <col min="13" max="13" width="23.453125" customWidth="1"/>
  </cols>
  <sheetData>
    <row r="3" spans="1:4" x14ac:dyDescent="0.35">
      <c r="A3" s="5" t="s">
        <v>39</v>
      </c>
      <c r="B3" s="5" t="s">
        <v>34</v>
      </c>
    </row>
    <row r="4" spans="1:4" x14ac:dyDescent="0.35">
      <c r="A4" s="5" t="s">
        <v>10</v>
      </c>
      <c r="B4" t="s">
        <v>9</v>
      </c>
      <c r="C4" t="s">
        <v>31</v>
      </c>
      <c r="D4" t="s">
        <v>8</v>
      </c>
    </row>
    <row r="5" spans="1:4" x14ac:dyDescent="0.35">
      <c r="A5">
        <v>2009</v>
      </c>
      <c r="B5" s="6">
        <v>16</v>
      </c>
      <c r="C5" s="6">
        <v>37</v>
      </c>
      <c r="D5" s="6">
        <v>22</v>
      </c>
    </row>
    <row r="6" spans="1:4" x14ac:dyDescent="0.35">
      <c r="A6">
        <v>2010</v>
      </c>
      <c r="B6" s="6">
        <v>27</v>
      </c>
      <c r="C6" s="6">
        <v>45</v>
      </c>
      <c r="D6" s="6">
        <v>26</v>
      </c>
    </row>
    <row r="7" spans="1:4" x14ac:dyDescent="0.35">
      <c r="A7">
        <v>2011</v>
      </c>
      <c r="B7" s="6">
        <v>34</v>
      </c>
      <c r="C7" s="6">
        <v>36</v>
      </c>
      <c r="D7" s="6">
        <v>55</v>
      </c>
    </row>
    <row r="8" spans="1:4" x14ac:dyDescent="0.35">
      <c r="A8">
        <v>2012</v>
      </c>
      <c r="B8" s="6">
        <v>28</v>
      </c>
      <c r="C8" s="6">
        <v>36</v>
      </c>
      <c r="D8" s="6">
        <v>33</v>
      </c>
    </row>
    <row r="9" spans="1:4" x14ac:dyDescent="0.35">
      <c r="A9">
        <v>2013</v>
      </c>
      <c r="B9" s="6">
        <v>41</v>
      </c>
      <c r="C9" s="6">
        <v>50</v>
      </c>
      <c r="D9" s="6">
        <v>64</v>
      </c>
    </row>
    <row r="10" spans="1:4" x14ac:dyDescent="0.35">
      <c r="A10">
        <v>2014</v>
      </c>
      <c r="B10" s="6">
        <v>39</v>
      </c>
      <c r="C10" s="6">
        <v>51</v>
      </c>
      <c r="D10" s="6">
        <v>23</v>
      </c>
    </row>
    <row r="11" spans="1:4" x14ac:dyDescent="0.35">
      <c r="A11">
        <v>2015</v>
      </c>
      <c r="B11" s="6">
        <v>65</v>
      </c>
      <c r="C11" s="6">
        <v>31</v>
      </c>
      <c r="D11" s="6">
        <v>35</v>
      </c>
    </row>
    <row r="12" spans="1:4" x14ac:dyDescent="0.35">
      <c r="A12">
        <v>2016</v>
      </c>
      <c r="B12" s="6">
        <v>88</v>
      </c>
      <c r="C12" s="6">
        <v>39</v>
      </c>
      <c r="D12" s="6">
        <v>83</v>
      </c>
    </row>
    <row r="13" spans="1:4" x14ac:dyDescent="0.35">
      <c r="A13">
        <v>2017</v>
      </c>
      <c r="B13" s="6">
        <v>63</v>
      </c>
      <c r="C13" s="6">
        <v>42</v>
      </c>
      <c r="D13" s="6">
        <v>23</v>
      </c>
    </row>
    <row r="14" spans="1:4" x14ac:dyDescent="0.35">
      <c r="A14">
        <v>2018</v>
      </c>
      <c r="B14" s="6">
        <v>0</v>
      </c>
      <c r="C14" s="6">
        <v>46</v>
      </c>
      <c r="D14" s="6">
        <v>52</v>
      </c>
    </row>
    <row r="15" spans="1:4" x14ac:dyDescent="0.35">
      <c r="A15">
        <v>2019</v>
      </c>
      <c r="B15" s="6">
        <v>57</v>
      </c>
      <c r="C15" s="6">
        <v>45</v>
      </c>
      <c r="D15" s="6">
        <v>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6575480A-0C4E-4BC1-B7DD-D65080914225}">
  <ds:schemaRefs/>
</ds:datastoreItem>
</file>

<file path=customXml/itemProps2.xml><?xml version="1.0" encoding="utf-8"?>
<ds:datastoreItem xmlns:ds="http://schemas.openxmlformats.org/officeDocument/2006/customXml" ds:itemID="{AAABFC88-3782-4069-9BAD-D1CB1593E261}">
  <ds:schemaRefs/>
</ds:datastoreItem>
</file>

<file path=customXml/itemProps3.xml><?xml version="1.0" encoding="utf-8"?>
<ds:datastoreItem xmlns:ds="http://schemas.openxmlformats.org/officeDocument/2006/customXml" ds:itemID="{28283111-4A10-40B3-9436-080AA54F008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00. Summary data</vt:lpstr>
      <vt:lpstr>01. Simple Dashboard Data</vt:lpstr>
      <vt:lpstr>images</vt:lpstr>
      <vt:lpstr>02. Advanced Dash Board</vt:lpstr>
      <vt:lpstr>03. Advanced Dash Board</vt:lpstr>
      <vt:lpstr>Metrics data</vt:lpstr>
      <vt:lpstr>pivort-metrics1</vt:lpstr>
      <vt:lpstr>CSK</vt:lpstr>
      <vt:lpstr>Kohli</vt:lpstr>
      <vt:lpstr>Raina</vt:lpstr>
      <vt:lpstr>RCB</vt:lpstr>
      <vt:lpstr>SRH</vt:lpstr>
      <vt:lpstr>Warner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2020-11-06T06:27:53Z</dcterms:created>
  <dcterms:modified xsi:type="dcterms:W3CDTF">2020-11-07T19:12:03Z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2f945085-8d85-4b39-bf2f-113155716a54</vt:lpwstr>
  </property>
</Properties>
</file>