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BA6D7449-2736-F34F-AA57-C13D85F573C8}" xr6:coauthVersionLast="47" xr6:coauthVersionMax="47" xr10:uidLastSave="{00000000-0000-0000-0000-000000000000}"/>
  <bookViews>
    <workbookView xWindow="640" yWindow="740" windowWidth="23860" windowHeight="17260" activeTab="1" xr2:uid="{3D779D3A-6B8C-C849-92FD-164440C46D0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2" l="1"/>
  <c r="K24" i="2"/>
  <c r="L24" i="2"/>
  <c r="M24" i="2"/>
  <c r="J25" i="2"/>
  <c r="K25" i="2"/>
  <c r="L25" i="2"/>
  <c r="M25" i="2"/>
  <c r="I25" i="2"/>
  <c r="I24" i="2"/>
  <c r="N21" i="2"/>
  <c r="O21" i="2" s="1"/>
  <c r="P21" i="2" s="1"/>
  <c r="Q21" i="2" s="1"/>
  <c r="R21" i="2" s="1"/>
  <c r="S21" i="2" s="1"/>
  <c r="T21" i="2" s="1"/>
  <c r="U21" i="2" s="1"/>
  <c r="L5" i="1" l="1"/>
  <c r="L6" i="1"/>
  <c r="H14" i="2" l="1"/>
  <c r="I14" i="2"/>
  <c r="J14" i="2"/>
  <c r="H10" i="2"/>
  <c r="I10" i="2"/>
  <c r="J10" i="2"/>
  <c r="J11" i="2" s="1"/>
  <c r="H7" i="2"/>
  <c r="I7" i="2"/>
  <c r="J7" i="2"/>
  <c r="J27" i="2" s="1"/>
  <c r="J28" i="2" s="1"/>
  <c r="K14" i="2"/>
  <c r="L14" i="2"/>
  <c r="K10" i="2"/>
  <c r="L10" i="2"/>
  <c r="K7" i="2"/>
  <c r="K23" i="2" s="1"/>
  <c r="L7" i="2"/>
  <c r="M14" i="2"/>
  <c r="M10" i="2"/>
  <c r="M7" i="2"/>
  <c r="M27" i="2" s="1"/>
  <c r="M28" i="2" s="1"/>
  <c r="L4" i="1"/>
  <c r="L7" i="1" s="1"/>
  <c r="I23" i="2" l="1"/>
  <c r="L23" i="2"/>
  <c r="H11" i="2"/>
  <c r="I27" i="2"/>
  <c r="I28" i="2" s="1"/>
  <c r="L27" i="2"/>
  <c r="L28" i="2" s="1"/>
  <c r="L11" i="2"/>
  <c r="L15" i="2" s="1"/>
  <c r="L17" i="2" s="1"/>
  <c r="I11" i="2"/>
  <c r="I26" i="2" s="1"/>
  <c r="K27" i="2"/>
  <c r="K28" i="2" s="1"/>
  <c r="M23" i="2"/>
  <c r="N7" i="2"/>
  <c r="K11" i="2"/>
  <c r="K26" i="2" s="1"/>
  <c r="M11" i="2"/>
  <c r="M26" i="2" s="1"/>
  <c r="J23" i="2"/>
  <c r="H26" i="2"/>
  <c r="H15" i="2"/>
  <c r="H17" i="2" s="1"/>
  <c r="J26" i="2"/>
  <c r="J15" i="2"/>
  <c r="J17" i="2" s="1"/>
  <c r="H27" i="2"/>
  <c r="H28" i="2" s="1"/>
  <c r="M15" i="2" l="1"/>
  <c r="M17" i="2" s="1"/>
  <c r="K15" i="2"/>
  <c r="K17" i="2" s="1"/>
  <c r="K19" i="2" s="1"/>
  <c r="I15" i="2"/>
  <c r="I17" i="2" s="1"/>
  <c r="I30" i="2" s="1"/>
  <c r="O7" i="2"/>
  <c r="L26" i="2"/>
  <c r="L30" i="2"/>
  <c r="L19" i="2"/>
  <c r="H30" i="2"/>
  <c r="H19" i="2"/>
  <c r="J30" i="2"/>
  <c r="J19" i="2"/>
  <c r="M30" i="2"/>
  <c r="M19" i="2"/>
  <c r="K30" i="2"/>
  <c r="I19" i="2" l="1"/>
  <c r="P7" i="2"/>
  <c r="J20" i="2"/>
  <c r="J29" i="2"/>
  <c r="I20" i="2"/>
  <c r="I29" i="2"/>
  <c r="K29" i="2"/>
  <c r="K20" i="2"/>
  <c r="H29" i="2"/>
  <c r="H20" i="2"/>
  <c r="M29" i="2"/>
  <c r="M20" i="2"/>
  <c r="L29" i="2"/>
  <c r="L20" i="2"/>
  <c r="N19" i="2" l="1"/>
  <c r="N20" i="2" s="1"/>
  <c r="Q7" i="2"/>
  <c r="R7" i="2" l="1"/>
  <c r="O19" i="2"/>
  <c r="O20" i="2" s="1"/>
  <c r="P19" i="2" l="1"/>
  <c r="P20" i="2" s="1"/>
  <c r="S7" i="2"/>
  <c r="T7" i="2" l="1"/>
  <c r="U7" i="2" s="1"/>
  <c r="Q19" i="2"/>
  <c r="Q20" i="2" s="1"/>
  <c r="R19" i="2" l="1"/>
  <c r="R20" i="2" s="1"/>
  <c r="S19" i="2" l="1"/>
  <c r="S20" i="2" s="1"/>
  <c r="T19" i="2" l="1"/>
  <c r="U19" i="2"/>
  <c r="U20" i="2" s="1"/>
  <c r="V19" i="2" l="1"/>
  <c r="T20" i="2"/>
  <c r="W19" i="2" l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L12" i="1" l="1"/>
  <c r="L13" i="1" s="1"/>
</calcChain>
</file>

<file path=xl/sharedStrings.xml><?xml version="1.0" encoding="utf-8"?>
<sst xmlns="http://schemas.openxmlformats.org/spreadsheetml/2006/main" count="40" uniqueCount="37">
  <si>
    <t>Price</t>
  </si>
  <si>
    <t>Shares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</si>
  <si>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</si>
  <si>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</si>
  <si>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</si>
  <si>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</si>
  <si>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</si>
  <si>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</si>
  <si>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</si>
  <si>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</si>
  <si>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Main</t>
  </si>
  <si>
    <t>Products</t>
  </si>
  <si>
    <t>Services</t>
  </si>
  <si>
    <t>Revenue</t>
  </si>
  <si>
    <t>COGS</t>
  </si>
  <si>
    <t>Gross profit</t>
  </si>
  <si>
    <t>R&amp;D</t>
  </si>
  <si>
    <t>SG&amp;A</t>
  </si>
  <si>
    <t>OPEX</t>
  </si>
  <si>
    <t>OPINC</t>
  </si>
  <si>
    <t>Other</t>
  </si>
  <si>
    <t>Pretax</t>
  </si>
  <si>
    <t>Tax</t>
  </si>
  <si>
    <t>Net income</t>
  </si>
  <si>
    <t>EPS</t>
  </si>
  <si>
    <t>Gross margin%</t>
  </si>
  <si>
    <t>Products%</t>
  </si>
  <si>
    <t>Services%</t>
  </si>
  <si>
    <t>Profit margin%</t>
  </si>
  <si>
    <t>Tax%</t>
  </si>
  <si>
    <t>Revenue growth%</t>
  </si>
  <si>
    <t>Q125</t>
  </si>
  <si>
    <t>Q225</t>
  </si>
  <si>
    <t>Q325</t>
  </si>
  <si>
    <t>Q425</t>
  </si>
  <si>
    <t>Products growth%</t>
  </si>
  <si>
    <t>Services growth%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</si>
</sst>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2"/>
      <color theme="1"/>
      <name val="ArialMT"/>
      <family val="2"/>
    </font>
    <font>
      <sz val="12"/>
      <color theme="1"/>
      <name val="ArialMT"/>
      <family val="2"/>
    </font>
    <font>
      <sz val="12"/>
      <color theme="1"/>
      <name val="Arial"/>
      <family val="2"/>
    </font>
    <font>
      <u/>
      <sz val="12"/>
      <color theme="10"/>
      <name val="ArialMT"/>
      <family val="2"/>
    </font>
    <font>
      <sz val="8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9" fontId="2" fillId="0" borderId="0" xfId="0" applyNumberFormat="1" applyFont="1"/>
    <xf numFmtId="4" fontId="2" fillId="0" borderId="0" xfId="1" applyNumberFormat="1" applyFont="1"/>
    <xf numFmtId="0" fontId="3" fillId="0" borderId="0" xfId="3"/>
    <xf numFmtId="4" fontId="0" fillId="0" borderId="0" xfId="0" applyNumberFormat="1"/>
    <xf numFmtId="3" fontId="0" fillId="0" borderId="0" xfId="0" applyNumberFormat="1"/>
    <xf numFmtId="9" fontId="0" fillId="0" borderId="0" xfId="2" applyFont="1"/>
    <xf numFmtId="10" fontId="0" fillId="0" borderId="0" xfId="2" applyNumberFormat="1" applyFont="1"/>
    <xf numFmtId="9" fontId="0" fillId="0" borderId="0" xfId="0" applyNumberFormat="1"/>
    <xf numFmtId="10" fontId="2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68A8-DA4F-1B48-B06B-E32DDC996D29}">
  <dimension ref="K2:L13"/>
  <sheetViews>
    <sheetView topLeftCell="E1" workbookViewId="0">
      <selection activeCell="M10" sqref="M10"/>
    </sheetView>
  </sheetViews>
  <sheetFormatPr baseColWidth="10" defaultRowHeight="16"/>
  <cols>
    <col min="12" max="12" width="11.28515625" bestFit="1" customWidth="1"/>
  </cols>
  <sheetData>
    <row r="2" spans="11:12">
      <c r="K2" s="1" t="s">
        <v>0</v>
      </c>
      <c r="L2" s="2">
        <v>244</v>
      </c>
    </row>
    <row r="3" spans="11:12">
      <c r="K3" s="1" t="s">
        <v>1</v>
      </c>
      <c r="L3" s="3">
        <v>15116</v>
      </c>
    </row>
    <row r="4" spans="11:12">
      <c r="K4" s="1" t="s">
        <v>2</v>
      </c>
      <c r="L4" s="3">
        <f>L2*L3</f>
        <v>3688304</v>
      </c>
    </row>
    <row r="5" spans="11:12">
      <c r="K5" s="1" t="s">
        <v>3</v>
      </c>
      <c r="L5" s="3">
        <f>29943+35228+7286+91479</f>
        <v>163936</v>
      </c>
    </row>
    <row r="6" spans="11:12">
      <c r="K6" s="1" t="s">
        <v>4</v>
      </c>
      <c r="L6" s="3">
        <f>85750+10912</f>
        <v>96662</v>
      </c>
    </row>
    <row r="7" spans="11:12">
      <c r="K7" s="1" t="s">
        <v>5</v>
      </c>
      <c r="L7" s="3">
        <f>L4-L5+L6</f>
        <v>3621030</v>
      </c>
    </row>
    <row r="8" spans="11:12">
      <c r="K8" s="1"/>
      <c r="L8" s="1"/>
    </row>
    <row r="9" spans="11:12">
      <c r="K9" s="1"/>
      <c r="L9" s="1"/>
    </row>
    <row r="10" spans="11:12">
      <c r="K10" s="1" t="s">
        <v>6</v>
      </c>
      <c r="L10" s="12">
        <v>0.01</v>
      </c>
    </row>
    <row r="11" spans="11:12">
      <c r="K11" s="1" t="s">
        <v>7</v>
      </c>
      <c r="L11" s="4">
        <v>7.0000000000000007E-2</v>
      </c>
    </row>
    <row r="12" spans="11:12">
      <c r="K12" s="1" t="s">
        <v>8</v>
      </c>
      <c r="L12" s="2">
        <f>NPV(L11,Model!N19:EC19)+L5-L6</f>
        <v>2742943.4310224941</v>
      </c>
    </row>
    <row r="13" spans="11:12">
      <c r="K13" s="1" t="s">
        <v>9</v>
      </c>
      <c r="L13" s="5">
        <f>L12/L3</f>
        <v>181.45960776809301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EB63-CFEB-1F47-A7FF-4AA622BDA3FE}">
  <dimension ref="A1:EC30"/>
  <sheetViews>
    <sheetView tabSelected="1" zoomScaleNormal="100" workbookViewId="0">
      <pane xSplit="2" ySplit="4" topLeftCell="I5" activePane="bottomRight" state="frozen"/>
      <selection pane="topRight" activeCell="C1" sqref="C1"/>
      <selection pane="bottomLeft" activeCell="A5" sqref="A5"/>
      <selection pane="bottomRight" activeCell="N24" sqref="N24"/>
    </sheetView>
  </sheetViews>
  <sheetFormatPr baseColWidth="10" defaultRowHeight="16"/>
  <cols>
    <col min="2" max="2" width="15.42578125" bestFit="1" customWidth="1"/>
  </cols>
  <sheetData>
    <row r="1" spans="1:21">
      <c r="A1" s="6" t="s">
        <v>10</v>
      </c>
    </row>
    <row r="4" spans="1:21">
      <c r="C4" t="s">
        <v>31</v>
      </c>
      <c r="D4" t="s">
        <v>32</v>
      </c>
      <c r="E4" t="s">
        <v>33</v>
      </c>
      <c r="F4" t="s">
        <v>34</v>
      </c>
      <c r="H4">
        <v>2019</v>
      </c>
      <c r="I4">
        <v>2020</v>
      </c>
      <c r="J4">
        <v>2021</v>
      </c>
      <c r="K4">
        <v>2022</v>
      </c>
      <c r="L4">
        <v>2023</v>
      </c>
      <c r="M4">
        <v>2024</v>
      </c>
      <c r="N4">
        <v>2025</v>
      </c>
      <c r="O4">
        <v>2026</v>
      </c>
      <c r="P4">
        <v>2027</v>
      </c>
      <c r="Q4">
        <v>2028</v>
      </c>
      <c r="R4">
        <v>2029</v>
      </c>
      <c r="S4">
        <v>2030</v>
      </c>
      <c r="T4">
        <v>2031</v>
      </c>
      <c r="U4">
        <v>2032</v>
      </c>
    </row>
    <row r="5" spans="1:21">
      <c r="B5" t="s">
        <v>11</v>
      </c>
      <c r="C5" s="8"/>
      <c r="D5" s="8"/>
      <c r="E5" s="8"/>
      <c r="F5" s="8"/>
      <c r="G5" s="8"/>
      <c r="H5" s="8">
        <v>213883</v>
      </c>
      <c r="I5" s="8">
        <v>220747</v>
      </c>
      <c r="J5" s="8">
        <v>297392</v>
      </c>
      <c r="K5" s="8">
        <v>316199</v>
      </c>
      <c r="L5" s="8">
        <v>298085</v>
      </c>
      <c r="M5" s="8">
        <v>294866</v>
      </c>
      <c r="N5" s="8"/>
      <c r="O5" s="8"/>
      <c r="P5" s="8"/>
    </row>
    <row r="6" spans="1:21">
      <c r="B6" t="s">
        <v>12</v>
      </c>
      <c r="C6" s="8"/>
      <c r="D6" s="8"/>
      <c r="E6" s="8"/>
      <c r="F6" s="8"/>
      <c r="G6" s="8"/>
      <c r="H6" s="8">
        <v>46291</v>
      </c>
      <c r="I6" s="8">
        <v>53768</v>
      </c>
      <c r="J6" s="8">
        <v>68425</v>
      </c>
      <c r="K6" s="8">
        <v>78129</v>
      </c>
      <c r="L6" s="8">
        <v>85200</v>
      </c>
      <c r="M6" s="8">
        <v>96169</v>
      </c>
      <c r="N6" s="8"/>
      <c r="O6" s="8"/>
      <c r="P6" s="8"/>
    </row>
    <row r="7" spans="1:21">
      <c r="B7" t="s">
        <v>13</v>
      </c>
      <c r="C7" s="8"/>
      <c r="D7" s="8"/>
      <c r="E7" s="8"/>
      <c r="F7" s="8"/>
      <c r="G7" s="8"/>
      <c r="H7" s="8">
        <f t="shared" ref="H7" si="0">SUM(H5:H6)</f>
        <v>260174</v>
      </c>
      <c r="I7" s="8">
        <f t="shared" ref="I7" si="1">SUM(I5:I6)</f>
        <v>274515</v>
      </c>
      <c r="J7" s="8">
        <f t="shared" ref="J7" si="2">SUM(J5:J6)</f>
        <v>365817</v>
      </c>
      <c r="K7" s="8">
        <f t="shared" ref="K7:L7" si="3">SUM(K5:K6)</f>
        <v>394328</v>
      </c>
      <c r="L7" s="8">
        <f t="shared" si="3"/>
        <v>383285</v>
      </c>
      <c r="M7" s="8">
        <f>SUM(M5:M6)</f>
        <v>391035</v>
      </c>
      <c r="N7" s="8">
        <f>M7+M7*N23</f>
        <v>414497.1</v>
      </c>
      <c r="O7" s="8">
        <f t="shared" ref="O7:U7" si="4">N7+N7*O23</f>
        <v>447656.86799999996</v>
      </c>
      <c r="P7" s="8">
        <f t="shared" si="4"/>
        <v>478992.84875999996</v>
      </c>
      <c r="Q7" s="8">
        <f t="shared" si="4"/>
        <v>507732.41968559998</v>
      </c>
      <c r="R7" s="8">
        <f t="shared" si="4"/>
        <v>533119.04066987999</v>
      </c>
      <c r="S7" s="8">
        <f t="shared" si="4"/>
        <v>554443.80229667516</v>
      </c>
      <c r="T7" s="8">
        <f t="shared" si="4"/>
        <v>571077.11636557546</v>
      </c>
      <c r="U7" s="8">
        <f t="shared" si="4"/>
        <v>582498.65869288694</v>
      </c>
    </row>
    <row r="8" spans="1:21">
      <c r="B8" t="s">
        <v>11</v>
      </c>
      <c r="C8" s="8"/>
      <c r="D8" s="8"/>
      <c r="E8" s="8"/>
      <c r="F8" s="8"/>
      <c r="G8" s="8"/>
      <c r="H8" s="8">
        <v>144996</v>
      </c>
      <c r="I8" s="8">
        <v>151286</v>
      </c>
      <c r="J8" s="8">
        <v>192266</v>
      </c>
      <c r="K8" s="8">
        <v>201471</v>
      </c>
      <c r="L8" s="8">
        <v>189282</v>
      </c>
      <c r="M8" s="8">
        <v>185233</v>
      </c>
      <c r="N8" s="8"/>
      <c r="O8" s="8"/>
      <c r="P8" s="8"/>
    </row>
    <row r="9" spans="1:21">
      <c r="B9" t="s">
        <v>12</v>
      </c>
      <c r="C9" s="8"/>
      <c r="D9" s="8"/>
      <c r="E9" s="8"/>
      <c r="F9" s="8"/>
      <c r="G9" s="8"/>
      <c r="H9" s="8">
        <v>16786</v>
      </c>
      <c r="I9" s="8">
        <v>18273</v>
      </c>
      <c r="J9" s="8">
        <v>20715</v>
      </c>
      <c r="K9" s="8">
        <v>22075</v>
      </c>
      <c r="L9" s="8">
        <v>24855</v>
      </c>
      <c r="M9" s="8">
        <v>25119</v>
      </c>
      <c r="N9" s="8"/>
      <c r="O9" s="8"/>
      <c r="P9" s="8"/>
    </row>
    <row r="10" spans="1:21">
      <c r="B10" t="s">
        <v>14</v>
      </c>
      <c r="C10" s="8"/>
      <c r="D10" s="8"/>
      <c r="E10" s="8"/>
      <c r="F10" s="8"/>
      <c r="G10" s="8"/>
      <c r="H10" s="8">
        <f t="shared" ref="H10:J10" si="5">SUM(H8:H9)</f>
        <v>161782</v>
      </c>
      <c r="I10" s="8">
        <f t="shared" si="5"/>
        <v>169559</v>
      </c>
      <c r="J10" s="8">
        <f t="shared" si="5"/>
        <v>212981</v>
      </c>
      <c r="K10" s="8">
        <f>SUM(K8:K9)</f>
        <v>223546</v>
      </c>
      <c r="L10" s="8">
        <f>SUM(L8:L9)</f>
        <v>214137</v>
      </c>
      <c r="M10" s="8">
        <f>SUM(M8:M9)</f>
        <v>210352</v>
      </c>
      <c r="N10" s="8"/>
      <c r="O10" s="8"/>
      <c r="P10" s="8"/>
    </row>
    <row r="11" spans="1:21">
      <c r="B11" t="s">
        <v>15</v>
      </c>
      <c r="C11" s="8"/>
      <c r="D11" s="8"/>
      <c r="E11" s="8"/>
      <c r="F11" s="8"/>
      <c r="G11" s="8"/>
      <c r="H11" s="8">
        <f t="shared" ref="H11" si="6">H7-H10</f>
        <v>98392</v>
      </c>
      <c r="I11" s="8">
        <f t="shared" ref="I11" si="7">I7-I10</f>
        <v>104956</v>
      </c>
      <c r="J11" s="8">
        <f t="shared" ref="J11" si="8">J7-J10</f>
        <v>152836</v>
      </c>
      <c r="K11" s="8">
        <f t="shared" ref="K11:L11" si="9">K7-K10</f>
        <v>170782</v>
      </c>
      <c r="L11" s="8">
        <f t="shared" si="9"/>
        <v>169148</v>
      </c>
      <c r="M11" s="8">
        <f>M7-M10</f>
        <v>180683</v>
      </c>
      <c r="N11" s="8"/>
      <c r="O11" s="8"/>
      <c r="P11" s="8"/>
    </row>
    <row r="12" spans="1:21">
      <c r="B12" t="s">
        <v>16</v>
      </c>
      <c r="C12" s="8"/>
      <c r="D12" s="8"/>
      <c r="E12" s="8"/>
      <c r="F12" s="8"/>
      <c r="G12" s="8"/>
      <c r="H12" s="8">
        <v>16217</v>
      </c>
      <c r="I12" s="8">
        <v>18752</v>
      </c>
      <c r="J12" s="8">
        <v>21914</v>
      </c>
      <c r="K12" s="8">
        <v>26251</v>
      </c>
      <c r="L12" s="8">
        <v>29915</v>
      </c>
      <c r="M12" s="8">
        <v>31370</v>
      </c>
      <c r="N12" s="8"/>
      <c r="O12" s="8"/>
      <c r="P12" s="8"/>
    </row>
    <row r="13" spans="1:21">
      <c r="B13" t="s">
        <v>17</v>
      </c>
      <c r="C13" s="8"/>
      <c r="D13" s="8"/>
      <c r="E13" s="8"/>
      <c r="F13" s="8"/>
      <c r="G13" s="8"/>
      <c r="H13" s="8">
        <v>18245</v>
      </c>
      <c r="I13" s="8">
        <v>19916</v>
      </c>
      <c r="J13" s="8">
        <v>21973</v>
      </c>
      <c r="K13" s="8">
        <v>25094</v>
      </c>
      <c r="L13" s="8">
        <v>24932</v>
      </c>
      <c r="M13" s="8">
        <v>26097</v>
      </c>
      <c r="N13" s="8"/>
      <c r="O13" s="8"/>
      <c r="P13" s="8"/>
    </row>
    <row r="14" spans="1:21">
      <c r="B14" t="s">
        <v>18</v>
      </c>
      <c r="C14" s="8"/>
      <c r="D14" s="8"/>
      <c r="E14" s="8"/>
      <c r="F14" s="8"/>
      <c r="G14" s="8"/>
      <c r="H14" s="8">
        <f t="shared" ref="H14" si="10">SUM(H12:H13)</f>
        <v>34462</v>
      </c>
      <c r="I14" s="8">
        <f t="shared" ref="I14" si="11">SUM(I12:I13)</f>
        <v>38668</v>
      </c>
      <c r="J14" s="8">
        <f t="shared" ref="J14" si="12">SUM(J12:J13)</f>
        <v>43887</v>
      </c>
      <c r="K14" s="8">
        <f t="shared" ref="K14:L14" si="13">SUM(K12:K13)</f>
        <v>51345</v>
      </c>
      <c r="L14" s="8">
        <f t="shared" si="13"/>
        <v>54847</v>
      </c>
      <c r="M14" s="8">
        <f>SUM(M12:M13)</f>
        <v>57467</v>
      </c>
      <c r="N14" s="8"/>
      <c r="O14" s="8"/>
      <c r="P14" s="8"/>
    </row>
    <row r="15" spans="1:21">
      <c r="B15" t="s">
        <v>19</v>
      </c>
      <c r="C15" s="8"/>
      <c r="D15" s="8"/>
      <c r="E15" s="8"/>
      <c r="F15" s="8"/>
      <c r="G15" s="8"/>
      <c r="H15" s="8">
        <f t="shared" ref="H15" si="14">H11-H14</f>
        <v>63930</v>
      </c>
      <c r="I15" s="8">
        <f t="shared" ref="I15" si="15">I11-I14</f>
        <v>66288</v>
      </c>
      <c r="J15" s="8">
        <f t="shared" ref="J15" si="16">J11-J14</f>
        <v>108949</v>
      </c>
      <c r="K15" s="8">
        <f t="shared" ref="K15:L15" si="17">K11-K14</f>
        <v>119437</v>
      </c>
      <c r="L15" s="8">
        <f t="shared" si="17"/>
        <v>114301</v>
      </c>
      <c r="M15" s="8">
        <f>M11-M14</f>
        <v>123216</v>
      </c>
      <c r="N15" s="8"/>
      <c r="O15" s="8"/>
      <c r="P15" s="8"/>
    </row>
    <row r="16" spans="1:21">
      <c r="B16" t="s">
        <v>20</v>
      </c>
      <c r="C16" s="8"/>
      <c r="D16" s="8"/>
      <c r="E16" s="8"/>
      <c r="F16" s="8"/>
      <c r="G16" s="8"/>
      <c r="H16" s="8">
        <v>1807</v>
      </c>
      <c r="I16" s="8">
        <v>803</v>
      </c>
      <c r="J16" s="8">
        <v>258</v>
      </c>
      <c r="K16" s="8">
        <v>-334</v>
      </c>
      <c r="L16" s="8">
        <v>-565</v>
      </c>
      <c r="M16" s="8">
        <v>269</v>
      </c>
      <c r="N16" s="8"/>
      <c r="O16" s="8"/>
      <c r="P16" s="8"/>
    </row>
    <row r="17" spans="2:133">
      <c r="B17" t="s">
        <v>21</v>
      </c>
      <c r="C17" s="8"/>
      <c r="D17" s="8"/>
      <c r="E17" s="8"/>
      <c r="F17" s="8"/>
      <c r="G17" s="8"/>
      <c r="H17" s="8">
        <f t="shared" ref="H17" si="18">H15+H16</f>
        <v>65737</v>
      </c>
      <c r="I17" s="8">
        <f t="shared" ref="I17" si="19">I15+I16</f>
        <v>67091</v>
      </c>
      <c r="J17" s="8">
        <f t="shared" ref="J17" si="20">J15+J16</f>
        <v>109207</v>
      </c>
      <c r="K17" s="8">
        <f t="shared" ref="K17:L17" si="21">K15+K16</f>
        <v>119103</v>
      </c>
      <c r="L17" s="8">
        <f t="shared" si="21"/>
        <v>113736</v>
      </c>
      <c r="M17" s="8">
        <f>M15+M16</f>
        <v>123485</v>
      </c>
      <c r="N17" s="8"/>
      <c r="O17" s="8"/>
      <c r="P17" s="8"/>
    </row>
    <row r="18" spans="2:133">
      <c r="B18" t="s">
        <v>22</v>
      </c>
      <c r="C18" s="8"/>
      <c r="D18" s="8"/>
      <c r="E18" s="8"/>
      <c r="F18" s="8"/>
      <c r="G18" s="8"/>
      <c r="H18" s="8">
        <v>10481</v>
      </c>
      <c r="I18" s="8">
        <v>9680</v>
      </c>
      <c r="J18" s="8">
        <v>14527</v>
      </c>
      <c r="K18" s="8">
        <v>19300</v>
      </c>
      <c r="L18" s="8">
        <v>16741</v>
      </c>
      <c r="M18" s="8">
        <v>29749</v>
      </c>
      <c r="N18" s="8"/>
      <c r="O18" s="8"/>
      <c r="P18" s="8"/>
    </row>
    <row r="19" spans="2:133">
      <c r="B19" t="s">
        <v>23</v>
      </c>
      <c r="C19" s="8"/>
      <c r="D19" s="8"/>
      <c r="E19" s="8"/>
      <c r="F19" s="8"/>
      <c r="G19" s="8"/>
      <c r="H19" s="8">
        <f t="shared" ref="H19" si="22">H17-H18</f>
        <v>55256</v>
      </c>
      <c r="I19" s="8">
        <f t="shared" ref="I19" si="23">I17-I18</f>
        <v>57411</v>
      </c>
      <c r="J19" s="8">
        <f t="shared" ref="J19" si="24">J17-J18</f>
        <v>94680</v>
      </c>
      <c r="K19" s="8">
        <f t="shared" ref="K19:L19" si="25">K17-K18</f>
        <v>99803</v>
      </c>
      <c r="L19" s="8">
        <f t="shared" si="25"/>
        <v>96995</v>
      </c>
      <c r="M19" s="8">
        <f>M17-M18</f>
        <v>93736</v>
      </c>
      <c r="N19" s="8">
        <f>N7*N29</f>
        <v>103624.27499999999</v>
      </c>
      <c r="O19" s="8">
        <f t="shared" ref="O19:U19" si="26">O7*O29</f>
        <v>116390.78567999999</v>
      </c>
      <c r="P19" s="8">
        <f t="shared" si="26"/>
        <v>129328.0691652</v>
      </c>
      <c r="Q19" s="8">
        <f t="shared" si="26"/>
        <v>142165.077511968</v>
      </c>
      <c r="R19" s="8">
        <f t="shared" si="26"/>
        <v>154604.52179426519</v>
      </c>
      <c r="S19" s="8">
        <f t="shared" si="26"/>
        <v>166333.14068900255</v>
      </c>
      <c r="T19" s="8">
        <f t="shared" si="26"/>
        <v>177033.9060733284</v>
      </c>
      <c r="U19" s="8">
        <f t="shared" si="26"/>
        <v>186399.57078172383</v>
      </c>
      <c r="V19" s="8">
        <f>U19+U19*Main!$L$10</f>
        <v>188263.56648954106</v>
      </c>
      <c r="W19" s="8">
        <f>V19+V19*Main!$L$10</f>
        <v>190146.20215443647</v>
      </c>
      <c r="X19" s="8">
        <f>W19+W19*Main!$L$10</f>
        <v>192047.66417598084</v>
      </c>
      <c r="Y19" s="8">
        <f>X19+X19*Main!$L$10</f>
        <v>193968.14081774064</v>
      </c>
      <c r="Z19" s="8">
        <f>Y19+Y19*Main!$L$10</f>
        <v>195907.82222591806</v>
      </c>
      <c r="AA19" s="8">
        <f>Z19+Z19*Main!$L$10</f>
        <v>197866.90044817724</v>
      </c>
      <c r="AB19" s="8">
        <f>AA19+AA19*Main!$L$10</f>
        <v>199845.56945265902</v>
      </c>
      <c r="AC19" s="8">
        <f>AB19+AB19*Main!$L$10</f>
        <v>201844.0251471856</v>
      </c>
      <c r="AD19" s="8">
        <f>AC19+AC19*Main!$L$10</f>
        <v>203862.46539865746</v>
      </c>
      <c r="AE19" s="8">
        <f>AD19+AD19*Main!$L$10</f>
        <v>205901.09005264402</v>
      </c>
      <c r="AF19" s="8">
        <f>AE19+AE19*Main!$L$10</f>
        <v>207960.10095317048</v>
      </c>
      <c r="AG19" s="8">
        <f>AF19+AF19*Main!$L$10</f>
        <v>210039.70196270218</v>
      </c>
      <c r="AH19" s="8">
        <f>AG19+AG19*Main!$L$10</f>
        <v>212140.09898232919</v>
      </c>
      <c r="AI19" s="8">
        <f>AH19+AH19*Main!$L$10</f>
        <v>214261.49997215249</v>
      </c>
      <c r="AJ19" s="8">
        <f>AI19+AI19*Main!$L$10</f>
        <v>216404.11497187402</v>
      </c>
      <c r="AK19" s="8">
        <f>AJ19+AJ19*Main!$L$10</f>
        <v>218568.15612159276</v>
      </c>
      <c r="AL19" s="8">
        <f>AK19+AK19*Main!$L$10</f>
        <v>220753.83768280869</v>
      </c>
      <c r="AM19" s="8">
        <f>AL19+AL19*Main!$L$10</f>
        <v>222961.37605963676</v>
      </c>
      <c r="AN19" s="8">
        <f>AM19+AM19*Main!$L$10</f>
        <v>225190.98982023314</v>
      </c>
      <c r="AO19" s="8">
        <f>AN19+AN19*Main!$L$10</f>
        <v>227442.89971843548</v>
      </c>
      <c r="AP19" s="8">
        <f>AO19+AO19*Main!$L$10</f>
        <v>229717.32871561983</v>
      </c>
      <c r="AQ19" s="8">
        <f>AP19+AP19*Main!$L$10</f>
        <v>232014.50200277605</v>
      </c>
      <c r="AR19" s="8">
        <f>AQ19+AQ19*Main!$L$10</f>
        <v>234334.64702280381</v>
      </c>
      <c r="AS19" s="8">
        <f>AR19+AR19*Main!$L$10</f>
        <v>236677.99349303186</v>
      </c>
      <c r="AT19" s="8">
        <f>AS19+AS19*Main!$L$10</f>
        <v>239044.77342796218</v>
      </c>
      <c r="AU19" s="8">
        <f>AT19+AT19*Main!$L$10</f>
        <v>241435.2211622418</v>
      </c>
      <c r="AV19" s="8">
        <f>AU19+AU19*Main!$L$10</f>
        <v>243849.5733738642</v>
      </c>
      <c r="AW19" s="8">
        <f>AV19+AV19*Main!$L$10</f>
        <v>246288.06910760285</v>
      </c>
      <c r="AX19" s="8">
        <f>AW19+AW19*Main!$L$10</f>
        <v>248750.94979867886</v>
      </c>
      <c r="AY19" s="8">
        <f>AX19+AX19*Main!$L$10</f>
        <v>251238.45929666565</v>
      </c>
      <c r="AZ19" s="8">
        <f>AY19+AY19*Main!$L$10</f>
        <v>253750.84388963229</v>
      </c>
      <c r="BA19" s="8">
        <f>AZ19+AZ19*Main!$L$10</f>
        <v>256288.35232852862</v>
      </c>
      <c r="BB19" s="8">
        <f>BA19+BA19*Main!$L$10</f>
        <v>258851.23585181389</v>
      </c>
      <c r="BC19" s="8">
        <f>BB19+BB19*Main!$L$10</f>
        <v>261439.74821033204</v>
      </c>
      <c r="BD19" s="8">
        <f>BC19+BC19*Main!$L$10</f>
        <v>264054.14569243538</v>
      </c>
      <c r="BE19" s="8">
        <f>BD19+BD19*Main!$L$10</f>
        <v>266694.68714935973</v>
      </c>
      <c r="BF19" s="8">
        <f>BE19+BE19*Main!$L$10</f>
        <v>269361.63402085332</v>
      </c>
      <c r="BG19" s="8">
        <f>BF19+BF19*Main!$L$10</f>
        <v>272055.25036106183</v>
      </c>
      <c r="BH19" s="8">
        <f>BG19+BG19*Main!$L$10</f>
        <v>274775.80286467244</v>
      </c>
      <c r="BI19" s="8">
        <f>BH19+BH19*Main!$L$10</f>
        <v>277523.56089331914</v>
      </c>
      <c r="BJ19" s="8">
        <f>BI19+BI19*Main!$L$10</f>
        <v>280298.79650225234</v>
      </c>
      <c r="BK19" s="8">
        <f>BJ19+BJ19*Main!$L$10</f>
        <v>283101.78446727485</v>
      </c>
      <c r="BL19" s="8">
        <f>BK19+BK19*Main!$L$10</f>
        <v>285932.80231194757</v>
      </c>
      <c r="BM19" s="8">
        <f>BL19+BL19*Main!$L$10</f>
        <v>288792.13033506705</v>
      </c>
      <c r="BN19" s="8">
        <f>BM19+BM19*Main!$L$10</f>
        <v>291680.0516384177</v>
      </c>
      <c r="BO19" s="8">
        <f>BN19+BN19*Main!$L$10</f>
        <v>294596.85215480189</v>
      </c>
      <c r="BP19" s="8">
        <f>BO19+BO19*Main!$L$10</f>
        <v>297542.82067634992</v>
      </c>
      <c r="BQ19" s="8">
        <f>BP19+BP19*Main!$L$10</f>
        <v>300518.24888311344</v>
      </c>
      <c r="BR19" s="8">
        <f>BQ19+BQ19*Main!$L$10</f>
        <v>303523.43137194455</v>
      </c>
      <c r="BS19" s="8">
        <f>BR19+BR19*Main!$L$10</f>
        <v>306558.66568566399</v>
      </c>
      <c r="BT19" s="8">
        <f>BS19+BS19*Main!$L$10</f>
        <v>309624.25234252063</v>
      </c>
      <c r="BU19" s="8">
        <f>BT19+BT19*Main!$L$10</f>
        <v>312720.49486594583</v>
      </c>
      <c r="BV19" s="8">
        <f>BU19+BU19*Main!$L$10</f>
        <v>315847.69981460529</v>
      </c>
      <c r="BW19" s="8">
        <f>BV19+BV19*Main!$L$10</f>
        <v>319006.17681275134</v>
      </c>
      <c r="BX19" s="8">
        <f>BW19+BW19*Main!$L$10</f>
        <v>322196.23858087882</v>
      </c>
      <c r="BY19" s="8">
        <f>BX19+BX19*Main!$L$10</f>
        <v>325418.20096668764</v>
      </c>
      <c r="BZ19" s="8">
        <f>BY19+BY19*Main!$L$10</f>
        <v>328672.38297635451</v>
      </c>
      <c r="CA19" s="8">
        <f>BZ19+BZ19*Main!$L$10</f>
        <v>331959.10680611804</v>
      </c>
      <c r="CB19" s="8">
        <f>CA19+CA19*Main!$L$10</f>
        <v>335278.69787417923</v>
      </c>
      <c r="CC19" s="8">
        <f>CB19+CB19*Main!$L$10</f>
        <v>338631.48485292104</v>
      </c>
      <c r="CD19" s="8">
        <f>CC19+CC19*Main!$L$10</f>
        <v>342017.79970145028</v>
      </c>
      <c r="CE19" s="8">
        <f>CD19+CD19*Main!$L$10</f>
        <v>345437.97769846476</v>
      </c>
      <c r="CF19" s="8">
        <f>CE19+CE19*Main!$L$10</f>
        <v>348892.35747544939</v>
      </c>
      <c r="CG19" s="8">
        <f>CF19+CF19*Main!$L$10</f>
        <v>352381.28105020389</v>
      </c>
      <c r="CH19" s="8">
        <f>CG19+CG19*Main!$L$10</f>
        <v>355905.09386070591</v>
      </c>
      <c r="CI19" s="8">
        <f>CH19+CH19*Main!$L$10</f>
        <v>359464.14479931298</v>
      </c>
      <c r="CJ19" s="8">
        <f>CI19+CI19*Main!$L$10</f>
        <v>363058.7862473061</v>
      </c>
      <c r="CK19" s="8">
        <f>CJ19+CJ19*Main!$L$10</f>
        <v>366689.37410977914</v>
      </c>
      <c r="CL19" s="8">
        <f>CK19+CK19*Main!$L$10</f>
        <v>370356.2678508769</v>
      </c>
      <c r="CM19" s="8">
        <f>CL19+CL19*Main!$L$10</f>
        <v>374059.83052938565</v>
      </c>
      <c r="CN19" s="8">
        <f>CM19+CM19*Main!$L$10</f>
        <v>377800.42883467954</v>
      </c>
      <c r="CO19" s="8">
        <f>CN19+CN19*Main!$L$10</f>
        <v>381578.43312302633</v>
      </c>
      <c r="CP19" s="8">
        <f>CO19+CO19*Main!$L$10</f>
        <v>385394.21745425661</v>
      </c>
      <c r="CQ19" s="8">
        <f>CP19+CP19*Main!$L$10</f>
        <v>389248.15962879919</v>
      </c>
      <c r="CR19" s="8">
        <f>CQ19+CQ19*Main!$L$10</f>
        <v>393140.64122508717</v>
      </c>
      <c r="CS19" s="8">
        <f>CR19+CR19*Main!$L$10</f>
        <v>397072.04763733805</v>
      </c>
      <c r="CT19" s="8">
        <f>CS19+CS19*Main!$L$10</f>
        <v>401042.76811371144</v>
      </c>
      <c r="CU19" s="8">
        <f>CT19+CT19*Main!$L$10</f>
        <v>405053.19579484855</v>
      </c>
      <c r="CV19" s="8">
        <f>CU19+CU19*Main!$L$10</f>
        <v>409103.72775279701</v>
      </c>
      <c r="CW19" s="8">
        <f>CV19+CV19*Main!$L$10</f>
        <v>413194.76503032498</v>
      </c>
      <c r="CX19" s="8">
        <f>CW19+CW19*Main!$L$10</f>
        <v>417326.71268062823</v>
      </c>
      <c r="CY19" s="8">
        <f>CX19+CX19*Main!$L$10</f>
        <v>421499.97980743449</v>
      </c>
      <c r="CZ19" s="8">
        <f>CY19+CY19*Main!$L$10</f>
        <v>425714.97960550885</v>
      </c>
      <c r="DA19" s="8">
        <f>CZ19+CZ19*Main!$L$10</f>
        <v>429972.12940156396</v>
      </c>
      <c r="DB19" s="8">
        <f>DA19+DA19*Main!$L$10</f>
        <v>434271.8506955796</v>
      </c>
      <c r="DC19" s="8">
        <f>DB19+DB19*Main!$L$10</f>
        <v>438614.56920253538</v>
      </c>
      <c r="DD19" s="8">
        <f>DC19+DC19*Main!$L$10</f>
        <v>443000.71489456075</v>
      </c>
      <c r="DE19" s="8">
        <f>DD19+DD19*Main!$L$10</f>
        <v>447430.72204350634</v>
      </c>
      <c r="DF19" s="8">
        <f>DE19+DE19*Main!$L$10</f>
        <v>451905.0292639414</v>
      </c>
      <c r="DG19" s="8">
        <f>DF19+DF19*Main!$L$10</f>
        <v>456424.07955658081</v>
      </c>
      <c r="DH19" s="8">
        <f>DG19+DG19*Main!$L$10</f>
        <v>460988.32035214663</v>
      </c>
      <c r="DI19" s="8">
        <f>DH19+DH19*Main!$L$10</f>
        <v>465598.20355566812</v>
      </c>
      <c r="DJ19" s="8">
        <f>DI19+DI19*Main!$L$10</f>
        <v>470254.18559122481</v>
      </c>
      <c r="DK19" s="8">
        <f>DJ19+DJ19*Main!$L$10</f>
        <v>474956.72744713706</v>
      </c>
      <c r="DL19" s="8">
        <f>DK19+DK19*Main!$L$10</f>
        <v>479706.29472160846</v>
      </c>
      <c r="DM19" s="8">
        <f>DL19+DL19*Main!$L$10</f>
        <v>484503.35766882455</v>
      </c>
      <c r="DN19" s="8">
        <f>DM19+DM19*Main!$L$10</f>
        <v>489348.39124551282</v>
      </c>
      <c r="DO19" s="8">
        <f>DN19+DN19*Main!$L$10</f>
        <v>494241.87515796797</v>
      </c>
      <c r="DP19" s="8">
        <f>DO19+DO19*Main!$L$10</f>
        <v>499184.29390954762</v>
      </c>
      <c r="DQ19" s="8">
        <f>DP19+DP19*Main!$L$10</f>
        <v>504176.13684864307</v>
      </c>
      <c r="DR19" s="8">
        <f>DQ19+DQ19*Main!$L$10</f>
        <v>509217.89821712952</v>
      </c>
      <c r="DS19" s="8">
        <f>DR19+DR19*Main!$L$10</f>
        <v>514310.07719930081</v>
      </c>
      <c r="DT19" s="8">
        <f>DS19+DS19*Main!$L$10</f>
        <v>519453.1779712938</v>
      </c>
      <c r="DU19" s="8">
        <f>DT19+DT19*Main!$L$10</f>
        <v>524647.70975100668</v>
      </c>
      <c r="DV19" s="8">
        <f>DU19+DU19*Main!$L$10</f>
        <v>529894.18684851669</v>
      </c>
      <c r="DW19" s="8">
        <f>DV19+DV19*Main!$L$10</f>
        <v>535193.12871700188</v>
      </c>
      <c r="DX19" s="8">
        <f>DW19+DW19*Main!$L$10</f>
        <v>540545.06000417192</v>
      </c>
      <c r="DY19" s="8">
        <f>DX19+DX19*Main!$L$10</f>
        <v>545950.51060421369</v>
      </c>
      <c r="DZ19" s="8">
        <f>DY19+DY19*Main!$L$10</f>
        <v>551410.01571025583</v>
      </c>
      <c r="EA19" s="8">
        <f>DZ19+DZ19*Main!$L$10</f>
        <v>556924.1158673584</v>
      </c>
      <c r="EB19" s="8">
        <f>EA19+EA19*Main!$L$10</f>
        <v>562493.35702603194</v>
      </c>
      <c r="EC19" s="8">
        <f>EB19+EB19*Main!$L$10</f>
        <v>568118.29059629224</v>
      </c>
    </row>
    <row r="20" spans="2:133">
      <c r="B20" t="s">
        <v>24</v>
      </c>
      <c r="C20" s="8"/>
      <c r="D20" s="8"/>
      <c r="E20" s="8"/>
      <c r="F20" s="8"/>
      <c r="G20" s="8"/>
      <c r="H20" s="7">
        <f t="shared" ref="H20" si="27">H19/H21</f>
        <v>2.9713916971391696</v>
      </c>
      <c r="I20" s="7">
        <f t="shared" ref="I20" si="28">I19/I21</f>
        <v>3.2753879507074397</v>
      </c>
      <c r="J20" s="7">
        <f t="shared" ref="J20" si="29">J19/J21</f>
        <v>5.6139934776163649</v>
      </c>
      <c r="K20" s="7">
        <f t="shared" ref="K20:L20" si="30">K19/K21</f>
        <v>6.1131324268038707</v>
      </c>
      <c r="L20" s="7">
        <f t="shared" si="30"/>
        <v>6.1338771896540818</v>
      </c>
      <c r="M20" s="7">
        <f>M19/M21</f>
        <v>6.0835929387331253</v>
      </c>
      <c r="N20" s="7">
        <f>N19/N21</f>
        <v>6.7253553348909652</v>
      </c>
      <c r="O20" s="7">
        <f t="shared" ref="O20:U20" si="31">O19/O21</f>
        <v>7.5539191121495319</v>
      </c>
      <c r="P20" s="7">
        <f t="shared" si="31"/>
        <v>8.3935662749999995</v>
      </c>
      <c r="Q20" s="7">
        <f t="shared" si="31"/>
        <v>9.2267054460000004</v>
      </c>
      <c r="R20" s="7">
        <f t="shared" si="31"/>
        <v>10.034042172525</v>
      </c>
      <c r="S20" s="7">
        <f t="shared" si="31"/>
        <v>10.79524537182</v>
      </c>
      <c r="T20" s="7">
        <f t="shared" si="31"/>
        <v>11.489739490740421</v>
      </c>
      <c r="U20" s="7">
        <f t="shared" si="31"/>
        <v>12.097583773476364</v>
      </c>
    </row>
    <row r="21" spans="2:133">
      <c r="B21" t="s">
        <v>1</v>
      </c>
      <c r="C21" s="8"/>
      <c r="D21" s="8"/>
      <c r="E21" s="8"/>
      <c r="F21" s="8"/>
      <c r="G21" s="8"/>
      <c r="H21" s="8">
        <v>18596</v>
      </c>
      <c r="I21" s="8">
        <v>17528</v>
      </c>
      <c r="J21" s="8">
        <v>16865</v>
      </c>
      <c r="K21" s="8">
        <v>16326</v>
      </c>
      <c r="L21" s="8">
        <v>15813</v>
      </c>
      <c r="M21" s="8">
        <v>15408</v>
      </c>
      <c r="N21" s="8">
        <f>M21</f>
        <v>15408</v>
      </c>
      <c r="O21" s="8">
        <f t="shared" ref="O21:U21" si="32">N21</f>
        <v>15408</v>
      </c>
      <c r="P21" s="8">
        <f t="shared" si="32"/>
        <v>15408</v>
      </c>
      <c r="Q21" s="8">
        <f t="shared" si="32"/>
        <v>15408</v>
      </c>
      <c r="R21" s="8">
        <f t="shared" si="32"/>
        <v>15408</v>
      </c>
      <c r="S21" s="8">
        <f t="shared" si="32"/>
        <v>15408</v>
      </c>
      <c r="T21" s="8">
        <f t="shared" si="32"/>
        <v>15408</v>
      </c>
      <c r="U21" s="8">
        <f t="shared" si="32"/>
        <v>15408</v>
      </c>
    </row>
    <row r="22" spans="2:133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2:133">
      <c r="B23" t="s">
        <v>30</v>
      </c>
      <c r="I23" s="10">
        <f>I7/H7-1</f>
        <v>5.5120803769784787E-2</v>
      </c>
      <c r="J23" s="10">
        <f t="shared" ref="J23:M23" si="33">J7/I7-1</f>
        <v>0.33259384733074704</v>
      </c>
      <c r="K23" s="10">
        <f t="shared" si="33"/>
        <v>7.7937876041846099E-2</v>
      </c>
      <c r="L23" s="10">
        <f t="shared" si="33"/>
        <v>-2.800460530319937E-2</v>
      </c>
      <c r="M23" s="10">
        <f t="shared" si="33"/>
        <v>2.021994077514111E-2</v>
      </c>
      <c r="N23" s="11">
        <v>0.06</v>
      </c>
      <c r="O23" s="11">
        <v>0.08</v>
      </c>
      <c r="P23" s="11">
        <v>7.0000000000000007E-2</v>
      </c>
      <c r="Q23" s="11">
        <v>0.06</v>
      </c>
      <c r="R23" s="11">
        <v>0.05</v>
      </c>
      <c r="S23" s="11">
        <v>0.04</v>
      </c>
      <c r="T23" s="11">
        <v>0.03</v>
      </c>
      <c r="U23" s="11">
        <v>0.02</v>
      </c>
    </row>
    <row r="24" spans="2:133">
      <c r="B24" t="s">
        <v>35</v>
      </c>
      <c r="I24" s="10">
        <f>I5/H5-1</f>
        <v>3.2092312151970948E-2</v>
      </c>
      <c r="J24" s="10">
        <f t="shared" ref="J24:M24" si="34">J5/I5-1</f>
        <v>0.34720743656765429</v>
      </c>
      <c r="K24" s="10">
        <f t="shared" si="34"/>
        <v>6.3239764351428418E-2</v>
      </c>
      <c r="L24" s="10">
        <f t="shared" si="34"/>
        <v>-5.7286708686618226E-2</v>
      </c>
      <c r="M24" s="10">
        <f t="shared" si="34"/>
        <v>-1.0798933190197424E-2</v>
      </c>
      <c r="N24" s="11"/>
      <c r="O24" s="11"/>
      <c r="P24" s="11"/>
      <c r="Q24" s="11"/>
      <c r="R24" s="11"/>
      <c r="S24" s="11"/>
      <c r="T24" s="11"/>
      <c r="U24" s="11"/>
    </row>
    <row r="25" spans="2:133">
      <c r="B25" t="s">
        <v>36</v>
      </c>
      <c r="I25" s="10">
        <f>I6/H6-1</f>
        <v>0.16152167807997242</v>
      </c>
      <c r="J25" s="10">
        <f t="shared" ref="J25:M25" si="35">J6/I6-1</f>
        <v>0.27259708376729663</v>
      </c>
      <c r="K25" s="10">
        <f t="shared" si="35"/>
        <v>0.14181951041286078</v>
      </c>
      <c r="L25" s="10">
        <f t="shared" si="35"/>
        <v>9.0504166186691215E-2</v>
      </c>
      <c r="M25" s="10">
        <f t="shared" si="35"/>
        <v>0.12874413145539898</v>
      </c>
      <c r="N25" s="11"/>
      <c r="O25" s="11"/>
      <c r="P25" s="11"/>
      <c r="Q25" s="11"/>
      <c r="R25" s="11"/>
      <c r="S25" s="11"/>
      <c r="T25" s="11"/>
      <c r="U25" s="11"/>
    </row>
    <row r="26" spans="2:133">
      <c r="B26" t="s">
        <v>25</v>
      </c>
      <c r="H26" s="9">
        <f>H11/H7</f>
        <v>0.37817768109034722</v>
      </c>
      <c r="I26" s="9">
        <f t="shared" ref="I26:M26" si="36">I11/I7</f>
        <v>0.38233247727810865</v>
      </c>
      <c r="J26" s="9">
        <f t="shared" si="36"/>
        <v>0.41779359625167778</v>
      </c>
      <c r="K26" s="9">
        <f t="shared" si="36"/>
        <v>0.43309630561360085</v>
      </c>
      <c r="L26" s="9">
        <f t="shared" si="36"/>
        <v>0.44131129577207562</v>
      </c>
      <c r="M26" s="9">
        <f t="shared" si="36"/>
        <v>0.46206349815233932</v>
      </c>
    </row>
    <row r="27" spans="2:133">
      <c r="B27" t="s">
        <v>26</v>
      </c>
      <c r="H27" s="9">
        <f>H5/H7</f>
        <v>0.82207676401177676</v>
      </c>
      <c r="I27" s="9">
        <f t="shared" ref="I27:M27" si="37">I5/I7</f>
        <v>0.80413456459574162</v>
      </c>
      <c r="J27" s="9">
        <f t="shared" si="37"/>
        <v>0.81295292454970658</v>
      </c>
      <c r="K27" s="9">
        <f t="shared" si="37"/>
        <v>0.80186798807084458</v>
      </c>
      <c r="L27" s="9">
        <f t="shared" si="37"/>
        <v>0.77771110270425403</v>
      </c>
      <c r="M27" s="9">
        <f t="shared" si="37"/>
        <v>0.75406549285869551</v>
      </c>
    </row>
    <row r="28" spans="2:133">
      <c r="B28" t="s">
        <v>27</v>
      </c>
      <c r="H28" s="9">
        <f>1-H27</f>
        <v>0.17792323598822324</v>
      </c>
      <c r="I28" s="9">
        <f t="shared" ref="I28:M28" si="38">1-I27</f>
        <v>0.19586543540425838</v>
      </c>
      <c r="J28" s="9">
        <f t="shared" si="38"/>
        <v>0.18704707545029342</v>
      </c>
      <c r="K28" s="9">
        <f t="shared" si="38"/>
        <v>0.19813201192915542</v>
      </c>
      <c r="L28" s="9">
        <f t="shared" si="38"/>
        <v>0.22228889729574597</v>
      </c>
      <c r="M28" s="9">
        <f t="shared" si="38"/>
        <v>0.24593450714130449</v>
      </c>
    </row>
    <row r="29" spans="2:133">
      <c r="B29" t="s">
        <v>28</v>
      </c>
      <c r="H29" s="9">
        <f>H19/H7</f>
        <v>0.21238094505984456</v>
      </c>
      <c r="I29" s="9">
        <f t="shared" ref="I29:M29" si="39">I19/I7</f>
        <v>0.20913611278072236</v>
      </c>
      <c r="J29" s="9">
        <f t="shared" si="39"/>
        <v>0.25881793355694238</v>
      </c>
      <c r="K29" s="9">
        <f t="shared" si="39"/>
        <v>0.25309640705199732</v>
      </c>
      <c r="L29" s="9">
        <f t="shared" si="39"/>
        <v>0.25306234264320282</v>
      </c>
      <c r="M29" s="9">
        <f t="shared" si="39"/>
        <v>0.23971255769943867</v>
      </c>
      <c r="N29" s="11">
        <v>0.25</v>
      </c>
      <c r="O29" s="11">
        <v>0.26</v>
      </c>
      <c r="P29" s="11">
        <v>0.27</v>
      </c>
      <c r="Q29" s="11">
        <v>0.28000000000000003</v>
      </c>
      <c r="R29" s="11">
        <v>0.28999999999999998</v>
      </c>
      <c r="S29" s="11">
        <v>0.3</v>
      </c>
      <c r="T29" s="11">
        <v>0.31</v>
      </c>
      <c r="U29" s="11">
        <v>0.32</v>
      </c>
    </row>
    <row r="30" spans="2:133">
      <c r="B30" t="s">
        <v>29</v>
      </c>
      <c r="H30" s="9">
        <f>H18/H17</f>
        <v>0.15943836804235059</v>
      </c>
      <c r="I30" s="9">
        <f t="shared" ref="I30:M30" si="40">I18/I17</f>
        <v>0.14428164731484103</v>
      </c>
      <c r="J30" s="9">
        <f t="shared" si="40"/>
        <v>0.13302260844085087</v>
      </c>
      <c r="K30" s="9">
        <f t="shared" si="40"/>
        <v>0.16204461684424407</v>
      </c>
      <c r="L30" s="9">
        <f t="shared" si="40"/>
        <v>0.14719174228036858</v>
      </c>
      <c r="M30" s="9">
        <f t="shared" si="40"/>
        <v>0.24091185164189982</v>
      </c>
    </row>
  </sheetData>
  <phoneticPr fontId="4" type="noConversion"/>
  <hyperlinks>
    <hyperlink ref="A1" location="Main!A1" display="Main" xr:uid="{3F36EA35-AB21-6146-B49E-F70BDE55A2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2025-01-03T14:31:35Z</dcterms:created>
  <dcterms:modified xsi:type="dcterms:W3CDTF">2025-01-03T16:41:20Z</dcterms:modified>
</cp:coreProperties>
</file>