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anpussurmanov/Finance/financial_models/"/>
    </mc:Choice>
  </mc:AlternateContent>
  <xr:revisionPtr revIDLastSave="0" documentId="13_ncr:1_{78613A41-A1D4-CA48-BE47-980B7E6C7FBA}" xr6:coauthVersionLast="47" xr6:coauthVersionMax="47" xr10:uidLastSave="{00000000-0000-0000-0000-000000000000}"/>
  <bookViews>
    <workbookView xWindow="640" yWindow="740" windowWidth="13640" windowHeight="17260" activeTab="1" xr2:uid="{3BDED087-3407-8241-8728-00B8A6385B6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2" i="2" l="1"/>
  <c r="Z22" i="2"/>
  <c r="T17" i="2"/>
  <c r="U17" i="2"/>
  <c r="V17" i="2"/>
  <c r="T20" i="2"/>
  <c r="U20" i="2"/>
  <c r="V20" i="2"/>
  <c r="T14" i="2"/>
  <c r="V14" i="2"/>
  <c r="T7" i="2"/>
  <c r="U7" i="2"/>
  <c r="V7" i="2"/>
  <c r="W26" i="2"/>
  <c r="X26" i="2"/>
  <c r="Y26" i="2"/>
  <c r="T9" i="2"/>
  <c r="T25" i="2" s="1"/>
  <c r="U24" i="2"/>
  <c r="X7" i="2"/>
  <c r="N7" i="2" s="1"/>
  <c r="Y7" i="2"/>
  <c r="Z7" i="2" s="1"/>
  <c r="W7" i="2"/>
  <c r="W9" i="2" s="1"/>
  <c r="L6" i="1"/>
  <c r="L5" i="1"/>
  <c r="AB26" i="2"/>
  <c r="AC26" i="2" s="1"/>
  <c r="AD26" i="2" s="1"/>
  <c r="AE26" i="2" s="1"/>
  <c r="AF26" i="2" s="1"/>
  <c r="AG26" i="2" s="1"/>
  <c r="Y13" i="2"/>
  <c r="N22" i="2"/>
  <c r="N18" i="2"/>
  <c r="N16" i="2"/>
  <c r="N15" i="2"/>
  <c r="N12" i="2"/>
  <c r="N11" i="2"/>
  <c r="N10" i="2"/>
  <c r="N8" i="2"/>
  <c r="J22" i="2"/>
  <c r="J18" i="2"/>
  <c r="J16" i="2"/>
  <c r="J15" i="2"/>
  <c r="J12" i="2"/>
  <c r="J11" i="2"/>
  <c r="J10" i="2"/>
  <c r="J8" i="2"/>
  <c r="F22" i="2"/>
  <c r="F18" i="2"/>
  <c r="F16" i="2"/>
  <c r="F15" i="2"/>
  <c r="F12" i="2"/>
  <c r="F11" i="2"/>
  <c r="F10" i="2"/>
  <c r="F8" i="2"/>
  <c r="D9" i="2"/>
  <c r="E9" i="2"/>
  <c r="G9" i="2"/>
  <c r="H9" i="2"/>
  <c r="I9" i="2"/>
  <c r="K9" i="2"/>
  <c r="L9" i="2"/>
  <c r="M9" i="2"/>
  <c r="O9" i="2"/>
  <c r="P9" i="2"/>
  <c r="Q9" i="2"/>
  <c r="R9" i="2"/>
  <c r="D13" i="2"/>
  <c r="E13" i="2"/>
  <c r="G13" i="2"/>
  <c r="H13" i="2"/>
  <c r="I13" i="2"/>
  <c r="K13" i="2"/>
  <c r="L13" i="2"/>
  <c r="M13" i="2"/>
  <c r="O13" i="2"/>
  <c r="P13" i="2"/>
  <c r="Q13" i="2"/>
  <c r="R13" i="2"/>
  <c r="T13" i="2"/>
  <c r="U13" i="2"/>
  <c r="V13" i="2"/>
  <c r="W13" i="2"/>
  <c r="X13" i="2"/>
  <c r="Z13" i="2"/>
  <c r="Z14" i="2" s="1"/>
  <c r="Z17" i="2" s="1"/>
  <c r="AA13" i="2"/>
  <c r="AA14" i="2" s="1"/>
  <c r="AA17" i="2" s="1"/>
  <c r="AB13" i="2"/>
  <c r="AB14" i="2" s="1"/>
  <c r="AB17" i="2" s="1"/>
  <c r="AC13" i="2"/>
  <c r="AC14" i="2" s="1"/>
  <c r="AC17" i="2" s="1"/>
  <c r="AD13" i="2"/>
  <c r="AD14" i="2" s="1"/>
  <c r="AD17" i="2" s="1"/>
  <c r="AE13" i="2"/>
  <c r="AE14" i="2" s="1"/>
  <c r="AE17" i="2" s="1"/>
  <c r="AF13" i="2"/>
  <c r="AF14" i="2" s="1"/>
  <c r="AF17" i="2" s="1"/>
  <c r="AG13" i="2"/>
  <c r="AG14" i="2" s="1"/>
  <c r="AH13" i="2"/>
  <c r="AH14" i="2" s="1"/>
  <c r="AI13" i="2"/>
  <c r="AI14" i="2" s="1"/>
  <c r="AJ13" i="2"/>
  <c r="AJ14" i="2" s="1"/>
  <c r="AK13" i="2"/>
  <c r="AK14" i="2" s="1"/>
  <c r="AL13" i="2"/>
  <c r="AL14" i="2" s="1"/>
  <c r="AM13" i="2"/>
  <c r="AM14" i="2" s="1"/>
  <c r="AN13" i="2"/>
  <c r="AN14" i="2" s="1"/>
  <c r="AO13" i="2"/>
  <c r="AO14" i="2" s="1"/>
  <c r="AP13" i="2"/>
  <c r="AP14" i="2" s="1"/>
  <c r="AQ13" i="2"/>
  <c r="AQ14" i="2" s="1"/>
  <c r="AR13" i="2"/>
  <c r="AR14" i="2" s="1"/>
  <c r="C13" i="2"/>
  <c r="C9" i="2"/>
  <c r="L4" i="1"/>
  <c r="V24" i="2" l="1"/>
  <c r="V9" i="2"/>
  <c r="V25" i="2" s="1"/>
  <c r="U9" i="2"/>
  <c r="F7" i="2"/>
  <c r="F9" i="2" s="1"/>
  <c r="T26" i="2"/>
  <c r="Y9" i="2"/>
  <c r="X9" i="2"/>
  <c r="X25" i="2" s="1"/>
  <c r="W24" i="2"/>
  <c r="AA7" i="2"/>
  <c r="Z20" i="2"/>
  <c r="X24" i="2"/>
  <c r="W25" i="2"/>
  <c r="J7" i="2"/>
  <c r="J9" i="2" s="1"/>
  <c r="D14" i="2"/>
  <c r="D17" i="2" s="1"/>
  <c r="D20" i="2" s="1"/>
  <c r="D21" i="2" s="1"/>
  <c r="G14" i="2"/>
  <c r="G17" i="2" s="1"/>
  <c r="G20" i="2" s="1"/>
  <c r="G21" i="2" s="1"/>
  <c r="L7" i="1"/>
  <c r="N13" i="2"/>
  <c r="N9" i="2"/>
  <c r="M14" i="2"/>
  <c r="M17" i="2" s="1"/>
  <c r="M20" i="2" s="1"/>
  <c r="L14" i="2"/>
  <c r="L17" i="2" s="1"/>
  <c r="L20" i="2" s="1"/>
  <c r="L21" i="2" s="1"/>
  <c r="P14" i="2"/>
  <c r="P17" i="2" s="1"/>
  <c r="P20" i="2" s="1"/>
  <c r="P21" i="2" s="1"/>
  <c r="O14" i="2"/>
  <c r="O17" i="2" s="1"/>
  <c r="O20" i="2" s="1"/>
  <c r="O21" i="2" s="1"/>
  <c r="J13" i="2"/>
  <c r="F13" i="2"/>
  <c r="E14" i="2"/>
  <c r="E17" i="2" s="1"/>
  <c r="E20" i="2" s="1"/>
  <c r="C14" i="2"/>
  <c r="C17" i="2" s="1"/>
  <c r="C20" i="2" s="1"/>
  <c r="C21" i="2" s="1"/>
  <c r="H14" i="2"/>
  <c r="H17" i="2" s="1"/>
  <c r="H20" i="2" s="1"/>
  <c r="K14" i="2"/>
  <c r="K17" i="2" s="1"/>
  <c r="K20" i="2" s="1"/>
  <c r="R14" i="2"/>
  <c r="R17" i="2" s="1"/>
  <c r="R20" i="2" s="1"/>
  <c r="Q14" i="2"/>
  <c r="Q17" i="2" s="1"/>
  <c r="Q20" i="2" s="1"/>
  <c r="I14" i="2"/>
  <c r="I17" i="2" s="1"/>
  <c r="I20" i="2" s="1"/>
  <c r="U25" i="2" l="1"/>
  <c r="U14" i="2"/>
  <c r="X14" i="2"/>
  <c r="X17" i="2" s="1"/>
  <c r="X20" i="2" s="1"/>
  <c r="U26" i="2"/>
  <c r="Z21" i="2"/>
  <c r="V26" i="2"/>
  <c r="W14" i="2"/>
  <c r="W17" i="2" s="1"/>
  <c r="W20" i="2" s="1"/>
  <c r="J14" i="2"/>
  <c r="J17" i="2" s="1"/>
  <c r="J20" i="2" s="1"/>
  <c r="J21" i="2" s="1"/>
  <c r="T27" i="2"/>
  <c r="X21" i="2"/>
  <c r="X27" i="2"/>
  <c r="Y14" i="2"/>
  <c r="Y17" i="2" s="1"/>
  <c r="Y20" i="2" s="1"/>
  <c r="Y25" i="2"/>
  <c r="AB7" i="2"/>
  <c r="AA20" i="2"/>
  <c r="N14" i="2"/>
  <c r="N17" i="2" s="1"/>
  <c r="N20" i="2" s="1"/>
  <c r="N21" i="2" s="1"/>
  <c r="M21" i="2"/>
  <c r="F14" i="2"/>
  <c r="F17" i="2" s="1"/>
  <c r="F20" i="2" s="1"/>
  <c r="F21" i="2" s="1"/>
  <c r="E21" i="2"/>
  <c r="I21" i="2"/>
  <c r="Q21" i="2"/>
  <c r="K21" i="2"/>
  <c r="H21" i="2"/>
  <c r="R21" i="2"/>
  <c r="U27" i="2" l="1"/>
  <c r="W21" i="2"/>
  <c r="W27" i="2"/>
  <c r="V27" i="2"/>
  <c r="V21" i="2"/>
  <c r="T21" i="2"/>
  <c r="Y27" i="2"/>
  <c r="AA21" i="2"/>
  <c r="AC7" i="2"/>
  <c r="AB20" i="2"/>
  <c r="U21" i="2" l="1"/>
  <c r="AD7" i="2"/>
  <c r="AC20" i="2"/>
  <c r="AB21" i="2"/>
  <c r="Y21" i="2" l="1"/>
  <c r="AC21" i="2"/>
  <c r="AE7" i="2"/>
  <c r="AD20" i="2"/>
  <c r="AD21" i="2" l="1"/>
  <c r="AF7" i="2"/>
  <c r="AE20" i="2"/>
  <c r="AE21" i="2" l="1"/>
  <c r="AG7" i="2"/>
  <c r="AG20" i="2" s="1"/>
  <c r="AF20" i="2"/>
  <c r="AF21" i="2" l="1"/>
  <c r="AG21" i="2"/>
  <c r="AH20" i="2"/>
  <c r="AI20" i="2" l="1"/>
  <c r="AJ20" i="2" l="1"/>
  <c r="AK20" i="2" l="1"/>
  <c r="AL20" i="2" l="1"/>
  <c r="AM20" i="2" l="1"/>
  <c r="AN20" i="2" l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X20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DO20" i="2" s="1"/>
  <c r="DP20" i="2" s="1"/>
  <c r="DQ20" i="2" s="1"/>
  <c r="DR20" i="2" s="1"/>
  <c r="DS20" i="2" s="1"/>
  <c r="DT20" i="2" s="1"/>
  <c r="DU20" i="2" s="1"/>
  <c r="DV20" i="2" s="1"/>
  <c r="DW20" i="2" s="1"/>
  <c r="DX20" i="2" s="1"/>
  <c r="DY20" i="2" s="1"/>
  <c r="DZ20" i="2" s="1"/>
  <c r="EA20" i="2" s="1"/>
  <c r="EB20" i="2" s="1"/>
  <c r="EC20" i="2" s="1"/>
  <c r="ED20" i="2" s="1"/>
  <c r="EE20" i="2" s="1"/>
  <c r="EF20" i="2" s="1"/>
  <c r="EG20" i="2" s="1"/>
  <c r="EH20" i="2" s="1"/>
  <c r="EI20" i="2" s="1"/>
  <c r="EJ20" i="2" s="1"/>
  <c r="EK20" i="2" s="1"/>
  <c r="EL20" i="2" s="1"/>
  <c r="EM20" i="2" s="1"/>
  <c r="EN20" i="2" s="1"/>
  <c r="EO20" i="2" s="1"/>
  <c r="EP20" i="2" s="1"/>
  <c r="EQ20" i="2" s="1"/>
  <c r="ER20" i="2" s="1"/>
  <c r="ES20" i="2" s="1"/>
  <c r="ET20" i="2" s="1"/>
  <c r="EU20" i="2" s="1"/>
  <c r="EV20" i="2" s="1"/>
  <c r="EW20" i="2" s="1"/>
  <c r="EX20" i="2" s="1"/>
  <c r="L12" i="1" s="1"/>
  <c r="L13" i="1" s="1"/>
  <c r="L15" i="1" s="1"/>
</calcChain>
</file>

<file path=xl/sharedStrings.xml><?xml version="1.0" encoding="utf-8"?>
<sst xmlns="http://schemas.openxmlformats.org/spreadsheetml/2006/main" count="52" uniqueCount="48">
  <si>
    <t>Price</t>
  </si>
  <si>
    <t>Shares</t>
  </si>
  <si>
    <t>Q424</t>
  </si>
  <si>
    <t>MC</t>
  </si>
  <si>
    <t>Cash</t>
  </si>
  <si>
    <t>Debt</t>
  </si>
  <si>
    <t>EV</t>
  </si>
  <si>
    <t>growth</t>
  </si>
  <si>
    <t>discount</t>
  </si>
  <si>
    <t>NPV</t>
  </si>
  <si>
    <t>price target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</si>
  <si>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</si>
  <si>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</si>
  <si>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</si>
  <si>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</si>
  <si>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</si>
  <si>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</si>
  <si>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</si>
  <si>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</si>
  <si>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</si>
  <si>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</si>
  <si>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</si>
  <si>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</si>
  <si>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</si>
  <si>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COGS</t>
  </si>
  <si>
    <t>Gross profit</t>
  </si>
  <si>
    <t>R&amp;D</t>
  </si>
  <si>
    <t>SMG&amp;A</t>
  </si>
  <si>
    <t>licensing</t>
  </si>
  <si>
    <t>OPEX</t>
  </si>
  <si>
    <t>OPINC</t>
  </si>
  <si>
    <t>interest expense</t>
  </si>
  <si>
    <t>other</t>
  </si>
  <si>
    <t>Pretax</t>
  </si>
  <si>
    <t>tax</t>
  </si>
  <si>
    <t>Net income</t>
  </si>
  <si>
    <t>EPS</t>
  </si>
  <si>
    <t>Revenue y/y</t>
  </si>
  <si>
    <t>gross margin%</t>
  </si>
  <si>
    <t>profit margin%</t>
  </si>
  <si>
    <t>tax%</t>
  </si>
  <si>
    <t>Q121</t>
  </si>
  <si>
    <t>Q221</t>
  </si>
  <si>
    <t>Q321</t>
  </si>
  <si>
    <t>Q421</t>
  </si>
  <si>
    <t>Equipment &amp; services</t>
  </si>
  <si>
    <t>Other</t>
  </si>
  <si>
    <t>Discontinued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</si>
</sst>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"/>
      <family val="2"/>
    </font>
    <font>
      <u/>
      <sz val="12"/>
      <color theme="10"/>
      <name val="ArialMT"/>
      <family val="2"/>
    </font>
    <font>
      <sz val="8"/>
      <name val="ArialMT"/>
      <family val="2"/>
    </font>
    <font>
      <i/>
      <sz val="12"/>
      <color theme="1"/>
      <name val="ArialMT"/>
    </font>
    <font>
      <b/>
      <i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  <xf numFmtId="4" fontId="2" fillId="0" borderId="0" xfId="1" applyNumberFormat="1" applyFont="1"/>
    <xf numFmtId="9" fontId="0" fillId="0" borderId="0" xfId="2" applyFont="1"/>
    <xf numFmtId="0" fontId="3" fillId="0" borderId="0" xfId="3"/>
    <xf numFmtId="3" fontId="0" fillId="0" borderId="0" xfId="0" applyNumberFormat="1"/>
    <xf numFmtId="0" fontId="5" fillId="0" borderId="0" xfId="0" applyFont="1"/>
    <xf numFmtId="3" fontId="5" fillId="0" borderId="0" xfId="0" applyNumberFormat="1" applyFont="1"/>
    <xf numFmtId="4" fontId="5" fillId="0" borderId="0" xfId="0" applyNumberFormat="1" applyFont="1"/>
    <xf numFmtId="10" fontId="0" fillId="0" borderId="0" xfId="2" applyNumberFormat="1" applyFont="1"/>
    <xf numFmtId="0" fontId="6" fillId="0" borderId="0" xfId="0" applyFont="1"/>
    <xf numFmtId="3" fontId="6" fillId="0" borderId="0" xfId="0" applyNumberFormat="1" applyFont="1"/>
    <xf numFmtId="20" fontId="0" fillId="0" borderId="0" xfId="0" applyNumberFormat="1" applyAlignment="1">
      <alignment horizontal="left"/>
    </xf>
    <xf numFmtId="14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5623-B6AF-424A-9429-F5411A9FAD84}">
  <dimension ref="G1:M15"/>
  <sheetViews>
    <sheetView topLeftCell="F1" workbookViewId="0">
      <selection activeCell="K20" sqref="K20"/>
    </sheetView>
  </sheetViews>
  <sheetFormatPr baseColWidth="10" defaultRowHeight="16"/>
  <sheetData>
    <row r="1" spans="7:13">
      <c r="M1" s="17">
        <v>45667</v>
      </c>
    </row>
    <row r="2" spans="7:13">
      <c r="K2" s="1" t="s">
        <v>0</v>
      </c>
      <c r="L2" s="2">
        <v>156</v>
      </c>
    </row>
    <row r="3" spans="7:13">
      <c r="K3" s="1" t="s">
        <v>1</v>
      </c>
      <c r="L3" s="3">
        <v>1111</v>
      </c>
      <c r="M3" t="s">
        <v>2</v>
      </c>
    </row>
    <row r="4" spans="7:13">
      <c r="K4" s="1" t="s">
        <v>3</v>
      </c>
      <c r="L4" s="3">
        <f>L2*L3</f>
        <v>173316</v>
      </c>
    </row>
    <row r="5" spans="7:13">
      <c r="K5" s="1" t="s">
        <v>4</v>
      </c>
      <c r="L5" s="3">
        <f>8749+5451+6423</f>
        <v>20623</v>
      </c>
      <c r="M5" t="s">
        <v>2</v>
      </c>
    </row>
    <row r="6" spans="7:13">
      <c r="K6" s="1" t="s">
        <v>5</v>
      </c>
      <c r="L6" s="3">
        <f>1364+13270</f>
        <v>14634</v>
      </c>
      <c r="M6" t="s">
        <v>2</v>
      </c>
    </row>
    <row r="7" spans="7:13">
      <c r="K7" s="1" t="s">
        <v>6</v>
      </c>
      <c r="L7" s="3">
        <f>L4-L5+L6</f>
        <v>167327</v>
      </c>
    </row>
    <row r="8" spans="7:13">
      <c r="K8" s="1"/>
      <c r="L8" s="1"/>
    </row>
    <row r="9" spans="7:13">
      <c r="K9" s="1"/>
      <c r="L9" s="1"/>
    </row>
    <row r="10" spans="7:13">
      <c r="K10" s="1" t="s">
        <v>7</v>
      </c>
      <c r="L10" s="4">
        <v>0</v>
      </c>
    </row>
    <row r="11" spans="7:13">
      <c r="G11" s="16"/>
      <c r="K11" s="1" t="s">
        <v>8</v>
      </c>
      <c r="L11" s="5">
        <v>0.08</v>
      </c>
    </row>
    <row r="12" spans="7:13">
      <c r="K12" s="1" t="s">
        <v>9</v>
      </c>
      <c r="L12" s="2">
        <f>NPV(L11,Model!Z20:EX20)+L5-L6</f>
        <v>216361.13427456436</v>
      </c>
    </row>
    <row r="13" spans="7:13">
      <c r="K13" s="1" t="s">
        <v>10</v>
      </c>
      <c r="L13" s="6">
        <f>L12/L3</f>
        <v>194.74449529663758</v>
      </c>
    </row>
    <row r="15" spans="7:13">
      <c r="L15" s="7">
        <f>L13/L2-1</f>
        <v>0.2483621493374204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727C-CA7F-E746-8E42-955BCD0EE802}">
  <dimension ref="A1:EX30"/>
  <sheetViews>
    <sheetView tabSelected="1" workbookViewId="0">
      <pane xSplit="2" ySplit="4" topLeftCell="T5" activePane="bottomRight" state="frozen"/>
      <selection pane="topRight" activeCell="C1" sqref="C1"/>
      <selection pane="bottomLeft" activeCell="A5" sqref="A5"/>
      <selection pane="bottomRight" activeCell="X29" sqref="X29"/>
    </sheetView>
  </sheetViews>
  <sheetFormatPr baseColWidth="10" defaultRowHeight="16"/>
  <cols>
    <col min="1" max="1" width="4.85546875" bestFit="1" customWidth="1"/>
    <col min="2" max="2" width="19.28515625" bestFit="1" customWidth="1"/>
  </cols>
  <sheetData>
    <row r="1" spans="1:45">
      <c r="A1" s="8" t="s">
        <v>11</v>
      </c>
    </row>
    <row r="4" spans="1:45">
      <c r="C4" t="s">
        <v>41</v>
      </c>
      <c r="D4" t="s">
        <v>42</v>
      </c>
      <c r="E4" t="s">
        <v>43</v>
      </c>
      <c r="F4" t="s">
        <v>44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</v>
      </c>
      <c r="T4">
        <v>2019</v>
      </c>
      <c r="U4">
        <v>2020</v>
      </c>
      <c r="V4">
        <v>2021</v>
      </c>
      <c r="W4">
        <v>2022</v>
      </c>
      <c r="X4">
        <v>2023</v>
      </c>
      <c r="Y4">
        <v>2024</v>
      </c>
      <c r="Z4">
        <v>2025</v>
      </c>
      <c r="AA4">
        <v>2026</v>
      </c>
      <c r="AB4">
        <v>2027</v>
      </c>
      <c r="AC4">
        <v>2028</v>
      </c>
      <c r="AD4">
        <v>2029</v>
      </c>
      <c r="AE4">
        <v>2030</v>
      </c>
      <c r="AF4">
        <v>2031</v>
      </c>
      <c r="AG4">
        <v>2032</v>
      </c>
    </row>
    <row r="5" spans="1:45" s="9" customFormat="1">
      <c r="B5" s="9" t="s">
        <v>45</v>
      </c>
      <c r="T5" s="9">
        <v>14611</v>
      </c>
      <c r="U5" s="9">
        <v>16298</v>
      </c>
      <c r="V5" s="9">
        <v>26741</v>
      </c>
      <c r="W5" s="9">
        <v>37171</v>
      </c>
      <c r="X5" s="9">
        <v>30028</v>
      </c>
      <c r="Y5" s="9">
        <v>32791</v>
      </c>
    </row>
    <row r="6" spans="1:45" s="9" customFormat="1">
      <c r="B6" s="9" t="s">
        <v>28</v>
      </c>
      <c r="T6" s="9">
        <v>9662</v>
      </c>
      <c r="U6" s="9">
        <v>7233</v>
      </c>
      <c r="V6" s="9">
        <v>6825</v>
      </c>
      <c r="W6" s="9">
        <v>7029</v>
      </c>
      <c r="X6" s="9">
        <v>5792</v>
      </c>
      <c r="Y6" s="9">
        <v>6171</v>
      </c>
    </row>
    <row r="7" spans="1:45" s="14" customFormat="1">
      <c r="B7" s="14" t="s">
        <v>12</v>
      </c>
      <c r="C7" s="15">
        <v>3445</v>
      </c>
      <c r="D7" s="15">
        <v>3850</v>
      </c>
      <c r="E7" s="15">
        <v>4313</v>
      </c>
      <c r="F7" s="15">
        <f>V7-SUM(C7:E7)</f>
        <v>21958</v>
      </c>
      <c r="G7" s="15">
        <v>5887</v>
      </c>
      <c r="H7" s="15">
        <v>6550</v>
      </c>
      <c r="I7" s="15">
        <v>5565</v>
      </c>
      <c r="J7" s="15">
        <f>W7-SUM(G7:I7)</f>
        <v>26198</v>
      </c>
      <c r="K7" s="15">
        <v>5353</v>
      </c>
      <c r="L7" s="15">
        <v>5359</v>
      </c>
      <c r="M7" s="15">
        <v>5800</v>
      </c>
      <c r="N7" s="15">
        <f>X7-SUM(K7:M7)</f>
        <v>19308</v>
      </c>
      <c r="O7" s="15">
        <v>5473</v>
      </c>
      <c r="P7" s="15">
        <v>5835</v>
      </c>
      <c r="Q7" s="15">
        <v>6819</v>
      </c>
      <c r="R7" s="15"/>
      <c r="S7" s="15"/>
      <c r="T7" s="15">
        <f t="shared" ref="T7:V7" si="0">SUM(T5:T6)</f>
        <v>24273</v>
      </c>
      <c r="U7" s="15">
        <f t="shared" si="0"/>
        <v>23531</v>
      </c>
      <c r="V7" s="15">
        <f t="shared" si="0"/>
        <v>33566</v>
      </c>
      <c r="W7" s="15">
        <f>SUM(W5:W6)</f>
        <v>44200</v>
      </c>
      <c r="X7" s="15">
        <f t="shared" ref="X7:Y7" si="1">SUM(X5:X6)</f>
        <v>35820</v>
      </c>
      <c r="Y7" s="15">
        <f t="shared" si="1"/>
        <v>38962</v>
      </c>
      <c r="Z7" s="15">
        <f>Y7*(1+Z24)</f>
        <v>43637.440000000002</v>
      </c>
      <c r="AA7" s="15">
        <f>Z7*(1+AA24)</f>
        <v>47128.435200000007</v>
      </c>
      <c r="AB7" s="15">
        <f>AA7*(1+AB24)</f>
        <v>50427.425664000009</v>
      </c>
      <c r="AC7" s="15">
        <f>AB7*(1+AC24)</f>
        <v>53453.071203840016</v>
      </c>
      <c r="AD7" s="15">
        <f>AC7*(1+AD24)</f>
        <v>55591.194051993618</v>
      </c>
      <c r="AE7" s="15">
        <f>AD7*(1+AE24)</f>
        <v>57258.929873553425</v>
      </c>
      <c r="AF7" s="15">
        <f>AE7*(1+AF24)</f>
        <v>58404.108471024498</v>
      </c>
      <c r="AG7" s="15">
        <f>AF7*(1+AG24)</f>
        <v>59572.190640444991</v>
      </c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5">
      <c r="B8" t="s">
        <v>24</v>
      </c>
      <c r="C8" s="9">
        <v>1858</v>
      </c>
      <c r="D8" s="9">
        <v>2020</v>
      </c>
      <c r="E8" s="9">
        <v>2227</v>
      </c>
      <c r="F8" s="9">
        <f>V8-SUM(C8:E8)</f>
        <v>8157</v>
      </c>
      <c r="G8" s="9">
        <v>2883</v>
      </c>
      <c r="H8" s="9">
        <v>3115</v>
      </c>
      <c r="I8" s="9">
        <v>2799</v>
      </c>
      <c r="J8" s="9">
        <f>W8-SUM(G8:I8)</f>
        <v>9838</v>
      </c>
      <c r="K8" s="9">
        <v>2689</v>
      </c>
      <c r="L8" s="9">
        <v>2704</v>
      </c>
      <c r="M8" s="9">
        <v>2843</v>
      </c>
      <c r="N8" s="9">
        <f>X8-SUM(K8:M8)</f>
        <v>7633</v>
      </c>
      <c r="O8" s="9">
        <v>2683</v>
      </c>
      <c r="P8" s="9">
        <v>2740</v>
      </c>
      <c r="Q8" s="9">
        <v>3167</v>
      </c>
      <c r="R8" s="9"/>
      <c r="S8" s="9"/>
      <c r="T8" s="9">
        <v>8599</v>
      </c>
      <c r="U8" s="9">
        <v>9255</v>
      </c>
      <c r="V8" s="9">
        <v>14262</v>
      </c>
      <c r="W8" s="9">
        <v>18635</v>
      </c>
      <c r="X8" s="9">
        <v>15869</v>
      </c>
      <c r="Y8" s="9">
        <v>17060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 spans="1:45" s="10" customFormat="1">
      <c r="B9" s="10" t="s">
        <v>25</v>
      </c>
      <c r="C9" s="11" t="e">
        <f>C7-C8-#REF!</f>
        <v>#REF!</v>
      </c>
      <c r="D9" s="11" t="e">
        <f>D7-D8-#REF!</f>
        <v>#REF!</v>
      </c>
      <c r="E9" s="11" t="e">
        <f>E7-E8-#REF!</f>
        <v>#REF!</v>
      </c>
      <c r="F9" s="11" t="e">
        <f>F7-F8-#REF!</f>
        <v>#REF!</v>
      </c>
      <c r="G9" s="11" t="e">
        <f>G7-G8-#REF!</f>
        <v>#REF!</v>
      </c>
      <c r="H9" s="11" t="e">
        <f>H7-H8-#REF!</f>
        <v>#REF!</v>
      </c>
      <c r="I9" s="11" t="e">
        <f>I7-I8-#REF!</f>
        <v>#REF!</v>
      </c>
      <c r="J9" s="11" t="e">
        <f>J7-J8-#REF!</f>
        <v>#REF!</v>
      </c>
      <c r="K9" s="11" t="e">
        <f>K7-K8-#REF!</f>
        <v>#REF!</v>
      </c>
      <c r="L9" s="11" t="e">
        <f>L7-L8-#REF!</f>
        <v>#REF!</v>
      </c>
      <c r="M9" s="11" t="e">
        <f>M7-M8-#REF!</f>
        <v>#REF!</v>
      </c>
      <c r="N9" s="11" t="e">
        <f>N7-N8-#REF!</f>
        <v>#REF!</v>
      </c>
      <c r="O9" s="11" t="e">
        <f>O7-O8-#REF!</f>
        <v>#REF!</v>
      </c>
      <c r="P9" s="11" t="e">
        <f>P7-P8-#REF!</f>
        <v>#REF!</v>
      </c>
      <c r="Q9" s="11" t="e">
        <f>Q7-Q8-#REF!</f>
        <v>#REF!</v>
      </c>
      <c r="R9" s="11" t="e">
        <f>R7-R8-#REF!</f>
        <v>#REF!</v>
      </c>
      <c r="S9" s="11"/>
      <c r="T9" s="11">
        <f t="shared" ref="T9:U9" si="2">T7-T8</f>
        <v>15674</v>
      </c>
      <c r="U9" s="11">
        <f t="shared" si="2"/>
        <v>14276</v>
      </c>
      <c r="V9" s="11">
        <f t="shared" ref="V9" si="3">V7-V8</f>
        <v>19304</v>
      </c>
      <c r="W9" s="11">
        <f t="shared" ref="W9:X9" si="4">W7-W8</f>
        <v>25565</v>
      </c>
      <c r="X9" s="11">
        <f t="shared" si="4"/>
        <v>19951</v>
      </c>
      <c r="Y9" s="11">
        <f>Y7-Y8</f>
        <v>21902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1:45">
      <c r="B10" t="s">
        <v>26</v>
      </c>
      <c r="C10" s="9">
        <v>610</v>
      </c>
      <c r="D10" s="9">
        <v>659</v>
      </c>
      <c r="E10" s="9">
        <v>765</v>
      </c>
      <c r="F10" s="9">
        <f>V10-SUM(C10:E10)</f>
        <v>5142</v>
      </c>
      <c r="G10" s="9">
        <v>1060</v>
      </c>
      <c r="H10" s="9">
        <v>1300</v>
      </c>
      <c r="I10" s="9">
        <v>1279</v>
      </c>
      <c r="J10" s="9">
        <f>W10-SUM(G10:I10)</f>
        <v>4555</v>
      </c>
      <c r="K10" s="9">
        <v>1411</v>
      </c>
      <c r="L10" s="9">
        <v>1443</v>
      </c>
      <c r="M10" s="9">
        <v>1507</v>
      </c>
      <c r="N10" s="9">
        <f>X10-SUM(K10:M10)</f>
        <v>4457</v>
      </c>
      <c r="O10" s="9">
        <v>1525</v>
      </c>
      <c r="P10" s="9">
        <v>1583</v>
      </c>
      <c r="Q10" s="9">
        <v>1636</v>
      </c>
      <c r="R10" s="9"/>
      <c r="S10" s="9"/>
      <c r="T10" s="9">
        <v>5398</v>
      </c>
      <c r="U10" s="9">
        <v>5975</v>
      </c>
      <c r="V10" s="9">
        <v>7176</v>
      </c>
      <c r="W10" s="9">
        <v>8194</v>
      </c>
      <c r="X10" s="9">
        <v>8818</v>
      </c>
      <c r="Y10" s="9">
        <v>8893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1:45">
      <c r="B11" t="s">
        <v>27</v>
      </c>
      <c r="C11" s="9">
        <v>319</v>
      </c>
      <c r="D11" s="9">
        <v>341</v>
      </c>
      <c r="E11" s="9">
        <v>376</v>
      </c>
      <c r="F11" s="9">
        <f>V11-SUM(C11:E11)</f>
        <v>1303</v>
      </c>
      <c r="G11" s="9">
        <v>597</v>
      </c>
      <c r="H11" s="9">
        <v>592</v>
      </c>
      <c r="I11" s="9">
        <v>557</v>
      </c>
      <c r="J11" s="9">
        <f>W11-SUM(G11:I11)</f>
        <v>824</v>
      </c>
      <c r="K11" s="9">
        <v>585</v>
      </c>
      <c r="L11" s="9">
        <v>547</v>
      </c>
      <c r="M11" s="9">
        <v>576</v>
      </c>
      <c r="N11" s="9">
        <f>X11-SUM(K11:M11)</f>
        <v>775</v>
      </c>
      <c r="O11" s="9">
        <v>620</v>
      </c>
      <c r="P11" s="9">
        <v>650</v>
      </c>
      <c r="Q11" s="9">
        <v>721</v>
      </c>
      <c r="R11" s="9"/>
      <c r="S11" s="9"/>
      <c r="T11" s="9">
        <v>2195</v>
      </c>
      <c r="U11" s="9">
        <v>2074</v>
      </c>
      <c r="V11" s="9">
        <v>2339</v>
      </c>
      <c r="W11" s="9">
        <v>2570</v>
      </c>
      <c r="X11" s="9">
        <v>2483</v>
      </c>
      <c r="Y11" s="9">
        <v>2759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1:45">
      <c r="B12" t="s">
        <v>46</v>
      </c>
      <c r="C12" s="9">
        <v>0</v>
      </c>
      <c r="D12" s="9">
        <v>0</v>
      </c>
      <c r="E12" s="9">
        <v>0</v>
      </c>
      <c r="F12" s="9">
        <f>V12-SUM(C12:E12)</f>
        <v>0</v>
      </c>
      <c r="G12" s="9">
        <v>293</v>
      </c>
      <c r="H12" s="9">
        <v>616</v>
      </c>
      <c r="I12" s="9">
        <v>590</v>
      </c>
      <c r="J12" s="9">
        <f>W12-SUM(G12:I12)</f>
        <v>-2558</v>
      </c>
      <c r="K12" s="9">
        <v>518</v>
      </c>
      <c r="L12" s="9">
        <v>481</v>
      </c>
      <c r="M12" s="9">
        <v>450</v>
      </c>
      <c r="N12" s="9">
        <f>X12-SUM(K12:M12)</f>
        <v>-587</v>
      </c>
      <c r="O12" s="9">
        <v>392</v>
      </c>
      <c r="P12" s="9">
        <v>372</v>
      </c>
      <c r="Q12" s="9">
        <v>352</v>
      </c>
      <c r="R12" s="9"/>
      <c r="S12" s="9"/>
      <c r="T12" s="9">
        <v>414</v>
      </c>
      <c r="U12" s="9">
        <v>-28</v>
      </c>
      <c r="V12" s="9">
        <v>0</v>
      </c>
      <c r="W12" s="9">
        <v>-1059</v>
      </c>
      <c r="X12" s="9">
        <v>862</v>
      </c>
      <c r="Y12" s="9">
        <v>179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</row>
    <row r="13" spans="1:45" s="10" customFormat="1">
      <c r="B13" s="10" t="s">
        <v>29</v>
      </c>
      <c r="C13" s="11">
        <f>SUM(C10:C12)</f>
        <v>929</v>
      </c>
      <c r="D13" s="11">
        <f>SUM(D10:D12)</f>
        <v>1000</v>
      </c>
      <c r="E13" s="11">
        <f>SUM(E10:E12)</f>
        <v>1141</v>
      </c>
      <c r="F13" s="11">
        <f>SUM(F10:F12)</f>
        <v>6445</v>
      </c>
      <c r="G13" s="11">
        <f>SUM(G10:G12)</f>
        <v>1950</v>
      </c>
      <c r="H13" s="11">
        <f>SUM(H10:H12)</f>
        <v>2508</v>
      </c>
      <c r="I13" s="11">
        <f>SUM(I10:I12)</f>
        <v>2426</v>
      </c>
      <c r="J13" s="11">
        <f>SUM(J10:J12)</f>
        <v>2821</v>
      </c>
      <c r="K13" s="11">
        <f>SUM(K10:K12)</f>
        <v>2514</v>
      </c>
      <c r="L13" s="11">
        <f>SUM(L10:L12)</f>
        <v>2471</v>
      </c>
      <c r="M13" s="11">
        <f>SUM(M10:M12)</f>
        <v>2533</v>
      </c>
      <c r="N13" s="11">
        <f>SUM(N10:N12)</f>
        <v>4645</v>
      </c>
      <c r="O13" s="11">
        <f>SUM(O10:O12)</f>
        <v>2537</v>
      </c>
      <c r="P13" s="11">
        <f>SUM(P10:P12)</f>
        <v>2605</v>
      </c>
      <c r="Q13" s="11">
        <f>SUM(Q10:Q12)</f>
        <v>2709</v>
      </c>
      <c r="R13" s="11">
        <f>SUM(R10:R12)</f>
        <v>0</v>
      </c>
      <c r="S13" s="11"/>
      <c r="T13" s="11">
        <f>SUM(T10:T12)</f>
        <v>8007</v>
      </c>
      <c r="U13" s="11">
        <f>SUM(U10:U12)</f>
        <v>8021</v>
      </c>
      <c r="V13" s="11">
        <f>SUM(V10:V12)</f>
        <v>9515</v>
      </c>
      <c r="W13" s="11">
        <f>SUM(W10:W12)</f>
        <v>9705</v>
      </c>
      <c r="X13" s="11">
        <f>SUM(X10:X12)</f>
        <v>12163</v>
      </c>
      <c r="Y13" s="11">
        <f>SUM(Y10:Y12)</f>
        <v>11831</v>
      </c>
      <c r="Z13" s="11">
        <f>SUM(Z10:Z12)</f>
        <v>0</v>
      </c>
      <c r="AA13" s="11">
        <f>SUM(AA10:AA12)</f>
        <v>0</v>
      </c>
      <c r="AB13" s="11">
        <f>SUM(AB10:AB12)</f>
        <v>0</v>
      </c>
      <c r="AC13" s="11">
        <f>SUM(AC10:AC12)</f>
        <v>0</v>
      </c>
      <c r="AD13" s="11">
        <f>SUM(AD10:AD12)</f>
        <v>0</v>
      </c>
      <c r="AE13" s="11">
        <f>SUM(AE10:AE12)</f>
        <v>0</v>
      </c>
      <c r="AF13" s="11">
        <f>SUM(AF10:AF12)</f>
        <v>0</v>
      </c>
      <c r="AG13" s="11">
        <f>SUM(AG10:AG12)</f>
        <v>0</v>
      </c>
      <c r="AH13" s="11">
        <f>SUM(AH10:AH12)</f>
        <v>0</v>
      </c>
      <c r="AI13" s="11">
        <f>SUM(AI10:AI12)</f>
        <v>0</v>
      </c>
      <c r="AJ13" s="11">
        <f>SUM(AJ10:AJ12)</f>
        <v>0</v>
      </c>
      <c r="AK13" s="11">
        <f>SUM(AK10:AK12)</f>
        <v>0</v>
      </c>
      <c r="AL13" s="11">
        <f>SUM(AL10:AL12)</f>
        <v>0</v>
      </c>
      <c r="AM13" s="11">
        <f>SUM(AM10:AM12)</f>
        <v>0</v>
      </c>
      <c r="AN13" s="11">
        <f>SUM(AN10:AN12)</f>
        <v>0</v>
      </c>
      <c r="AO13" s="11">
        <f>SUM(AO10:AO12)</f>
        <v>0</v>
      </c>
      <c r="AP13" s="11">
        <f>SUM(AP10:AP12)</f>
        <v>0</v>
      </c>
      <c r="AQ13" s="11">
        <f>SUM(AQ10:AQ12)</f>
        <v>0</v>
      </c>
      <c r="AR13" s="11">
        <f>SUM(AR10:AR12)</f>
        <v>0</v>
      </c>
      <c r="AS13" s="11"/>
    </row>
    <row r="14" spans="1:45" s="10" customFormat="1">
      <c r="B14" s="10" t="s">
        <v>30</v>
      </c>
      <c r="C14" s="11" t="e">
        <f>C9-C13</f>
        <v>#REF!</v>
      </c>
      <c r="D14" s="11" t="e">
        <f>D9-D13</f>
        <v>#REF!</v>
      </c>
      <c r="E14" s="11" t="e">
        <f>E9-E13</f>
        <v>#REF!</v>
      </c>
      <c r="F14" s="11" t="e">
        <f>F9-F13</f>
        <v>#REF!</v>
      </c>
      <c r="G14" s="11" t="e">
        <f>G9-G13</f>
        <v>#REF!</v>
      </c>
      <c r="H14" s="11" t="e">
        <f>H9-H13</f>
        <v>#REF!</v>
      </c>
      <c r="I14" s="11" t="e">
        <f>I9-I13</f>
        <v>#REF!</v>
      </c>
      <c r="J14" s="11" t="e">
        <f>J9-J13</f>
        <v>#REF!</v>
      </c>
      <c r="K14" s="11" t="e">
        <f>K9-K13</f>
        <v>#REF!</v>
      </c>
      <c r="L14" s="11" t="e">
        <f>L9-L13</f>
        <v>#REF!</v>
      </c>
      <c r="M14" s="11" t="e">
        <f>M9-M13</f>
        <v>#REF!</v>
      </c>
      <c r="N14" s="11" t="e">
        <f>N9-N13</f>
        <v>#REF!</v>
      </c>
      <c r="O14" s="11" t="e">
        <f>O9-O13</f>
        <v>#REF!</v>
      </c>
      <c r="P14" s="11" t="e">
        <f>P9-P13</f>
        <v>#REF!</v>
      </c>
      <c r="Q14" s="11" t="e">
        <f>Q9-Q13</f>
        <v>#REF!</v>
      </c>
      <c r="R14" s="11" t="e">
        <f>R9-R13</f>
        <v>#REF!</v>
      </c>
      <c r="S14" s="11"/>
      <c r="T14" s="11">
        <f t="shared" ref="T14:V14" si="5">T9-T13</f>
        <v>7667</v>
      </c>
      <c r="U14" s="11">
        <f t="shared" si="5"/>
        <v>6255</v>
      </c>
      <c r="V14" s="11">
        <f t="shared" si="5"/>
        <v>9789</v>
      </c>
      <c r="W14" s="11">
        <f>W9-W13</f>
        <v>15860</v>
      </c>
      <c r="X14" s="11">
        <f>X9-X13</f>
        <v>7788</v>
      </c>
      <c r="Y14" s="11">
        <f>Y9-Y13</f>
        <v>10071</v>
      </c>
      <c r="Z14" s="11">
        <f>Z9-Z13</f>
        <v>0</v>
      </c>
      <c r="AA14" s="11">
        <f>AA9-AA13</f>
        <v>0</v>
      </c>
      <c r="AB14" s="11">
        <f>AB9-AB13</f>
        <v>0</v>
      </c>
      <c r="AC14" s="11">
        <f>AC9-AC13</f>
        <v>0</v>
      </c>
      <c r="AD14" s="11">
        <f>AD9-AD13</f>
        <v>0</v>
      </c>
      <c r="AE14" s="11">
        <f>AE9-AE13</f>
        <v>0</v>
      </c>
      <c r="AF14" s="11">
        <f>AF9-AF13</f>
        <v>0</v>
      </c>
      <c r="AG14" s="11">
        <f>AG9-AG13</f>
        <v>0</v>
      </c>
      <c r="AH14" s="11">
        <f>AH9-AH13</f>
        <v>0</v>
      </c>
      <c r="AI14" s="11">
        <f>AI9-AI13</f>
        <v>0</v>
      </c>
      <c r="AJ14" s="11">
        <f>AJ9-AJ13</f>
        <v>0</v>
      </c>
      <c r="AK14" s="11">
        <f>AK9-AK13</f>
        <v>0</v>
      </c>
      <c r="AL14" s="11">
        <f>AL9-AL13</f>
        <v>0</v>
      </c>
      <c r="AM14" s="11">
        <f>AM9-AM13</f>
        <v>0</v>
      </c>
      <c r="AN14" s="11">
        <f>AN9-AN13</f>
        <v>0</v>
      </c>
      <c r="AO14" s="11">
        <f>AO9-AO13</f>
        <v>0</v>
      </c>
      <c r="AP14" s="11">
        <f>AP9-AP13</f>
        <v>0</v>
      </c>
      <c r="AQ14" s="11">
        <f>AQ9-AQ13</f>
        <v>0</v>
      </c>
      <c r="AR14" s="11">
        <f>AR9-AR13</f>
        <v>0</v>
      </c>
      <c r="AS14" s="11"/>
    </row>
    <row r="15" spans="1:45">
      <c r="B15" t="s">
        <v>31</v>
      </c>
      <c r="C15" s="9">
        <v>-9</v>
      </c>
      <c r="D15" s="9">
        <v>-10</v>
      </c>
      <c r="E15" s="9">
        <v>-7</v>
      </c>
      <c r="F15" s="9">
        <f>V15-SUM(C15:E15)</f>
        <v>-573</v>
      </c>
      <c r="G15" s="9">
        <v>-13</v>
      </c>
      <c r="H15" s="9">
        <v>-25</v>
      </c>
      <c r="I15" s="9">
        <v>-31</v>
      </c>
      <c r="J15" s="9">
        <f>W15-SUM(G15:I15)</f>
        <v>-421</v>
      </c>
      <c r="K15" s="9">
        <v>-25</v>
      </c>
      <c r="L15" s="9">
        <v>-28</v>
      </c>
      <c r="M15" s="9">
        <v>-26</v>
      </c>
      <c r="N15" s="9">
        <f>X15-SUM(K15:M15)</f>
        <v>-615</v>
      </c>
      <c r="O15" s="9">
        <v>-25</v>
      </c>
      <c r="P15" s="9">
        <v>-25</v>
      </c>
      <c r="Q15" s="9">
        <v>-23</v>
      </c>
      <c r="R15" s="9"/>
      <c r="S15" s="9"/>
      <c r="T15" s="9">
        <v>-627</v>
      </c>
      <c r="U15" s="9">
        <v>-602</v>
      </c>
      <c r="V15" s="9">
        <v>-599</v>
      </c>
      <c r="W15" s="9">
        <v>-490</v>
      </c>
      <c r="X15" s="9">
        <v>-694</v>
      </c>
      <c r="Y15" s="9">
        <v>-697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</row>
    <row r="16" spans="1:45">
      <c r="B16" t="s">
        <v>32</v>
      </c>
      <c r="C16" s="9">
        <v>-11</v>
      </c>
      <c r="D16" s="9">
        <v>0</v>
      </c>
      <c r="E16" s="9">
        <v>62</v>
      </c>
      <c r="F16" s="9">
        <f>V16-SUM(C16:E16)</f>
        <v>993</v>
      </c>
      <c r="G16" s="9">
        <v>-42</v>
      </c>
      <c r="H16" s="9">
        <v>-4</v>
      </c>
      <c r="I16" s="9">
        <v>22</v>
      </c>
      <c r="J16" s="9">
        <f>W16-SUM(G16:I16)</f>
        <v>-348</v>
      </c>
      <c r="K16" s="9">
        <v>43</v>
      </c>
      <c r="L16" s="9">
        <v>46</v>
      </c>
      <c r="M16" s="9">
        <v>59</v>
      </c>
      <c r="N16" s="9">
        <f>X16-SUM(K16:M16)</f>
        <v>201</v>
      </c>
      <c r="O16" s="9">
        <v>53</v>
      </c>
      <c r="P16" s="9">
        <v>55</v>
      </c>
      <c r="Q16" s="9">
        <v>36</v>
      </c>
      <c r="R16" s="9"/>
      <c r="S16" s="9"/>
      <c r="T16" s="9">
        <v>441</v>
      </c>
      <c r="U16" s="9">
        <v>66</v>
      </c>
      <c r="V16" s="9">
        <v>1044</v>
      </c>
      <c r="W16" s="9">
        <v>-372</v>
      </c>
      <c r="X16" s="9">
        <v>349</v>
      </c>
      <c r="Y16" s="9">
        <v>962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</row>
    <row r="17" spans="2:154">
      <c r="B17" t="s">
        <v>33</v>
      </c>
      <c r="C17" s="9" t="e">
        <f>SUM(C14:C16)</f>
        <v>#REF!</v>
      </c>
      <c r="D17" s="9" t="e">
        <f t="shared" ref="D17:AF17" si="6">SUM(D14:D16)</f>
        <v>#REF!</v>
      </c>
      <c r="E17" s="9" t="e">
        <f t="shared" si="6"/>
        <v>#REF!</v>
      </c>
      <c r="F17" s="9" t="e">
        <f t="shared" si="6"/>
        <v>#REF!</v>
      </c>
      <c r="G17" s="9" t="e">
        <f t="shared" si="6"/>
        <v>#REF!</v>
      </c>
      <c r="H17" s="9" t="e">
        <f t="shared" si="6"/>
        <v>#REF!</v>
      </c>
      <c r="I17" s="9" t="e">
        <f t="shared" si="6"/>
        <v>#REF!</v>
      </c>
      <c r="J17" s="9" t="e">
        <f t="shared" si="6"/>
        <v>#REF!</v>
      </c>
      <c r="K17" s="9" t="e">
        <f t="shared" si="6"/>
        <v>#REF!</v>
      </c>
      <c r="L17" s="9" t="e">
        <f t="shared" si="6"/>
        <v>#REF!</v>
      </c>
      <c r="M17" s="9" t="e">
        <f t="shared" si="6"/>
        <v>#REF!</v>
      </c>
      <c r="N17" s="9" t="e">
        <f t="shared" si="6"/>
        <v>#REF!</v>
      </c>
      <c r="O17" s="9" t="e">
        <f t="shared" si="6"/>
        <v>#REF!</v>
      </c>
      <c r="P17" s="9" t="e">
        <f t="shared" si="6"/>
        <v>#REF!</v>
      </c>
      <c r="Q17" s="9" t="e">
        <f t="shared" si="6"/>
        <v>#REF!</v>
      </c>
      <c r="R17" s="9" t="e">
        <f t="shared" si="6"/>
        <v>#REF!</v>
      </c>
      <c r="S17" s="9"/>
      <c r="T17" s="9">
        <f t="shared" si="6"/>
        <v>7481</v>
      </c>
      <c r="U17" s="9">
        <f t="shared" si="6"/>
        <v>5719</v>
      </c>
      <c r="V17" s="9">
        <f t="shared" si="6"/>
        <v>10234</v>
      </c>
      <c r="W17" s="9">
        <f t="shared" si="6"/>
        <v>14998</v>
      </c>
      <c r="X17" s="9">
        <f t="shared" si="6"/>
        <v>7443</v>
      </c>
      <c r="Y17" s="9">
        <f t="shared" si="6"/>
        <v>10336</v>
      </c>
      <c r="Z17" s="9">
        <f t="shared" si="6"/>
        <v>0</v>
      </c>
      <c r="AA17" s="9">
        <f t="shared" si="6"/>
        <v>0</v>
      </c>
      <c r="AB17" s="9">
        <f t="shared" si="6"/>
        <v>0</v>
      </c>
      <c r="AC17" s="9">
        <f t="shared" si="6"/>
        <v>0</v>
      </c>
      <c r="AD17" s="9">
        <f t="shared" si="6"/>
        <v>0</v>
      </c>
      <c r="AE17" s="9">
        <f t="shared" si="6"/>
        <v>0</v>
      </c>
      <c r="AF17" s="9">
        <f t="shared" si="6"/>
        <v>0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18" spans="2:154">
      <c r="B18" t="s">
        <v>34</v>
      </c>
      <c r="C18" s="9">
        <v>89</v>
      </c>
      <c r="D18" s="9">
        <v>113</v>
      </c>
      <c r="E18" s="9">
        <v>82</v>
      </c>
      <c r="F18" s="9">
        <f>V18-SUM(C18:E18)</f>
        <v>-1515</v>
      </c>
      <c r="G18" s="9">
        <v>113</v>
      </c>
      <c r="H18" s="9">
        <v>54</v>
      </c>
      <c r="I18" s="9">
        <v>-135</v>
      </c>
      <c r="J18" s="9">
        <f>W18-SUM(G18:I18)</f>
        <v>-2044</v>
      </c>
      <c r="K18" s="9">
        <v>13</v>
      </c>
      <c r="L18" s="9">
        <v>-23</v>
      </c>
      <c r="M18" s="9">
        <v>-39</v>
      </c>
      <c r="N18" s="9">
        <f>X18-SUM(K18:M18)</f>
        <v>-55</v>
      </c>
      <c r="O18" s="9">
        <v>-52</v>
      </c>
      <c r="P18" s="9">
        <v>41</v>
      </c>
      <c r="Q18" s="9">
        <v>-27</v>
      </c>
      <c r="R18" s="9"/>
      <c r="S18" s="9"/>
      <c r="T18" s="9">
        <v>-3095</v>
      </c>
      <c r="U18" s="9">
        <v>-521</v>
      </c>
      <c r="V18" s="9">
        <v>-1231</v>
      </c>
      <c r="W18" s="9">
        <v>-2012</v>
      </c>
      <c r="X18" s="9">
        <v>-104</v>
      </c>
      <c r="Y18" s="9">
        <v>-226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</row>
    <row r="19" spans="2:154">
      <c r="B19" t="s">
        <v>47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>
        <v>0</v>
      </c>
      <c r="U19" s="9">
        <v>0</v>
      </c>
      <c r="V19" s="9">
        <v>0</v>
      </c>
      <c r="W19" s="9">
        <v>-50</v>
      </c>
      <c r="X19" s="9">
        <v>-107</v>
      </c>
      <c r="Y19" s="9">
        <v>32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</row>
    <row r="20" spans="2:154" s="14" customFormat="1">
      <c r="B20" s="14" t="s">
        <v>35</v>
      </c>
      <c r="C20" s="15" t="e">
        <f>C17-C18+#REF!</f>
        <v>#REF!</v>
      </c>
      <c r="D20" s="15" t="e">
        <f>D17-D18+#REF!</f>
        <v>#REF!</v>
      </c>
      <c r="E20" s="15" t="e">
        <f>E17-E18+#REF!</f>
        <v>#REF!</v>
      </c>
      <c r="F20" s="15" t="e">
        <f>F17-F18+#REF!</f>
        <v>#REF!</v>
      </c>
      <c r="G20" s="15" t="e">
        <f>G17-G18+#REF!</f>
        <v>#REF!</v>
      </c>
      <c r="H20" s="15" t="e">
        <f>H17-H18+#REF!</f>
        <v>#REF!</v>
      </c>
      <c r="I20" s="15" t="e">
        <f>I17-I18+#REF!</f>
        <v>#REF!</v>
      </c>
      <c r="J20" s="15" t="e">
        <f>J17-J18+#REF!</f>
        <v>#REF!</v>
      </c>
      <c r="K20" s="15" t="e">
        <f>K17-K18+#REF!</f>
        <v>#REF!</v>
      </c>
      <c r="L20" s="15" t="e">
        <f>L17-L18+#REF!</f>
        <v>#REF!</v>
      </c>
      <c r="M20" s="15" t="e">
        <f>M17-M18+#REF!</f>
        <v>#REF!</v>
      </c>
      <c r="N20" s="15" t="e">
        <f>N17-N18+#REF!</f>
        <v>#REF!</v>
      </c>
      <c r="O20" s="15" t="e">
        <f>O17-O18+#REF!</f>
        <v>#REF!</v>
      </c>
      <c r="P20" s="15" t="e">
        <f>P17-P18+#REF!</f>
        <v>#REF!</v>
      </c>
      <c r="Q20" s="15" t="e">
        <f>Q17-Q18+#REF!</f>
        <v>#REF!</v>
      </c>
      <c r="R20" s="15" t="e">
        <f>R17-R18+#REF!</f>
        <v>#REF!</v>
      </c>
      <c r="S20" s="15"/>
      <c r="T20" s="15">
        <f t="shared" ref="T20:V20" si="7">T17+T18+T19</f>
        <v>4386</v>
      </c>
      <c r="U20" s="15">
        <f t="shared" si="7"/>
        <v>5198</v>
      </c>
      <c r="V20" s="15">
        <f t="shared" si="7"/>
        <v>9003</v>
      </c>
      <c r="W20" s="15">
        <f>W17+W18+W19</f>
        <v>12936</v>
      </c>
      <c r="X20" s="15">
        <f t="shared" ref="X20:Y20" si="8">X17+X18+X19</f>
        <v>7232</v>
      </c>
      <c r="Y20" s="15">
        <f t="shared" si="8"/>
        <v>10142</v>
      </c>
      <c r="Z20" s="15">
        <f>Z7*Z26</f>
        <v>12654.857599999999</v>
      </c>
      <c r="AA20" s="15">
        <f>AA7*AA26</f>
        <v>14138.530560000001</v>
      </c>
      <c r="AB20" s="15">
        <f>AB7*AB26</f>
        <v>15128.227699200002</v>
      </c>
      <c r="AC20" s="15">
        <f>AC7*AC26</f>
        <v>16035.921361152004</v>
      </c>
      <c r="AD20" s="15">
        <f>AD7*AD26</f>
        <v>16677.358215598084</v>
      </c>
      <c r="AE20" s="15">
        <f>AE7*AE26</f>
        <v>17177.678962066027</v>
      </c>
      <c r="AF20" s="15">
        <f>AF7*AF26</f>
        <v>17521.232541307349</v>
      </c>
      <c r="AG20" s="15">
        <f>AG7*AG26</f>
        <v>17871.657192133498</v>
      </c>
      <c r="AH20" s="15">
        <f>AG20*(1+Main!$L$10)</f>
        <v>17871.657192133498</v>
      </c>
      <c r="AI20" s="15">
        <f>AH20*(1+Main!$L$10)</f>
        <v>17871.657192133498</v>
      </c>
      <c r="AJ20" s="15">
        <f>AI20*(1+Main!$L$10)</f>
        <v>17871.657192133498</v>
      </c>
      <c r="AK20" s="15">
        <f>AJ20*(1+Main!$L$10)</f>
        <v>17871.657192133498</v>
      </c>
      <c r="AL20" s="15">
        <f>AK20*(1+Main!$L$10)</f>
        <v>17871.657192133498</v>
      </c>
      <c r="AM20" s="15">
        <f>AL20*(1+Main!$L$10)</f>
        <v>17871.657192133498</v>
      </c>
      <c r="AN20" s="15">
        <f>AM20*(1+Main!$L$10)</f>
        <v>17871.657192133498</v>
      </c>
      <c r="AO20" s="15">
        <f>AN20*(1+Main!$L$10)</f>
        <v>17871.657192133498</v>
      </c>
      <c r="AP20" s="15">
        <f>AO20*(1+Main!$L$10)</f>
        <v>17871.657192133498</v>
      </c>
      <c r="AQ20" s="15">
        <f>AP20*(1+Main!$L$10)</f>
        <v>17871.657192133498</v>
      </c>
      <c r="AR20" s="15">
        <f>AQ20*(1+Main!$L$10)</f>
        <v>17871.657192133498</v>
      </c>
      <c r="AS20" s="15">
        <f>AR20*(1+Main!$L$10)</f>
        <v>17871.657192133498</v>
      </c>
      <c r="AT20" s="15">
        <f>AS20*(1+Main!$L$10)</f>
        <v>17871.657192133498</v>
      </c>
      <c r="AU20" s="15">
        <f>AT20*(1+Main!$L$10)</f>
        <v>17871.657192133498</v>
      </c>
      <c r="AV20" s="15">
        <f>AU20*(1+Main!$L$10)</f>
        <v>17871.657192133498</v>
      </c>
      <c r="AW20" s="15">
        <f>AV20*(1+Main!$L$10)</f>
        <v>17871.657192133498</v>
      </c>
      <c r="AX20" s="15">
        <f>AW20*(1+Main!$L$10)</f>
        <v>17871.657192133498</v>
      </c>
      <c r="AY20" s="15">
        <f>AX20*(1+Main!$L$10)</f>
        <v>17871.657192133498</v>
      </c>
      <c r="AZ20" s="15">
        <f>AY20*(1+Main!$L$10)</f>
        <v>17871.657192133498</v>
      </c>
      <c r="BA20" s="15">
        <f>AZ20*(1+Main!$L$10)</f>
        <v>17871.657192133498</v>
      </c>
      <c r="BB20" s="15">
        <f>BA20*(1+Main!$L$10)</f>
        <v>17871.657192133498</v>
      </c>
      <c r="BC20" s="15">
        <f>BB20*(1+Main!$L$10)</f>
        <v>17871.657192133498</v>
      </c>
      <c r="BD20" s="15">
        <f>BC20*(1+Main!$L$10)</f>
        <v>17871.657192133498</v>
      </c>
      <c r="BE20" s="15">
        <f>BD20*(1+Main!$L$10)</f>
        <v>17871.657192133498</v>
      </c>
      <c r="BF20" s="15">
        <f>BE20*(1+Main!$L$10)</f>
        <v>17871.657192133498</v>
      </c>
      <c r="BG20" s="15">
        <f>BF20*(1+Main!$L$10)</f>
        <v>17871.657192133498</v>
      </c>
      <c r="BH20" s="15">
        <f>BG20*(1+Main!$L$10)</f>
        <v>17871.657192133498</v>
      </c>
      <c r="BI20" s="15">
        <f>BH20*(1+Main!$L$10)</f>
        <v>17871.657192133498</v>
      </c>
      <c r="BJ20" s="15">
        <f>BI20*(1+Main!$L$10)</f>
        <v>17871.657192133498</v>
      </c>
      <c r="BK20" s="15">
        <f>BJ20*(1+Main!$L$10)</f>
        <v>17871.657192133498</v>
      </c>
      <c r="BL20" s="15">
        <f>BK20*(1+Main!$L$10)</f>
        <v>17871.657192133498</v>
      </c>
      <c r="BM20" s="15">
        <f>BL20*(1+Main!$L$10)</f>
        <v>17871.657192133498</v>
      </c>
      <c r="BN20" s="15">
        <f>BM20*(1+Main!$L$10)</f>
        <v>17871.657192133498</v>
      </c>
      <c r="BO20" s="15">
        <f>BN20*(1+Main!$L$10)</f>
        <v>17871.657192133498</v>
      </c>
      <c r="BP20" s="15">
        <f>BO20*(1+Main!$L$10)</f>
        <v>17871.657192133498</v>
      </c>
      <c r="BQ20" s="15">
        <f>BP20*(1+Main!$L$10)</f>
        <v>17871.657192133498</v>
      </c>
      <c r="BR20" s="15">
        <f>BQ20*(1+Main!$L$10)</f>
        <v>17871.657192133498</v>
      </c>
      <c r="BS20" s="15">
        <f>BR20*(1+Main!$L$10)</f>
        <v>17871.657192133498</v>
      </c>
      <c r="BT20" s="15">
        <f>BS20*(1+Main!$L$10)</f>
        <v>17871.657192133498</v>
      </c>
      <c r="BU20" s="15">
        <f>BT20*(1+Main!$L$10)</f>
        <v>17871.657192133498</v>
      </c>
      <c r="BV20" s="15">
        <f>BU20*(1+Main!$L$10)</f>
        <v>17871.657192133498</v>
      </c>
      <c r="BW20" s="15">
        <f>BV20*(1+Main!$L$10)</f>
        <v>17871.657192133498</v>
      </c>
      <c r="BX20" s="15">
        <f>BW20*(1+Main!$L$10)</f>
        <v>17871.657192133498</v>
      </c>
      <c r="BY20" s="15">
        <f>BX20*(1+Main!$L$10)</f>
        <v>17871.657192133498</v>
      </c>
      <c r="BZ20" s="15">
        <f>BY20*(1+Main!$L$10)</f>
        <v>17871.657192133498</v>
      </c>
      <c r="CA20" s="15">
        <f>BZ20*(1+Main!$L$10)</f>
        <v>17871.657192133498</v>
      </c>
      <c r="CB20" s="15">
        <f>CA20*(1+Main!$L$10)</f>
        <v>17871.657192133498</v>
      </c>
      <c r="CC20" s="15">
        <f>CB20*(1+Main!$L$10)</f>
        <v>17871.657192133498</v>
      </c>
      <c r="CD20" s="15">
        <f>CC20*(1+Main!$L$10)</f>
        <v>17871.657192133498</v>
      </c>
      <c r="CE20" s="15">
        <f>CD20*(1+Main!$L$10)</f>
        <v>17871.657192133498</v>
      </c>
      <c r="CF20" s="15">
        <f>CE20*(1+Main!$L$10)</f>
        <v>17871.657192133498</v>
      </c>
      <c r="CG20" s="15">
        <f>CF20*(1+Main!$L$10)</f>
        <v>17871.657192133498</v>
      </c>
      <c r="CH20" s="15">
        <f>CG20*(1+Main!$L$10)</f>
        <v>17871.657192133498</v>
      </c>
      <c r="CI20" s="15">
        <f>CH20*(1+Main!$L$10)</f>
        <v>17871.657192133498</v>
      </c>
      <c r="CJ20" s="15">
        <f>CI20*(1+Main!$L$10)</f>
        <v>17871.657192133498</v>
      </c>
      <c r="CK20" s="15">
        <f>CJ20*(1+Main!$L$10)</f>
        <v>17871.657192133498</v>
      </c>
      <c r="CL20" s="15">
        <f>CK20*(1+Main!$L$10)</f>
        <v>17871.657192133498</v>
      </c>
      <c r="CM20" s="15">
        <f>CL20*(1+Main!$L$10)</f>
        <v>17871.657192133498</v>
      </c>
      <c r="CN20" s="15">
        <f>CM20*(1+Main!$L$10)</f>
        <v>17871.657192133498</v>
      </c>
      <c r="CO20" s="15">
        <f>CN20*(1+Main!$L$10)</f>
        <v>17871.657192133498</v>
      </c>
      <c r="CP20" s="15">
        <f>CO20*(1+Main!$L$10)</f>
        <v>17871.657192133498</v>
      </c>
      <c r="CQ20" s="15">
        <f>CP20*(1+Main!$L$10)</f>
        <v>17871.657192133498</v>
      </c>
      <c r="CR20" s="15">
        <f>CQ20*(1+Main!$L$10)</f>
        <v>17871.657192133498</v>
      </c>
      <c r="CS20" s="15">
        <f>CR20*(1+Main!$L$10)</f>
        <v>17871.657192133498</v>
      </c>
      <c r="CT20" s="15">
        <f>CS20*(1+Main!$L$10)</f>
        <v>17871.657192133498</v>
      </c>
      <c r="CU20" s="15">
        <f>CT20*(1+Main!$L$10)</f>
        <v>17871.657192133498</v>
      </c>
      <c r="CV20" s="15">
        <f>CU20*(1+Main!$L$10)</f>
        <v>17871.657192133498</v>
      </c>
      <c r="CW20" s="15">
        <f>CV20*(1+Main!$L$10)</f>
        <v>17871.657192133498</v>
      </c>
      <c r="CX20" s="15">
        <f>CW20*(1+Main!$L$10)</f>
        <v>17871.657192133498</v>
      </c>
      <c r="CY20" s="15">
        <f>CX20*(1+Main!$L$10)</f>
        <v>17871.657192133498</v>
      </c>
      <c r="CZ20" s="15">
        <f>CY20*(1+Main!$L$10)</f>
        <v>17871.657192133498</v>
      </c>
      <c r="DA20" s="15">
        <f>CZ20*(1+Main!$L$10)</f>
        <v>17871.657192133498</v>
      </c>
      <c r="DB20" s="15">
        <f>DA20*(1+Main!$L$10)</f>
        <v>17871.657192133498</v>
      </c>
      <c r="DC20" s="15">
        <f>DB20*(1+Main!$L$10)</f>
        <v>17871.657192133498</v>
      </c>
      <c r="DD20" s="15">
        <f>DC20*(1+Main!$L$10)</f>
        <v>17871.657192133498</v>
      </c>
      <c r="DE20" s="15">
        <f>DD20*(1+Main!$L$10)</f>
        <v>17871.657192133498</v>
      </c>
      <c r="DF20" s="15">
        <f>DE20*(1+Main!$L$10)</f>
        <v>17871.657192133498</v>
      </c>
      <c r="DG20" s="15">
        <f>DF20*(1+Main!$L$10)</f>
        <v>17871.657192133498</v>
      </c>
      <c r="DH20" s="15">
        <f>DG20*(1+Main!$L$10)</f>
        <v>17871.657192133498</v>
      </c>
      <c r="DI20" s="15">
        <f>DH20*(1+Main!$L$10)</f>
        <v>17871.657192133498</v>
      </c>
      <c r="DJ20" s="15">
        <f>DI20*(1+Main!$L$10)</f>
        <v>17871.657192133498</v>
      </c>
      <c r="DK20" s="15">
        <f>DJ20*(1+Main!$L$10)</f>
        <v>17871.657192133498</v>
      </c>
      <c r="DL20" s="15">
        <f>DK20*(1+Main!$L$10)</f>
        <v>17871.657192133498</v>
      </c>
      <c r="DM20" s="15">
        <f>DL20*(1+Main!$L$10)</f>
        <v>17871.657192133498</v>
      </c>
      <c r="DN20" s="15">
        <f>DM20*(1+Main!$L$10)</f>
        <v>17871.657192133498</v>
      </c>
      <c r="DO20" s="15">
        <f>DN20*(1+Main!$L$10)</f>
        <v>17871.657192133498</v>
      </c>
      <c r="DP20" s="15">
        <f>DO20*(1+Main!$L$10)</f>
        <v>17871.657192133498</v>
      </c>
      <c r="DQ20" s="15">
        <f>DP20*(1+Main!$L$10)</f>
        <v>17871.657192133498</v>
      </c>
      <c r="DR20" s="15">
        <f>DQ20*(1+Main!$L$10)</f>
        <v>17871.657192133498</v>
      </c>
      <c r="DS20" s="15">
        <f>DR20*(1+Main!$L$10)</f>
        <v>17871.657192133498</v>
      </c>
      <c r="DT20" s="15">
        <f>DS20*(1+Main!$L$10)</f>
        <v>17871.657192133498</v>
      </c>
      <c r="DU20" s="15">
        <f>DT20*(1+Main!$L$10)</f>
        <v>17871.657192133498</v>
      </c>
      <c r="DV20" s="15">
        <f>DU20*(1+Main!$L$10)</f>
        <v>17871.657192133498</v>
      </c>
      <c r="DW20" s="15">
        <f>DV20*(1+Main!$L$10)</f>
        <v>17871.657192133498</v>
      </c>
      <c r="DX20" s="15">
        <f>DW20*(1+Main!$L$10)</f>
        <v>17871.657192133498</v>
      </c>
      <c r="DY20" s="15">
        <f>DX20*(1+Main!$L$10)</f>
        <v>17871.657192133498</v>
      </c>
      <c r="DZ20" s="15">
        <f>DY20*(1+Main!$L$10)</f>
        <v>17871.657192133498</v>
      </c>
      <c r="EA20" s="15">
        <f>DZ20*(1+Main!$L$10)</f>
        <v>17871.657192133498</v>
      </c>
      <c r="EB20" s="15">
        <f>EA20*(1+Main!$L$10)</f>
        <v>17871.657192133498</v>
      </c>
      <c r="EC20" s="15">
        <f>EB20*(1+Main!$L$10)</f>
        <v>17871.657192133498</v>
      </c>
      <c r="ED20" s="15">
        <f>EC20*(1+Main!$L$10)</f>
        <v>17871.657192133498</v>
      </c>
      <c r="EE20" s="15">
        <f>ED20*(1+Main!$L$10)</f>
        <v>17871.657192133498</v>
      </c>
      <c r="EF20" s="15">
        <f>EE20*(1+Main!$L$10)</f>
        <v>17871.657192133498</v>
      </c>
      <c r="EG20" s="15">
        <f>EF20*(1+Main!$L$10)</f>
        <v>17871.657192133498</v>
      </c>
      <c r="EH20" s="15">
        <f>EG20*(1+Main!$L$10)</f>
        <v>17871.657192133498</v>
      </c>
      <c r="EI20" s="15">
        <f>EH20*(1+Main!$L$10)</f>
        <v>17871.657192133498</v>
      </c>
      <c r="EJ20" s="15">
        <f>EI20*(1+Main!$L$10)</f>
        <v>17871.657192133498</v>
      </c>
      <c r="EK20" s="15">
        <f>EJ20*(1+Main!$L$10)</f>
        <v>17871.657192133498</v>
      </c>
      <c r="EL20" s="15">
        <f>EK20*(1+Main!$L$10)</f>
        <v>17871.657192133498</v>
      </c>
      <c r="EM20" s="15">
        <f>EL20*(1+Main!$L$10)</f>
        <v>17871.657192133498</v>
      </c>
      <c r="EN20" s="15">
        <f>EM20*(1+Main!$L$10)</f>
        <v>17871.657192133498</v>
      </c>
      <c r="EO20" s="15">
        <f>EN20*(1+Main!$L$10)</f>
        <v>17871.657192133498</v>
      </c>
      <c r="EP20" s="15">
        <f>EO20*(1+Main!$L$10)</f>
        <v>17871.657192133498</v>
      </c>
      <c r="EQ20" s="15">
        <f>EP20*(1+Main!$L$10)</f>
        <v>17871.657192133498</v>
      </c>
      <c r="ER20" s="15">
        <f>EQ20*(1+Main!$L$10)</f>
        <v>17871.657192133498</v>
      </c>
      <c r="ES20" s="15">
        <f>ER20*(1+Main!$L$10)</f>
        <v>17871.657192133498</v>
      </c>
      <c r="ET20" s="15">
        <f>ES20*(1+Main!$L$10)</f>
        <v>17871.657192133498</v>
      </c>
      <c r="EU20" s="15">
        <f>ET20*(1+Main!$L$10)</f>
        <v>17871.657192133498</v>
      </c>
      <c r="EV20" s="15">
        <f>EU20*(1+Main!$L$10)</f>
        <v>17871.657192133498</v>
      </c>
      <c r="EW20" s="15">
        <f>EV20*(1+Main!$L$10)</f>
        <v>17871.657192133498</v>
      </c>
      <c r="EX20" s="15">
        <f>EW20*(1+Main!$L$10)</f>
        <v>17871.657192133498</v>
      </c>
    </row>
    <row r="21" spans="2:154" s="10" customFormat="1">
      <c r="B21" s="10" t="s">
        <v>36</v>
      </c>
      <c r="C21" s="12" t="e">
        <f t="shared" ref="C21:R21" si="9">C20/C22</f>
        <v>#REF!</v>
      </c>
      <c r="D21" s="12" t="e">
        <f t="shared" si="9"/>
        <v>#REF!</v>
      </c>
      <c r="E21" s="12" t="e">
        <f t="shared" si="9"/>
        <v>#REF!</v>
      </c>
      <c r="F21" s="12" t="e">
        <f t="shared" si="9"/>
        <v>#REF!</v>
      </c>
      <c r="G21" s="12" t="e">
        <f t="shared" si="9"/>
        <v>#REF!</v>
      </c>
      <c r="H21" s="12" t="e">
        <f t="shared" si="9"/>
        <v>#REF!</v>
      </c>
      <c r="I21" s="12" t="e">
        <f t="shared" si="9"/>
        <v>#REF!</v>
      </c>
      <c r="J21" s="12" t="e">
        <f t="shared" si="9"/>
        <v>#REF!</v>
      </c>
      <c r="K21" s="12" t="e">
        <f t="shared" si="9"/>
        <v>#REF!</v>
      </c>
      <c r="L21" s="12" t="e">
        <f t="shared" si="9"/>
        <v>#REF!</v>
      </c>
      <c r="M21" s="12" t="e">
        <f t="shared" si="9"/>
        <v>#REF!</v>
      </c>
      <c r="N21" s="12" t="e">
        <f t="shared" si="9"/>
        <v>#REF!</v>
      </c>
      <c r="O21" s="12" t="e">
        <f t="shared" si="9"/>
        <v>#REF!</v>
      </c>
      <c r="P21" s="12" t="e">
        <f t="shared" si="9"/>
        <v>#REF!</v>
      </c>
      <c r="Q21" s="12" t="e">
        <f t="shared" si="9"/>
        <v>#REF!</v>
      </c>
      <c r="R21" s="12" t="e">
        <f t="shared" si="9"/>
        <v>#REF!</v>
      </c>
      <c r="S21" s="12"/>
      <c r="T21" s="12">
        <f t="shared" ref="T21:AG21" si="10">T20/T22</f>
        <v>3.5950819672131149</v>
      </c>
      <c r="U21" s="12">
        <f t="shared" si="10"/>
        <v>4.5239338555265451</v>
      </c>
      <c r="V21" s="12">
        <f t="shared" si="10"/>
        <v>7.8355091383812008</v>
      </c>
      <c r="W21" s="12">
        <f t="shared" si="10"/>
        <v>11.37730870712401</v>
      </c>
      <c r="X21" s="12">
        <f t="shared" si="10"/>
        <v>6.4227353463587926</v>
      </c>
      <c r="Y21" s="12">
        <f t="shared" si="10"/>
        <v>8.9752212389380528</v>
      </c>
      <c r="Z21" s="12">
        <f t="shared" si="10"/>
        <v>11.198989026548672</v>
      </c>
      <c r="AA21" s="12">
        <f t="shared" si="10"/>
        <v>12.511973946902655</v>
      </c>
      <c r="AB21" s="12" t="e">
        <f t="shared" si="10"/>
        <v>#DIV/0!</v>
      </c>
      <c r="AC21" s="12" t="e">
        <f t="shared" si="10"/>
        <v>#DIV/0!</v>
      </c>
      <c r="AD21" s="12" t="e">
        <f t="shared" si="10"/>
        <v>#DIV/0!</v>
      </c>
      <c r="AE21" s="12" t="e">
        <f t="shared" si="10"/>
        <v>#DIV/0!</v>
      </c>
      <c r="AF21" s="12" t="e">
        <f t="shared" si="10"/>
        <v>#DIV/0!</v>
      </c>
      <c r="AG21" s="12" t="e">
        <f t="shared" si="10"/>
        <v>#DIV/0!</v>
      </c>
      <c r="AH21" s="12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2:154">
      <c r="B22" t="s">
        <v>1</v>
      </c>
      <c r="C22" s="9">
        <v>1231</v>
      </c>
      <c r="D22" s="9">
        <v>1232</v>
      </c>
      <c r="E22" s="9">
        <v>1230</v>
      </c>
      <c r="F22" s="9">
        <f>V22</f>
        <v>1149</v>
      </c>
      <c r="G22" s="9">
        <v>1410</v>
      </c>
      <c r="H22" s="9">
        <v>1632</v>
      </c>
      <c r="I22" s="9">
        <v>1625</v>
      </c>
      <c r="J22" s="9">
        <f>W22</f>
        <v>1137</v>
      </c>
      <c r="K22" s="9">
        <v>1611</v>
      </c>
      <c r="L22" s="9">
        <v>1627</v>
      </c>
      <c r="M22" s="9">
        <v>1629</v>
      </c>
      <c r="N22" s="9" t="e">
        <f>#REF!</f>
        <v>#REF!</v>
      </c>
      <c r="O22" s="9">
        <v>1639</v>
      </c>
      <c r="P22" s="9">
        <v>1637</v>
      </c>
      <c r="Q22" s="9">
        <v>1636</v>
      </c>
      <c r="R22" s="9"/>
      <c r="S22" s="9"/>
      <c r="T22" s="9">
        <v>1220</v>
      </c>
      <c r="U22" s="9">
        <v>1149</v>
      </c>
      <c r="V22" s="9">
        <v>1149</v>
      </c>
      <c r="W22" s="9">
        <v>1137</v>
      </c>
      <c r="X22" s="9">
        <v>1126</v>
      </c>
      <c r="Y22" s="9">
        <v>1130</v>
      </c>
      <c r="Z22" s="9">
        <f>Y22</f>
        <v>1130</v>
      </c>
      <c r="AA22" s="9">
        <f>Z22</f>
        <v>1130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</row>
    <row r="23" spans="2:154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</row>
    <row r="24" spans="2:154">
      <c r="B24" t="s">
        <v>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>
        <f>U7/T7-1</f>
        <v>-3.056894491822193E-2</v>
      </c>
      <c r="V24" s="13">
        <f>V7/U7-1</f>
        <v>0.42645871403680258</v>
      </c>
      <c r="W24" s="13">
        <f>W7/V7-1</f>
        <v>0.31680867544539115</v>
      </c>
      <c r="X24" s="13">
        <f>X7/W7-1</f>
        <v>-0.18959276018099547</v>
      </c>
      <c r="Y24" s="13">
        <v>0.13</v>
      </c>
      <c r="Z24" s="13">
        <v>0.12</v>
      </c>
      <c r="AA24" s="13">
        <v>0.08</v>
      </c>
      <c r="AB24" s="13">
        <v>7.0000000000000007E-2</v>
      </c>
      <c r="AC24" s="13">
        <v>0.06</v>
      </c>
      <c r="AD24" s="13">
        <v>0.04</v>
      </c>
      <c r="AE24" s="13">
        <v>0.03</v>
      </c>
      <c r="AF24" s="13">
        <v>0.02</v>
      </c>
      <c r="AG24" s="13">
        <v>0.02</v>
      </c>
      <c r="AH24" s="13"/>
      <c r="AI24" s="13"/>
      <c r="AJ24" s="13"/>
      <c r="AK24" s="13"/>
      <c r="AL24" s="13"/>
      <c r="AM24" s="13"/>
      <c r="AN24" s="13"/>
      <c r="AO24" s="13"/>
      <c r="AP24" s="13"/>
      <c r="AQ24" s="9"/>
      <c r="AR24" s="9"/>
      <c r="AS24" s="9"/>
    </row>
    <row r="25" spans="2:154">
      <c r="B25" t="s">
        <v>38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>
        <f>T9/T7</f>
        <v>0.64573806286820745</v>
      </c>
      <c r="U25" s="13">
        <f>U9/U7</f>
        <v>0.606689048489227</v>
      </c>
      <c r="V25" s="13">
        <f>V9/V7</f>
        <v>0.57510576178275641</v>
      </c>
      <c r="W25" s="13">
        <f>W9/W7</f>
        <v>0.5783936651583711</v>
      </c>
      <c r="X25" s="13">
        <f>X9/X7</f>
        <v>0.55697934115019543</v>
      </c>
      <c r="Y25" s="13">
        <f>Y9/Y7</f>
        <v>0.56213746727580716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9"/>
      <c r="AR25" s="9"/>
      <c r="AS25" s="9"/>
    </row>
    <row r="26" spans="2:154">
      <c r="B26" t="s">
        <v>39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>
        <f t="shared" ref="T26:X26" si="11">T20/T7</f>
        <v>0.18069459893709058</v>
      </c>
      <c r="U26" s="13">
        <f t="shared" si="11"/>
        <v>0.22090008924397603</v>
      </c>
      <c r="V26" s="13">
        <f t="shared" si="11"/>
        <v>0.2682178394804266</v>
      </c>
      <c r="W26" s="13">
        <f t="shared" si="11"/>
        <v>0.29266968325791853</v>
      </c>
      <c r="X26" s="13">
        <f t="shared" si="11"/>
        <v>0.20189838079285316</v>
      </c>
      <c r="Y26" s="13">
        <f>Y20/Y7</f>
        <v>0.26030491247882553</v>
      </c>
      <c r="Z26" s="13">
        <v>0.28999999999999998</v>
      </c>
      <c r="AA26" s="13">
        <v>0.3</v>
      </c>
      <c r="AB26" s="13">
        <f t="shared" ref="AB26:AG26" si="12">AA26</f>
        <v>0.3</v>
      </c>
      <c r="AC26" s="13">
        <f t="shared" si="12"/>
        <v>0.3</v>
      </c>
      <c r="AD26" s="13">
        <f t="shared" si="12"/>
        <v>0.3</v>
      </c>
      <c r="AE26" s="13">
        <f t="shared" si="12"/>
        <v>0.3</v>
      </c>
      <c r="AF26" s="13">
        <f t="shared" si="12"/>
        <v>0.3</v>
      </c>
      <c r="AG26" s="13">
        <f t="shared" si="12"/>
        <v>0.3</v>
      </c>
      <c r="AH26" s="13"/>
      <c r="AI26" s="13"/>
      <c r="AJ26" s="13"/>
      <c r="AK26" s="13"/>
      <c r="AL26" s="13"/>
      <c r="AM26" s="13"/>
      <c r="AN26" s="13"/>
      <c r="AO26" s="13"/>
      <c r="AP26" s="13"/>
      <c r="AQ26" s="9"/>
      <c r="AR26" s="9"/>
      <c r="AS26" s="9"/>
    </row>
    <row r="27" spans="2:154">
      <c r="B27" t="s">
        <v>40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>
        <f>T18/T17</f>
        <v>-0.41371474401817937</v>
      </c>
      <c r="U27" s="13">
        <f>U18/U17</f>
        <v>-9.1099842629830396E-2</v>
      </c>
      <c r="V27" s="13">
        <f>V18/V17</f>
        <v>-0.12028532343169826</v>
      </c>
      <c r="W27" s="13">
        <f>W18/W17</f>
        <v>-0.13415122016268835</v>
      </c>
      <c r="X27" s="13">
        <f>X18/X17</f>
        <v>-1.3972860405750369E-2</v>
      </c>
      <c r="Y27" s="13">
        <f>Y18/Y17</f>
        <v>-2.186532507739938E-2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9"/>
      <c r="AR27" s="9"/>
      <c r="AS27" s="9"/>
    </row>
    <row r="30" spans="2:154">
      <c r="U30" s="13"/>
      <c r="V30" s="13"/>
      <c r="W30" s="13"/>
      <c r="X30" s="13"/>
    </row>
  </sheetData>
  <phoneticPr fontId="4" type="noConversion"/>
  <hyperlinks>
    <hyperlink ref="A1" location="Main!A1" display="Main" xr:uid="{F2EEBBDC-1CDE-5446-B41F-B71D0397B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Pussurmanov</dc:creator>
  <cp:lastModifiedBy>Ayan Pussurmanov</cp:lastModifiedBy>
  <dcterms:created xsi:type="dcterms:W3CDTF">2025-01-09T14:59:30Z</dcterms:created>
  <dcterms:modified xsi:type="dcterms:W3CDTF">2025-01-10T17:23:59Z</dcterms:modified>
</cp:coreProperties>
</file>