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A59FE4DE-519B-1646-98D8-F3954DC52D32}" xr6:coauthVersionLast="47" xr6:coauthVersionMax="47" xr10:uidLastSave="{00000000-0000-0000-0000-000000000000}"/>
  <bookViews>
    <workbookView xWindow="0" yWindow="720" windowWidth="29400" windowHeight="18400" activeTab="1" xr2:uid="{41F326A8-C1D6-664F-916E-52E4243E15BE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O21" i="2"/>
  <c r="P21" i="2"/>
  <c r="Q21" i="2"/>
  <c r="R21" i="2"/>
  <c r="G21" i="2"/>
  <c r="H21" i="2"/>
  <c r="I21" i="2"/>
  <c r="J21" i="2"/>
  <c r="K21" i="2"/>
  <c r="Y17" i="2"/>
  <c r="T17" i="2"/>
  <c r="U17" i="2"/>
  <c r="V17" i="2"/>
  <c r="W17" i="2"/>
  <c r="X17" i="2"/>
  <c r="S17" i="2"/>
  <c r="T5" i="2"/>
  <c r="U5" i="2" s="1"/>
  <c r="V5" i="2" s="1"/>
  <c r="W5" i="2" s="1"/>
  <c r="X5" i="2" s="1"/>
  <c r="S5" i="2"/>
  <c r="T24" i="2"/>
  <c r="S24" i="2"/>
  <c r="L6" i="1"/>
  <c r="L5" i="1"/>
  <c r="L4" i="1"/>
  <c r="Z17" i="2" l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L7" i="1"/>
  <c r="L12" i="1" l="1"/>
  <c r="L13" i="1" s="1"/>
  <c r="L15" i="1" s="1"/>
</calcChain>
</file>

<file path=xl/sharedStrings.xml><?xml version="1.0" encoding="utf-8"?>
<sst xmlns="http://schemas.openxmlformats.org/spreadsheetml/2006/main" count="40" uniqueCount="39">
  <si>
    <t>Price</t>
  </si>
  <si>
    <t>Shares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</si>
  <si>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</si>
  <si>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</si>
  <si>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</si>
  <si>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</si>
  <si>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</si>
  <si>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</si>
  <si>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</si>
  <si>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</si>
  <si>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</si>
  <si>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</si>
  <si>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COGS</t>
  </si>
  <si>
    <t>Gross profit</t>
  </si>
  <si>
    <t>R&amp;D</t>
  </si>
  <si>
    <t>S&amp;M</t>
  </si>
  <si>
    <t>G&amp;A</t>
  </si>
  <si>
    <t>OPEX</t>
  </si>
  <si>
    <t>OPINC</t>
  </si>
  <si>
    <t>Other (interest, gain)</t>
  </si>
  <si>
    <t>Pretax</t>
  </si>
  <si>
    <t>Tax</t>
  </si>
  <si>
    <t>less net</t>
  </si>
  <si>
    <t>Net income</t>
  </si>
  <si>
    <t>EPS</t>
  </si>
  <si>
    <t>Revenue growth %</t>
  </si>
  <si>
    <t>Gross margin %</t>
  </si>
  <si>
    <t>Tax rate %</t>
  </si>
  <si>
    <t>Profit margin</t>
  </si>
  <si>
    <t>R&amp;D growth%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</si>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</sst>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" fontId="2" fillId="0" borderId="0" xfId="0" applyNumberFormat="1" applyFont="1"/>
    <xf numFmtId="4" fontId="2" fillId="0" borderId="0" xfId="1" applyNumberFormat="1" applyFont="1"/>
    <xf numFmtId="0" fontId="3" fillId="0" borderId="0" xfId="3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10" fontId="0" fillId="0" borderId="0" xfId="2" applyNumberFormat="1" applyFont="1"/>
    <xf numFmtId="10" fontId="2" fillId="0" borderId="0" xfId="0" applyNumberFormat="1" applyFont="1"/>
    <xf numFmtId="3" fontId="2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D819-5954-344C-8373-E4F4E0D3146A}">
  <dimension ref="K2:L15"/>
  <sheetViews>
    <sheetView workbookViewId="0">
      <selection activeCell="L2" sqref="L2"/>
    </sheetView>
  </sheetViews>
  <sheetFormatPr baseColWidth="10" defaultRowHeight="16"/>
  <cols>
    <col min="12" max="12" width="11.28515625" bestFit="1" customWidth="1"/>
  </cols>
  <sheetData>
    <row r="2" spans="11:12">
      <c r="K2" s="1" t="s">
        <v>0</v>
      </c>
      <c r="L2" s="2">
        <v>416</v>
      </c>
    </row>
    <row r="3" spans="11:12">
      <c r="K3" s="1" t="s">
        <v>1</v>
      </c>
      <c r="L3" s="10">
        <v>7434</v>
      </c>
    </row>
    <row r="4" spans="11:12">
      <c r="K4" s="1" t="s">
        <v>2</v>
      </c>
      <c r="L4" s="10">
        <f>L2*L3</f>
        <v>3092544</v>
      </c>
    </row>
    <row r="5" spans="11:12">
      <c r="K5" s="1" t="s">
        <v>3</v>
      </c>
      <c r="L5" s="10">
        <f>20840+57588+1626</f>
        <v>80054</v>
      </c>
    </row>
    <row r="6" spans="11:12">
      <c r="K6" s="1" t="s">
        <v>4</v>
      </c>
      <c r="L6" s="10">
        <f>0+2249+42868</f>
        <v>45117</v>
      </c>
    </row>
    <row r="7" spans="11:12">
      <c r="K7" s="1" t="s">
        <v>5</v>
      </c>
      <c r="L7" s="10">
        <f>L4-L5+L6</f>
        <v>3057607</v>
      </c>
    </row>
    <row r="8" spans="11:12">
      <c r="K8" s="1"/>
      <c r="L8" s="1"/>
    </row>
    <row r="9" spans="11:12">
      <c r="K9" s="1"/>
      <c r="L9" s="1"/>
    </row>
    <row r="10" spans="11:12">
      <c r="K10" s="1" t="s">
        <v>6</v>
      </c>
      <c r="L10" s="9">
        <v>1.4999999999999999E-2</v>
      </c>
    </row>
    <row r="11" spans="11:12">
      <c r="K11" s="1" t="s">
        <v>7</v>
      </c>
      <c r="L11" s="9">
        <v>7.0000000000000007E-2</v>
      </c>
    </row>
    <row r="12" spans="11:12">
      <c r="K12" s="1" t="s">
        <v>8</v>
      </c>
      <c r="L12" s="2">
        <f>NPV(L11,Model!S17:ES17)+L5-L6</f>
        <v>3512793.5174447717</v>
      </c>
    </row>
    <row r="13" spans="11:12">
      <c r="K13" s="1" t="s">
        <v>9</v>
      </c>
      <c r="L13" s="3">
        <f>L12/L3</f>
        <v>472.53073950023833</v>
      </c>
    </row>
    <row r="15" spans="11:12">
      <c r="L15" s="8">
        <f>L13/L2-1</f>
        <v>0.13589120072172678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3BED-D77E-A843-A663-0A377A022B5F}">
  <dimension ref="A1:ES25"/>
  <sheetViews>
    <sheetView tabSelected="1" workbookViewId="0">
      <pane xSplit="2" topLeftCell="C1" activePane="topRight" state="frozen"/>
      <selection pane="topRight" activeCell="U13" sqref="U13"/>
    </sheetView>
  </sheetViews>
  <sheetFormatPr baseColWidth="10" defaultRowHeight="16"/>
  <sheetData>
    <row r="1" spans="1:25">
      <c r="A1" s="4" t="s">
        <v>10</v>
      </c>
    </row>
    <row r="4" spans="1:25"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</row>
    <row r="5" spans="1:25">
      <c r="B5" t="s">
        <v>11</v>
      </c>
      <c r="C5" s="5">
        <v>50122</v>
      </c>
      <c r="D5" s="5">
        <v>52747</v>
      </c>
      <c r="E5" s="5">
        <v>52857</v>
      </c>
      <c r="F5" s="5">
        <v>56189</v>
      </c>
      <c r="G5" s="5">
        <v>56517</v>
      </c>
      <c r="H5" s="5">
        <v>62020</v>
      </c>
      <c r="I5" s="5">
        <v>61858</v>
      </c>
      <c r="J5" s="5">
        <v>64727</v>
      </c>
      <c r="K5" s="5">
        <v>65585</v>
      </c>
      <c r="M5" s="5">
        <v>125843</v>
      </c>
      <c r="N5" s="5">
        <v>143015</v>
      </c>
      <c r="O5" s="5">
        <v>168088</v>
      </c>
      <c r="P5" s="5">
        <v>198270</v>
      </c>
      <c r="Q5" s="5">
        <v>211915</v>
      </c>
      <c r="R5" s="5">
        <v>245122</v>
      </c>
      <c r="S5" s="5">
        <f>R5+R5*S21</f>
        <v>281890.3</v>
      </c>
      <c r="T5" s="5">
        <f t="shared" ref="T5:X5" si="0">S5+S5*T21</f>
        <v>318536.03899999999</v>
      </c>
      <c r="U5" s="5">
        <f t="shared" si="0"/>
        <v>356760.36368000001</v>
      </c>
      <c r="V5" s="5">
        <f t="shared" si="0"/>
        <v>392436.40004800004</v>
      </c>
      <c r="W5" s="5">
        <f t="shared" si="0"/>
        <v>423831.31205184007</v>
      </c>
      <c r="X5" s="5">
        <f t="shared" si="0"/>
        <v>445022.87765443209</v>
      </c>
    </row>
    <row r="6" spans="1:25">
      <c r="B6" t="s">
        <v>12</v>
      </c>
      <c r="C6" s="5">
        <v>15452</v>
      </c>
      <c r="D6" s="5">
        <v>17488</v>
      </c>
      <c r="E6" s="5">
        <v>16128</v>
      </c>
      <c r="F6" s="5">
        <v>16795</v>
      </c>
      <c r="G6" s="5">
        <v>16302</v>
      </c>
      <c r="H6" s="5">
        <v>19623</v>
      </c>
      <c r="I6" s="5">
        <v>18505</v>
      </c>
      <c r="J6" s="5">
        <v>19684</v>
      </c>
      <c r="K6" s="5">
        <v>20099</v>
      </c>
      <c r="M6" s="5">
        <v>42910</v>
      </c>
      <c r="N6" s="5">
        <v>46078</v>
      </c>
      <c r="O6" s="5">
        <v>52232</v>
      </c>
      <c r="P6" s="5">
        <v>62650</v>
      </c>
      <c r="Q6" s="5">
        <v>65863</v>
      </c>
      <c r="R6" s="5">
        <v>74114</v>
      </c>
    </row>
    <row r="7" spans="1:25">
      <c r="B7" t="s">
        <v>13</v>
      </c>
      <c r="C7" s="5">
        <v>34670</v>
      </c>
      <c r="D7" s="5">
        <v>35259</v>
      </c>
      <c r="E7" s="5">
        <v>36729</v>
      </c>
      <c r="F7" s="5">
        <v>39394</v>
      </c>
      <c r="G7" s="5">
        <v>40215</v>
      </c>
      <c r="H7" s="5">
        <v>42397</v>
      </c>
      <c r="I7" s="5">
        <v>43353</v>
      </c>
      <c r="J7" s="5">
        <v>45043</v>
      </c>
      <c r="K7" s="5">
        <v>45486</v>
      </c>
      <c r="M7" s="5">
        <v>82933</v>
      </c>
      <c r="N7" s="5">
        <v>96937</v>
      </c>
      <c r="O7" s="5">
        <v>115856</v>
      </c>
      <c r="P7" s="5">
        <v>135620</v>
      </c>
      <c r="Q7" s="5">
        <v>146052</v>
      </c>
      <c r="R7" s="5">
        <v>171008</v>
      </c>
    </row>
    <row r="8" spans="1:25">
      <c r="B8" t="s">
        <v>14</v>
      </c>
      <c r="C8" s="5">
        <v>6628</v>
      </c>
      <c r="D8" s="5">
        <v>6844</v>
      </c>
      <c r="E8" s="5">
        <v>6984</v>
      </c>
      <c r="F8" s="5">
        <v>6739</v>
      </c>
      <c r="G8" s="5">
        <v>6659</v>
      </c>
      <c r="H8" s="5">
        <v>7142</v>
      </c>
      <c r="I8" s="5">
        <v>7653</v>
      </c>
      <c r="J8" s="5">
        <v>8056</v>
      </c>
      <c r="K8" s="5">
        <v>7544</v>
      </c>
      <c r="M8" s="5">
        <v>16876</v>
      </c>
      <c r="N8" s="5">
        <v>19269</v>
      </c>
      <c r="O8" s="5">
        <v>20716</v>
      </c>
      <c r="P8" s="5">
        <v>24512</v>
      </c>
      <c r="Q8" s="5">
        <v>27195</v>
      </c>
      <c r="R8" s="5">
        <v>29510</v>
      </c>
    </row>
    <row r="9" spans="1:25">
      <c r="B9" t="s">
        <v>15</v>
      </c>
      <c r="C9" s="5">
        <v>5126</v>
      </c>
      <c r="D9" s="5">
        <v>5679</v>
      </c>
      <c r="E9" s="5">
        <v>5750</v>
      </c>
      <c r="F9" s="5">
        <v>6204</v>
      </c>
      <c r="G9" s="5">
        <v>5187</v>
      </c>
      <c r="H9" s="5">
        <v>6246</v>
      </c>
      <c r="I9" s="5">
        <v>6207</v>
      </c>
      <c r="J9" s="5">
        <v>6816</v>
      </c>
      <c r="K9" s="5">
        <v>5717</v>
      </c>
      <c r="M9" s="5">
        <v>18213</v>
      </c>
      <c r="N9" s="5">
        <v>19598</v>
      </c>
      <c r="O9" s="5">
        <v>20117</v>
      </c>
      <c r="P9" s="5">
        <v>21825</v>
      </c>
      <c r="Q9" s="5">
        <v>22759</v>
      </c>
      <c r="R9" s="5">
        <v>24456</v>
      </c>
    </row>
    <row r="10" spans="1:25">
      <c r="B10" t="s">
        <v>16</v>
      </c>
      <c r="C10" s="5">
        <v>1398</v>
      </c>
      <c r="D10" s="5">
        <v>2337</v>
      </c>
      <c r="E10" s="5">
        <v>1643</v>
      </c>
      <c r="F10" s="5">
        <v>2197</v>
      </c>
      <c r="G10" s="5">
        <v>1474</v>
      </c>
      <c r="H10" s="5">
        <v>1977</v>
      </c>
      <c r="I10" s="5">
        <v>1912</v>
      </c>
      <c r="J10" s="5">
        <v>2246</v>
      </c>
      <c r="K10" s="5">
        <v>1673</v>
      </c>
      <c r="M10" s="5">
        <v>4885</v>
      </c>
      <c r="N10" s="5">
        <v>5111</v>
      </c>
      <c r="O10" s="5">
        <v>5107</v>
      </c>
      <c r="P10" s="5">
        <v>5900</v>
      </c>
      <c r="Q10" s="5">
        <v>7575</v>
      </c>
      <c r="R10" s="5">
        <v>7609</v>
      </c>
    </row>
    <row r="11" spans="1:25">
      <c r="B11" t="s">
        <v>17</v>
      </c>
      <c r="C11" s="5">
        <v>13152</v>
      </c>
      <c r="D11" s="5">
        <v>14860</v>
      </c>
      <c r="E11" s="5">
        <v>14377</v>
      </c>
      <c r="F11" s="5">
        <v>15140</v>
      </c>
      <c r="G11" s="5">
        <v>13320</v>
      </c>
      <c r="H11" s="5">
        <v>15365</v>
      </c>
      <c r="I11" s="5">
        <v>15772</v>
      </c>
      <c r="J11" s="5">
        <v>17118</v>
      </c>
      <c r="K11" s="5">
        <v>14934</v>
      </c>
      <c r="M11" s="5">
        <v>39974</v>
      </c>
      <c r="N11" s="5">
        <v>43978</v>
      </c>
      <c r="O11" s="5">
        <v>45940</v>
      </c>
      <c r="P11" s="5">
        <v>52237</v>
      </c>
      <c r="Q11" s="5">
        <v>57529</v>
      </c>
      <c r="R11" s="5">
        <v>61575</v>
      </c>
    </row>
    <row r="12" spans="1:25">
      <c r="B12" t="s">
        <v>18</v>
      </c>
      <c r="C12" s="5">
        <v>21518</v>
      </c>
      <c r="D12" s="5">
        <v>20399</v>
      </c>
      <c r="E12" s="5">
        <v>22352</v>
      </c>
      <c r="F12" s="5">
        <v>24254</v>
      </c>
      <c r="G12" s="5">
        <v>26895</v>
      </c>
      <c r="H12" s="5">
        <v>27032</v>
      </c>
      <c r="I12" s="5">
        <v>27581</v>
      </c>
      <c r="J12" s="5">
        <v>27925</v>
      </c>
      <c r="K12" s="5">
        <v>30552</v>
      </c>
      <c r="M12" s="5">
        <v>42959</v>
      </c>
      <c r="N12" s="5">
        <v>52959</v>
      </c>
      <c r="O12" s="5">
        <v>69916</v>
      </c>
      <c r="P12" s="5">
        <v>83383</v>
      </c>
      <c r="Q12" s="5">
        <v>88523</v>
      </c>
      <c r="R12" s="5">
        <v>109433</v>
      </c>
    </row>
    <row r="13" spans="1:25">
      <c r="B13" t="s">
        <v>19</v>
      </c>
      <c r="C13">
        <v>69</v>
      </c>
      <c r="D13">
        <v>-60</v>
      </c>
      <c r="E13">
        <v>321</v>
      </c>
      <c r="F13">
        <v>458</v>
      </c>
      <c r="G13">
        <v>389</v>
      </c>
      <c r="H13">
        <v>-506</v>
      </c>
      <c r="I13">
        <v>-854</v>
      </c>
      <c r="J13">
        <v>-675</v>
      </c>
      <c r="K13">
        <v>-283</v>
      </c>
      <c r="M13">
        <v>729</v>
      </c>
      <c r="N13">
        <v>77</v>
      </c>
      <c r="O13" s="5">
        <v>1186</v>
      </c>
      <c r="P13">
        <v>333</v>
      </c>
      <c r="Q13">
        <v>788</v>
      </c>
      <c r="R13" s="5">
        <v>-1646</v>
      </c>
    </row>
    <row r="14" spans="1:25">
      <c r="B14" t="s">
        <v>20</v>
      </c>
      <c r="C14" s="5">
        <v>21587</v>
      </c>
      <c r="D14" s="5">
        <v>20339</v>
      </c>
      <c r="E14" s="5">
        <v>22673</v>
      </c>
      <c r="F14" s="5">
        <v>24712</v>
      </c>
      <c r="G14" s="5">
        <v>27284</v>
      </c>
      <c r="H14" s="5">
        <v>26526</v>
      </c>
      <c r="I14" s="5">
        <v>26727</v>
      </c>
      <c r="J14" s="5">
        <v>27250</v>
      </c>
      <c r="K14" s="5">
        <v>30269</v>
      </c>
      <c r="M14" s="5">
        <v>43688</v>
      </c>
      <c r="N14" s="5">
        <v>53036</v>
      </c>
      <c r="O14" s="5">
        <v>71102</v>
      </c>
      <c r="P14" s="5">
        <v>83716</v>
      </c>
      <c r="Q14" s="5">
        <v>89311</v>
      </c>
      <c r="R14" s="5">
        <v>107787</v>
      </c>
    </row>
    <row r="15" spans="1:25">
      <c r="B15" t="s">
        <v>21</v>
      </c>
      <c r="C15">
        <v>166</v>
      </c>
      <c r="D15" s="5">
        <v>3914</v>
      </c>
      <c r="E15" s="5">
        <v>4374</v>
      </c>
      <c r="F15" s="5">
        <v>8496</v>
      </c>
      <c r="G15" s="5">
        <v>4993</v>
      </c>
      <c r="H15" s="5">
        <v>4656</v>
      </c>
      <c r="I15" s="5">
        <v>4788</v>
      </c>
      <c r="J15" s="5">
        <v>5214</v>
      </c>
      <c r="K15" s="5">
        <v>5602</v>
      </c>
      <c r="M15" s="5">
        <v>4448</v>
      </c>
      <c r="N15" s="5">
        <v>8755</v>
      </c>
      <c r="O15" s="5">
        <v>9831</v>
      </c>
      <c r="P15" s="5">
        <v>10978</v>
      </c>
      <c r="Q15" s="5">
        <v>16950</v>
      </c>
      <c r="R15" s="5">
        <v>19651</v>
      </c>
    </row>
    <row r="16" spans="1:25">
      <c r="B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O16">
        <v>0</v>
      </c>
      <c r="P16">
        <v>0</v>
      </c>
      <c r="Q16">
        <v>0</v>
      </c>
      <c r="R16">
        <v>0</v>
      </c>
    </row>
    <row r="17" spans="2:149">
      <c r="B17" t="s">
        <v>23</v>
      </c>
      <c r="C17" s="5">
        <v>21421</v>
      </c>
      <c r="D17" s="5">
        <v>16425</v>
      </c>
      <c r="E17" s="5">
        <v>18299</v>
      </c>
      <c r="F17" s="5">
        <v>16216</v>
      </c>
      <c r="G17" s="5">
        <v>22291</v>
      </c>
      <c r="H17" s="5">
        <v>21870</v>
      </c>
      <c r="I17" s="5">
        <v>21939</v>
      </c>
      <c r="J17" s="5">
        <v>22036</v>
      </c>
      <c r="K17" s="5">
        <v>24667</v>
      </c>
      <c r="M17" s="5">
        <v>39240</v>
      </c>
      <c r="N17" s="5">
        <v>44281</v>
      </c>
      <c r="O17" s="5">
        <v>61271</v>
      </c>
      <c r="P17" s="5">
        <v>72738</v>
      </c>
      <c r="Q17" s="5">
        <v>72361</v>
      </c>
      <c r="R17" s="5">
        <v>88136</v>
      </c>
      <c r="S17" s="5">
        <f>S5*S24</f>
        <v>101367.75187999998</v>
      </c>
      <c r="T17" s="5">
        <f t="shared" ref="T17:X17" si="1">T5*T24</f>
        <v>114545.55962439999</v>
      </c>
      <c r="U17" s="5">
        <f t="shared" si="1"/>
        <v>142704.145472</v>
      </c>
      <c r="V17" s="5">
        <f t="shared" si="1"/>
        <v>176596.38002160002</v>
      </c>
      <c r="W17" s="5">
        <f t="shared" si="1"/>
        <v>211915.65602592003</v>
      </c>
      <c r="X17" s="5">
        <f t="shared" si="1"/>
        <v>222511.43882721604</v>
      </c>
      <c r="Y17" s="5">
        <f>X17+X17*Main!$L$10</f>
        <v>225849.11040962429</v>
      </c>
      <c r="Z17" s="5">
        <f>Y17+Y17*Main!$L$10</f>
        <v>229236.84706576867</v>
      </c>
      <c r="AA17" s="5">
        <f>Z17+Z17*Main!$L$10</f>
        <v>232675.39977175521</v>
      </c>
      <c r="AB17" s="5">
        <f>AA17+AA17*Main!$L$10</f>
        <v>236165.53076833155</v>
      </c>
      <c r="AC17" s="5">
        <f>AB17+AB17*Main!$L$10</f>
        <v>239708.01372985652</v>
      </c>
      <c r="AD17" s="5">
        <f>AC17+AC17*Main!$L$10</f>
        <v>243303.63393580436</v>
      </c>
      <c r="AE17" s="5">
        <f>AD17+AD17*Main!$L$10</f>
        <v>246953.18844484142</v>
      </c>
      <c r="AF17" s="5">
        <f>AE17+AE17*Main!$L$10</f>
        <v>250657.48627151403</v>
      </c>
      <c r="AG17" s="5">
        <f>AF17+AF17*Main!$L$10</f>
        <v>254417.34856558676</v>
      </c>
      <c r="AH17" s="5">
        <f>AG17+AG17*Main!$L$10</f>
        <v>258233.60879407055</v>
      </c>
      <c r="AI17" s="5">
        <f>AH17+AH17*Main!$L$10</f>
        <v>262107.11292598161</v>
      </c>
      <c r="AJ17" s="5">
        <f>AI17+AI17*Main!$L$10</f>
        <v>266038.71961987135</v>
      </c>
      <c r="AK17" s="5">
        <f>AJ17+AJ17*Main!$L$10</f>
        <v>270029.30041416944</v>
      </c>
      <c r="AL17" s="5">
        <f>AK17+AK17*Main!$L$10</f>
        <v>274079.73992038198</v>
      </c>
      <c r="AM17" s="5">
        <f>AL17+AL17*Main!$L$10</f>
        <v>278190.93601918773</v>
      </c>
      <c r="AN17" s="5">
        <f>AM17+AM17*Main!$L$10</f>
        <v>282363.80005947553</v>
      </c>
      <c r="AO17" s="5">
        <f>AN17+AN17*Main!$L$10</f>
        <v>286599.25706036767</v>
      </c>
      <c r="AP17" s="5">
        <f>AO17+AO17*Main!$L$10</f>
        <v>290898.24591627321</v>
      </c>
      <c r="AQ17" s="5">
        <f>AP17+AP17*Main!$L$10</f>
        <v>295261.71960501734</v>
      </c>
      <c r="AR17" s="5">
        <f>AQ17+AQ17*Main!$L$10</f>
        <v>299690.64539909258</v>
      </c>
      <c r="AS17" s="5">
        <f>AR17+AR17*Main!$L$10</f>
        <v>304186.00508007896</v>
      </c>
      <c r="AT17" s="5">
        <f>AS17+AS17*Main!$L$10</f>
        <v>308748.79515628016</v>
      </c>
      <c r="AU17" s="5">
        <f>AT17+AT17*Main!$L$10</f>
        <v>313380.02708362439</v>
      </c>
      <c r="AV17" s="5">
        <f>AU17+AU17*Main!$L$10</f>
        <v>318080.72748987877</v>
      </c>
      <c r="AW17" s="5">
        <f>AV17+AV17*Main!$L$10</f>
        <v>322851.93840222695</v>
      </c>
      <c r="AX17" s="5">
        <f>AW17+AW17*Main!$L$10</f>
        <v>327694.71747826034</v>
      </c>
      <c r="AY17" s="5">
        <f>AX17+AX17*Main!$L$10</f>
        <v>332610.13824043423</v>
      </c>
      <c r="AZ17" s="5">
        <f>AY17+AY17*Main!$L$10</f>
        <v>337599.29031404073</v>
      </c>
      <c r="BA17" s="5">
        <f>AZ17+AZ17*Main!$L$10</f>
        <v>342663.27966875135</v>
      </c>
      <c r="BB17" s="5">
        <f>BA17+BA17*Main!$L$10</f>
        <v>347803.2288637826</v>
      </c>
      <c r="BC17" s="5">
        <f>BB17+BB17*Main!$L$10</f>
        <v>353020.27729673934</v>
      </c>
      <c r="BD17" s="5">
        <f>BC17+BC17*Main!$L$10</f>
        <v>358315.58145619044</v>
      </c>
      <c r="BE17" s="5">
        <f>BD17+BD17*Main!$L$10</f>
        <v>363690.31517803331</v>
      </c>
      <c r="BF17" s="5">
        <f>BE17+BE17*Main!$L$10</f>
        <v>369145.66990570381</v>
      </c>
      <c r="BG17" s="5">
        <f>BF17+BF17*Main!$L$10</f>
        <v>374682.85495428939</v>
      </c>
      <c r="BH17" s="5">
        <f>BG17+BG17*Main!$L$10</f>
        <v>380303.09777860373</v>
      </c>
      <c r="BI17" s="5">
        <f>BH17+BH17*Main!$L$10</f>
        <v>386007.64424528281</v>
      </c>
      <c r="BJ17" s="5">
        <f>BI17+BI17*Main!$L$10</f>
        <v>391797.75890896207</v>
      </c>
      <c r="BK17" s="5">
        <f>BJ17+BJ17*Main!$L$10</f>
        <v>397674.7252925965</v>
      </c>
      <c r="BL17" s="5">
        <f>BK17+BK17*Main!$L$10</f>
        <v>403639.84617198544</v>
      </c>
      <c r="BM17" s="5">
        <f>BL17+BL17*Main!$L$10</f>
        <v>409694.44386456523</v>
      </c>
      <c r="BN17" s="5">
        <f>BM17+BM17*Main!$L$10</f>
        <v>415839.86052253371</v>
      </c>
      <c r="BO17" s="5">
        <f>BN17+BN17*Main!$L$10</f>
        <v>422077.45843037171</v>
      </c>
      <c r="BP17" s="5">
        <f>BO17+BO17*Main!$L$10</f>
        <v>428408.6203068273</v>
      </c>
      <c r="BQ17" s="5">
        <f>BP17+BP17*Main!$L$10</f>
        <v>434834.7496114297</v>
      </c>
      <c r="BR17" s="5">
        <f>BQ17+BQ17*Main!$L$10</f>
        <v>441357.27085560112</v>
      </c>
      <c r="BS17" s="5">
        <f>BR17+BR17*Main!$L$10</f>
        <v>447977.62991843512</v>
      </c>
      <c r="BT17" s="5">
        <f>BS17+BS17*Main!$L$10</f>
        <v>454697.29436721164</v>
      </c>
      <c r="BU17" s="5">
        <f>BT17+BT17*Main!$L$10</f>
        <v>461517.75378271984</v>
      </c>
      <c r="BV17" s="5">
        <f>BU17+BU17*Main!$L$10</f>
        <v>468440.52008946065</v>
      </c>
      <c r="BW17" s="5">
        <f>BV17+BV17*Main!$L$10</f>
        <v>475467.12789080257</v>
      </c>
      <c r="BX17" s="5">
        <f>BW17+BW17*Main!$L$10</f>
        <v>482599.13480916462</v>
      </c>
      <c r="BY17" s="5">
        <f>BX17+BX17*Main!$L$10</f>
        <v>489838.12183130207</v>
      </c>
      <c r="BZ17" s="5">
        <f>BY17+BY17*Main!$L$10</f>
        <v>497185.69365877158</v>
      </c>
      <c r="CA17" s="5">
        <f>BZ17+BZ17*Main!$L$10</f>
        <v>504643.47906365315</v>
      </c>
      <c r="CB17" s="5">
        <f>CA17+CA17*Main!$L$10</f>
        <v>512213.13124960795</v>
      </c>
      <c r="CC17" s="5">
        <f>CB17+CB17*Main!$L$10</f>
        <v>519896.32821835205</v>
      </c>
      <c r="CD17" s="5">
        <f>CC17+CC17*Main!$L$10</f>
        <v>527694.77314162732</v>
      </c>
      <c r="CE17" s="5">
        <f>CD17+CD17*Main!$L$10</f>
        <v>535610.19473875174</v>
      </c>
      <c r="CF17" s="5">
        <f>CE17+CE17*Main!$L$10</f>
        <v>543644.34765983303</v>
      </c>
      <c r="CG17" s="5">
        <f>CF17+CF17*Main!$L$10</f>
        <v>551799.01287473051</v>
      </c>
      <c r="CH17" s="5">
        <f>CG17+CG17*Main!$L$10</f>
        <v>560075.99806785153</v>
      </c>
      <c r="CI17" s="5">
        <f>CH17+CH17*Main!$L$10</f>
        <v>568477.13803886925</v>
      </c>
      <c r="CJ17" s="5">
        <f>CI17+CI17*Main!$L$10</f>
        <v>577004.29510945233</v>
      </c>
      <c r="CK17" s="5">
        <f>CJ17+CJ17*Main!$L$10</f>
        <v>585659.35953609413</v>
      </c>
      <c r="CL17" s="5">
        <f>CK17+CK17*Main!$L$10</f>
        <v>594444.24992913555</v>
      </c>
      <c r="CM17" s="5">
        <f>CL17+CL17*Main!$L$10</f>
        <v>603360.91367807263</v>
      </c>
      <c r="CN17" s="5">
        <f>CM17+CM17*Main!$L$10</f>
        <v>612411.32738324371</v>
      </c>
      <c r="CO17" s="5">
        <f>CN17+CN17*Main!$L$10</f>
        <v>621597.49729399232</v>
      </c>
      <c r="CP17" s="5">
        <f>CO17+CO17*Main!$L$10</f>
        <v>630921.45975340216</v>
      </c>
      <c r="CQ17" s="5">
        <f>CP17+CP17*Main!$L$10</f>
        <v>640385.28164970316</v>
      </c>
      <c r="CR17" s="5">
        <f>CQ17+CQ17*Main!$L$10</f>
        <v>649991.06087444874</v>
      </c>
      <c r="CS17" s="5">
        <f>CR17+CR17*Main!$L$10</f>
        <v>659740.92678756546</v>
      </c>
      <c r="CT17" s="5">
        <f>CS17+CS17*Main!$L$10</f>
        <v>669637.04068937898</v>
      </c>
      <c r="CU17" s="5">
        <f>CT17+CT17*Main!$L$10</f>
        <v>679681.59629971965</v>
      </c>
      <c r="CV17" s="5">
        <f>CU17+CU17*Main!$L$10</f>
        <v>689876.82024421543</v>
      </c>
      <c r="CW17" s="5">
        <f>CV17+CV17*Main!$L$10</f>
        <v>700224.97254787863</v>
      </c>
      <c r="CX17" s="5">
        <f>CW17+CW17*Main!$L$10</f>
        <v>710728.3471360968</v>
      </c>
      <c r="CY17" s="5">
        <f>CX17+CX17*Main!$L$10</f>
        <v>721389.27234313823</v>
      </c>
      <c r="CZ17" s="5">
        <f>CY17+CY17*Main!$L$10</f>
        <v>732210.11142828525</v>
      </c>
      <c r="DA17" s="5">
        <f>CZ17+CZ17*Main!$L$10</f>
        <v>743193.26309970953</v>
      </c>
      <c r="DB17" s="5">
        <f>DA17+DA17*Main!$L$10</f>
        <v>754341.16204620514</v>
      </c>
      <c r="DC17" s="5">
        <f>DB17+DB17*Main!$L$10</f>
        <v>765656.27947689826</v>
      </c>
      <c r="DD17" s="5">
        <f>DC17+DC17*Main!$L$10</f>
        <v>777141.12366905168</v>
      </c>
      <c r="DE17" s="5">
        <f>DD17+DD17*Main!$L$10</f>
        <v>788798.24052408745</v>
      </c>
      <c r="DF17" s="5">
        <f>DE17+DE17*Main!$L$10</f>
        <v>800630.21413194877</v>
      </c>
      <c r="DG17" s="5">
        <f>DF17+DF17*Main!$L$10</f>
        <v>812639.66734392801</v>
      </c>
      <c r="DH17" s="5">
        <f>DG17+DG17*Main!$L$10</f>
        <v>824829.26235408697</v>
      </c>
      <c r="DI17" s="5">
        <f>DH17+DH17*Main!$L$10</f>
        <v>837201.70128939825</v>
      </c>
      <c r="DJ17" s="5">
        <f>DI17+DI17*Main!$L$10</f>
        <v>849759.72680873924</v>
      </c>
      <c r="DK17" s="5">
        <f>DJ17+DJ17*Main!$L$10</f>
        <v>862506.12271087035</v>
      </c>
      <c r="DL17" s="5">
        <f>DK17+DK17*Main!$L$10</f>
        <v>875443.71455153346</v>
      </c>
      <c r="DM17" s="5">
        <f>DL17+DL17*Main!$L$10</f>
        <v>888575.37026980647</v>
      </c>
      <c r="DN17" s="5">
        <f>DM17+DM17*Main!$L$10</f>
        <v>901904.00082385354</v>
      </c>
      <c r="DO17" s="5">
        <f>DN17+DN17*Main!$L$10</f>
        <v>915432.56083621131</v>
      </c>
      <c r="DP17" s="5">
        <f>DO17+DO17*Main!$L$10</f>
        <v>929164.04924875451</v>
      </c>
      <c r="DQ17" s="5">
        <f>DP17+DP17*Main!$L$10</f>
        <v>943101.50998748583</v>
      </c>
      <c r="DR17" s="5">
        <f>DQ17+DQ17*Main!$L$10</f>
        <v>957248.03263729811</v>
      </c>
      <c r="DS17" s="5">
        <f>DR17+DR17*Main!$L$10</f>
        <v>971606.75312685757</v>
      </c>
      <c r="DT17" s="5">
        <f>DS17+DS17*Main!$L$10</f>
        <v>986180.85442376044</v>
      </c>
      <c r="DU17" s="5">
        <f>DT17+DT17*Main!$L$10</f>
        <v>1000973.5672401169</v>
      </c>
      <c r="DV17" s="5">
        <f>DU17+DU17*Main!$L$10</f>
        <v>1015988.1707487187</v>
      </c>
      <c r="DW17" s="5">
        <f>DV17+DV17*Main!$L$10</f>
        <v>1031227.9933099494</v>
      </c>
      <c r="DX17" s="5">
        <f>DW17+DW17*Main!$L$10</f>
        <v>1046696.4132095986</v>
      </c>
      <c r="DY17" s="5">
        <f>DX17+DX17*Main!$L$10</f>
        <v>1062396.8594077425</v>
      </c>
      <c r="DZ17" s="5">
        <f>DY17+DY17*Main!$L$10</f>
        <v>1078332.8122988585</v>
      </c>
      <c r="EA17" s="5">
        <f>DZ17+DZ17*Main!$L$10</f>
        <v>1094507.8044833415</v>
      </c>
      <c r="EB17" s="5">
        <f>EA17+EA17*Main!$L$10</f>
        <v>1110925.4215505917</v>
      </c>
      <c r="EC17" s="5">
        <f>EB17+EB17*Main!$L$10</f>
        <v>1127589.3028738506</v>
      </c>
      <c r="ED17" s="5">
        <f>EC17+EC17*Main!$L$10</f>
        <v>1144503.1424169582</v>
      </c>
      <c r="EE17" s="5">
        <f>ED17+ED17*Main!$L$10</f>
        <v>1161670.6895532126</v>
      </c>
      <c r="EF17" s="5">
        <f>EE17+EE17*Main!$L$10</f>
        <v>1179095.7498965107</v>
      </c>
      <c r="EG17" s="5">
        <f>EF17+EF17*Main!$L$10</f>
        <v>1196782.1861449585</v>
      </c>
      <c r="EH17" s="5">
        <f>EG17+EG17*Main!$L$10</f>
        <v>1214733.9189371329</v>
      </c>
      <c r="EI17" s="5">
        <f>EH17+EH17*Main!$L$10</f>
        <v>1232954.92772119</v>
      </c>
      <c r="EJ17" s="5">
        <f>EI17+EI17*Main!$L$10</f>
        <v>1251449.2516370078</v>
      </c>
      <c r="EK17" s="5">
        <f>EJ17+EJ17*Main!$L$10</f>
        <v>1270220.9904115628</v>
      </c>
      <c r="EL17" s="5">
        <f>EK17+EK17*Main!$L$10</f>
        <v>1289274.3052677363</v>
      </c>
      <c r="EM17" s="5">
        <f>EL17+EL17*Main!$L$10</f>
        <v>1308613.4198467524</v>
      </c>
      <c r="EN17" s="5">
        <f>EM17+EM17*Main!$L$10</f>
        <v>1328242.6211444538</v>
      </c>
      <c r="EO17" s="5">
        <f>EN17+EN17*Main!$L$10</f>
        <v>1348166.2604616205</v>
      </c>
      <c r="EP17" s="5">
        <f>EO17+EO17*Main!$L$10</f>
        <v>1368388.7543685448</v>
      </c>
      <c r="EQ17" s="5">
        <f>EP17+EP17*Main!$L$10</f>
        <v>1388914.5856840729</v>
      </c>
      <c r="ER17" s="5">
        <f>EQ17+EQ17*Main!$L$10</f>
        <v>1409748.304469334</v>
      </c>
      <c r="ES17" s="5">
        <f>ER17+ER17*Main!$L$10</f>
        <v>1430894.5290363741</v>
      </c>
    </row>
    <row r="18" spans="2:149">
      <c r="B18" t="s">
        <v>24</v>
      </c>
      <c r="C18">
        <v>0.86</v>
      </c>
      <c r="D18">
        <v>2.2000000000000002</v>
      </c>
      <c r="E18">
        <v>2.4500000000000002</v>
      </c>
      <c r="F18">
        <v>2.17</v>
      </c>
      <c r="G18">
        <v>2.99</v>
      </c>
      <c r="H18">
        <v>2.93</v>
      </c>
      <c r="I18">
        <v>2.94</v>
      </c>
      <c r="J18">
        <v>2.95</v>
      </c>
      <c r="K18">
        <v>3.32</v>
      </c>
      <c r="M18">
        <v>5.0599999999999996</v>
      </c>
      <c r="N18">
        <v>5.76</v>
      </c>
      <c r="O18">
        <v>8.0500000000000007</v>
      </c>
      <c r="P18">
        <v>9.65</v>
      </c>
      <c r="Q18">
        <v>9.68</v>
      </c>
      <c r="R18">
        <v>11.8</v>
      </c>
    </row>
    <row r="19" spans="2:149">
      <c r="B19" t="s">
        <v>1</v>
      </c>
      <c r="C19" s="5">
        <v>24900</v>
      </c>
      <c r="D19" s="5">
        <v>7473</v>
      </c>
      <c r="E19" s="5">
        <v>7464</v>
      </c>
      <c r="F19" s="5">
        <v>7472</v>
      </c>
      <c r="G19" s="5">
        <v>7462</v>
      </c>
      <c r="H19" s="5">
        <v>7468</v>
      </c>
      <c r="I19" s="5">
        <v>7472</v>
      </c>
      <c r="J19" s="5">
        <v>7469</v>
      </c>
      <c r="K19" s="5">
        <v>7434</v>
      </c>
      <c r="M19" s="5">
        <v>7753</v>
      </c>
      <c r="N19" s="5">
        <v>7683</v>
      </c>
      <c r="O19" s="5">
        <v>7608</v>
      </c>
      <c r="P19" s="5">
        <v>7540</v>
      </c>
      <c r="Q19" s="5">
        <v>7472</v>
      </c>
      <c r="R19" s="5">
        <v>7469</v>
      </c>
    </row>
    <row r="21" spans="2:149">
      <c r="B21" t="s">
        <v>25</v>
      </c>
      <c r="G21" s="6">
        <f t="shared" ref="G21:J21" si="2">G5/C5-1</f>
        <v>0.12758868361198683</v>
      </c>
      <c r="H21" s="6">
        <f t="shared" si="2"/>
        <v>0.17580146738203117</v>
      </c>
      <c r="I21" s="6">
        <f t="shared" si="2"/>
        <v>0.17028964943148495</v>
      </c>
      <c r="J21" s="6">
        <f t="shared" si="2"/>
        <v>0.15195144957198026</v>
      </c>
      <c r="K21" s="6">
        <f>K5/G5-1</f>
        <v>0.16044729904276589</v>
      </c>
      <c r="N21" s="6">
        <f t="shared" ref="N21:Q21" si="3">N5/M5-1</f>
        <v>0.13645574247276371</v>
      </c>
      <c r="O21" s="6">
        <f t="shared" si="3"/>
        <v>0.17531727441177503</v>
      </c>
      <c r="P21" s="6">
        <f t="shared" si="3"/>
        <v>0.17956070629670173</v>
      </c>
      <c r="Q21" s="6">
        <f t="shared" si="3"/>
        <v>6.8820295556564215E-2</v>
      </c>
      <c r="R21" s="6">
        <f>R5/Q5-1</f>
        <v>0.1566996201307127</v>
      </c>
      <c r="S21" s="6">
        <v>0.15</v>
      </c>
      <c r="T21" s="6">
        <v>0.13</v>
      </c>
      <c r="U21" s="6">
        <v>0.12</v>
      </c>
      <c r="V21" s="6">
        <v>0.1</v>
      </c>
      <c r="W21" s="6">
        <v>0.08</v>
      </c>
      <c r="X21" s="6">
        <v>0.05</v>
      </c>
    </row>
    <row r="22" spans="2:149">
      <c r="B22" t="s">
        <v>26</v>
      </c>
      <c r="C22" s="6">
        <v>0.69169999999999998</v>
      </c>
      <c r="D22" s="6">
        <v>0.66849999999999998</v>
      </c>
      <c r="E22" s="6">
        <v>0.69489999999999996</v>
      </c>
      <c r="F22" s="6">
        <v>0.70109999999999995</v>
      </c>
      <c r="G22" s="6">
        <v>0.71160000000000001</v>
      </c>
      <c r="H22" s="6">
        <v>0.68359999999999999</v>
      </c>
      <c r="I22" s="6">
        <v>0.70079999999999998</v>
      </c>
      <c r="J22" s="6">
        <v>0.69589999999999996</v>
      </c>
      <c r="K22" s="6">
        <v>0.69350000000000001</v>
      </c>
      <c r="M22" s="6">
        <v>0.65900000000000003</v>
      </c>
      <c r="N22" s="6">
        <v>0.67779999999999996</v>
      </c>
      <c r="O22" s="6">
        <v>0.68930000000000002</v>
      </c>
      <c r="P22" s="6">
        <v>0.68400000000000005</v>
      </c>
      <c r="Q22" s="6">
        <v>0.68920000000000003</v>
      </c>
      <c r="R22" s="6">
        <v>0.68920000000000003</v>
      </c>
    </row>
    <row r="23" spans="2:149">
      <c r="B23" t="s">
        <v>27</v>
      </c>
      <c r="C23" s="6">
        <v>7.7000000000000002E-3</v>
      </c>
      <c r="D23" s="6">
        <v>0.19239999999999999</v>
      </c>
      <c r="E23" s="6">
        <v>0.19289999999999999</v>
      </c>
      <c r="F23" s="6">
        <v>0.34379999999999999</v>
      </c>
      <c r="G23" s="6">
        <v>0.183</v>
      </c>
      <c r="H23" s="6">
        <v>0.17549999999999999</v>
      </c>
      <c r="I23" s="6">
        <v>0.17910000000000001</v>
      </c>
      <c r="J23" s="6">
        <v>0.1913</v>
      </c>
      <c r="K23" s="6">
        <v>0.18509999999999999</v>
      </c>
      <c r="M23" s="6">
        <v>0.1018</v>
      </c>
      <c r="N23" s="6">
        <v>0.1651</v>
      </c>
      <c r="O23" s="6">
        <v>0.13830000000000001</v>
      </c>
      <c r="P23" s="6">
        <v>0.13109999999999999</v>
      </c>
      <c r="Q23" s="6">
        <v>0.1898</v>
      </c>
      <c r="R23" s="6">
        <v>0.1898</v>
      </c>
    </row>
    <row r="24" spans="2:149">
      <c r="B24" t="s">
        <v>28</v>
      </c>
      <c r="C24" s="6">
        <v>0.4274</v>
      </c>
      <c r="D24" s="6">
        <v>0.31140000000000001</v>
      </c>
      <c r="E24" s="6">
        <v>0.34620000000000001</v>
      </c>
      <c r="F24" s="6">
        <v>0.28860000000000002</v>
      </c>
      <c r="G24" s="6">
        <v>0.39439999999999997</v>
      </c>
      <c r="H24" s="6">
        <v>0.35260000000000002</v>
      </c>
      <c r="I24" s="6">
        <v>0.35470000000000002</v>
      </c>
      <c r="J24" s="6">
        <v>0.34039999999999998</v>
      </c>
      <c r="K24" s="6">
        <v>0.37609999999999999</v>
      </c>
      <c r="M24" s="6">
        <v>0.31180000000000002</v>
      </c>
      <c r="N24" s="6">
        <v>0.30959999999999999</v>
      </c>
      <c r="O24" s="6">
        <v>0.36449999999999999</v>
      </c>
      <c r="P24" s="6">
        <v>0.3669</v>
      </c>
      <c r="Q24" s="6">
        <v>0.34150000000000003</v>
      </c>
      <c r="R24" s="6">
        <v>0.35959999999999998</v>
      </c>
      <c r="S24" s="6">
        <f>R24</f>
        <v>0.35959999999999998</v>
      </c>
      <c r="T24" s="6">
        <f>S24</f>
        <v>0.35959999999999998</v>
      </c>
      <c r="U24" s="7">
        <v>0.4</v>
      </c>
      <c r="V24" s="7">
        <v>0.45</v>
      </c>
      <c r="W24" s="7">
        <v>0.5</v>
      </c>
      <c r="X24" s="7">
        <v>0.5</v>
      </c>
    </row>
    <row r="25" spans="2:149">
      <c r="B25" t="s">
        <v>29</v>
      </c>
      <c r="N25" s="6">
        <v>0.14180000000000001</v>
      </c>
      <c r="O25" s="6">
        <v>7.51E-2</v>
      </c>
      <c r="P25" s="6">
        <v>0.1832</v>
      </c>
      <c r="Q25" s="6">
        <v>0.1095</v>
      </c>
    </row>
  </sheetData>
  <hyperlinks>
    <hyperlink ref="A1" location="Main!A1" display="main" xr:uid="{4CBEF97D-5F46-7345-BF1E-067FE67A7F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2025-01-02T18:52:20Z</dcterms:created>
  <dcterms:modified xsi:type="dcterms:W3CDTF">2025-01-02T19:15:27Z</dcterms:modified>
</cp:coreProperties>
</file>