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yanpussurmanov/Finance/financial_models/"/>
    </mc:Choice>
  </mc:AlternateContent>
  <xr:revisionPtr revIDLastSave="0" documentId="13_ncr:1_{51CB3521-114E-3046-BA84-17E168E87ABC}" xr6:coauthVersionLast="47" xr6:coauthVersionMax="47" xr10:uidLastSave="{00000000-0000-0000-0000-000000000000}"/>
  <bookViews>
    <workbookView xWindow="640" yWindow="740" windowWidth="13640" windowHeight="17260" xr2:uid="{3BDED087-3407-8241-8728-00B8A6385B6E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0" i="2" l="1"/>
  <c r="AH24" i="2" s="1"/>
  <c r="AA20" i="2"/>
  <c r="AB20" i="2"/>
  <c r="AC20" i="2"/>
  <c r="AD20" i="2"/>
  <c r="AE20" i="2"/>
  <c r="AF20" i="2"/>
  <c r="AG20" i="2"/>
  <c r="AG21" i="2" s="1"/>
  <c r="Z20" i="2"/>
  <c r="Z24" i="2" s="1"/>
  <c r="AB28" i="2"/>
  <c r="AC28" i="2" s="1"/>
  <c r="AD28" i="2" s="1"/>
  <c r="AE28" i="2" s="1"/>
  <c r="AF28" i="2" s="1"/>
  <c r="AG28" i="2" s="1"/>
  <c r="AA28" i="2"/>
  <c r="AF5" i="2"/>
  <c r="AG5" i="2" s="1"/>
  <c r="AA5" i="2"/>
  <c r="AB5" i="2" s="1"/>
  <c r="AC5" i="2" s="1"/>
  <c r="AD5" i="2" s="1"/>
  <c r="AE5" i="2" s="1"/>
  <c r="Y29" i="2"/>
  <c r="Y28" i="2"/>
  <c r="Y27" i="2"/>
  <c r="Y18" i="2"/>
  <c r="Y10" i="2"/>
  <c r="Y9" i="2"/>
  <c r="Y6" i="2"/>
  <c r="Y22" i="2"/>
  <c r="V32" i="2"/>
  <c r="W32" i="2"/>
  <c r="X32" i="2"/>
  <c r="U32" i="2"/>
  <c r="Z5" i="2"/>
  <c r="Y5" i="2"/>
  <c r="U27" i="2"/>
  <c r="V27" i="2"/>
  <c r="W27" i="2"/>
  <c r="X27" i="2"/>
  <c r="U28" i="2"/>
  <c r="V28" i="2"/>
  <c r="W28" i="2"/>
  <c r="X28" i="2"/>
  <c r="U29" i="2"/>
  <c r="V29" i="2"/>
  <c r="W29" i="2"/>
  <c r="X29" i="2"/>
  <c r="T29" i="2"/>
  <c r="T28" i="2"/>
  <c r="T27" i="2"/>
  <c r="U26" i="2"/>
  <c r="W26" i="2"/>
  <c r="X26" i="2"/>
  <c r="V26" i="2"/>
  <c r="L6" i="1"/>
  <c r="L5" i="1"/>
  <c r="N22" i="2"/>
  <c r="N23" i="2"/>
  <c r="N19" i="2"/>
  <c r="N18" i="2"/>
  <c r="N16" i="2"/>
  <c r="N15" i="2"/>
  <c r="N12" i="2"/>
  <c r="N11" i="2"/>
  <c r="N10" i="2"/>
  <c r="N9" i="2"/>
  <c r="N7" i="2"/>
  <c r="N6" i="2"/>
  <c r="N5" i="2"/>
  <c r="J23" i="2"/>
  <c r="J22" i="2"/>
  <c r="J19" i="2"/>
  <c r="J18" i="2"/>
  <c r="J16" i="2"/>
  <c r="J15" i="2"/>
  <c r="J12" i="2"/>
  <c r="J11" i="2"/>
  <c r="J10" i="2"/>
  <c r="J9" i="2"/>
  <c r="J7" i="2"/>
  <c r="J6" i="2"/>
  <c r="J5" i="2"/>
  <c r="F23" i="2"/>
  <c r="F22" i="2"/>
  <c r="F19" i="2"/>
  <c r="F18" i="2"/>
  <c r="F16" i="2"/>
  <c r="F15" i="2"/>
  <c r="F12" i="2"/>
  <c r="F11" i="2"/>
  <c r="F10" i="2"/>
  <c r="F9" i="2"/>
  <c r="F7" i="2"/>
  <c r="F6" i="2"/>
  <c r="F5" i="2"/>
  <c r="D8" i="2"/>
  <c r="E8" i="2"/>
  <c r="G8" i="2"/>
  <c r="H8" i="2"/>
  <c r="I8" i="2"/>
  <c r="K8" i="2"/>
  <c r="L8" i="2"/>
  <c r="M8" i="2"/>
  <c r="O8" i="2"/>
  <c r="P8" i="2"/>
  <c r="Q8" i="2"/>
  <c r="R8" i="2"/>
  <c r="T8" i="2"/>
  <c r="U8" i="2"/>
  <c r="V8" i="2"/>
  <c r="W8" i="2"/>
  <c r="X8" i="2"/>
  <c r="AG24" i="2"/>
  <c r="D13" i="2"/>
  <c r="D14" i="2" s="1"/>
  <c r="D17" i="2" s="1"/>
  <c r="D20" i="2" s="1"/>
  <c r="D21" i="2" s="1"/>
  <c r="E13" i="2"/>
  <c r="G13" i="2"/>
  <c r="H13" i="2"/>
  <c r="I13" i="2"/>
  <c r="K13" i="2"/>
  <c r="L13" i="2"/>
  <c r="M13" i="2"/>
  <c r="O13" i="2"/>
  <c r="P13" i="2"/>
  <c r="Q13" i="2"/>
  <c r="R13" i="2"/>
  <c r="T13" i="2"/>
  <c r="U13" i="2"/>
  <c r="V13" i="2"/>
  <c r="W13" i="2"/>
  <c r="X13" i="2"/>
  <c r="Y13" i="2"/>
  <c r="Z13" i="2"/>
  <c r="Z14" i="2" s="1"/>
  <c r="Z17" i="2" s="1"/>
  <c r="AA13" i="2"/>
  <c r="AA14" i="2" s="1"/>
  <c r="AA17" i="2" s="1"/>
  <c r="AA21" i="2" s="1"/>
  <c r="AB13" i="2"/>
  <c r="AB14" i="2" s="1"/>
  <c r="AB17" i="2" s="1"/>
  <c r="AB21" i="2" s="1"/>
  <c r="AC13" i="2"/>
  <c r="AC14" i="2" s="1"/>
  <c r="AC17" i="2" s="1"/>
  <c r="AD13" i="2"/>
  <c r="AD14" i="2" s="1"/>
  <c r="AD17" i="2" s="1"/>
  <c r="AD21" i="2" s="1"/>
  <c r="AE13" i="2"/>
  <c r="AE14" i="2" s="1"/>
  <c r="AE17" i="2" s="1"/>
  <c r="AE21" i="2" s="1"/>
  <c r="AF13" i="2"/>
  <c r="AF14" i="2" s="1"/>
  <c r="AF17" i="2" s="1"/>
  <c r="AF21" i="2" s="1"/>
  <c r="AG13" i="2"/>
  <c r="AG14" i="2" s="1"/>
  <c r="AH13" i="2"/>
  <c r="AH14" i="2" s="1"/>
  <c r="AI13" i="2"/>
  <c r="AI14" i="2" s="1"/>
  <c r="AJ13" i="2"/>
  <c r="AJ14" i="2" s="1"/>
  <c r="AK13" i="2"/>
  <c r="AK14" i="2" s="1"/>
  <c r="AL13" i="2"/>
  <c r="AL14" i="2" s="1"/>
  <c r="AM13" i="2"/>
  <c r="AM14" i="2" s="1"/>
  <c r="AN13" i="2"/>
  <c r="AN14" i="2" s="1"/>
  <c r="AO13" i="2"/>
  <c r="AO14" i="2" s="1"/>
  <c r="AP13" i="2"/>
  <c r="AP14" i="2" s="1"/>
  <c r="AQ13" i="2"/>
  <c r="AQ14" i="2" s="1"/>
  <c r="AR13" i="2"/>
  <c r="AR14" i="2" s="1"/>
  <c r="C13" i="2"/>
  <c r="C8" i="2"/>
  <c r="L4" i="1"/>
  <c r="AI20" i="2" l="1"/>
  <c r="AJ20" i="2" s="1"/>
  <c r="AI24" i="2"/>
  <c r="AJ24" i="2"/>
  <c r="AK20" i="2"/>
  <c r="AC21" i="2"/>
  <c r="Z21" i="2"/>
  <c r="Y8" i="2"/>
  <c r="Y14" i="2" s="1"/>
  <c r="Y17" i="2" s="1"/>
  <c r="Y20" i="2" s="1"/>
  <c r="Y21" i="2" s="1"/>
  <c r="AC24" i="2"/>
  <c r="G14" i="2"/>
  <c r="G17" i="2" s="1"/>
  <c r="G20" i="2" s="1"/>
  <c r="G21" i="2" s="1"/>
  <c r="AB24" i="2"/>
  <c r="AF24" i="2"/>
  <c r="AE24" i="2"/>
  <c r="AD24" i="2"/>
  <c r="AA24" i="2"/>
  <c r="L7" i="1"/>
  <c r="N13" i="2"/>
  <c r="N8" i="2"/>
  <c r="M14" i="2"/>
  <c r="M17" i="2" s="1"/>
  <c r="M20" i="2" s="1"/>
  <c r="L14" i="2"/>
  <c r="L17" i="2" s="1"/>
  <c r="L20" i="2" s="1"/>
  <c r="L21" i="2" s="1"/>
  <c r="P14" i="2"/>
  <c r="P17" i="2" s="1"/>
  <c r="P20" i="2" s="1"/>
  <c r="P21" i="2" s="1"/>
  <c r="O14" i="2"/>
  <c r="O17" i="2" s="1"/>
  <c r="O20" i="2" s="1"/>
  <c r="O21" i="2" s="1"/>
  <c r="J13" i="2"/>
  <c r="J8" i="2"/>
  <c r="F13" i="2"/>
  <c r="F8" i="2"/>
  <c r="X14" i="2"/>
  <c r="X17" i="2" s="1"/>
  <c r="X20" i="2" s="1"/>
  <c r="X21" i="2" s="1"/>
  <c r="W14" i="2"/>
  <c r="W17" i="2" s="1"/>
  <c r="W20" i="2" s="1"/>
  <c r="V14" i="2"/>
  <c r="V17" i="2" s="1"/>
  <c r="V20" i="2" s="1"/>
  <c r="U14" i="2"/>
  <c r="U17" i="2" s="1"/>
  <c r="U20" i="2" s="1"/>
  <c r="E14" i="2"/>
  <c r="E17" i="2" s="1"/>
  <c r="E20" i="2" s="1"/>
  <c r="C14" i="2"/>
  <c r="C17" i="2" s="1"/>
  <c r="C20" i="2" s="1"/>
  <c r="C21" i="2" s="1"/>
  <c r="D24" i="2"/>
  <c r="H14" i="2"/>
  <c r="H17" i="2" s="1"/>
  <c r="H20" i="2" s="1"/>
  <c r="T14" i="2"/>
  <c r="T17" i="2" s="1"/>
  <c r="T20" i="2" s="1"/>
  <c r="K14" i="2"/>
  <c r="K17" i="2" s="1"/>
  <c r="K20" i="2" s="1"/>
  <c r="R14" i="2"/>
  <c r="R17" i="2" s="1"/>
  <c r="R20" i="2" s="1"/>
  <c r="J14" i="2"/>
  <c r="J17" i="2" s="1"/>
  <c r="J20" i="2" s="1"/>
  <c r="Q14" i="2"/>
  <c r="Q17" i="2" s="1"/>
  <c r="Q20" i="2" s="1"/>
  <c r="I14" i="2"/>
  <c r="I17" i="2" s="1"/>
  <c r="I20" i="2" s="1"/>
  <c r="G24" i="2"/>
  <c r="AL20" i="2" l="1"/>
  <c r="AK24" i="2"/>
  <c r="N14" i="2"/>
  <c r="N17" i="2" s="1"/>
  <c r="N20" i="2" s="1"/>
  <c r="Y24" i="2"/>
  <c r="N21" i="2"/>
  <c r="N24" i="2"/>
  <c r="M21" i="2"/>
  <c r="M24" i="2"/>
  <c r="L24" i="2"/>
  <c r="P24" i="2"/>
  <c r="O24" i="2"/>
  <c r="F14" i="2"/>
  <c r="F17" i="2" s="1"/>
  <c r="F20" i="2" s="1"/>
  <c r="F21" i="2" s="1"/>
  <c r="X24" i="2"/>
  <c r="W21" i="2"/>
  <c r="W24" i="2"/>
  <c r="V21" i="2"/>
  <c r="V24" i="2"/>
  <c r="U21" i="2"/>
  <c r="U24" i="2"/>
  <c r="E21" i="2"/>
  <c r="E24" i="2"/>
  <c r="C24" i="2"/>
  <c r="I21" i="2"/>
  <c r="I24" i="2"/>
  <c r="Q21" i="2"/>
  <c r="Q24" i="2"/>
  <c r="J21" i="2"/>
  <c r="J24" i="2"/>
  <c r="K21" i="2"/>
  <c r="K24" i="2"/>
  <c r="H21" i="2"/>
  <c r="H24" i="2"/>
  <c r="R21" i="2"/>
  <c r="R24" i="2"/>
  <c r="T21" i="2"/>
  <c r="T24" i="2"/>
  <c r="AM20" i="2" l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BP20" i="2" s="1"/>
  <c r="BQ20" i="2" s="1"/>
  <c r="BR20" i="2" s="1"/>
  <c r="BS20" i="2" s="1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CD20" i="2" s="1"/>
  <c r="CE20" i="2" s="1"/>
  <c r="CF20" i="2" s="1"/>
  <c r="CG20" i="2" s="1"/>
  <c r="CH20" i="2" s="1"/>
  <c r="CI20" i="2" s="1"/>
  <c r="CJ20" i="2" s="1"/>
  <c r="CK20" i="2" s="1"/>
  <c r="CL20" i="2" s="1"/>
  <c r="CM20" i="2" s="1"/>
  <c r="CN20" i="2" s="1"/>
  <c r="CO20" i="2" s="1"/>
  <c r="CP20" i="2" s="1"/>
  <c r="CQ20" i="2" s="1"/>
  <c r="CR20" i="2" s="1"/>
  <c r="CS20" i="2" s="1"/>
  <c r="CT20" i="2" s="1"/>
  <c r="CU20" i="2" s="1"/>
  <c r="CV20" i="2" s="1"/>
  <c r="CW20" i="2" s="1"/>
  <c r="CX20" i="2" s="1"/>
  <c r="CY20" i="2" s="1"/>
  <c r="CZ20" i="2" s="1"/>
  <c r="DA20" i="2" s="1"/>
  <c r="DB20" i="2" s="1"/>
  <c r="DC20" i="2" s="1"/>
  <c r="DD20" i="2" s="1"/>
  <c r="DE20" i="2" s="1"/>
  <c r="DF20" i="2" s="1"/>
  <c r="DG20" i="2" s="1"/>
  <c r="DH20" i="2" s="1"/>
  <c r="DI20" i="2" s="1"/>
  <c r="DJ20" i="2" s="1"/>
  <c r="DK20" i="2" s="1"/>
  <c r="DL20" i="2" s="1"/>
  <c r="DM20" i="2" s="1"/>
  <c r="DN20" i="2" s="1"/>
  <c r="DO20" i="2" s="1"/>
  <c r="DP20" i="2" s="1"/>
  <c r="DQ20" i="2" s="1"/>
  <c r="DR20" i="2" s="1"/>
  <c r="DS20" i="2" s="1"/>
  <c r="DT20" i="2" s="1"/>
  <c r="DU20" i="2" s="1"/>
  <c r="DV20" i="2" s="1"/>
  <c r="DW20" i="2" s="1"/>
  <c r="DX20" i="2" s="1"/>
  <c r="DY20" i="2" s="1"/>
  <c r="DZ20" i="2" s="1"/>
  <c r="EA20" i="2" s="1"/>
  <c r="EB20" i="2" s="1"/>
  <c r="EC20" i="2" s="1"/>
  <c r="ED20" i="2" s="1"/>
  <c r="EE20" i="2" s="1"/>
  <c r="EF20" i="2" s="1"/>
  <c r="EG20" i="2" s="1"/>
  <c r="EH20" i="2" s="1"/>
  <c r="EI20" i="2" s="1"/>
  <c r="EJ20" i="2" s="1"/>
  <c r="EK20" i="2" s="1"/>
  <c r="EL20" i="2" s="1"/>
  <c r="EM20" i="2" s="1"/>
  <c r="EN20" i="2" s="1"/>
  <c r="EO20" i="2" s="1"/>
  <c r="EP20" i="2" s="1"/>
  <c r="EQ20" i="2" s="1"/>
  <c r="ER20" i="2" s="1"/>
  <c r="ES20" i="2" s="1"/>
  <c r="ET20" i="2" s="1"/>
  <c r="EU20" i="2" s="1"/>
  <c r="EV20" i="2" s="1"/>
  <c r="EW20" i="2" s="1"/>
  <c r="EX20" i="2" s="1"/>
  <c r="AL24" i="2"/>
  <c r="F24" i="2"/>
  <c r="L12" i="1" l="1"/>
  <c r="L13" i="1" s="1"/>
  <c r="L15" i="1" s="1"/>
</calcChain>
</file>

<file path=xl/sharedStrings.xml><?xml version="1.0" encoding="utf-8"?>
<sst xmlns="http://schemas.openxmlformats.org/spreadsheetml/2006/main" count="54" uniqueCount="49">
  <si>
    <t>Price</t>
  </si>
  <si>
    <t>Shares</t>
  </si>
  <si>
    <t>Q424</t>
  </si>
  <si>
    <t>MC</t>
  </si>
  <si>
    <t>Cash</t>
  </si>
  <si>
    <t>Debt</t>
  </si>
  <si>
    <t>EV</t>
  </si>
  <si>
    <t>growth</t>
  </si>
  <si>
    <t>discount</t>
  </si>
  <si>
    <t>NPV</t>
  </si>
  <si>
    <t>price target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</si>
  <si>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</si>
  <si>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</si>
  <si>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</si>
  <si>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</si>
  <si>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</si>
  <si>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</si>
  <si>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</si>
  <si>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</si>
  <si>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</si>
  <si>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</si>
  <si>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</si>
  <si>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</si>
  <si>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</si>
  <si>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COGS</t>
  </si>
  <si>
    <t>amortization</t>
  </si>
  <si>
    <t>Gross profit</t>
  </si>
  <si>
    <t>R&amp;D</t>
  </si>
  <si>
    <t>SMG&amp;A</t>
  </si>
  <si>
    <t>licensing</t>
  </si>
  <si>
    <t>OPEX</t>
  </si>
  <si>
    <t>OPINC</t>
  </si>
  <si>
    <t>interest expense</t>
  </si>
  <si>
    <t>other</t>
  </si>
  <si>
    <t>Pretax</t>
  </si>
  <si>
    <t>tax</t>
  </si>
  <si>
    <t>equity</t>
  </si>
  <si>
    <t>Net income</t>
  </si>
  <si>
    <t>EPS</t>
  </si>
  <si>
    <t>Revenue y/y</t>
  </si>
  <si>
    <t>gross margin%</t>
  </si>
  <si>
    <t>profit margin%</t>
  </si>
  <si>
    <t>tax%</t>
  </si>
  <si>
    <t>Q121</t>
  </si>
  <si>
    <t>Q221</t>
  </si>
  <si>
    <t>Q321</t>
  </si>
  <si>
    <t>Q421</t>
  </si>
  <si>
    <t>cash flow hedges</t>
  </si>
  <si>
    <t>comprehensive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</si>
</sst>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>
    <font>
      <sz val="12"/>
      <color theme="1"/>
      <name val="ArialMT"/>
      <family val="2"/>
    </font>
    <font>
      <sz val="12"/>
      <color theme="1"/>
      <name val="ArialMT"/>
      <family val="2"/>
    </font>
    <font>
      <sz val="12"/>
      <color theme="1"/>
      <name val="Arial"/>
      <family val="2"/>
    </font>
    <font>
      <u/>
      <sz val="12"/>
      <color theme="10"/>
      <name val="ArialMT"/>
      <family val="2"/>
    </font>
    <font>
      <sz val="8"/>
      <name val="ArialMT"/>
      <family val="2"/>
    </font>
    <font>
      <i/>
      <sz val="12"/>
      <color theme="1"/>
      <name val="ArialMT"/>
    </font>
    <font>
      <b/>
      <i/>
      <sz val="12"/>
      <color theme="1"/>
      <name val="ArialMT"/>
    </font>
    <font>
      <b/>
      <sz val="12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4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9" fontId="2" fillId="0" borderId="0" xfId="0" applyNumberFormat="1" applyFont="1"/>
    <xf numFmtId="4" fontId="2" fillId="0" borderId="0" xfId="1" applyNumberFormat="1" applyFont="1"/>
    <xf numFmtId="9" fontId="0" fillId="0" borderId="0" xfId="2" applyFont="1"/>
    <xf numFmtId="0" fontId="3" fillId="0" borderId="0" xfId="3"/>
    <xf numFmtId="3" fontId="0" fillId="0" borderId="0" xfId="0" applyNumberFormat="1"/>
    <xf numFmtId="0" fontId="5" fillId="0" borderId="0" xfId="0" applyFont="1"/>
    <xf numFmtId="3" fontId="5" fillId="0" borderId="0" xfId="0" applyNumberFormat="1" applyFont="1"/>
    <xf numFmtId="4" fontId="5" fillId="0" borderId="0" xfId="0" applyNumberFormat="1" applyFont="1"/>
    <xf numFmtId="10" fontId="0" fillId="0" borderId="0" xfId="2" applyNumberFormat="1" applyFont="1"/>
    <xf numFmtId="0" fontId="6" fillId="0" borderId="0" xfId="0" applyFont="1"/>
    <xf numFmtId="3" fontId="6" fillId="0" borderId="0" xfId="0" applyNumberFormat="1" applyFont="1"/>
    <xf numFmtId="0" fontId="7" fillId="0" borderId="0" xfId="0" applyFont="1"/>
    <xf numFmtId="3" fontId="7" fillId="0" borderId="0" xfId="0" applyNumberFormat="1" applyFont="1"/>
    <xf numFmtId="20" fontId="0" fillId="0" borderId="0" xfId="0" applyNumberFormat="1" applyAlignment="1">
      <alignment horizontal="left"/>
    </xf>
    <xf numFmtId="14" fontId="0" fillId="0" borderId="0" xfId="0" applyNumberForma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95623-B6AF-424A-9429-F5411A9FAD84}">
  <dimension ref="G1:M15"/>
  <sheetViews>
    <sheetView tabSelected="1" topLeftCell="F1" workbookViewId="0">
      <selection activeCell="J17" sqref="J17"/>
    </sheetView>
  </sheetViews>
  <sheetFormatPr baseColWidth="10" defaultRowHeight="16"/>
  <sheetData>
    <row r="1" spans="7:13">
      <c r="M1" s="19">
        <v>45666</v>
      </c>
    </row>
    <row r="2" spans="7:13">
      <c r="K2" s="1" t="s">
        <v>0</v>
      </c>
      <c r="L2" s="2">
        <v>121</v>
      </c>
    </row>
    <row r="3" spans="7:13">
      <c r="K3" s="1" t="s">
        <v>1</v>
      </c>
      <c r="L3" s="3">
        <v>1623</v>
      </c>
      <c r="M3" t="s">
        <v>23</v>
      </c>
    </row>
    <row r="4" spans="7:13">
      <c r="K4" s="1" t="s">
        <v>3</v>
      </c>
      <c r="L4" s="3">
        <f>L2*L3</f>
        <v>196383</v>
      </c>
    </row>
    <row r="5" spans="7:13">
      <c r="K5" s="1" t="s">
        <v>4</v>
      </c>
      <c r="L5" s="3">
        <f>3897+647+5374</f>
        <v>9918</v>
      </c>
      <c r="M5" t="s">
        <v>23</v>
      </c>
    </row>
    <row r="6" spans="7:13">
      <c r="K6" s="1" t="s">
        <v>5</v>
      </c>
      <c r="L6" s="3">
        <f>1720</f>
        <v>1720</v>
      </c>
      <c r="M6" t="s">
        <v>23</v>
      </c>
    </row>
    <row r="7" spans="7:13">
      <c r="K7" s="1" t="s">
        <v>6</v>
      </c>
      <c r="L7" s="3">
        <f>L4-L5+L6</f>
        <v>188185</v>
      </c>
    </row>
    <row r="8" spans="7:13">
      <c r="K8" s="1"/>
      <c r="L8" s="1"/>
    </row>
    <row r="9" spans="7:13">
      <c r="K9" s="1"/>
      <c r="L9" s="1"/>
    </row>
    <row r="10" spans="7:13">
      <c r="K10" s="1" t="s">
        <v>7</v>
      </c>
      <c r="L10" s="4">
        <v>0</v>
      </c>
    </row>
    <row r="11" spans="7:13">
      <c r="G11" s="18"/>
      <c r="K11" s="1" t="s">
        <v>8</v>
      </c>
      <c r="L11" s="5">
        <v>0.09</v>
      </c>
    </row>
    <row r="12" spans="7:13">
      <c r="K12" s="1" t="s">
        <v>9</v>
      </c>
      <c r="L12" s="2">
        <f>NPV(L11,Model!Z20:EX20)+L5-L6</f>
        <v>185909.10753714698</v>
      </c>
    </row>
    <row r="13" spans="7:13">
      <c r="K13" s="1" t="s">
        <v>10</v>
      </c>
      <c r="L13" s="6">
        <f>L12/L3</f>
        <v>114.54658505061428</v>
      </c>
    </row>
    <row r="15" spans="7:13">
      <c r="L15" s="7">
        <f>L13/L2-1</f>
        <v>-5.3334007846162934E-2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B727C-CA7F-E746-8E42-955BCD0EE802}">
  <dimension ref="A1:EX32"/>
  <sheetViews>
    <sheetView workbookViewId="0">
      <pane xSplit="2" ySplit="4" topLeftCell="U5" activePane="bottomRight" state="frozen"/>
      <selection pane="topRight" activeCell="C1" sqref="C1"/>
      <selection pane="bottomLeft" activeCell="A5" sqref="A5"/>
      <selection pane="bottomRight" activeCell="Z28" sqref="Z28"/>
    </sheetView>
  </sheetViews>
  <sheetFormatPr baseColWidth="10" defaultRowHeight="16"/>
  <cols>
    <col min="1" max="1" width="4.85546875" bestFit="1" customWidth="1"/>
    <col min="2" max="2" width="19.28515625" bestFit="1" customWidth="1"/>
  </cols>
  <sheetData>
    <row r="1" spans="1:45">
      <c r="A1" s="8" t="s">
        <v>11</v>
      </c>
    </row>
    <row r="4" spans="1:45">
      <c r="C4" t="s">
        <v>43</v>
      </c>
      <c r="D4" t="s">
        <v>44</v>
      </c>
      <c r="E4" t="s">
        <v>45</v>
      </c>
      <c r="F4" t="s">
        <v>46</v>
      </c>
      <c r="G4" t="s">
        <v>13</v>
      </c>
      <c r="H4" t="s">
        <v>14</v>
      </c>
      <c r="I4" t="s">
        <v>15</v>
      </c>
      <c r="J4" t="s">
        <v>16</v>
      </c>
      <c r="K4" t="s">
        <v>17</v>
      </c>
      <c r="L4" t="s">
        <v>18</v>
      </c>
      <c r="M4" t="s">
        <v>19</v>
      </c>
      <c r="N4" t="s">
        <v>20</v>
      </c>
      <c r="O4" t="s">
        <v>21</v>
      </c>
      <c r="P4" t="s">
        <v>22</v>
      </c>
      <c r="Q4" t="s">
        <v>23</v>
      </c>
      <c r="R4" t="s">
        <v>2</v>
      </c>
      <c r="T4">
        <v>2019</v>
      </c>
      <c r="U4">
        <v>2020</v>
      </c>
      <c r="V4">
        <v>2021</v>
      </c>
      <c r="W4">
        <v>2022</v>
      </c>
      <c r="X4">
        <v>2023</v>
      </c>
      <c r="Y4">
        <v>2024</v>
      </c>
      <c r="Z4">
        <v>2025</v>
      </c>
      <c r="AA4">
        <v>2026</v>
      </c>
      <c r="AB4">
        <v>2027</v>
      </c>
      <c r="AC4">
        <v>2028</v>
      </c>
      <c r="AD4">
        <v>2029</v>
      </c>
      <c r="AE4">
        <v>2030</v>
      </c>
      <c r="AF4">
        <v>2031</v>
      </c>
      <c r="AG4">
        <v>2032</v>
      </c>
    </row>
    <row r="5" spans="1:45" s="16" customFormat="1">
      <c r="B5" s="16" t="s">
        <v>12</v>
      </c>
      <c r="C5" s="17">
        <v>3445</v>
      </c>
      <c r="D5" s="17">
        <v>3850</v>
      </c>
      <c r="E5" s="17">
        <v>4313</v>
      </c>
      <c r="F5" s="17">
        <f>V5-SUM(C5:E5)</f>
        <v>4826</v>
      </c>
      <c r="G5" s="17">
        <v>5887</v>
      </c>
      <c r="H5" s="17">
        <v>6550</v>
      </c>
      <c r="I5" s="17">
        <v>5565</v>
      </c>
      <c r="J5" s="17">
        <f>W5-SUM(G5:I5)</f>
        <v>5599</v>
      </c>
      <c r="K5" s="17">
        <v>5353</v>
      </c>
      <c r="L5" s="17">
        <v>5359</v>
      </c>
      <c r="M5" s="17">
        <v>5800</v>
      </c>
      <c r="N5" s="17">
        <f>X5-SUM(K5:M5)</f>
        <v>6168</v>
      </c>
      <c r="O5" s="17">
        <v>5473</v>
      </c>
      <c r="P5" s="17">
        <v>5835</v>
      </c>
      <c r="Q5" s="17">
        <v>6819</v>
      </c>
      <c r="R5" s="17"/>
      <c r="S5" s="17"/>
      <c r="T5" s="17">
        <v>6731</v>
      </c>
      <c r="U5" s="17">
        <v>9763</v>
      </c>
      <c r="V5" s="17">
        <v>16434</v>
      </c>
      <c r="W5" s="17">
        <v>23601</v>
      </c>
      <c r="X5" s="17">
        <v>22680</v>
      </c>
      <c r="Y5" s="17">
        <f>X5*(1+Y26)</f>
        <v>25628.399999999998</v>
      </c>
      <c r="Z5" s="17">
        <f>Y5*(1+Z26)</f>
        <v>32291.783999999996</v>
      </c>
      <c r="AA5" s="17">
        <f t="shared" ref="AA5:AG5" si="0">Z5*(1+AA26)</f>
        <v>40364.729999999996</v>
      </c>
      <c r="AB5" s="17">
        <f t="shared" si="0"/>
        <v>48437.675999999992</v>
      </c>
      <c r="AC5" s="17">
        <f t="shared" si="0"/>
        <v>55703.327399999987</v>
      </c>
      <c r="AD5" s="17">
        <f t="shared" si="0"/>
        <v>61273.660139999993</v>
      </c>
      <c r="AE5" s="17">
        <f t="shared" si="0"/>
        <v>67401.026153999992</v>
      </c>
      <c r="AF5" s="17">
        <f>AE5*(1+AF26)</f>
        <v>70771.077461699999</v>
      </c>
      <c r="AG5" s="17">
        <f t="shared" si="0"/>
        <v>74309.631334785008</v>
      </c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</row>
    <row r="6" spans="1:45">
      <c r="B6" t="s">
        <v>24</v>
      </c>
      <c r="C6" s="9">
        <v>1858</v>
      </c>
      <c r="D6" s="9">
        <v>2020</v>
      </c>
      <c r="E6" s="9">
        <v>2227</v>
      </c>
      <c r="F6" s="9">
        <f>V6-SUM(C6:E6)</f>
        <v>2400</v>
      </c>
      <c r="G6" s="9">
        <v>2883</v>
      </c>
      <c r="H6" s="9">
        <v>3115</v>
      </c>
      <c r="I6" s="9">
        <v>2799</v>
      </c>
      <c r="J6" s="9">
        <f>W6-SUM(G6:I6)</f>
        <v>2753</v>
      </c>
      <c r="K6" s="9">
        <v>2689</v>
      </c>
      <c r="L6" s="9">
        <v>2704</v>
      </c>
      <c r="M6" s="9">
        <v>2843</v>
      </c>
      <c r="N6" s="9">
        <f>X6-SUM(K6:M6)</f>
        <v>3042</v>
      </c>
      <c r="O6" s="9">
        <v>2683</v>
      </c>
      <c r="P6" s="9">
        <v>2740</v>
      </c>
      <c r="Q6" s="9">
        <v>3167</v>
      </c>
      <c r="R6" s="9"/>
      <c r="S6" s="9"/>
      <c r="T6" s="9">
        <v>3863</v>
      </c>
      <c r="U6" s="9">
        <v>5416</v>
      </c>
      <c r="V6" s="9">
        <v>8505</v>
      </c>
      <c r="W6" s="9">
        <v>11550</v>
      </c>
      <c r="X6" s="9">
        <v>11278</v>
      </c>
      <c r="Y6" s="9">
        <f>X6*(1+Y26)</f>
        <v>12744.14</v>
      </c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</row>
    <row r="7" spans="1:45">
      <c r="B7" t="s">
        <v>25</v>
      </c>
      <c r="C7" s="9">
        <v>0</v>
      </c>
      <c r="D7" s="9">
        <v>0</v>
      </c>
      <c r="E7" s="9">
        <v>0</v>
      </c>
      <c r="F7" s="9">
        <f>V7-SUM(C7:E7)</f>
        <v>0</v>
      </c>
      <c r="G7" s="9">
        <v>186</v>
      </c>
      <c r="H7" s="9">
        <v>407</v>
      </c>
      <c r="I7" s="9">
        <v>412</v>
      </c>
      <c r="J7" s="9">
        <f>W7-SUM(G7:I7)</f>
        <v>443</v>
      </c>
      <c r="K7" s="9">
        <v>305</v>
      </c>
      <c r="L7" s="9">
        <v>212</v>
      </c>
      <c r="M7" s="9">
        <v>210</v>
      </c>
      <c r="N7" s="9">
        <f>X7-SUM(K7:M7)</f>
        <v>215</v>
      </c>
      <c r="O7" s="9">
        <v>230</v>
      </c>
      <c r="P7" s="9">
        <v>231</v>
      </c>
      <c r="Q7" s="9">
        <v>233</v>
      </c>
      <c r="R7" s="9"/>
      <c r="S7" s="9"/>
      <c r="T7" s="9">
        <v>0</v>
      </c>
      <c r="U7" s="9">
        <v>0</v>
      </c>
      <c r="V7" s="9">
        <v>0</v>
      </c>
      <c r="W7" s="9">
        <v>1448</v>
      </c>
      <c r="X7" s="9">
        <v>942</v>
      </c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</row>
    <row r="8" spans="1:45" s="10" customFormat="1">
      <c r="B8" s="10" t="s">
        <v>26</v>
      </c>
      <c r="C8" s="11">
        <f>C5-C6-C7</f>
        <v>1587</v>
      </c>
      <c r="D8" s="11">
        <f t="shared" ref="D8:Y8" si="1">D5-D6-D7</f>
        <v>1830</v>
      </c>
      <c r="E8" s="11">
        <f t="shared" si="1"/>
        <v>2086</v>
      </c>
      <c r="F8" s="11">
        <f t="shared" si="1"/>
        <v>2426</v>
      </c>
      <c r="G8" s="11">
        <f t="shared" si="1"/>
        <v>2818</v>
      </c>
      <c r="H8" s="11">
        <f t="shared" si="1"/>
        <v>3028</v>
      </c>
      <c r="I8" s="11">
        <f t="shared" si="1"/>
        <v>2354</v>
      </c>
      <c r="J8" s="11">
        <f t="shared" si="1"/>
        <v>2403</v>
      </c>
      <c r="K8" s="11">
        <f t="shared" si="1"/>
        <v>2359</v>
      </c>
      <c r="L8" s="11">
        <f t="shared" si="1"/>
        <v>2443</v>
      </c>
      <c r="M8" s="11">
        <f t="shared" si="1"/>
        <v>2747</v>
      </c>
      <c r="N8" s="11">
        <f t="shared" si="1"/>
        <v>2911</v>
      </c>
      <c r="O8" s="11">
        <f t="shared" si="1"/>
        <v>2560</v>
      </c>
      <c r="P8" s="11">
        <f t="shared" si="1"/>
        <v>2864</v>
      </c>
      <c r="Q8" s="11">
        <f t="shared" si="1"/>
        <v>3419</v>
      </c>
      <c r="R8" s="11">
        <f t="shared" si="1"/>
        <v>0</v>
      </c>
      <c r="S8" s="11"/>
      <c r="T8" s="11">
        <f t="shared" si="1"/>
        <v>2868</v>
      </c>
      <c r="U8" s="11">
        <f t="shared" si="1"/>
        <v>4347</v>
      </c>
      <c r="V8" s="11">
        <f t="shared" si="1"/>
        <v>7929</v>
      </c>
      <c r="W8" s="11">
        <f t="shared" si="1"/>
        <v>10603</v>
      </c>
      <c r="X8" s="11">
        <f t="shared" si="1"/>
        <v>10460</v>
      </c>
      <c r="Y8" s="11">
        <f t="shared" si="1"/>
        <v>12884.259999999998</v>
      </c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</row>
    <row r="9" spans="1:45">
      <c r="B9" t="s">
        <v>27</v>
      </c>
      <c r="C9" s="9">
        <v>610</v>
      </c>
      <c r="D9" s="9">
        <v>659</v>
      </c>
      <c r="E9" s="9">
        <v>765</v>
      </c>
      <c r="F9" s="9">
        <f>V9-SUM(C9:E9)</f>
        <v>811</v>
      </c>
      <c r="G9" s="9">
        <v>1060</v>
      </c>
      <c r="H9" s="9">
        <v>1300</v>
      </c>
      <c r="I9" s="9">
        <v>1279</v>
      </c>
      <c r="J9" s="9">
        <f>W9-SUM(G9:I9)</f>
        <v>1366</v>
      </c>
      <c r="K9" s="9">
        <v>1411</v>
      </c>
      <c r="L9" s="9">
        <v>1443</v>
      </c>
      <c r="M9" s="9">
        <v>1507</v>
      </c>
      <c r="N9" s="9">
        <f>X9-SUM(K9:M9)</f>
        <v>1511</v>
      </c>
      <c r="O9" s="9">
        <v>1525</v>
      </c>
      <c r="P9" s="9">
        <v>1583</v>
      </c>
      <c r="Q9" s="9">
        <v>1636</v>
      </c>
      <c r="R9" s="9"/>
      <c r="S9" s="9"/>
      <c r="T9" s="9">
        <v>1547</v>
      </c>
      <c r="U9" s="9">
        <v>1983</v>
      </c>
      <c r="V9" s="9">
        <v>2845</v>
      </c>
      <c r="W9" s="9">
        <v>5005</v>
      </c>
      <c r="X9" s="9">
        <v>5872</v>
      </c>
      <c r="Y9" s="9">
        <f>X9</f>
        <v>5872</v>
      </c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</row>
    <row r="10" spans="1:45">
      <c r="B10" t="s">
        <v>28</v>
      </c>
      <c r="C10" s="9">
        <v>319</v>
      </c>
      <c r="D10" s="9">
        <v>341</v>
      </c>
      <c r="E10" s="9">
        <v>376</v>
      </c>
      <c r="F10" s="9">
        <f>V10-SUM(C10:E10)</f>
        <v>412</v>
      </c>
      <c r="G10" s="9">
        <v>597</v>
      </c>
      <c r="H10" s="9">
        <v>592</v>
      </c>
      <c r="I10" s="9">
        <v>557</v>
      </c>
      <c r="J10" s="9">
        <f>W10-SUM(G10:I10)</f>
        <v>590</v>
      </c>
      <c r="K10" s="9">
        <v>585</v>
      </c>
      <c r="L10" s="9">
        <v>547</v>
      </c>
      <c r="M10" s="9">
        <v>576</v>
      </c>
      <c r="N10" s="9">
        <f>X10-SUM(K10:M10)</f>
        <v>644</v>
      </c>
      <c r="O10" s="9">
        <v>620</v>
      </c>
      <c r="P10" s="9">
        <v>650</v>
      </c>
      <c r="Q10" s="9">
        <v>721</v>
      </c>
      <c r="R10" s="9"/>
      <c r="S10" s="9"/>
      <c r="T10" s="9">
        <v>750</v>
      </c>
      <c r="U10" s="9">
        <v>995</v>
      </c>
      <c r="V10" s="9">
        <v>1448</v>
      </c>
      <c r="W10" s="9">
        <v>2336</v>
      </c>
      <c r="X10" s="9">
        <v>2352</v>
      </c>
      <c r="Y10" s="9">
        <f>X10</f>
        <v>2352</v>
      </c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</row>
    <row r="11" spans="1:45">
      <c r="B11" t="s">
        <v>25</v>
      </c>
      <c r="C11" s="9">
        <v>0</v>
      </c>
      <c r="D11" s="9">
        <v>0</v>
      </c>
      <c r="E11" s="9">
        <v>0</v>
      </c>
      <c r="F11" s="9">
        <f>V11-SUM(C11:E11)</f>
        <v>0</v>
      </c>
      <c r="G11" s="9">
        <v>293</v>
      </c>
      <c r="H11" s="9">
        <v>616</v>
      </c>
      <c r="I11" s="9">
        <v>590</v>
      </c>
      <c r="J11" s="9">
        <f>W11-SUM(G11:I11)</f>
        <v>601</v>
      </c>
      <c r="K11" s="9">
        <v>518</v>
      </c>
      <c r="L11" s="9">
        <v>481</v>
      </c>
      <c r="M11" s="9">
        <v>450</v>
      </c>
      <c r="N11" s="9">
        <f>X11-SUM(K11:M11)</f>
        <v>420</v>
      </c>
      <c r="O11" s="9">
        <v>392</v>
      </c>
      <c r="P11" s="9">
        <v>372</v>
      </c>
      <c r="Q11" s="9">
        <v>352</v>
      </c>
      <c r="R11" s="9"/>
      <c r="S11" s="9"/>
      <c r="T11" s="9">
        <v>0</v>
      </c>
      <c r="U11" s="9">
        <v>0</v>
      </c>
      <c r="V11" s="9">
        <v>0</v>
      </c>
      <c r="W11" s="9">
        <v>2100</v>
      </c>
      <c r="X11" s="9">
        <v>1869</v>
      </c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</row>
    <row r="12" spans="1:45">
      <c r="B12" t="s">
        <v>29</v>
      </c>
      <c r="C12" s="9">
        <v>-4</v>
      </c>
      <c r="D12" s="9">
        <v>-1</v>
      </c>
      <c r="E12" s="9">
        <v>-3</v>
      </c>
      <c r="F12" s="9">
        <f>V12-SUM(C12:E12)</f>
        <v>-4</v>
      </c>
      <c r="G12" s="9">
        <v>-83</v>
      </c>
      <c r="H12" s="9">
        <v>-6</v>
      </c>
      <c r="I12" s="9">
        <v>-8</v>
      </c>
      <c r="J12" s="9">
        <f>W12-SUM(G12:I12)</f>
        <v>-5</v>
      </c>
      <c r="K12" s="9">
        <v>-10</v>
      </c>
      <c r="L12" s="9">
        <v>-8</v>
      </c>
      <c r="M12" s="9">
        <v>-10</v>
      </c>
      <c r="N12" s="9">
        <f>X12-SUM(K12:M12)</f>
        <v>-6</v>
      </c>
      <c r="O12" s="9">
        <v>-13</v>
      </c>
      <c r="P12" s="9">
        <v>-10</v>
      </c>
      <c r="Q12" s="9">
        <v>-14</v>
      </c>
      <c r="R12" s="9"/>
      <c r="S12" s="9"/>
      <c r="T12" s="9">
        <v>-60</v>
      </c>
      <c r="U12" s="9">
        <v>0</v>
      </c>
      <c r="V12" s="9">
        <v>-12</v>
      </c>
      <c r="W12" s="9">
        <v>-102</v>
      </c>
      <c r="X12" s="9">
        <v>-34</v>
      </c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</row>
    <row r="13" spans="1:45" s="10" customFormat="1">
      <c r="B13" s="10" t="s">
        <v>30</v>
      </c>
      <c r="C13" s="11">
        <f>SUM(C9:C12)</f>
        <v>925</v>
      </c>
      <c r="D13" s="11">
        <f t="shared" ref="D13:AR13" si="2">SUM(D9:D12)</f>
        <v>999</v>
      </c>
      <c r="E13" s="11">
        <f t="shared" si="2"/>
        <v>1138</v>
      </c>
      <c r="F13" s="11">
        <f t="shared" si="2"/>
        <v>1219</v>
      </c>
      <c r="G13" s="11">
        <f t="shared" si="2"/>
        <v>1867</v>
      </c>
      <c r="H13" s="11">
        <f t="shared" si="2"/>
        <v>2502</v>
      </c>
      <c r="I13" s="11">
        <f t="shared" si="2"/>
        <v>2418</v>
      </c>
      <c r="J13" s="11">
        <f t="shared" si="2"/>
        <v>2552</v>
      </c>
      <c r="K13" s="11">
        <f t="shared" si="2"/>
        <v>2504</v>
      </c>
      <c r="L13" s="11">
        <f t="shared" si="2"/>
        <v>2463</v>
      </c>
      <c r="M13" s="11">
        <f t="shared" si="2"/>
        <v>2523</v>
      </c>
      <c r="N13" s="11">
        <f t="shared" si="2"/>
        <v>2569</v>
      </c>
      <c r="O13" s="11">
        <f t="shared" si="2"/>
        <v>2524</v>
      </c>
      <c r="P13" s="11">
        <f t="shared" si="2"/>
        <v>2595</v>
      </c>
      <c r="Q13" s="11">
        <f t="shared" si="2"/>
        <v>2695</v>
      </c>
      <c r="R13" s="11">
        <f t="shared" si="2"/>
        <v>0</v>
      </c>
      <c r="S13" s="11"/>
      <c r="T13" s="11">
        <f t="shared" si="2"/>
        <v>2237</v>
      </c>
      <c r="U13" s="11">
        <f t="shared" si="2"/>
        <v>2978</v>
      </c>
      <c r="V13" s="11">
        <f t="shared" si="2"/>
        <v>4281</v>
      </c>
      <c r="W13" s="11">
        <f t="shared" si="2"/>
        <v>9339</v>
      </c>
      <c r="X13" s="11">
        <f t="shared" si="2"/>
        <v>10059</v>
      </c>
      <c r="Y13" s="11">
        <f t="shared" si="2"/>
        <v>8224</v>
      </c>
      <c r="Z13" s="11">
        <f t="shared" si="2"/>
        <v>0</v>
      </c>
      <c r="AA13" s="11">
        <f t="shared" si="2"/>
        <v>0</v>
      </c>
      <c r="AB13" s="11">
        <f t="shared" si="2"/>
        <v>0</v>
      </c>
      <c r="AC13" s="11">
        <f t="shared" si="2"/>
        <v>0</v>
      </c>
      <c r="AD13" s="11">
        <f t="shared" si="2"/>
        <v>0</v>
      </c>
      <c r="AE13" s="11">
        <f t="shared" si="2"/>
        <v>0</v>
      </c>
      <c r="AF13" s="11">
        <f t="shared" si="2"/>
        <v>0</v>
      </c>
      <c r="AG13" s="11">
        <f t="shared" si="2"/>
        <v>0</v>
      </c>
      <c r="AH13" s="11">
        <f t="shared" si="2"/>
        <v>0</v>
      </c>
      <c r="AI13" s="11">
        <f t="shared" si="2"/>
        <v>0</v>
      </c>
      <c r="AJ13" s="11">
        <f t="shared" si="2"/>
        <v>0</v>
      </c>
      <c r="AK13" s="11">
        <f t="shared" si="2"/>
        <v>0</v>
      </c>
      <c r="AL13" s="11">
        <f t="shared" si="2"/>
        <v>0</v>
      </c>
      <c r="AM13" s="11">
        <f t="shared" si="2"/>
        <v>0</v>
      </c>
      <c r="AN13" s="11">
        <f t="shared" si="2"/>
        <v>0</v>
      </c>
      <c r="AO13" s="11">
        <f t="shared" si="2"/>
        <v>0</v>
      </c>
      <c r="AP13" s="11">
        <f t="shared" si="2"/>
        <v>0</v>
      </c>
      <c r="AQ13" s="11">
        <f t="shared" si="2"/>
        <v>0</v>
      </c>
      <c r="AR13" s="11">
        <f t="shared" si="2"/>
        <v>0</v>
      </c>
      <c r="AS13" s="11"/>
    </row>
    <row r="14" spans="1:45" s="10" customFormat="1">
      <c r="B14" s="10" t="s">
        <v>31</v>
      </c>
      <c r="C14" s="11">
        <f>C8-C13</f>
        <v>662</v>
      </c>
      <c r="D14" s="11">
        <f t="shared" ref="D14:AR14" si="3">D8-D13</f>
        <v>831</v>
      </c>
      <c r="E14" s="11">
        <f t="shared" si="3"/>
        <v>948</v>
      </c>
      <c r="F14" s="11">
        <f t="shared" si="3"/>
        <v>1207</v>
      </c>
      <c r="G14" s="11">
        <f t="shared" si="3"/>
        <v>951</v>
      </c>
      <c r="H14" s="11">
        <f t="shared" si="3"/>
        <v>526</v>
      </c>
      <c r="I14" s="11">
        <f t="shared" si="3"/>
        <v>-64</v>
      </c>
      <c r="J14" s="11">
        <f t="shared" si="3"/>
        <v>-149</v>
      </c>
      <c r="K14" s="11">
        <f t="shared" si="3"/>
        <v>-145</v>
      </c>
      <c r="L14" s="11">
        <f t="shared" si="3"/>
        <v>-20</v>
      </c>
      <c r="M14" s="11">
        <f t="shared" si="3"/>
        <v>224</v>
      </c>
      <c r="N14" s="11">
        <f t="shared" si="3"/>
        <v>342</v>
      </c>
      <c r="O14" s="11">
        <f t="shared" si="3"/>
        <v>36</v>
      </c>
      <c r="P14" s="11">
        <f t="shared" si="3"/>
        <v>269</v>
      </c>
      <c r="Q14" s="11">
        <f t="shared" si="3"/>
        <v>724</v>
      </c>
      <c r="R14" s="11">
        <f t="shared" si="3"/>
        <v>0</v>
      </c>
      <c r="S14" s="11"/>
      <c r="T14" s="11">
        <f t="shared" si="3"/>
        <v>631</v>
      </c>
      <c r="U14" s="11">
        <f t="shared" si="3"/>
        <v>1369</v>
      </c>
      <c r="V14" s="11">
        <f t="shared" si="3"/>
        <v>3648</v>
      </c>
      <c r="W14" s="11">
        <f t="shared" si="3"/>
        <v>1264</v>
      </c>
      <c r="X14" s="11">
        <f t="shared" si="3"/>
        <v>401</v>
      </c>
      <c r="Y14" s="11">
        <f t="shared" si="3"/>
        <v>4660.2599999999984</v>
      </c>
      <c r="Z14" s="11">
        <f t="shared" si="3"/>
        <v>0</v>
      </c>
      <c r="AA14" s="11">
        <f t="shared" si="3"/>
        <v>0</v>
      </c>
      <c r="AB14" s="11">
        <f t="shared" si="3"/>
        <v>0</v>
      </c>
      <c r="AC14" s="11">
        <f t="shared" si="3"/>
        <v>0</v>
      </c>
      <c r="AD14" s="11">
        <f t="shared" si="3"/>
        <v>0</v>
      </c>
      <c r="AE14" s="11">
        <f t="shared" si="3"/>
        <v>0</v>
      </c>
      <c r="AF14" s="11">
        <f t="shared" si="3"/>
        <v>0</v>
      </c>
      <c r="AG14" s="11">
        <f t="shared" si="3"/>
        <v>0</v>
      </c>
      <c r="AH14" s="11">
        <f t="shared" si="3"/>
        <v>0</v>
      </c>
      <c r="AI14" s="11">
        <f t="shared" si="3"/>
        <v>0</v>
      </c>
      <c r="AJ14" s="11">
        <f t="shared" si="3"/>
        <v>0</v>
      </c>
      <c r="AK14" s="11">
        <f t="shared" si="3"/>
        <v>0</v>
      </c>
      <c r="AL14" s="11">
        <f t="shared" si="3"/>
        <v>0</v>
      </c>
      <c r="AM14" s="11">
        <f t="shared" si="3"/>
        <v>0</v>
      </c>
      <c r="AN14" s="11">
        <f t="shared" si="3"/>
        <v>0</v>
      </c>
      <c r="AO14" s="11">
        <f t="shared" si="3"/>
        <v>0</v>
      </c>
      <c r="AP14" s="11">
        <f t="shared" si="3"/>
        <v>0</v>
      </c>
      <c r="AQ14" s="11">
        <f t="shared" si="3"/>
        <v>0</v>
      </c>
      <c r="AR14" s="11">
        <f t="shared" si="3"/>
        <v>0</v>
      </c>
      <c r="AS14" s="11"/>
    </row>
    <row r="15" spans="1:45">
      <c r="B15" t="s">
        <v>32</v>
      </c>
      <c r="C15" s="9">
        <v>-9</v>
      </c>
      <c r="D15" s="9">
        <v>-10</v>
      </c>
      <c r="E15" s="9">
        <v>-7</v>
      </c>
      <c r="F15" s="9">
        <f>V15-SUM(C15:E15)</f>
        <v>-8</v>
      </c>
      <c r="G15" s="9">
        <v>-13</v>
      </c>
      <c r="H15" s="9">
        <v>-25</v>
      </c>
      <c r="I15" s="9">
        <v>-31</v>
      </c>
      <c r="J15" s="9">
        <f>W15-SUM(G15:I15)</f>
        <v>-19</v>
      </c>
      <c r="K15" s="9">
        <v>-25</v>
      </c>
      <c r="L15" s="9">
        <v>-28</v>
      </c>
      <c r="M15" s="9">
        <v>-26</v>
      </c>
      <c r="N15" s="9">
        <f>X15-SUM(K15:M15)</f>
        <v>-27</v>
      </c>
      <c r="O15" s="9">
        <v>-25</v>
      </c>
      <c r="P15" s="9">
        <v>-25</v>
      </c>
      <c r="Q15" s="9">
        <v>-23</v>
      </c>
      <c r="R15" s="9"/>
      <c r="S15" s="9"/>
      <c r="T15" s="9">
        <v>-94</v>
      </c>
      <c r="U15" s="9">
        <v>-47</v>
      </c>
      <c r="V15" s="9">
        <v>-34</v>
      </c>
      <c r="W15" s="9">
        <v>-88</v>
      </c>
      <c r="X15" s="9">
        <v>-106</v>
      </c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</row>
    <row r="16" spans="1:45">
      <c r="B16" t="s">
        <v>33</v>
      </c>
      <c r="C16" s="9">
        <v>-11</v>
      </c>
      <c r="D16" s="9">
        <v>0</v>
      </c>
      <c r="E16" s="9">
        <v>62</v>
      </c>
      <c r="F16" s="9">
        <f>V16-SUM(C16:E16)</f>
        <v>4</v>
      </c>
      <c r="G16" s="9">
        <v>-42</v>
      </c>
      <c r="H16" s="9">
        <v>-4</v>
      </c>
      <c r="I16" s="9">
        <v>22</v>
      </c>
      <c r="J16" s="9">
        <f>W16-SUM(G16:I16)</f>
        <v>32</v>
      </c>
      <c r="K16" s="9">
        <v>43</v>
      </c>
      <c r="L16" s="9">
        <v>46</v>
      </c>
      <c r="M16" s="9">
        <v>59</v>
      </c>
      <c r="N16" s="9">
        <f>X16-SUM(K16:M16)</f>
        <v>49</v>
      </c>
      <c r="O16" s="9">
        <v>53</v>
      </c>
      <c r="P16" s="9">
        <v>55</v>
      </c>
      <c r="Q16" s="9">
        <v>36</v>
      </c>
      <c r="R16" s="9"/>
      <c r="S16" s="9"/>
      <c r="T16" s="9">
        <v>-165</v>
      </c>
      <c r="U16" s="9">
        <v>-47</v>
      </c>
      <c r="V16" s="9">
        <v>55</v>
      </c>
      <c r="W16" s="9">
        <v>8</v>
      </c>
      <c r="X16" s="9">
        <v>197</v>
      </c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</row>
    <row r="17" spans="2:154">
      <c r="B17" t="s">
        <v>34</v>
      </c>
      <c r="C17" s="9">
        <f>SUM(C14:C16)</f>
        <v>642</v>
      </c>
      <c r="D17" s="9">
        <f t="shared" ref="D17:AF17" si="4">SUM(D14:D16)</f>
        <v>821</v>
      </c>
      <c r="E17" s="9">
        <f t="shared" si="4"/>
        <v>1003</v>
      </c>
      <c r="F17" s="9">
        <f t="shared" si="4"/>
        <v>1203</v>
      </c>
      <c r="G17" s="9">
        <f t="shared" si="4"/>
        <v>896</v>
      </c>
      <c r="H17" s="9">
        <f t="shared" si="4"/>
        <v>497</v>
      </c>
      <c r="I17" s="9">
        <f t="shared" si="4"/>
        <v>-73</v>
      </c>
      <c r="J17" s="9">
        <f t="shared" si="4"/>
        <v>-136</v>
      </c>
      <c r="K17" s="9">
        <f t="shared" si="4"/>
        <v>-127</v>
      </c>
      <c r="L17" s="9">
        <f t="shared" si="4"/>
        <v>-2</v>
      </c>
      <c r="M17" s="9">
        <f t="shared" si="4"/>
        <v>257</v>
      </c>
      <c r="N17" s="9">
        <f t="shared" si="4"/>
        <v>364</v>
      </c>
      <c r="O17" s="9">
        <f t="shared" si="4"/>
        <v>64</v>
      </c>
      <c r="P17" s="9">
        <f t="shared" si="4"/>
        <v>299</v>
      </c>
      <c r="Q17" s="9">
        <f t="shared" si="4"/>
        <v>737</v>
      </c>
      <c r="R17" s="9">
        <f t="shared" si="4"/>
        <v>0</v>
      </c>
      <c r="S17" s="9"/>
      <c r="T17" s="9">
        <f t="shared" si="4"/>
        <v>372</v>
      </c>
      <c r="U17" s="9">
        <f t="shared" si="4"/>
        <v>1275</v>
      </c>
      <c r="V17" s="9">
        <f t="shared" si="4"/>
        <v>3669</v>
      </c>
      <c r="W17" s="9">
        <f t="shared" si="4"/>
        <v>1184</v>
      </c>
      <c r="X17" s="9">
        <f t="shared" si="4"/>
        <v>492</v>
      </c>
      <c r="Y17" s="9">
        <f t="shared" si="4"/>
        <v>4660.2599999999984</v>
      </c>
      <c r="Z17" s="9">
        <f t="shared" si="4"/>
        <v>0</v>
      </c>
      <c r="AA17" s="9">
        <f t="shared" si="4"/>
        <v>0</v>
      </c>
      <c r="AB17" s="9">
        <f t="shared" si="4"/>
        <v>0</v>
      </c>
      <c r="AC17" s="9">
        <f t="shared" si="4"/>
        <v>0</v>
      </c>
      <c r="AD17" s="9">
        <f t="shared" si="4"/>
        <v>0</v>
      </c>
      <c r="AE17" s="9">
        <f t="shared" si="4"/>
        <v>0</v>
      </c>
      <c r="AF17" s="9">
        <f t="shared" si="4"/>
        <v>0</v>
      </c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</row>
    <row r="18" spans="2:154">
      <c r="B18" t="s">
        <v>35</v>
      </c>
      <c r="C18" s="9">
        <v>89</v>
      </c>
      <c r="D18" s="9">
        <v>113</v>
      </c>
      <c r="E18" s="9">
        <v>82</v>
      </c>
      <c r="F18" s="9">
        <f>V18-SUM(C18:E18)</f>
        <v>229</v>
      </c>
      <c r="G18" s="9">
        <v>113</v>
      </c>
      <c r="H18" s="9">
        <v>54</v>
      </c>
      <c r="I18" s="9">
        <v>-135</v>
      </c>
      <c r="J18" s="9">
        <f>W18-SUM(G18:I18)</f>
        <v>-154</v>
      </c>
      <c r="K18" s="9">
        <v>13</v>
      </c>
      <c r="L18" s="9">
        <v>-23</v>
      </c>
      <c r="M18" s="9">
        <v>-39</v>
      </c>
      <c r="N18" s="9">
        <f>X18-SUM(K18:M18)</f>
        <v>-297</v>
      </c>
      <c r="O18" s="9">
        <v>-52</v>
      </c>
      <c r="P18" s="9">
        <v>41</v>
      </c>
      <c r="Q18" s="9">
        <v>-27</v>
      </c>
      <c r="R18" s="9"/>
      <c r="S18" s="9"/>
      <c r="T18" s="9">
        <v>31</v>
      </c>
      <c r="U18" s="9">
        <v>-1210</v>
      </c>
      <c r="V18" s="9">
        <v>513</v>
      </c>
      <c r="W18" s="9">
        <v>-122</v>
      </c>
      <c r="X18" s="9">
        <v>-346</v>
      </c>
      <c r="Y18" s="9">
        <f>Y17*0.1</f>
        <v>466.02599999999984</v>
      </c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</row>
    <row r="19" spans="2:154">
      <c r="B19" t="s">
        <v>36</v>
      </c>
      <c r="C19" s="9">
        <v>2</v>
      </c>
      <c r="D19" s="9">
        <v>2</v>
      </c>
      <c r="E19" s="9">
        <v>2</v>
      </c>
      <c r="F19" s="9">
        <f>V19-SUM(C19:E19)</f>
        <v>0</v>
      </c>
      <c r="G19" s="9">
        <v>3</v>
      </c>
      <c r="H19" s="9">
        <v>4</v>
      </c>
      <c r="I19" s="9">
        <v>4</v>
      </c>
      <c r="J19" s="9">
        <f>W19-SUM(G19:I19)</f>
        <v>3</v>
      </c>
      <c r="K19" s="9">
        <v>1</v>
      </c>
      <c r="L19" s="9">
        <v>6</v>
      </c>
      <c r="M19" s="9">
        <v>3</v>
      </c>
      <c r="N19" s="9">
        <f>X19-SUM(K19:M19)</f>
        <v>6</v>
      </c>
      <c r="O19" s="9">
        <v>7</v>
      </c>
      <c r="P19" s="9">
        <v>7</v>
      </c>
      <c r="Q19" s="9">
        <v>7</v>
      </c>
      <c r="R19" s="9"/>
      <c r="S19" s="9"/>
      <c r="T19" s="9">
        <v>0</v>
      </c>
      <c r="U19" s="9">
        <v>5</v>
      </c>
      <c r="V19" s="9">
        <v>6</v>
      </c>
      <c r="W19" s="9">
        <v>14</v>
      </c>
      <c r="X19" s="9">
        <v>16</v>
      </c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</row>
    <row r="20" spans="2:154" s="14" customFormat="1">
      <c r="B20" s="14" t="s">
        <v>37</v>
      </c>
      <c r="C20" s="15">
        <f>C17-C18+C19</f>
        <v>555</v>
      </c>
      <c r="D20" s="15">
        <f t="shared" ref="D20:H20" si="5">D17-D18+D19</f>
        <v>710</v>
      </c>
      <c r="E20" s="15">
        <f t="shared" si="5"/>
        <v>923</v>
      </c>
      <c r="F20" s="15">
        <f t="shared" si="5"/>
        <v>974</v>
      </c>
      <c r="G20" s="15">
        <f t="shared" si="5"/>
        <v>786</v>
      </c>
      <c r="H20" s="15">
        <f t="shared" si="5"/>
        <v>447</v>
      </c>
      <c r="I20" s="15">
        <f t="shared" ref="I20" si="6">I17-I18+I19</f>
        <v>66</v>
      </c>
      <c r="J20" s="15">
        <f t="shared" ref="J20" si="7">J17-J18+J19</f>
        <v>21</v>
      </c>
      <c r="K20" s="15">
        <f t="shared" ref="K20" si="8">K17-K18+K19</f>
        <v>-139</v>
      </c>
      <c r="L20" s="15">
        <f t="shared" ref="L20:M20" si="9">L17-L18+L19</f>
        <v>27</v>
      </c>
      <c r="M20" s="15">
        <f t="shared" si="9"/>
        <v>299</v>
      </c>
      <c r="N20" s="15">
        <f t="shared" ref="N20" si="10">N17-N18+N19</f>
        <v>667</v>
      </c>
      <c r="O20" s="15">
        <f t="shared" ref="O20" si="11">O17-O18+O19</f>
        <v>123</v>
      </c>
      <c r="P20" s="15">
        <f t="shared" ref="P20" si="12">P17-P18+P19</f>
        <v>265</v>
      </c>
      <c r="Q20" s="15">
        <f t="shared" ref="Q20:R20" si="13">Q17-Q18+Q19</f>
        <v>771</v>
      </c>
      <c r="R20" s="15">
        <f t="shared" si="13"/>
        <v>0</v>
      </c>
      <c r="S20" s="15"/>
      <c r="T20" s="15">
        <f t="shared" ref="T20" si="14">T17-T18+T19</f>
        <v>341</v>
      </c>
      <c r="U20" s="15">
        <f t="shared" ref="U20" si="15">U17-U18+U19</f>
        <v>2490</v>
      </c>
      <c r="V20" s="15">
        <f t="shared" ref="V20" si="16">V17-V18+V19</f>
        <v>3162</v>
      </c>
      <c r="W20" s="15">
        <f t="shared" ref="W20:X20" si="17">W17-W18+W19</f>
        <v>1320</v>
      </c>
      <c r="X20" s="15">
        <f t="shared" si="17"/>
        <v>854</v>
      </c>
      <c r="Y20" s="15">
        <f t="shared" ref="Y20" si="18">Y17-Y18+Y19</f>
        <v>4194.2339999999986</v>
      </c>
      <c r="Z20" s="15">
        <f>Z5*Z28</f>
        <v>8072.945999999999</v>
      </c>
      <c r="AA20" s="15">
        <f t="shared" ref="AA20:AG20" si="19">AA5*AA28</f>
        <v>10091.182499999999</v>
      </c>
      <c r="AB20" s="15">
        <f t="shared" si="19"/>
        <v>12109.418999999998</v>
      </c>
      <c r="AC20" s="15">
        <f t="shared" si="19"/>
        <v>13925.831849999997</v>
      </c>
      <c r="AD20" s="15">
        <f t="shared" si="19"/>
        <v>15318.415034999998</v>
      </c>
      <c r="AE20" s="15">
        <f t="shared" si="19"/>
        <v>16850.256538499998</v>
      </c>
      <c r="AF20" s="15">
        <f t="shared" si="19"/>
        <v>17692.769365425</v>
      </c>
      <c r="AG20" s="15">
        <f t="shared" si="19"/>
        <v>18577.407833696252</v>
      </c>
      <c r="AH20" s="15">
        <f>AG20*(1+Main!$L$10)</f>
        <v>18577.407833696252</v>
      </c>
      <c r="AI20" s="15">
        <f>AH20*(1+Main!$L$10)</f>
        <v>18577.407833696252</v>
      </c>
      <c r="AJ20" s="15">
        <f>AI20*(1+Main!$L$10)</f>
        <v>18577.407833696252</v>
      </c>
      <c r="AK20" s="15">
        <f>AJ20*(1+Main!$L$10)</f>
        <v>18577.407833696252</v>
      </c>
      <c r="AL20" s="15">
        <f>AK20*(1+Main!$L$10)</f>
        <v>18577.407833696252</v>
      </c>
      <c r="AM20" s="15">
        <f>AL20*(1+Main!$L$10)</f>
        <v>18577.407833696252</v>
      </c>
      <c r="AN20" s="15">
        <f>AM20*(1+Main!$L$10)</f>
        <v>18577.407833696252</v>
      </c>
      <c r="AO20" s="15">
        <f>AN20*(1+Main!$L$10)</f>
        <v>18577.407833696252</v>
      </c>
      <c r="AP20" s="15">
        <f>AO20*(1+Main!$L$10)</f>
        <v>18577.407833696252</v>
      </c>
      <c r="AQ20" s="15">
        <f>AP20*(1+Main!$L$10)</f>
        <v>18577.407833696252</v>
      </c>
      <c r="AR20" s="15">
        <f>AQ20*(1+Main!$L$10)</f>
        <v>18577.407833696252</v>
      </c>
      <c r="AS20" s="15">
        <f>AR20*(1+Main!$L$10)</f>
        <v>18577.407833696252</v>
      </c>
      <c r="AT20" s="15">
        <f>AS20*(1+Main!$L$10)</f>
        <v>18577.407833696252</v>
      </c>
      <c r="AU20" s="15">
        <f>AT20*(1+Main!$L$10)</f>
        <v>18577.407833696252</v>
      </c>
      <c r="AV20" s="15">
        <f>AU20*(1+Main!$L$10)</f>
        <v>18577.407833696252</v>
      </c>
      <c r="AW20" s="15">
        <f>AV20*(1+Main!$L$10)</f>
        <v>18577.407833696252</v>
      </c>
      <c r="AX20" s="15">
        <f>AW20*(1+Main!$L$10)</f>
        <v>18577.407833696252</v>
      </c>
      <c r="AY20" s="15">
        <f>AX20*(1+Main!$L$10)</f>
        <v>18577.407833696252</v>
      </c>
      <c r="AZ20" s="15">
        <f>AY20*(1+Main!$L$10)</f>
        <v>18577.407833696252</v>
      </c>
      <c r="BA20" s="15">
        <f>AZ20*(1+Main!$L$10)</f>
        <v>18577.407833696252</v>
      </c>
      <c r="BB20" s="15">
        <f>BA20*(1+Main!$L$10)</f>
        <v>18577.407833696252</v>
      </c>
      <c r="BC20" s="15">
        <f>BB20*(1+Main!$L$10)</f>
        <v>18577.407833696252</v>
      </c>
      <c r="BD20" s="15">
        <f>BC20*(1+Main!$L$10)</f>
        <v>18577.407833696252</v>
      </c>
      <c r="BE20" s="15">
        <f>BD20*(1+Main!$L$10)</f>
        <v>18577.407833696252</v>
      </c>
      <c r="BF20" s="15">
        <f>BE20*(1+Main!$L$10)</f>
        <v>18577.407833696252</v>
      </c>
      <c r="BG20" s="15">
        <f>BF20*(1+Main!$L$10)</f>
        <v>18577.407833696252</v>
      </c>
      <c r="BH20" s="15">
        <f>BG20*(1+Main!$L$10)</f>
        <v>18577.407833696252</v>
      </c>
      <c r="BI20" s="15">
        <f>BH20*(1+Main!$L$10)</f>
        <v>18577.407833696252</v>
      </c>
      <c r="BJ20" s="15">
        <f>BI20*(1+Main!$L$10)</f>
        <v>18577.407833696252</v>
      </c>
      <c r="BK20" s="15">
        <f>BJ20*(1+Main!$L$10)</f>
        <v>18577.407833696252</v>
      </c>
      <c r="BL20" s="15">
        <f>BK20*(1+Main!$L$10)</f>
        <v>18577.407833696252</v>
      </c>
      <c r="BM20" s="15">
        <f>BL20*(1+Main!$L$10)</f>
        <v>18577.407833696252</v>
      </c>
      <c r="BN20" s="15">
        <f>BM20*(1+Main!$L$10)</f>
        <v>18577.407833696252</v>
      </c>
      <c r="BO20" s="15">
        <f>BN20*(1+Main!$L$10)</f>
        <v>18577.407833696252</v>
      </c>
      <c r="BP20" s="15">
        <f>BO20*(1+Main!$L$10)</f>
        <v>18577.407833696252</v>
      </c>
      <c r="BQ20" s="15">
        <f>BP20*(1+Main!$L$10)</f>
        <v>18577.407833696252</v>
      </c>
      <c r="BR20" s="15">
        <f>BQ20*(1+Main!$L$10)</f>
        <v>18577.407833696252</v>
      </c>
      <c r="BS20" s="15">
        <f>BR20*(1+Main!$L$10)</f>
        <v>18577.407833696252</v>
      </c>
      <c r="BT20" s="15">
        <f>BS20*(1+Main!$L$10)</f>
        <v>18577.407833696252</v>
      </c>
      <c r="BU20" s="15">
        <f>BT20*(1+Main!$L$10)</f>
        <v>18577.407833696252</v>
      </c>
      <c r="BV20" s="15">
        <f>BU20*(1+Main!$L$10)</f>
        <v>18577.407833696252</v>
      </c>
      <c r="BW20" s="15">
        <f>BV20*(1+Main!$L$10)</f>
        <v>18577.407833696252</v>
      </c>
      <c r="BX20" s="15">
        <f>BW20*(1+Main!$L$10)</f>
        <v>18577.407833696252</v>
      </c>
      <c r="BY20" s="15">
        <f>BX20*(1+Main!$L$10)</f>
        <v>18577.407833696252</v>
      </c>
      <c r="BZ20" s="15">
        <f>BY20*(1+Main!$L$10)</f>
        <v>18577.407833696252</v>
      </c>
      <c r="CA20" s="15">
        <f>BZ20*(1+Main!$L$10)</f>
        <v>18577.407833696252</v>
      </c>
      <c r="CB20" s="15">
        <f>CA20*(1+Main!$L$10)</f>
        <v>18577.407833696252</v>
      </c>
      <c r="CC20" s="15">
        <f>CB20*(1+Main!$L$10)</f>
        <v>18577.407833696252</v>
      </c>
      <c r="CD20" s="15">
        <f>CC20*(1+Main!$L$10)</f>
        <v>18577.407833696252</v>
      </c>
      <c r="CE20" s="15">
        <f>CD20*(1+Main!$L$10)</f>
        <v>18577.407833696252</v>
      </c>
      <c r="CF20" s="15">
        <f>CE20*(1+Main!$L$10)</f>
        <v>18577.407833696252</v>
      </c>
      <c r="CG20" s="15">
        <f>CF20*(1+Main!$L$10)</f>
        <v>18577.407833696252</v>
      </c>
      <c r="CH20" s="15">
        <f>CG20*(1+Main!$L$10)</f>
        <v>18577.407833696252</v>
      </c>
      <c r="CI20" s="15">
        <f>CH20*(1+Main!$L$10)</f>
        <v>18577.407833696252</v>
      </c>
      <c r="CJ20" s="15">
        <f>CI20*(1+Main!$L$10)</f>
        <v>18577.407833696252</v>
      </c>
      <c r="CK20" s="15">
        <f>CJ20*(1+Main!$L$10)</f>
        <v>18577.407833696252</v>
      </c>
      <c r="CL20" s="15">
        <f>CK20*(1+Main!$L$10)</f>
        <v>18577.407833696252</v>
      </c>
      <c r="CM20" s="15">
        <f>CL20*(1+Main!$L$10)</f>
        <v>18577.407833696252</v>
      </c>
      <c r="CN20" s="15">
        <f>CM20*(1+Main!$L$10)</f>
        <v>18577.407833696252</v>
      </c>
      <c r="CO20" s="15">
        <f>CN20*(1+Main!$L$10)</f>
        <v>18577.407833696252</v>
      </c>
      <c r="CP20" s="15">
        <f>CO20*(1+Main!$L$10)</f>
        <v>18577.407833696252</v>
      </c>
      <c r="CQ20" s="15">
        <f>CP20*(1+Main!$L$10)</f>
        <v>18577.407833696252</v>
      </c>
      <c r="CR20" s="15">
        <f>CQ20*(1+Main!$L$10)</f>
        <v>18577.407833696252</v>
      </c>
      <c r="CS20" s="15">
        <f>CR20*(1+Main!$L$10)</f>
        <v>18577.407833696252</v>
      </c>
      <c r="CT20" s="15">
        <f>CS20*(1+Main!$L$10)</f>
        <v>18577.407833696252</v>
      </c>
      <c r="CU20" s="15">
        <f>CT20*(1+Main!$L$10)</f>
        <v>18577.407833696252</v>
      </c>
      <c r="CV20" s="15">
        <f>CU20*(1+Main!$L$10)</f>
        <v>18577.407833696252</v>
      </c>
      <c r="CW20" s="15">
        <f>CV20*(1+Main!$L$10)</f>
        <v>18577.407833696252</v>
      </c>
      <c r="CX20" s="15">
        <f>CW20*(1+Main!$L$10)</f>
        <v>18577.407833696252</v>
      </c>
      <c r="CY20" s="15">
        <f>CX20*(1+Main!$L$10)</f>
        <v>18577.407833696252</v>
      </c>
      <c r="CZ20" s="15">
        <f>CY20*(1+Main!$L$10)</f>
        <v>18577.407833696252</v>
      </c>
      <c r="DA20" s="15">
        <f>CZ20*(1+Main!$L$10)</f>
        <v>18577.407833696252</v>
      </c>
      <c r="DB20" s="15">
        <f>DA20*(1+Main!$L$10)</f>
        <v>18577.407833696252</v>
      </c>
      <c r="DC20" s="15">
        <f>DB20*(1+Main!$L$10)</f>
        <v>18577.407833696252</v>
      </c>
      <c r="DD20" s="15">
        <f>DC20*(1+Main!$L$10)</f>
        <v>18577.407833696252</v>
      </c>
      <c r="DE20" s="15">
        <f>DD20*(1+Main!$L$10)</f>
        <v>18577.407833696252</v>
      </c>
      <c r="DF20" s="15">
        <f>DE20*(1+Main!$L$10)</f>
        <v>18577.407833696252</v>
      </c>
      <c r="DG20" s="15">
        <f>DF20*(1+Main!$L$10)</f>
        <v>18577.407833696252</v>
      </c>
      <c r="DH20" s="15">
        <f>DG20*(1+Main!$L$10)</f>
        <v>18577.407833696252</v>
      </c>
      <c r="DI20" s="15">
        <f>DH20*(1+Main!$L$10)</f>
        <v>18577.407833696252</v>
      </c>
      <c r="DJ20" s="15">
        <f>DI20*(1+Main!$L$10)</f>
        <v>18577.407833696252</v>
      </c>
      <c r="DK20" s="15">
        <f>DJ20*(1+Main!$L$10)</f>
        <v>18577.407833696252</v>
      </c>
      <c r="DL20" s="15">
        <f>DK20*(1+Main!$L$10)</f>
        <v>18577.407833696252</v>
      </c>
      <c r="DM20" s="15">
        <f>DL20*(1+Main!$L$10)</f>
        <v>18577.407833696252</v>
      </c>
      <c r="DN20" s="15">
        <f>DM20*(1+Main!$L$10)</f>
        <v>18577.407833696252</v>
      </c>
      <c r="DO20" s="15">
        <f>DN20*(1+Main!$L$10)</f>
        <v>18577.407833696252</v>
      </c>
      <c r="DP20" s="15">
        <f>DO20*(1+Main!$L$10)</f>
        <v>18577.407833696252</v>
      </c>
      <c r="DQ20" s="15">
        <f>DP20*(1+Main!$L$10)</f>
        <v>18577.407833696252</v>
      </c>
      <c r="DR20" s="15">
        <f>DQ20*(1+Main!$L$10)</f>
        <v>18577.407833696252</v>
      </c>
      <c r="DS20" s="15">
        <f>DR20*(1+Main!$L$10)</f>
        <v>18577.407833696252</v>
      </c>
      <c r="DT20" s="15">
        <f>DS20*(1+Main!$L$10)</f>
        <v>18577.407833696252</v>
      </c>
      <c r="DU20" s="15">
        <f>DT20*(1+Main!$L$10)</f>
        <v>18577.407833696252</v>
      </c>
      <c r="DV20" s="15">
        <f>DU20*(1+Main!$L$10)</f>
        <v>18577.407833696252</v>
      </c>
      <c r="DW20" s="15">
        <f>DV20*(1+Main!$L$10)</f>
        <v>18577.407833696252</v>
      </c>
      <c r="DX20" s="15">
        <f>DW20*(1+Main!$L$10)</f>
        <v>18577.407833696252</v>
      </c>
      <c r="DY20" s="15">
        <f>DX20*(1+Main!$L$10)</f>
        <v>18577.407833696252</v>
      </c>
      <c r="DZ20" s="15">
        <f>DY20*(1+Main!$L$10)</f>
        <v>18577.407833696252</v>
      </c>
      <c r="EA20" s="15">
        <f>DZ20*(1+Main!$L$10)</f>
        <v>18577.407833696252</v>
      </c>
      <c r="EB20" s="15">
        <f>EA20*(1+Main!$L$10)</f>
        <v>18577.407833696252</v>
      </c>
      <c r="EC20" s="15">
        <f>EB20*(1+Main!$L$10)</f>
        <v>18577.407833696252</v>
      </c>
      <c r="ED20" s="15">
        <f>EC20*(1+Main!$L$10)</f>
        <v>18577.407833696252</v>
      </c>
      <c r="EE20" s="15">
        <f>ED20*(1+Main!$L$10)</f>
        <v>18577.407833696252</v>
      </c>
      <c r="EF20" s="15">
        <f>EE20*(1+Main!$L$10)</f>
        <v>18577.407833696252</v>
      </c>
      <c r="EG20" s="15">
        <f>EF20*(1+Main!$L$10)</f>
        <v>18577.407833696252</v>
      </c>
      <c r="EH20" s="15">
        <f>EG20*(1+Main!$L$10)</f>
        <v>18577.407833696252</v>
      </c>
      <c r="EI20" s="15">
        <f>EH20*(1+Main!$L$10)</f>
        <v>18577.407833696252</v>
      </c>
      <c r="EJ20" s="15">
        <f>EI20*(1+Main!$L$10)</f>
        <v>18577.407833696252</v>
      </c>
      <c r="EK20" s="15">
        <f>EJ20*(1+Main!$L$10)</f>
        <v>18577.407833696252</v>
      </c>
      <c r="EL20" s="15">
        <f>EK20*(1+Main!$L$10)</f>
        <v>18577.407833696252</v>
      </c>
      <c r="EM20" s="15">
        <f>EL20*(1+Main!$L$10)</f>
        <v>18577.407833696252</v>
      </c>
      <c r="EN20" s="15">
        <f>EM20*(1+Main!$L$10)</f>
        <v>18577.407833696252</v>
      </c>
      <c r="EO20" s="15">
        <f>EN20*(1+Main!$L$10)</f>
        <v>18577.407833696252</v>
      </c>
      <c r="EP20" s="15">
        <f>EO20*(1+Main!$L$10)</f>
        <v>18577.407833696252</v>
      </c>
      <c r="EQ20" s="15">
        <f>EP20*(1+Main!$L$10)</f>
        <v>18577.407833696252</v>
      </c>
      <c r="ER20" s="15">
        <f>EQ20*(1+Main!$L$10)</f>
        <v>18577.407833696252</v>
      </c>
      <c r="ES20" s="15">
        <f>ER20*(1+Main!$L$10)</f>
        <v>18577.407833696252</v>
      </c>
      <c r="ET20" s="15">
        <f>ES20*(1+Main!$L$10)</f>
        <v>18577.407833696252</v>
      </c>
      <c r="EU20" s="15">
        <f>ET20*(1+Main!$L$10)</f>
        <v>18577.407833696252</v>
      </c>
      <c r="EV20" s="15">
        <f>EU20*(1+Main!$L$10)</f>
        <v>18577.407833696252</v>
      </c>
      <c r="EW20" s="15">
        <f>EV20*(1+Main!$L$10)</f>
        <v>18577.407833696252</v>
      </c>
      <c r="EX20" s="15">
        <f>EW20*(1+Main!$L$10)</f>
        <v>18577.407833696252</v>
      </c>
    </row>
    <row r="21" spans="2:154" s="10" customFormat="1">
      <c r="B21" s="10" t="s">
        <v>38</v>
      </c>
      <c r="C21" s="12">
        <f>C20/C22</f>
        <v>0.45085296506904954</v>
      </c>
      <c r="D21" s="12">
        <f>D20/D22</f>
        <v>0.57629870129870131</v>
      </c>
      <c r="E21" s="12">
        <f>E20/E22</f>
        <v>0.75040650406504061</v>
      </c>
      <c r="F21" s="12">
        <f>F20/F22</f>
        <v>0.79251423921887709</v>
      </c>
      <c r="G21" s="12">
        <f>G20/G22</f>
        <v>0.55744680851063833</v>
      </c>
      <c r="H21" s="12">
        <f>H20/H22</f>
        <v>0.27389705882352944</v>
      </c>
      <c r="I21" s="12">
        <f>I20/I22</f>
        <v>4.0615384615384616E-2</v>
      </c>
      <c r="J21" s="12">
        <f>J20/J22</f>
        <v>1.336728198599618E-2</v>
      </c>
      <c r="K21" s="12">
        <f>K20/K22</f>
        <v>-8.6281812538795785E-2</v>
      </c>
      <c r="L21" s="12">
        <f>L20/L22</f>
        <v>1.6594960049170254E-2</v>
      </c>
      <c r="M21" s="12">
        <f>M20/M22</f>
        <v>0.18354818907305095</v>
      </c>
      <c r="N21" s="12">
        <f>N20/N22</f>
        <v>21.516129032258064</v>
      </c>
      <c r="O21" s="12">
        <f>O20/O22</f>
        <v>7.5045759609517995E-2</v>
      </c>
      <c r="P21" s="12">
        <f>P20/P22</f>
        <v>0.16188149053145998</v>
      </c>
      <c r="Q21" s="12">
        <f>Q20/Q22</f>
        <v>0.47127139364303178</v>
      </c>
      <c r="R21" s="12" t="e">
        <f>R20/R22</f>
        <v>#DIV/0!</v>
      </c>
      <c r="S21" s="12"/>
      <c r="T21" s="12">
        <f>T20/T22</f>
        <v>0.30446428571428569</v>
      </c>
      <c r="U21" s="12">
        <f>U20/U22</f>
        <v>2.0629660314830156</v>
      </c>
      <c r="V21" s="12">
        <f>V20/V22</f>
        <v>2.5728234336859237</v>
      </c>
      <c r="W21" s="12">
        <f>W20/W22</f>
        <v>0.84022915340547422</v>
      </c>
      <c r="X21" s="12">
        <f>X20/X22</f>
        <v>0.52553846153846151</v>
      </c>
      <c r="Y21" s="12">
        <f>Y20/Y22</f>
        <v>2.4817952662721887</v>
      </c>
      <c r="Z21" s="12" t="e">
        <f>Z20/Z22</f>
        <v>#DIV/0!</v>
      </c>
      <c r="AA21" s="12" t="e">
        <f>AA20/AA22</f>
        <v>#DIV/0!</v>
      </c>
      <c r="AB21" s="12" t="e">
        <f>AB20/AB22</f>
        <v>#DIV/0!</v>
      </c>
      <c r="AC21" s="12" t="e">
        <f>AC20/AC22</f>
        <v>#DIV/0!</v>
      </c>
      <c r="AD21" s="12" t="e">
        <f>AD20/AD22</f>
        <v>#DIV/0!</v>
      </c>
      <c r="AE21" s="12" t="e">
        <f>AE20/AE22</f>
        <v>#DIV/0!</v>
      </c>
      <c r="AF21" s="12" t="e">
        <f>AF20/AF22</f>
        <v>#DIV/0!</v>
      </c>
      <c r="AG21" s="12" t="e">
        <f>AG20/AG22</f>
        <v>#DIV/0!</v>
      </c>
      <c r="AH21" s="12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</row>
    <row r="22" spans="2:154">
      <c r="B22" t="s">
        <v>1</v>
      </c>
      <c r="C22" s="9">
        <v>1231</v>
      </c>
      <c r="D22" s="9">
        <v>1232</v>
      </c>
      <c r="E22" s="9">
        <v>1230</v>
      </c>
      <c r="F22" s="9">
        <f>V22</f>
        <v>1229</v>
      </c>
      <c r="G22" s="9">
        <v>1410</v>
      </c>
      <c r="H22" s="9">
        <v>1632</v>
      </c>
      <c r="I22" s="9">
        <v>1625</v>
      </c>
      <c r="J22" s="9">
        <f>W22</f>
        <v>1571</v>
      </c>
      <c r="K22" s="9">
        <v>1611</v>
      </c>
      <c r="L22" s="9">
        <v>1627</v>
      </c>
      <c r="M22" s="9">
        <v>1629</v>
      </c>
      <c r="N22" s="9">
        <f>X23</f>
        <v>31</v>
      </c>
      <c r="O22" s="9">
        <v>1639</v>
      </c>
      <c r="P22" s="9">
        <v>1637</v>
      </c>
      <c r="Q22" s="9">
        <v>1636</v>
      </c>
      <c r="R22" s="9"/>
      <c r="S22" s="9"/>
      <c r="T22" s="9">
        <v>1120</v>
      </c>
      <c r="U22" s="9">
        <v>1207</v>
      </c>
      <c r="V22" s="9">
        <v>1229</v>
      </c>
      <c r="W22" s="9">
        <v>1571</v>
      </c>
      <c r="X22" s="9">
        <v>1625</v>
      </c>
      <c r="Y22" s="9">
        <f>X22*1.04</f>
        <v>1690</v>
      </c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</row>
    <row r="23" spans="2:154">
      <c r="B23" t="s">
        <v>47</v>
      </c>
      <c r="C23" s="9">
        <v>-11</v>
      </c>
      <c r="D23" s="9">
        <v>1</v>
      </c>
      <c r="E23" s="9">
        <v>-7</v>
      </c>
      <c r="F23" s="9">
        <f>V23-SUM(C23:E23)</f>
        <v>-3</v>
      </c>
      <c r="G23" s="9">
        <v>1</v>
      </c>
      <c r="H23" s="9">
        <v>-31</v>
      </c>
      <c r="I23" s="9">
        <v>-55</v>
      </c>
      <c r="J23" s="9">
        <f>W23-SUM(G23:I23)</f>
        <v>47</v>
      </c>
      <c r="K23" s="9">
        <v>20</v>
      </c>
      <c r="L23" s="9">
        <v>-11</v>
      </c>
      <c r="M23" s="9">
        <v>-18</v>
      </c>
      <c r="N23" s="9">
        <f>X23-SUM(K23:M23)</f>
        <v>40</v>
      </c>
      <c r="O23" s="9">
        <v>-22</v>
      </c>
      <c r="P23" s="9">
        <v>-1</v>
      </c>
      <c r="Q23" s="9">
        <v>31</v>
      </c>
      <c r="R23" s="9"/>
      <c r="S23" s="9"/>
      <c r="T23" s="9">
        <v>8</v>
      </c>
      <c r="U23" s="9">
        <v>17</v>
      </c>
      <c r="V23" s="9">
        <v>-20</v>
      </c>
      <c r="W23" s="9">
        <v>-38</v>
      </c>
      <c r="X23" s="9">
        <v>31</v>
      </c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</row>
    <row r="24" spans="2:154">
      <c r="B24" t="s">
        <v>48</v>
      </c>
      <c r="C24" s="9">
        <f>C20+C23</f>
        <v>544</v>
      </c>
      <c r="D24" s="9">
        <f t="shared" ref="D24:AL24" si="20">D20+D23</f>
        <v>711</v>
      </c>
      <c r="E24" s="9">
        <f t="shared" si="20"/>
        <v>916</v>
      </c>
      <c r="F24" s="9">
        <f t="shared" si="20"/>
        <v>971</v>
      </c>
      <c r="G24" s="9">
        <f t="shared" si="20"/>
        <v>787</v>
      </c>
      <c r="H24" s="9">
        <f t="shared" si="20"/>
        <v>416</v>
      </c>
      <c r="I24" s="9">
        <f t="shared" si="20"/>
        <v>11</v>
      </c>
      <c r="J24" s="9">
        <f t="shared" si="20"/>
        <v>68</v>
      </c>
      <c r="K24" s="9">
        <f t="shared" si="20"/>
        <v>-119</v>
      </c>
      <c r="L24" s="9">
        <f t="shared" si="20"/>
        <v>16</v>
      </c>
      <c r="M24" s="9">
        <f t="shared" si="20"/>
        <v>281</v>
      </c>
      <c r="N24" s="9">
        <f t="shared" si="20"/>
        <v>707</v>
      </c>
      <c r="O24" s="9">
        <f t="shared" si="20"/>
        <v>101</v>
      </c>
      <c r="P24" s="9">
        <f t="shared" si="20"/>
        <v>264</v>
      </c>
      <c r="Q24" s="9">
        <f t="shared" si="20"/>
        <v>802</v>
      </c>
      <c r="R24" s="9">
        <f t="shared" si="20"/>
        <v>0</v>
      </c>
      <c r="S24" s="9"/>
      <c r="T24" s="9">
        <f t="shared" si="20"/>
        <v>349</v>
      </c>
      <c r="U24" s="9">
        <f t="shared" si="20"/>
        <v>2507</v>
      </c>
      <c r="V24" s="9">
        <f t="shared" si="20"/>
        <v>3142</v>
      </c>
      <c r="W24" s="9">
        <f t="shared" si="20"/>
        <v>1282</v>
      </c>
      <c r="X24" s="9">
        <f t="shared" si="20"/>
        <v>885</v>
      </c>
      <c r="Y24" s="9">
        <f t="shared" si="20"/>
        <v>4194.2339999999986</v>
      </c>
      <c r="Z24" s="9">
        <f t="shared" si="20"/>
        <v>8072.945999999999</v>
      </c>
      <c r="AA24" s="9">
        <f t="shared" si="20"/>
        <v>10091.182499999999</v>
      </c>
      <c r="AB24" s="9">
        <f t="shared" si="20"/>
        <v>12109.418999999998</v>
      </c>
      <c r="AC24" s="9">
        <f t="shared" si="20"/>
        <v>13925.831849999997</v>
      </c>
      <c r="AD24" s="9">
        <f t="shared" si="20"/>
        <v>15318.415034999998</v>
      </c>
      <c r="AE24" s="9">
        <f t="shared" si="20"/>
        <v>16850.256538499998</v>
      </c>
      <c r="AF24" s="9">
        <f t="shared" si="20"/>
        <v>17692.769365425</v>
      </c>
      <c r="AG24" s="9">
        <f t="shared" si="20"/>
        <v>18577.407833696252</v>
      </c>
      <c r="AH24" s="9">
        <f t="shared" si="20"/>
        <v>18577.407833696252</v>
      </c>
      <c r="AI24" s="9">
        <f t="shared" si="20"/>
        <v>18577.407833696252</v>
      </c>
      <c r="AJ24" s="9">
        <f t="shared" si="20"/>
        <v>18577.407833696252</v>
      </c>
      <c r="AK24" s="9">
        <f t="shared" si="20"/>
        <v>18577.407833696252</v>
      </c>
      <c r="AL24" s="9">
        <f t="shared" si="20"/>
        <v>18577.407833696252</v>
      </c>
      <c r="AM24" s="9"/>
      <c r="AN24" s="9"/>
      <c r="AO24" s="9"/>
      <c r="AP24" s="9"/>
      <c r="AQ24" s="9"/>
      <c r="AR24" s="9"/>
      <c r="AS24" s="9"/>
    </row>
    <row r="25" spans="2:154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</row>
    <row r="26" spans="2:154">
      <c r="B26" t="s">
        <v>39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>
        <f>U5/T5-1</f>
        <v>0.45045312732134901</v>
      </c>
      <c r="V26" s="13">
        <f>V5/U5-1</f>
        <v>0.68329406944586712</v>
      </c>
      <c r="W26" s="13">
        <f t="shared" ref="W26:X26" si="21">W5/V5-1</f>
        <v>0.43610806863818907</v>
      </c>
      <c r="X26" s="13">
        <f t="shared" si="21"/>
        <v>-3.9023770179229644E-2</v>
      </c>
      <c r="Y26" s="13">
        <v>0.13</v>
      </c>
      <c r="Z26" s="13">
        <v>0.26</v>
      </c>
      <c r="AA26" s="13">
        <v>0.25</v>
      </c>
      <c r="AB26" s="13">
        <v>0.2</v>
      </c>
      <c r="AC26" s="13">
        <v>0.15</v>
      </c>
      <c r="AD26" s="13">
        <v>0.1</v>
      </c>
      <c r="AE26" s="13">
        <v>0.1</v>
      </c>
      <c r="AF26" s="13">
        <v>0.05</v>
      </c>
      <c r="AG26" s="13">
        <v>0.05</v>
      </c>
      <c r="AH26" s="13"/>
      <c r="AI26" s="13"/>
      <c r="AJ26" s="13"/>
      <c r="AK26" s="13"/>
      <c r="AL26" s="13"/>
      <c r="AM26" s="13"/>
      <c r="AN26" s="13"/>
      <c r="AO26" s="13"/>
      <c r="AP26" s="13"/>
      <c r="AQ26" s="9"/>
      <c r="AR26" s="9"/>
      <c r="AS26" s="9"/>
    </row>
    <row r="27" spans="2:154">
      <c r="B27" t="s">
        <v>40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>
        <f>T8/T5</f>
        <v>0.42608824840291187</v>
      </c>
      <c r="U27" s="13">
        <f t="shared" ref="U27:Y27" si="22">U8/U5</f>
        <v>0.44525248386766364</v>
      </c>
      <c r="V27" s="13">
        <f t="shared" si="22"/>
        <v>0.48247535596933189</v>
      </c>
      <c r="W27" s="13">
        <f t="shared" si="22"/>
        <v>0.4492606245498072</v>
      </c>
      <c r="X27" s="13">
        <f t="shared" si="22"/>
        <v>0.46119929453262787</v>
      </c>
      <c r="Y27" s="13">
        <f t="shared" si="22"/>
        <v>0.5027336860670194</v>
      </c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9"/>
      <c r="AR27" s="9"/>
      <c r="AS27" s="9"/>
    </row>
    <row r="28" spans="2:154">
      <c r="B28" t="s">
        <v>41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>
        <f>T24/T5</f>
        <v>5.1849650869113056E-2</v>
      </c>
      <c r="U28" s="13">
        <f t="shared" ref="U28:Y28" si="23">U24/U5</f>
        <v>0.25678582402949912</v>
      </c>
      <c r="V28" s="13">
        <f t="shared" si="23"/>
        <v>0.19118899841791409</v>
      </c>
      <c r="W28" s="13">
        <f t="shared" si="23"/>
        <v>5.4319732214736662E-2</v>
      </c>
      <c r="X28" s="13">
        <f t="shared" si="23"/>
        <v>3.9021164021164019E-2</v>
      </c>
      <c r="Y28" s="13">
        <f t="shared" si="23"/>
        <v>0.16365571007163923</v>
      </c>
      <c r="Z28" s="13">
        <v>0.25</v>
      </c>
      <c r="AA28" s="13">
        <f>Z28</f>
        <v>0.25</v>
      </c>
      <c r="AB28" s="13">
        <f t="shared" ref="AB28:AG28" si="24">AA28</f>
        <v>0.25</v>
      </c>
      <c r="AC28" s="13">
        <f t="shared" si="24"/>
        <v>0.25</v>
      </c>
      <c r="AD28" s="13">
        <f t="shared" si="24"/>
        <v>0.25</v>
      </c>
      <c r="AE28" s="13">
        <f t="shared" si="24"/>
        <v>0.25</v>
      </c>
      <c r="AF28" s="13">
        <f t="shared" si="24"/>
        <v>0.25</v>
      </c>
      <c r="AG28" s="13">
        <f t="shared" si="24"/>
        <v>0.25</v>
      </c>
      <c r="AH28" s="13"/>
      <c r="AI28" s="13"/>
      <c r="AJ28" s="13"/>
      <c r="AK28" s="13"/>
      <c r="AL28" s="13"/>
      <c r="AM28" s="13"/>
      <c r="AN28" s="13"/>
      <c r="AO28" s="13"/>
      <c r="AP28" s="13"/>
      <c r="AQ28" s="9"/>
      <c r="AR28" s="9"/>
      <c r="AS28" s="9"/>
    </row>
    <row r="29" spans="2:154">
      <c r="B29" t="s">
        <v>42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>
        <f>T18/T17</f>
        <v>8.3333333333333329E-2</v>
      </c>
      <c r="U29" s="13">
        <f t="shared" ref="U29:Y29" si="25">U18/U17</f>
        <v>-0.94901960784313721</v>
      </c>
      <c r="V29" s="13">
        <f t="shared" si="25"/>
        <v>0.13982011447260834</v>
      </c>
      <c r="W29" s="13">
        <f t="shared" si="25"/>
        <v>-0.10304054054054054</v>
      </c>
      <c r="X29" s="13">
        <f t="shared" si="25"/>
        <v>-0.7032520325203252</v>
      </c>
      <c r="Y29" s="13">
        <f t="shared" si="25"/>
        <v>0.1</v>
      </c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9"/>
      <c r="AR29" s="9"/>
      <c r="AS29" s="9"/>
    </row>
    <row r="32" spans="2:154">
      <c r="U32" s="13">
        <f>U22/T22-1</f>
        <v>7.7678571428571486E-2</v>
      </c>
      <c r="V32" s="13">
        <f t="shared" ref="V32:X32" si="26">V22/U22-1</f>
        <v>1.8227009113504611E-2</v>
      </c>
      <c r="W32" s="13">
        <f t="shared" si="26"/>
        <v>0.27827502034174123</v>
      </c>
      <c r="X32" s="13">
        <f t="shared" si="26"/>
        <v>3.4373010821133088E-2</v>
      </c>
    </row>
  </sheetData>
  <phoneticPr fontId="4" type="noConversion"/>
  <hyperlinks>
    <hyperlink ref="A1" location="Main!A1" display="Main" xr:uid="{F2EEBBDC-1CDE-5446-B41F-B71D0397BE7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Ayan Pussurmanov</dc:creator>
  <cp:lastModifiedBy>Ayan Pussurmanov</cp:lastModifiedBy>
  <dcterms:created xsi:type="dcterms:W3CDTF">2025-01-09T14:59:30Z</dcterms:created>
  <dcterms:modified xsi:type="dcterms:W3CDTF">2025-01-09T16:02:29Z</dcterms:modified>
</cp:coreProperties>
</file>