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A77473FD-CC5B-B84B-B1AF-DCFD93FC3953}" xr6:coauthVersionLast="47" xr6:coauthVersionMax="47" xr10:uidLastSave="{00000000-0000-0000-0000-000000000000}"/>
  <bookViews>
    <workbookView xWindow="640" yWindow="740" windowWidth="19000" windowHeight="17260" xr2:uid="{B52EBCF7-5E14-7E49-B5C0-EBD42BBEF305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23" i="2"/>
  <c r="R17" i="2" s="1"/>
  <c r="N17" i="2"/>
  <c r="O17" i="2"/>
  <c r="P17" i="2"/>
  <c r="Q17" i="2"/>
  <c r="M17" i="2"/>
  <c r="S6" i="2"/>
  <c r="T6" i="2" s="1"/>
  <c r="U6" i="2" s="1"/>
  <c r="N6" i="2"/>
  <c r="O6" i="2" s="1"/>
  <c r="P6" i="2" s="1"/>
  <c r="Q6" i="2" s="1"/>
  <c r="R6" i="2" s="1"/>
  <c r="M6" i="2"/>
  <c r="F22" i="2"/>
  <c r="F23" i="2"/>
  <c r="F24" i="2"/>
  <c r="G21" i="2"/>
  <c r="F18" i="2"/>
  <c r="F17" i="2"/>
  <c r="F15" i="2"/>
  <c r="F13" i="2"/>
  <c r="F12" i="2"/>
  <c r="F8" i="2"/>
  <c r="G22" i="2"/>
  <c r="H22" i="2"/>
  <c r="I22" i="2"/>
  <c r="G23" i="2"/>
  <c r="H23" i="2"/>
  <c r="I23" i="2"/>
  <c r="G24" i="2"/>
  <c r="H24" i="2"/>
  <c r="I24" i="2"/>
  <c r="G12" i="2"/>
  <c r="G13" i="2" s="1"/>
  <c r="G15" i="2" s="1"/>
  <c r="G17" i="2" s="1"/>
  <c r="G18" i="2" s="1"/>
  <c r="H12" i="2"/>
  <c r="H13" i="2" s="1"/>
  <c r="H15" i="2" s="1"/>
  <c r="H17" i="2" s="1"/>
  <c r="H18" i="2" s="1"/>
  <c r="I12" i="2"/>
  <c r="I13" i="2" s="1"/>
  <c r="I15" i="2" s="1"/>
  <c r="I17" i="2" s="1"/>
  <c r="I18" i="2" s="1"/>
  <c r="G8" i="2"/>
  <c r="H8" i="2"/>
  <c r="I8" i="2"/>
  <c r="H21" i="2"/>
  <c r="I21" i="2"/>
  <c r="J21" i="2"/>
  <c r="K23" i="2"/>
  <c r="L23" i="2"/>
  <c r="K24" i="2"/>
  <c r="L24" i="2"/>
  <c r="J24" i="2"/>
  <c r="J23" i="2"/>
  <c r="S23" i="2" l="1"/>
  <c r="K22" i="2"/>
  <c r="L22" i="2"/>
  <c r="J22" i="2"/>
  <c r="L21" i="2"/>
  <c r="K21" i="2"/>
  <c r="K18" i="2"/>
  <c r="L18" i="2"/>
  <c r="J18" i="2"/>
  <c r="J17" i="2"/>
  <c r="K17" i="2"/>
  <c r="L17" i="2"/>
  <c r="K15" i="2"/>
  <c r="L15" i="2"/>
  <c r="J15" i="2"/>
  <c r="J13" i="2"/>
  <c r="K13" i="2"/>
  <c r="L13" i="2"/>
  <c r="J12" i="2"/>
  <c r="K12" i="2"/>
  <c r="L12" i="2"/>
  <c r="K8" i="2"/>
  <c r="L8" i="2"/>
  <c r="J8" i="2"/>
  <c r="L6" i="1"/>
  <c r="L5" i="1"/>
  <c r="L3" i="1"/>
  <c r="T23" i="2" l="1"/>
  <c r="S17" i="2"/>
  <c r="L4" i="1"/>
  <c r="L7" i="1" s="1"/>
  <c r="T17" i="2" l="1"/>
  <c r="L12" i="1" s="1"/>
  <c r="L13" i="1" s="1"/>
  <c r="U23" i="2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</calcChain>
</file>

<file path=xl/sharedStrings.xml><?xml version="1.0" encoding="utf-8"?>
<sst xmlns="http://schemas.openxmlformats.org/spreadsheetml/2006/main" count="32" uniqueCount="29">
  <si>
    <t>Main</t>
  </si>
  <si>
    <t>Price</t>
  </si>
  <si>
    <t>Shares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</si>
  <si>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</si>
  <si>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</si>
  <si>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</si>
  <si>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</si>
  <si>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</si>
  <si>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</si>
  <si>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</si>
  <si>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</si>
  <si>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Q324</t>
  </si>
  <si>
    <t>Revenue</t>
  </si>
  <si>
    <t>COGS</t>
  </si>
  <si>
    <t>R&amp;D</t>
  </si>
  <si>
    <t>M&amp;S</t>
  </si>
  <si>
    <t>G&amp;A</t>
  </si>
  <si>
    <t>Gross profit</t>
  </si>
  <si>
    <t>OPEX</t>
  </si>
  <si>
    <t>OPINC</t>
  </si>
  <si>
    <t>other</t>
  </si>
  <si>
    <t>Pretax</t>
  </si>
  <si>
    <t>Tax</t>
  </si>
  <si>
    <t>Net income</t>
  </si>
  <si>
    <t>EPS</t>
  </si>
  <si>
    <t>Revenue growth%</t>
  </si>
  <si>
    <t>Gross margin%</t>
  </si>
  <si>
    <t>Profit margin%</t>
  </si>
  <si>
    <t>Tax%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</si>
</sst>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3" applyAlignment="1">
      <alignment horizontal="left"/>
    </xf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4" fontId="3" fillId="0" borderId="0" xfId="1" applyNumberFormat="1" applyFont="1"/>
    <xf numFmtId="4" fontId="0" fillId="0" borderId="0" xfId="0" applyNumberFormat="1"/>
    <xf numFmtId="3" fontId="0" fillId="0" borderId="0" xfId="0" applyNumberFormat="1"/>
    <xf numFmtId="10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09F1-95F6-E94F-B241-FF64300664C4}">
  <dimension ref="K2:M15"/>
  <sheetViews>
    <sheetView tabSelected="1" topLeftCell="E1" workbookViewId="0">
      <selection activeCell="G8" sqref="G8"/>
    </sheetView>
  </sheetViews>
  <sheetFormatPr baseColWidth="10" defaultRowHeight="16"/>
  <cols>
    <col min="12" max="12" width="11.28515625" bestFit="1" customWidth="1"/>
  </cols>
  <sheetData>
    <row r="2" spans="11:13">
      <c r="K2" s="2" t="s">
        <v>1</v>
      </c>
      <c r="L2" s="3">
        <v>601.98</v>
      </c>
    </row>
    <row r="3" spans="11:13">
      <c r="K3" s="2" t="s">
        <v>2</v>
      </c>
      <c r="L3" s="4">
        <f>2180+344</f>
        <v>2524</v>
      </c>
      <c r="M3" t="s">
        <v>11</v>
      </c>
    </row>
    <row r="4" spans="11:13">
      <c r="K4" s="2" t="s">
        <v>3</v>
      </c>
      <c r="L4" s="4">
        <f>L2*L3</f>
        <v>1519397.52</v>
      </c>
    </row>
    <row r="5" spans="11:13">
      <c r="K5" s="2" t="s">
        <v>4</v>
      </c>
      <c r="L5" s="4">
        <f>43852+27048</f>
        <v>70900</v>
      </c>
      <c r="M5" t="s">
        <v>11</v>
      </c>
    </row>
    <row r="6" spans="11:13">
      <c r="K6" s="2" t="s">
        <v>5</v>
      </c>
      <c r="L6" s="4">
        <f>28823</f>
        <v>28823</v>
      </c>
      <c r="M6" t="s">
        <v>11</v>
      </c>
    </row>
    <row r="7" spans="11:13">
      <c r="K7" s="2" t="s">
        <v>6</v>
      </c>
      <c r="L7" s="4">
        <f>L4-L5+L6</f>
        <v>1477320.52</v>
      </c>
    </row>
    <row r="8" spans="11:13">
      <c r="K8" s="2"/>
      <c r="L8" s="2"/>
    </row>
    <row r="9" spans="11:13">
      <c r="K9" s="2"/>
      <c r="L9" s="2"/>
    </row>
    <row r="10" spans="11:13">
      <c r="K10" s="2" t="s">
        <v>7</v>
      </c>
      <c r="L10" s="5">
        <v>0.01</v>
      </c>
    </row>
    <row r="11" spans="11:13">
      <c r="K11" s="2" t="s">
        <v>8</v>
      </c>
      <c r="L11" s="6">
        <v>7.0000000000000007E-2</v>
      </c>
    </row>
    <row r="12" spans="11:13">
      <c r="K12" s="2" t="s">
        <v>9</v>
      </c>
      <c r="L12" s="3">
        <f>NPV(L11,Model!M17:EE17)+L5-L6</f>
        <v>1799639.5081196227</v>
      </c>
    </row>
    <row r="13" spans="11:13">
      <c r="K13" s="2" t="s">
        <v>10</v>
      </c>
      <c r="L13" s="7">
        <f>L12/L3</f>
        <v>713.01089862108665</v>
      </c>
    </row>
    <row r="15" spans="11:13">
      <c r="L15">
        <f>L13/L2-1</f>
        <v>0.18444283634188285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98C1-3FA3-DE4C-BE95-2178A24448B4}">
  <dimension ref="A1:EE30"/>
  <sheetViews>
    <sheetView workbookViewId="0">
      <pane xSplit="2" ySplit="5" topLeftCell="M10" activePane="bottomRight" state="frozen"/>
      <selection pane="topRight" activeCell="C1" sqref="C1"/>
      <selection pane="bottomLeft" activeCell="A6" sqref="A6"/>
      <selection pane="bottomRight" activeCell="R23" sqref="R23"/>
    </sheetView>
  </sheetViews>
  <sheetFormatPr baseColWidth="10" defaultRowHeight="16"/>
  <cols>
    <col min="2" max="2" width="15.42578125" bestFit="1" customWidth="1"/>
  </cols>
  <sheetData>
    <row r="1" spans="1:38">
      <c r="A1" s="1" t="s">
        <v>0</v>
      </c>
    </row>
    <row r="5" spans="1:38">
      <c r="F5">
        <v>2017</v>
      </c>
      <c r="G5">
        <v>2018</v>
      </c>
      <c r="H5">
        <v>2019</v>
      </c>
      <c r="I5">
        <v>2020</v>
      </c>
      <c r="J5">
        <v>2021</v>
      </c>
      <c r="K5">
        <v>2022</v>
      </c>
      <c r="L5">
        <v>2023</v>
      </c>
      <c r="M5">
        <v>2024</v>
      </c>
      <c r="N5">
        <v>2025</v>
      </c>
      <c r="O5">
        <v>2026</v>
      </c>
      <c r="P5">
        <v>2027</v>
      </c>
      <c r="Q5">
        <v>2028</v>
      </c>
      <c r="R5">
        <v>2029</v>
      </c>
      <c r="S5">
        <v>2030</v>
      </c>
      <c r="T5">
        <v>2031</v>
      </c>
      <c r="U5">
        <v>2032</v>
      </c>
    </row>
    <row r="6" spans="1:38">
      <c r="B6" t="s">
        <v>12</v>
      </c>
      <c r="C6" s="9"/>
      <c r="D6" s="9"/>
      <c r="E6" s="9"/>
      <c r="F6" s="9">
        <v>40653</v>
      </c>
      <c r="G6" s="9">
        <v>55838</v>
      </c>
      <c r="H6" s="9">
        <v>70697</v>
      </c>
      <c r="I6" s="9">
        <v>85965</v>
      </c>
      <c r="J6" s="9">
        <v>117929</v>
      </c>
      <c r="K6" s="9">
        <v>116609</v>
      </c>
      <c r="L6" s="9">
        <v>134902</v>
      </c>
      <c r="M6" s="9">
        <f>L6*(1+M21)</f>
        <v>161882.4</v>
      </c>
      <c r="N6" s="9">
        <f t="shared" ref="N6:U6" si="0">M6*(1+N21)</f>
        <v>194258.87999999998</v>
      </c>
      <c r="O6" s="9">
        <f t="shared" si="0"/>
        <v>223397.71199999994</v>
      </c>
      <c r="P6" s="9">
        <f t="shared" si="0"/>
        <v>250205.43743999995</v>
      </c>
      <c r="Q6" s="9">
        <f t="shared" si="0"/>
        <v>275225.98118399997</v>
      </c>
      <c r="R6" s="9">
        <f t="shared" si="0"/>
        <v>297244.05967872002</v>
      </c>
      <c r="S6" s="9">
        <f>R6*(1+S21)</f>
        <v>318051.14385623042</v>
      </c>
      <c r="T6" s="9">
        <f t="shared" si="0"/>
        <v>337134.21248760429</v>
      </c>
      <c r="U6" s="9">
        <f t="shared" si="0"/>
        <v>353990.92311198451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>
      <c r="B7" t="s">
        <v>13</v>
      </c>
      <c r="C7" s="9"/>
      <c r="D7" s="9"/>
      <c r="E7" s="9"/>
      <c r="F7" s="9">
        <v>5454</v>
      </c>
      <c r="G7" s="9">
        <v>9355</v>
      </c>
      <c r="H7" s="9">
        <v>12770</v>
      </c>
      <c r="I7" s="9">
        <v>16692</v>
      </c>
      <c r="J7" s="9">
        <v>22649</v>
      </c>
      <c r="K7" s="9">
        <v>25249</v>
      </c>
      <c r="L7" s="9">
        <v>25959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>
      <c r="B8" t="s">
        <v>17</v>
      </c>
      <c r="C8" s="9"/>
      <c r="D8" s="9"/>
      <c r="E8" s="9"/>
      <c r="F8" s="9">
        <f>F6-F7</f>
        <v>35199</v>
      </c>
      <c r="G8" s="9">
        <f>G6-G7</f>
        <v>46483</v>
      </c>
      <c r="H8" s="9">
        <f t="shared" ref="H8:I8" si="1">H6-H7</f>
        <v>57927</v>
      </c>
      <c r="I8" s="9">
        <f t="shared" si="1"/>
        <v>69273</v>
      </c>
      <c r="J8" s="9">
        <f>J6-J7</f>
        <v>95280</v>
      </c>
      <c r="K8" s="9">
        <f t="shared" ref="K8:L8" si="2">K6-K7</f>
        <v>91360</v>
      </c>
      <c r="L8" s="9">
        <f t="shared" si="2"/>
        <v>108943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>
      <c r="B9" t="s">
        <v>14</v>
      </c>
      <c r="C9" s="9"/>
      <c r="D9" s="9"/>
      <c r="E9" s="9"/>
      <c r="F9" s="9">
        <v>7754</v>
      </c>
      <c r="G9" s="9">
        <v>10273</v>
      </c>
      <c r="H9" s="9">
        <v>13600</v>
      </c>
      <c r="I9" s="9">
        <v>18447</v>
      </c>
      <c r="J9" s="9">
        <v>24655</v>
      </c>
      <c r="K9" s="9">
        <v>35338</v>
      </c>
      <c r="L9" s="9">
        <v>38483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B10" t="s">
        <v>15</v>
      </c>
      <c r="C10" s="9"/>
      <c r="D10" s="9"/>
      <c r="E10" s="9"/>
      <c r="F10" s="9">
        <v>4725</v>
      </c>
      <c r="G10" s="9">
        <v>7846</v>
      </c>
      <c r="H10" s="9">
        <v>9876</v>
      </c>
      <c r="I10" s="9">
        <v>11591</v>
      </c>
      <c r="J10" s="9">
        <v>14043</v>
      </c>
      <c r="K10" s="9">
        <v>15262</v>
      </c>
      <c r="L10" s="9">
        <v>12301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>
      <c r="B11" t="s">
        <v>16</v>
      </c>
      <c r="C11" s="9"/>
      <c r="D11" s="9"/>
      <c r="E11" s="9"/>
      <c r="F11" s="9">
        <v>2517</v>
      </c>
      <c r="G11" s="9">
        <v>3451</v>
      </c>
      <c r="H11" s="9">
        <v>10465</v>
      </c>
      <c r="I11" s="9">
        <v>6564</v>
      </c>
      <c r="J11" s="9">
        <v>9829</v>
      </c>
      <c r="K11" s="9">
        <v>11816</v>
      </c>
      <c r="L11" s="9">
        <v>11408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>
      <c r="B12" t="s">
        <v>18</v>
      </c>
      <c r="C12" s="9"/>
      <c r="D12" s="9"/>
      <c r="E12" s="9"/>
      <c r="F12" s="9">
        <f t="shared" ref="F12:G12" si="3">SUM(F9:F11)</f>
        <v>14996</v>
      </c>
      <c r="G12" s="9">
        <f t="shared" si="3"/>
        <v>21570</v>
      </c>
      <c r="H12" s="9">
        <f t="shared" ref="H12" si="4">SUM(H9:H11)</f>
        <v>33941</v>
      </c>
      <c r="I12" s="9">
        <f t="shared" ref="I12" si="5">SUM(I9:I11)</f>
        <v>36602</v>
      </c>
      <c r="J12" s="9">
        <f t="shared" ref="J12:K12" si="6">SUM(J9:J11)</f>
        <v>48527</v>
      </c>
      <c r="K12" s="9">
        <f t="shared" si="6"/>
        <v>62416</v>
      </c>
      <c r="L12" s="9">
        <f>SUM(L9:L11)</f>
        <v>62192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>
      <c r="B13" t="s">
        <v>19</v>
      </c>
      <c r="C13" s="9"/>
      <c r="D13" s="9"/>
      <c r="E13" s="9"/>
      <c r="F13" s="9">
        <f t="shared" ref="F13:G13" si="7">F8-F12</f>
        <v>20203</v>
      </c>
      <c r="G13" s="9">
        <f t="shared" si="7"/>
        <v>24913</v>
      </c>
      <c r="H13" s="9">
        <f t="shared" ref="H13" si="8">H8-H12</f>
        <v>23986</v>
      </c>
      <c r="I13" s="9">
        <f t="shared" ref="I13" si="9">I8-I12</f>
        <v>32671</v>
      </c>
      <c r="J13" s="9">
        <f t="shared" ref="J13:K13" si="10">J8-J12</f>
        <v>46753</v>
      </c>
      <c r="K13" s="9">
        <f t="shared" si="10"/>
        <v>28944</v>
      </c>
      <c r="L13" s="9">
        <f>L8-L12</f>
        <v>46751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>
      <c r="B14" t="s">
        <v>20</v>
      </c>
      <c r="C14" s="9"/>
      <c r="D14" s="9"/>
      <c r="E14" s="9"/>
      <c r="F14" s="9">
        <v>391</v>
      </c>
      <c r="G14" s="9">
        <v>448</v>
      </c>
      <c r="H14" s="9">
        <v>826</v>
      </c>
      <c r="I14" s="9">
        <v>509</v>
      </c>
      <c r="J14" s="9">
        <v>531</v>
      </c>
      <c r="K14" s="9">
        <v>-125</v>
      </c>
      <c r="L14" s="9">
        <v>677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B15" t="s">
        <v>21</v>
      </c>
      <c r="C15" s="9"/>
      <c r="D15" s="9"/>
      <c r="E15" s="9"/>
      <c r="F15" s="9">
        <f t="shared" ref="F15:I15" si="11">F13+F14</f>
        <v>20594</v>
      </c>
      <c r="G15" s="9">
        <f t="shared" si="11"/>
        <v>25361</v>
      </c>
      <c r="H15" s="9">
        <f t="shared" si="11"/>
        <v>24812</v>
      </c>
      <c r="I15" s="9">
        <f t="shared" si="11"/>
        <v>33180</v>
      </c>
      <c r="J15" s="9">
        <f>J13+J14</f>
        <v>47284</v>
      </c>
      <c r="K15" s="9">
        <f t="shared" ref="K15:L15" si="12">K13+K14</f>
        <v>28819</v>
      </c>
      <c r="L15" s="9">
        <f t="shared" si="12"/>
        <v>47428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>
      <c r="B16" t="s">
        <v>22</v>
      </c>
      <c r="C16" s="9"/>
      <c r="D16" s="9"/>
      <c r="E16" s="9"/>
      <c r="F16" s="9">
        <v>4660</v>
      </c>
      <c r="G16" s="9">
        <v>3249</v>
      </c>
      <c r="H16" s="9">
        <v>6327</v>
      </c>
      <c r="I16" s="9">
        <v>4034</v>
      </c>
      <c r="J16" s="9">
        <v>7914</v>
      </c>
      <c r="K16" s="9">
        <v>5619</v>
      </c>
      <c r="L16" s="9">
        <v>8330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2:135">
      <c r="B17" t="s">
        <v>23</v>
      </c>
      <c r="C17" s="9"/>
      <c r="D17" s="9"/>
      <c r="E17" s="9"/>
      <c r="F17" s="9">
        <f t="shared" ref="F17:G17" si="13">F15-F16</f>
        <v>15934</v>
      </c>
      <c r="G17" s="9">
        <f t="shared" si="13"/>
        <v>22112</v>
      </c>
      <c r="H17" s="9">
        <f t="shared" ref="H17" si="14">H15-H16</f>
        <v>18485</v>
      </c>
      <c r="I17" s="9">
        <f t="shared" ref="I17" si="15">I15-I16</f>
        <v>29146</v>
      </c>
      <c r="J17" s="9">
        <f t="shared" ref="J17:K17" si="16">J15-J16</f>
        <v>39370</v>
      </c>
      <c r="K17" s="9">
        <f t="shared" si="16"/>
        <v>23200</v>
      </c>
      <c r="L17" s="9">
        <f>L15-L16</f>
        <v>39098</v>
      </c>
      <c r="M17" s="9">
        <f>M6*M23</f>
        <v>48564.719999999994</v>
      </c>
      <c r="N17" s="9">
        <f t="shared" ref="N17:U17" si="17">N6*N23</f>
        <v>67990.607999999993</v>
      </c>
      <c r="O17" s="9">
        <f t="shared" si="17"/>
        <v>80423.17631999997</v>
      </c>
      <c r="P17" s="9">
        <f t="shared" si="17"/>
        <v>90073.957478399985</v>
      </c>
      <c r="Q17" s="9">
        <f t="shared" si="17"/>
        <v>99081.353226239982</v>
      </c>
      <c r="R17" s="9">
        <f t="shared" si="17"/>
        <v>107007.8614843392</v>
      </c>
      <c r="S17" s="9">
        <f t="shared" si="17"/>
        <v>114498.41178824294</v>
      </c>
      <c r="T17" s="9">
        <f t="shared" si="17"/>
        <v>121368.31649553754</v>
      </c>
      <c r="U17" s="9">
        <f t="shared" si="17"/>
        <v>127436.73232031442</v>
      </c>
      <c r="V17" s="9">
        <f>U17*(1+Main!$L$10)</f>
        <v>128711.09964351756</v>
      </c>
      <c r="W17" s="9">
        <f>V17*(1+Main!$L$10)</f>
        <v>129998.21063995274</v>
      </c>
      <c r="X17" s="9">
        <f>W17*(1+Main!$L$10)</f>
        <v>131298.19274635226</v>
      </c>
      <c r="Y17" s="9">
        <f>X17*(1+Main!$L$10)</f>
        <v>132611.17467381578</v>
      </c>
      <c r="Z17" s="9">
        <f>Y17*(1+Main!$L$10)</f>
        <v>133937.28642055395</v>
      </c>
      <c r="AA17" s="9">
        <f>Z17*(1+Main!$L$10)</f>
        <v>135276.65928475949</v>
      </c>
      <c r="AB17" s="9">
        <f>AA17*(1+Main!$L$10)</f>
        <v>136629.42587760708</v>
      </c>
      <c r="AC17" s="9">
        <f>AB17*(1+Main!$L$10)</f>
        <v>137995.72013638314</v>
      </c>
      <c r="AD17" s="9">
        <f>AC17*(1+Main!$L$10)</f>
        <v>139375.67733774698</v>
      </c>
      <c r="AE17" s="9">
        <f>AD17*(1+Main!$L$10)</f>
        <v>140769.43411112446</v>
      </c>
      <c r="AF17" s="9">
        <f>AE17*(1+Main!$L$10)</f>
        <v>142177.12845223572</v>
      </c>
      <c r="AG17" s="9">
        <f>AF17*(1+Main!$L$10)</f>
        <v>143598.89973675809</v>
      </c>
      <c r="AH17" s="9">
        <f>AG17*(1+Main!$L$10)</f>
        <v>145034.88873412568</v>
      </c>
      <c r="AI17" s="9">
        <f>AH17*(1+Main!$L$10)</f>
        <v>146485.23762146695</v>
      </c>
      <c r="AJ17" s="9">
        <f>AI17*(1+Main!$L$10)</f>
        <v>147950.08999768161</v>
      </c>
      <c r="AK17" s="9">
        <f>AJ17*(1+Main!$L$10)</f>
        <v>149429.59089765843</v>
      </c>
      <c r="AL17" s="9">
        <f>AK17*(1+Main!$L$10)</f>
        <v>150923.88680663501</v>
      </c>
      <c r="AM17" s="9">
        <f>AL17*(1+Main!$L$10)</f>
        <v>152433.12567470135</v>
      </c>
      <c r="AN17" s="9">
        <f>AM17*(1+Main!$L$10)</f>
        <v>153957.45693144837</v>
      </c>
      <c r="AO17" s="9">
        <f>AN17*(1+Main!$L$10)</f>
        <v>155497.03150076285</v>
      </c>
      <c r="AP17" s="9">
        <f>AO17*(1+Main!$L$10)</f>
        <v>157052.00181577049</v>
      </c>
      <c r="AQ17" s="9">
        <f>AP17*(1+Main!$L$10)</f>
        <v>158622.52183392819</v>
      </c>
      <c r="AR17" s="9">
        <f>AQ17*(1+Main!$L$10)</f>
        <v>160208.74705226746</v>
      </c>
      <c r="AS17" s="9">
        <f>AR17*(1+Main!$L$10)</f>
        <v>161810.83452279013</v>
      </c>
      <c r="AT17" s="9">
        <f>AS17*(1+Main!$L$10)</f>
        <v>163428.94286801803</v>
      </c>
      <c r="AU17" s="9">
        <f>AT17*(1+Main!$L$10)</f>
        <v>165063.2322966982</v>
      </c>
      <c r="AV17" s="9">
        <f>AU17*(1+Main!$L$10)</f>
        <v>166713.8646196652</v>
      </c>
      <c r="AW17" s="9">
        <f>AV17*(1+Main!$L$10)</f>
        <v>168381.00326586186</v>
      </c>
      <c r="AX17" s="9">
        <f>AW17*(1+Main!$L$10)</f>
        <v>170064.81329852049</v>
      </c>
      <c r="AY17" s="9">
        <f>AX17*(1+Main!$L$10)</f>
        <v>171765.46143150568</v>
      </c>
      <c r="AZ17" s="9">
        <f>AY17*(1+Main!$L$10)</f>
        <v>173483.11604582073</v>
      </c>
      <c r="BA17" s="9">
        <f>AZ17*(1+Main!$L$10)</f>
        <v>175217.94720627894</v>
      </c>
      <c r="BB17" s="9">
        <f>BA17*(1+Main!$L$10)</f>
        <v>176970.12667834174</v>
      </c>
      <c r="BC17" s="9">
        <f>BB17*(1+Main!$L$10)</f>
        <v>178739.82794512514</v>
      </c>
      <c r="BD17" s="9">
        <f>BC17*(1+Main!$L$10)</f>
        <v>180527.22622457638</v>
      </c>
      <c r="BE17" s="9">
        <f>BD17*(1+Main!$L$10)</f>
        <v>182332.49848682215</v>
      </c>
      <c r="BF17" s="9">
        <f>BE17*(1+Main!$L$10)</f>
        <v>184155.82347169038</v>
      </c>
      <c r="BG17" s="9">
        <f>BF17*(1+Main!$L$10)</f>
        <v>185997.38170640729</v>
      </c>
      <c r="BH17" s="9">
        <f>BG17*(1+Main!$L$10)</f>
        <v>187857.35552347137</v>
      </c>
      <c r="BI17" s="9">
        <f>BH17*(1+Main!$L$10)</f>
        <v>189735.92907870607</v>
      </c>
      <c r="BJ17" s="9">
        <f>BI17*(1+Main!$L$10)</f>
        <v>191633.28836949312</v>
      </c>
      <c r="BK17" s="9">
        <f>BJ17*(1+Main!$L$10)</f>
        <v>193549.62125318806</v>
      </c>
      <c r="BL17" s="9">
        <f>BK17*(1+Main!$L$10)</f>
        <v>195485.11746571993</v>
      </c>
      <c r="BM17" s="9">
        <f>BL17*(1+Main!$L$10)</f>
        <v>197439.96864037713</v>
      </c>
      <c r="BN17" s="9">
        <f>BM17*(1+Main!$L$10)</f>
        <v>199414.36832678091</v>
      </c>
      <c r="BO17" s="9">
        <f>BN17*(1+Main!$L$10)</f>
        <v>201408.51201004873</v>
      </c>
      <c r="BP17" s="9">
        <f>BO17*(1+Main!$L$10)</f>
        <v>203422.59713014922</v>
      </c>
      <c r="BQ17" s="9">
        <f>BP17*(1+Main!$L$10)</f>
        <v>205456.82310145072</v>
      </c>
      <c r="BR17" s="9">
        <f>BQ17*(1+Main!$L$10)</f>
        <v>207511.39133246522</v>
      </c>
      <c r="BS17" s="9">
        <f>BR17*(1+Main!$L$10)</f>
        <v>209586.50524578989</v>
      </c>
      <c r="BT17" s="9">
        <f>BS17*(1+Main!$L$10)</f>
        <v>211682.37029824778</v>
      </c>
      <c r="BU17" s="9">
        <f>BT17*(1+Main!$L$10)</f>
        <v>213799.19400123027</v>
      </c>
      <c r="BV17" s="9">
        <f>BU17*(1+Main!$L$10)</f>
        <v>215937.18594124258</v>
      </c>
      <c r="BW17" s="9">
        <f>BV17*(1+Main!$L$10)</f>
        <v>218096.55780065502</v>
      </c>
      <c r="BX17" s="9">
        <f>BW17*(1+Main!$L$10)</f>
        <v>220277.52337866157</v>
      </c>
      <c r="BY17" s="9">
        <f>BX17*(1+Main!$L$10)</f>
        <v>222480.29861244818</v>
      </c>
      <c r="BZ17" s="9">
        <f>BY17*(1+Main!$L$10)</f>
        <v>224705.10159857266</v>
      </c>
      <c r="CA17" s="9">
        <f>BZ17*(1+Main!$L$10)</f>
        <v>226952.15261455838</v>
      </c>
      <c r="CB17" s="9">
        <f>CA17*(1+Main!$L$10)</f>
        <v>229221.67414070395</v>
      </c>
      <c r="CC17" s="9">
        <f>CB17*(1+Main!$L$10)</f>
        <v>231513.89088211098</v>
      </c>
      <c r="CD17" s="9">
        <f>CC17*(1+Main!$L$10)</f>
        <v>233829.02979093208</v>
      </c>
      <c r="CE17" s="9">
        <f>CD17*(1+Main!$L$10)</f>
        <v>236167.3200888414</v>
      </c>
      <c r="CF17" s="9">
        <f>CE17*(1+Main!$L$10)</f>
        <v>238528.99328972981</v>
      </c>
      <c r="CG17" s="9">
        <f>CF17*(1+Main!$L$10)</f>
        <v>240914.28322262713</v>
      </c>
      <c r="CH17" s="9">
        <f>CG17*(1+Main!$L$10)</f>
        <v>243323.42605485339</v>
      </c>
      <c r="CI17" s="9">
        <f>CH17*(1+Main!$L$10)</f>
        <v>245756.66031540194</v>
      </c>
      <c r="CJ17" s="9">
        <f>CI17*(1+Main!$L$10)</f>
        <v>248214.22691855597</v>
      </c>
      <c r="CK17" s="9">
        <f>CJ17*(1+Main!$L$10)</f>
        <v>250696.36918774154</v>
      </c>
      <c r="CL17" s="9">
        <f>CK17*(1+Main!$L$10)</f>
        <v>253203.33287961895</v>
      </c>
      <c r="CM17" s="9">
        <f>CL17*(1+Main!$L$10)</f>
        <v>255735.36620841513</v>
      </c>
      <c r="CN17" s="9">
        <f>CM17*(1+Main!$L$10)</f>
        <v>258292.71987049928</v>
      </c>
      <c r="CO17" s="9">
        <f>CN17*(1+Main!$L$10)</f>
        <v>260875.64706920428</v>
      </c>
      <c r="CP17" s="9">
        <f>CO17*(1+Main!$L$10)</f>
        <v>263484.4035398963</v>
      </c>
      <c r="CQ17" s="9">
        <f>CP17*(1+Main!$L$10)</f>
        <v>266119.24757529527</v>
      </c>
      <c r="CR17" s="9">
        <f>CQ17*(1+Main!$L$10)</f>
        <v>268780.44005104824</v>
      </c>
      <c r="CS17" s="9">
        <f>CR17*(1+Main!$L$10)</f>
        <v>271468.24445155874</v>
      </c>
      <c r="CT17" s="9">
        <f>CS17*(1+Main!$L$10)</f>
        <v>274182.92689607432</v>
      </c>
      <c r="CU17" s="9">
        <f>CT17*(1+Main!$L$10)</f>
        <v>276924.75616503507</v>
      </c>
      <c r="CV17" s="9">
        <f>CU17*(1+Main!$L$10)</f>
        <v>279694.00372668542</v>
      </c>
      <c r="CW17" s="9">
        <f>CV17*(1+Main!$L$10)</f>
        <v>282490.94376395229</v>
      </c>
      <c r="CX17" s="9">
        <f>CW17*(1+Main!$L$10)</f>
        <v>285315.85320159182</v>
      </c>
      <c r="CY17" s="9">
        <f>CX17*(1+Main!$L$10)</f>
        <v>288169.01173360774</v>
      </c>
      <c r="CZ17" s="9">
        <f>CY17*(1+Main!$L$10)</f>
        <v>291050.70185094379</v>
      </c>
      <c r="DA17" s="9">
        <f>CZ17*(1+Main!$L$10)</f>
        <v>293961.20886945323</v>
      </c>
      <c r="DB17" s="9">
        <f>DA17*(1+Main!$L$10)</f>
        <v>296900.82095814776</v>
      </c>
      <c r="DC17" s="9">
        <f>DB17*(1+Main!$L$10)</f>
        <v>299869.82916772924</v>
      </c>
      <c r="DD17" s="9">
        <f>DC17*(1+Main!$L$10)</f>
        <v>302868.52745940653</v>
      </c>
      <c r="DE17" s="9">
        <f>DD17*(1+Main!$L$10)</f>
        <v>305897.21273400058</v>
      </c>
      <c r="DF17" s="9">
        <f>DE17*(1+Main!$L$10)</f>
        <v>308956.18486134062</v>
      </c>
      <c r="DG17" s="9">
        <f>DF17*(1+Main!$L$10)</f>
        <v>312045.74670995405</v>
      </c>
      <c r="DH17" s="9">
        <f>DG17*(1+Main!$L$10)</f>
        <v>315166.20417705359</v>
      </c>
      <c r="DI17" s="9">
        <f>DH17*(1+Main!$L$10)</f>
        <v>318317.86621882411</v>
      </c>
      <c r="DJ17" s="9">
        <f>DI17*(1+Main!$L$10)</f>
        <v>321501.04488101235</v>
      </c>
      <c r="DK17" s="9">
        <f>DJ17*(1+Main!$L$10)</f>
        <v>324716.05532982247</v>
      </c>
      <c r="DL17" s="9">
        <f>DK17*(1+Main!$L$10)</f>
        <v>327963.21588312072</v>
      </c>
      <c r="DM17" s="9">
        <f>DL17*(1+Main!$L$10)</f>
        <v>331242.84804195195</v>
      </c>
      <c r="DN17" s="9">
        <f>DM17*(1+Main!$L$10)</f>
        <v>334555.27652237145</v>
      </c>
      <c r="DO17" s="9">
        <f>DN17*(1+Main!$L$10)</f>
        <v>337900.82928759517</v>
      </c>
      <c r="DP17" s="9">
        <f>DO17*(1+Main!$L$10)</f>
        <v>341279.83758047112</v>
      </c>
      <c r="DQ17" s="9">
        <f>DP17*(1+Main!$L$10)</f>
        <v>344692.63595627586</v>
      </c>
      <c r="DR17" s="9">
        <f>DQ17*(1+Main!$L$10)</f>
        <v>348139.56231583864</v>
      </c>
      <c r="DS17" s="9">
        <f>DR17*(1+Main!$L$10)</f>
        <v>351620.95793899702</v>
      </c>
      <c r="DT17" s="9">
        <f>DS17*(1+Main!$L$10)</f>
        <v>355137.16751838697</v>
      </c>
      <c r="DU17" s="9">
        <f>DT17*(1+Main!$L$10)</f>
        <v>358688.53919357085</v>
      </c>
      <c r="DV17" s="9">
        <f>DU17*(1+Main!$L$10)</f>
        <v>362275.42458550655</v>
      </c>
      <c r="DW17" s="9">
        <f>DV17*(1+Main!$L$10)</f>
        <v>365898.17883136164</v>
      </c>
      <c r="DX17" s="9">
        <f>DW17*(1+Main!$L$10)</f>
        <v>369557.16061967524</v>
      </c>
      <c r="DY17" s="9">
        <f>DX17*(1+Main!$L$10)</f>
        <v>373252.73222587199</v>
      </c>
      <c r="DZ17" s="9">
        <f>DY17*(1+Main!$L$10)</f>
        <v>376985.25954813074</v>
      </c>
      <c r="EA17" s="9">
        <f>DZ17*(1+Main!$L$10)</f>
        <v>380755.11214361206</v>
      </c>
      <c r="EB17" s="9">
        <f>EA17*(1+Main!$L$10)</f>
        <v>384562.66326504818</v>
      </c>
      <c r="EC17" s="9">
        <f>EB17*(1+Main!$L$10)</f>
        <v>388408.28989769868</v>
      </c>
      <c r="ED17" s="9">
        <f>EC17*(1+Main!$L$10)</f>
        <v>392292.37279667566</v>
      </c>
      <c r="EE17" s="9">
        <f>ED17*(1+Main!$L$10)</f>
        <v>396215.29652464244</v>
      </c>
    </row>
    <row r="18" spans="2:135">
      <c r="B18" t="s">
        <v>24</v>
      </c>
      <c r="C18" s="9"/>
      <c r="D18" s="9"/>
      <c r="E18" s="9"/>
      <c r="F18" s="8">
        <f t="shared" ref="F18:I18" si="18">F17/F19</f>
        <v>5.3903924221921518</v>
      </c>
      <c r="G18" s="8">
        <f t="shared" si="18"/>
        <v>7.5700102704553238</v>
      </c>
      <c r="H18" s="8">
        <f t="shared" si="18"/>
        <v>6.4273296244784426</v>
      </c>
      <c r="I18" s="8">
        <f t="shared" si="18"/>
        <v>10.092105263157896</v>
      </c>
      <c r="J18" s="8">
        <f>J17/J19</f>
        <v>13.770549143057012</v>
      </c>
      <c r="K18" s="8">
        <f t="shared" ref="K18:L18" si="19">K17/K19</f>
        <v>8.5862324204293117</v>
      </c>
      <c r="L18" s="8">
        <f t="shared" si="19"/>
        <v>14.871814378090528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2:135">
      <c r="B19" t="s">
        <v>2</v>
      </c>
      <c r="C19" s="9"/>
      <c r="D19" s="9"/>
      <c r="E19" s="9"/>
      <c r="F19" s="9">
        <v>2956</v>
      </c>
      <c r="G19" s="9">
        <v>2921</v>
      </c>
      <c r="H19" s="9">
        <v>2876</v>
      </c>
      <c r="I19" s="9">
        <v>2888</v>
      </c>
      <c r="J19" s="9">
        <v>2859</v>
      </c>
      <c r="K19" s="9">
        <v>2702</v>
      </c>
      <c r="L19" s="9">
        <v>2629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2:13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2:135">
      <c r="B21" t="s">
        <v>25</v>
      </c>
      <c r="C21" s="9"/>
      <c r="D21" s="9"/>
      <c r="E21" s="9"/>
      <c r="F21" s="9"/>
      <c r="G21" s="10">
        <f t="shared" ref="G21:J21" si="20">G6/F6-1</f>
        <v>0.37352716896661997</v>
      </c>
      <c r="H21" s="10">
        <f t="shared" si="20"/>
        <v>0.26610910132884413</v>
      </c>
      <c r="I21" s="10">
        <f t="shared" si="20"/>
        <v>0.21596390228722573</v>
      </c>
      <c r="J21" s="10">
        <f t="shared" si="20"/>
        <v>0.37182574303495608</v>
      </c>
      <c r="K21" s="10">
        <f>K6/J6-1</f>
        <v>-1.1193175554782941E-2</v>
      </c>
      <c r="L21" s="10">
        <f>L6/K6-1</f>
        <v>0.15687468377226454</v>
      </c>
      <c r="M21" s="10">
        <v>0.2</v>
      </c>
      <c r="N21" s="10">
        <v>0.2</v>
      </c>
      <c r="O21" s="10">
        <v>0.15</v>
      </c>
      <c r="P21" s="10">
        <v>0.12</v>
      </c>
      <c r="Q21" s="10">
        <v>0.1</v>
      </c>
      <c r="R21" s="10">
        <v>0.08</v>
      </c>
      <c r="S21" s="10">
        <v>7.0000000000000007E-2</v>
      </c>
      <c r="T21" s="10">
        <v>0.06</v>
      </c>
      <c r="U21" s="10">
        <v>0.05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2:135">
      <c r="B22" t="s">
        <v>26</v>
      </c>
      <c r="C22" s="9"/>
      <c r="D22" s="9"/>
      <c r="E22" s="9"/>
      <c r="F22" s="10">
        <f t="shared" ref="F22" si="21">F8/F6</f>
        <v>0.86584015939783043</v>
      </c>
      <c r="G22" s="10">
        <f t="shared" ref="G22:I22" si="22">G8/G6</f>
        <v>0.8324617643898421</v>
      </c>
      <c r="H22" s="10">
        <f t="shared" si="22"/>
        <v>0.81936998741106415</v>
      </c>
      <c r="I22" s="10">
        <f t="shared" si="22"/>
        <v>0.80582795323678236</v>
      </c>
      <c r="J22" s="10">
        <f>J8/J6</f>
        <v>0.80794376277251567</v>
      </c>
      <c r="K22" s="10">
        <f t="shared" ref="K22:L22" si="23">K8/K6</f>
        <v>0.78347297378418479</v>
      </c>
      <c r="L22" s="10">
        <f t="shared" si="23"/>
        <v>0.8075714222176098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2:135">
      <c r="B23" t="s">
        <v>27</v>
      </c>
      <c r="C23" s="9"/>
      <c r="D23" s="9"/>
      <c r="E23" s="9"/>
      <c r="F23" s="10">
        <f t="shared" ref="F23" si="24">F17/F6</f>
        <v>0.39195139350109465</v>
      </c>
      <c r="G23" s="10">
        <f t="shared" ref="G23:I23" si="25">G17/G6</f>
        <v>0.39600272216053584</v>
      </c>
      <c r="H23" s="10">
        <f t="shared" si="25"/>
        <v>0.26146795479298979</v>
      </c>
      <c r="I23" s="10">
        <f t="shared" si="25"/>
        <v>0.3390449601582039</v>
      </c>
      <c r="J23" s="10">
        <f>J17/J6</f>
        <v>0.33384494059985248</v>
      </c>
      <c r="K23" s="10">
        <f t="shared" ref="K23:Q23" si="26">K17/K6</f>
        <v>0.19895548371051977</v>
      </c>
      <c r="L23" s="10">
        <f t="shared" si="26"/>
        <v>0.28982520644616094</v>
      </c>
      <c r="M23" s="10">
        <v>0.3</v>
      </c>
      <c r="N23" s="10">
        <v>0.35</v>
      </c>
      <c r="O23" s="10">
        <v>0.36</v>
      </c>
      <c r="P23" s="10">
        <v>0.36</v>
      </c>
      <c r="Q23" s="10">
        <v>0.36</v>
      </c>
      <c r="R23" s="10">
        <f>Q23</f>
        <v>0.36</v>
      </c>
      <c r="S23" s="10">
        <f t="shared" ref="S23:U23" si="27">R23</f>
        <v>0.36</v>
      </c>
      <c r="T23" s="10">
        <f t="shared" si="27"/>
        <v>0.36</v>
      </c>
      <c r="U23" s="10">
        <f t="shared" si="27"/>
        <v>0.36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2:135">
      <c r="B24" t="s">
        <v>28</v>
      </c>
      <c r="C24" s="9"/>
      <c r="D24" s="9"/>
      <c r="E24" s="9"/>
      <c r="F24" s="10">
        <f t="shared" ref="F24" si="28">F16/F15</f>
        <v>0.22627949888316987</v>
      </c>
      <c r="G24" s="10">
        <f t="shared" ref="G24:I24" si="29">G16/G15</f>
        <v>0.12811009029612397</v>
      </c>
      <c r="H24" s="10">
        <f t="shared" si="29"/>
        <v>0.25499758181525067</v>
      </c>
      <c r="I24" s="10">
        <f t="shared" si="29"/>
        <v>0.12157926461723931</v>
      </c>
      <c r="J24" s="10">
        <f>J16/J15</f>
        <v>0.16737162676592504</v>
      </c>
      <c r="K24" s="10">
        <f t="shared" ref="K24:L24" si="30">K16/K15</f>
        <v>0.19497553697213643</v>
      </c>
      <c r="L24" s="10">
        <f t="shared" si="30"/>
        <v>0.17563464620055663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2:135">
      <c r="C25" s="9"/>
      <c r="D25" s="9"/>
      <c r="E25" s="9"/>
      <c r="F25" s="9"/>
      <c r="G25" s="9"/>
      <c r="H25" s="9"/>
      <c r="I25" s="9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2:135">
      <c r="C26" s="9"/>
      <c r="D26" s="9"/>
      <c r="E26" s="9"/>
      <c r="F26" s="9"/>
      <c r="G26" s="9"/>
      <c r="H26" s="9"/>
      <c r="I26" s="9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2:135">
      <c r="C27" s="9"/>
      <c r="D27" s="9"/>
      <c r="E27" s="9"/>
      <c r="F27" s="9"/>
      <c r="G27" s="9"/>
      <c r="H27" s="9"/>
      <c r="I27" s="9"/>
      <c r="J27" s="10"/>
      <c r="K27" s="10"/>
      <c r="L27" s="1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2:135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135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135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</sheetData>
  <hyperlinks>
    <hyperlink ref="A1" location="Main!A1" display="Main" xr:uid="{18EF05D2-1B1A-EB4E-9CD2-C626C84ED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2025-01-03T16:45:54Z</dcterms:created>
  <dcterms:modified xsi:type="dcterms:W3CDTF">2025-01-03T18:35:18Z</dcterms:modified>
</cp:coreProperties>
</file>