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08CF0A17-B582-7943-8462-074958342DFE}" xr6:coauthVersionLast="47" xr6:coauthVersionMax="47" xr10:uidLastSave="{00000000-0000-0000-0000-000000000000}"/>
  <bookViews>
    <workbookView xWindow="0" yWindow="740" windowWidth="14160" windowHeight="18380" activeTab="1" xr2:uid="{41F326A8-C1D6-664F-916E-52E4243E15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2" l="1"/>
  <c r="V23" i="2"/>
  <c r="V22" i="2"/>
  <c r="V15" i="2"/>
  <c r="V14" i="2"/>
  <c r="V12" i="2"/>
  <c r="V11" i="2"/>
  <c r="V10" i="2"/>
  <c r="V9" i="2"/>
  <c r="V8" i="2"/>
  <c r="V7" i="2"/>
  <c r="V6" i="2"/>
  <c r="V5" i="2"/>
  <c r="N19" i="2"/>
  <c r="N18" i="2"/>
  <c r="N17" i="2"/>
  <c r="N24" i="2" s="1"/>
  <c r="N15" i="2"/>
  <c r="N14" i="2"/>
  <c r="N12" i="2"/>
  <c r="N11" i="2"/>
  <c r="N10" i="2"/>
  <c r="N30" i="2" s="1"/>
  <c r="N9" i="2"/>
  <c r="N29" i="2" s="1"/>
  <c r="N8" i="2"/>
  <c r="N28" i="2" s="1"/>
  <c r="N22" i="2"/>
  <c r="N21" i="2"/>
  <c r="N7" i="2"/>
  <c r="N6" i="2"/>
  <c r="N5" i="2"/>
  <c r="Q25" i="2"/>
  <c r="R25" i="2"/>
  <c r="S25" i="2"/>
  <c r="U25" i="2"/>
  <c r="T25" i="2"/>
  <c r="W19" i="2"/>
  <c r="X19" i="2" s="1"/>
  <c r="V19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C24" i="2"/>
  <c r="D24" i="2"/>
  <c r="E24" i="2"/>
  <c r="F24" i="2"/>
  <c r="G24" i="2"/>
  <c r="H24" i="2"/>
  <c r="I24" i="2"/>
  <c r="J24" i="2"/>
  <c r="K24" i="2"/>
  <c r="L24" i="2"/>
  <c r="M24" i="2"/>
  <c r="M23" i="2"/>
  <c r="M30" i="2"/>
  <c r="M29" i="2"/>
  <c r="M28" i="2"/>
  <c r="M9" i="2"/>
  <c r="M11" i="2" s="1"/>
  <c r="M12" i="2" s="1"/>
  <c r="M14" i="2" s="1"/>
  <c r="M15" i="2" s="1"/>
  <c r="M8" i="2"/>
  <c r="L29" i="2"/>
  <c r="L30" i="2"/>
  <c r="L28" i="2"/>
  <c r="M19" i="2"/>
  <c r="H23" i="2"/>
  <c r="I23" i="2"/>
  <c r="J23" i="2"/>
  <c r="K23" i="2"/>
  <c r="L23" i="2"/>
  <c r="M10" i="2"/>
  <c r="M5" i="2"/>
  <c r="M7" i="2" s="1"/>
  <c r="L6" i="1"/>
  <c r="L5" i="1"/>
  <c r="Q24" i="2"/>
  <c r="R24" i="2"/>
  <c r="S24" i="2"/>
  <c r="T24" i="2"/>
  <c r="U24" i="2"/>
  <c r="V24" i="2" s="1"/>
  <c r="W24" i="2" s="1"/>
  <c r="P24" i="2"/>
  <c r="Q23" i="2"/>
  <c r="R23" i="2"/>
  <c r="S23" i="2"/>
  <c r="T23" i="2"/>
  <c r="U23" i="2"/>
  <c r="P23" i="2"/>
  <c r="Q22" i="2"/>
  <c r="R22" i="2"/>
  <c r="S22" i="2"/>
  <c r="T22" i="2"/>
  <c r="U22" i="2"/>
  <c r="P22" i="2"/>
  <c r="U18" i="2"/>
  <c r="T18" i="2"/>
  <c r="S18" i="2"/>
  <c r="R18" i="2"/>
  <c r="Q18" i="2"/>
  <c r="P18" i="2"/>
  <c r="U17" i="2"/>
  <c r="Q17" i="2"/>
  <c r="R17" i="2"/>
  <c r="S17" i="2"/>
  <c r="T17" i="2"/>
  <c r="P17" i="2"/>
  <c r="Q14" i="2"/>
  <c r="R14" i="2"/>
  <c r="S14" i="2"/>
  <c r="T14" i="2"/>
  <c r="U14" i="2"/>
  <c r="P14" i="2"/>
  <c r="Q12" i="2"/>
  <c r="R12" i="2"/>
  <c r="S12" i="2"/>
  <c r="T12" i="2"/>
  <c r="U12" i="2"/>
  <c r="P12" i="2"/>
  <c r="Q11" i="2"/>
  <c r="R11" i="2"/>
  <c r="S11" i="2"/>
  <c r="T11" i="2"/>
  <c r="U11" i="2"/>
  <c r="P11" i="2"/>
  <c r="Q7" i="2"/>
  <c r="R7" i="2"/>
  <c r="S7" i="2"/>
  <c r="T7" i="2"/>
  <c r="U7" i="2"/>
  <c r="P7" i="2"/>
  <c r="M6" i="2"/>
  <c r="L21" i="2"/>
  <c r="Q21" i="2"/>
  <c r="R21" i="2"/>
  <c r="S21" i="2"/>
  <c r="T21" i="2"/>
  <c r="U21" i="2"/>
  <c r="G21" i="2"/>
  <c r="H21" i="2"/>
  <c r="I21" i="2"/>
  <c r="J21" i="2"/>
  <c r="K21" i="2"/>
  <c r="L4" i="1"/>
  <c r="N23" i="2" l="1"/>
  <c r="Y19" i="2"/>
  <c r="M17" i="2"/>
  <c r="M18" i="2" s="1"/>
  <c r="L11" i="2"/>
  <c r="M21" i="2"/>
  <c r="L7" i="2"/>
  <c r="V18" i="2"/>
  <c r="W5" i="2"/>
  <c r="L7" i="1"/>
  <c r="Z19" i="2" l="1"/>
  <c r="L12" i="2"/>
  <c r="L14" i="2" s="1"/>
  <c r="L17" i="2" s="1"/>
  <c r="L18" i="2" s="1"/>
  <c r="X5" i="2"/>
  <c r="W17" i="2"/>
  <c r="W18" i="2" s="1"/>
  <c r="AA19" i="2" l="1"/>
  <c r="Y5" i="2"/>
  <c r="X17" i="2"/>
  <c r="X18" i="2" s="1"/>
  <c r="AB19" i="2" l="1"/>
  <c r="Z5" i="2"/>
  <c r="Y17" i="2"/>
  <c r="Y18" i="2" s="1"/>
  <c r="AC19" i="2" l="1"/>
  <c r="AA5" i="2"/>
  <c r="Z17" i="2"/>
  <c r="Z18" i="2" s="1"/>
  <c r="AA17" i="2" l="1"/>
  <c r="AA18" i="2" s="1"/>
  <c r="AB5" i="2"/>
  <c r="AB17" i="2" l="1"/>
  <c r="AB18" i="2" s="1"/>
  <c r="AC5" i="2"/>
  <c r="AC17" i="2" s="1"/>
  <c r="AC18" i="2" s="1"/>
  <c r="AD17" i="2" l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L12" i="1" l="1"/>
  <c r="L13" i="1" s="1"/>
  <c r="L15" i="1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<sst xmlns="http://schemas.openxmlformats.org/spreadsheetml/2006/main" count="46" uniqueCount="42">
  <si>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</si>
  <si>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</si>
  <si>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</si>
  <si>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</si>
  <si>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</si>
  <si>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</si>
  <si>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</si>
  <si>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</si>
  <si>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</si>
  <si>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</si>
  <si>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</si>
  <si>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</si>
  <si>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</si>
  <si>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</si>
  <si>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</si>
  <si>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</si>
  <si>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</si>
  <si>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</si>
  <si>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</si>
  <si>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 (interest, gain)</t>
  </si>
  <si>
    <t>Pretax</t>
  </si>
  <si>
    <t>Tax</t>
  </si>
  <si>
    <t>less net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</si>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</sst>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b/>
      <sz val="12"/>
      <color theme="1"/>
      <name val="ArialMT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1" applyNumberFormat="1" applyFont="1"/>
    <xf numFmtId="0" fontId="3" fillId="0" borderId="0" xfId="3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10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4" fontId="6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D819-5954-344C-8373-E4F4E0D3146A}">
  <dimension ref="K1:M15"/>
  <sheetViews>
    <sheetView topLeftCell="G1" workbookViewId="0">
      <selection activeCell="M10" sqref="M10"/>
    </sheetView>
  </sheetViews>
  <sheetFormatPr baseColWidth="10" defaultRowHeight="16"/>
  <cols>
    <col min="12" max="12" width="11.28515625" bestFit="1" customWidth="1"/>
  </cols>
  <sheetData>
    <row r="1" spans="11:13">
      <c r="M1" s="19">
        <v>45687</v>
      </c>
    </row>
    <row r="2" spans="11:13">
      <c r="K2" s="1" t="s">
        <v>0</v>
      </c>
      <c r="L2" s="2">
        <v>416</v>
      </c>
    </row>
    <row r="3" spans="11:13">
      <c r="K3" s="1" t="s">
        <v>1</v>
      </c>
      <c r="L3" s="10">
        <v>7434</v>
      </c>
      <c r="M3" t="s">
        <v>39</v>
      </c>
    </row>
    <row r="4" spans="11:13">
      <c r="K4" s="1" t="s">
        <v>2</v>
      </c>
      <c r="L4" s="10">
        <f>L2*L3</f>
        <v>3092544</v>
      </c>
    </row>
    <row r="5" spans="11:13">
      <c r="K5" s="1" t="s">
        <v>3</v>
      </c>
      <c r="L5" s="10">
        <f>17428+54073+909</f>
        <v>72410</v>
      </c>
      <c r="M5" t="s">
        <v>39</v>
      </c>
    </row>
    <row r="6" spans="11:13">
      <c r="K6" s="1" t="s">
        <v>4</v>
      </c>
      <c r="L6" s="10">
        <f>0+5248+3972</f>
        <v>9220</v>
      </c>
      <c r="M6" t="s">
        <v>39</v>
      </c>
    </row>
    <row r="7" spans="11:13">
      <c r="K7" s="1" t="s">
        <v>5</v>
      </c>
      <c r="L7" s="10">
        <f>L4-L5+L6</f>
        <v>3029354</v>
      </c>
    </row>
    <row r="8" spans="11:13">
      <c r="K8" s="1"/>
      <c r="L8" s="1"/>
    </row>
    <row r="9" spans="11:13">
      <c r="K9" s="1"/>
      <c r="L9" s="1"/>
    </row>
    <row r="10" spans="11:13">
      <c r="K10" s="1" t="s">
        <v>6</v>
      </c>
      <c r="L10" s="9">
        <v>0.01</v>
      </c>
    </row>
    <row r="11" spans="11:13">
      <c r="K11" s="1" t="s">
        <v>7</v>
      </c>
      <c r="L11" s="9">
        <v>7.0000000000000007E-2</v>
      </c>
    </row>
    <row r="12" spans="11:13">
      <c r="K12" s="1" t="s">
        <v>8</v>
      </c>
      <c r="L12" s="2">
        <f>NPV(L11,Model!V17:EV17)+L5-L6</f>
        <v>3447530.0627269018</v>
      </c>
    </row>
    <row r="13" spans="11:13">
      <c r="K13" s="1" t="s">
        <v>9</v>
      </c>
      <c r="L13" s="3">
        <f>L12/L3</f>
        <v>463.75168990138576</v>
      </c>
    </row>
    <row r="15" spans="11:13">
      <c r="L15" s="8">
        <f>L13/L2-1</f>
        <v>0.11478771610910043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3BED-D77E-A843-A663-0A377A022B5F}">
  <dimension ref="A1:EV30"/>
  <sheetViews>
    <sheetView tabSelected="1" workbookViewId="0">
      <pane xSplit="2" topLeftCell="Q1" activePane="topRight" state="frozen"/>
      <selection pane="topRight" activeCell="W21" sqref="W21"/>
    </sheetView>
  </sheetViews>
  <sheetFormatPr baseColWidth="10" defaultRowHeight="16"/>
  <cols>
    <col min="16" max="16" width="11.5703125" bestFit="1" customWidth="1"/>
    <col min="17" max="20" width="10.85546875" bestFit="1" customWidth="1"/>
    <col min="21" max="21" width="11.42578125" bestFit="1" customWidth="1"/>
  </cols>
  <sheetData>
    <row r="1" spans="1:29">
      <c r="A1" s="4" t="s">
        <v>10</v>
      </c>
    </row>
    <row r="3" spans="1:29">
      <c r="L3" s="19">
        <v>45686</v>
      </c>
    </row>
    <row r="4" spans="1:29"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</row>
    <row r="5" spans="1:29" s="11" customFormat="1">
      <c r="B5" s="11" t="s">
        <v>11</v>
      </c>
      <c r="C5" s="12">
        <v>50122</v>
      </c>
      <c r="D5" s="12">
        <v>52747</v>
      </c>
      <c r="E5" s="12">
        <v>52857</v>
      </c>
      <c r="F5" s="12">
        <v>56189</v>
      </c>
      <c r="G5" s="12">
        <v>56517</v>
      </c>
      <c r="H5" s="12">
        <v>62020</v>
      </c>
      <c r="I5" s="12">
        <v>61858</v>
      </c>
      <c r="J5" s="12">
        <v>64727</v>
      </c>
      <c r="K5" s="12">
        <v>65585</v>
      </c>
      <c r="L5" s="12">
        <v>69632</v>
      </c>
      <c r="M5" s="12">
        <f>I5*1.129</f>
        <v>69837.682000000001</v>
      </c>
      <c r="N5" s="12">
        <f>J5*1.13</f>
        <v>73141.509999999995</v>
      </c>
      <c r="P5" s="12">
        <v>125843</v>
      </c>
      <c r="Q5" s="12">
        <v>143015</v>
      </c>
      <c r="R5" s="12">
        <v>168088</v>
      </c>
      <c r="S5" s="12">
        <v>198270</v>
      </c>
      <c r="T5" s="12">
        <v>211915</v>
      </c>
      <c r="U5" s="12">
        <v>245122</v>
      </c>
      <c r="V5" s="12">
        <f>SUM(K5:N5)</f>
        <v>278196.19199999998</v>
      </c>
      <c r="W5" s="12">
        <f t="shared" ref="W5:AC5" si="0">V5+V5*W21</f>
        <v>318145.1651712</v>
      </c>
      <c r="X5" s="12">
        <f t="shared" si="0"/>
        <v>356322.58499174402</v>
      </c>
      <c r="Y5" s="12">
        <f t="shared" si="0"/>
        <v>391954.8434909184</v>
      </c>
      <c r="Z5" s="12">
        <f t="shared" si="0"/>
        <v>423311.23097019189</v>
      </c>
      <c r="AA5" s="12">
        <f t="shared" si="0"/>
        <v>444476.79251870146</v>
      </c>
      <c r="AB5" s="12">
        <f t="shared" si="0"/>
        <v>466700.63214463653</v>
      </c>
      <c r="AC5" s="12">
        <f t="shared" si="0"/>
        <v>480701.65110897564</v>
      </c>
    </row>
    <row r="6" spans="1:29">
      <c r="B6" t="s">
        <v>12</v>
      </c>
      <c r="C6" s="5">
        <v>15452</v>
      </c>
      <c r="D6" s="5">
        <v>17488</v>
      </c>
      <c r="E6" s="5">
        <v>16128</v>
      </c>
      <c r="F6" s="5">
        <v>16795</v>
      </c>
      <c r="G6" s="5">
        <v>16302</v>
      </c>
      <c r="H6" s="5">
        <v>19623</v>
      </c>
      <c r="I6" s="5">
        <v>18505</v>
      </c>
      <c r="J6" s="5">
        <v>19684</v>
      </c>
      <c r="K6" s="5">
        <v>20099</v>
      </c>
      <c r="L6" s="5">
        <v>21799</v>
      </c>
      <c r="M6" s="5">
        <f>I6*1.1225</f>
        <v>20771.862499999999</v>
      </c>
      <c r="N6" s="5">
        <f>J6*1.12</f>
        <v>22046.080000000002</v>
      </c>
      <c r="P6" s="5">
        <v>42910</v>
      </c>
      <c r="Q6" s="5">
        <v>46078</v>
      </c>
      <c r="R6" s="5">
        <v>52232</v>
      </c>
      <c r="S6" s="5">
        <v>62650</v>
      </c>
      <c r="T6" s="5">
        <v>65863</v>
      </c>
      <c r="U6" s="5">
        <v>74114</v>
      </c>
      <c r="V6" s="20">
        <f>SUM(K6:N6)</f>
        <v>84715.942500000005</v>
      </c>
    </row>
    <row r="7" spans="1:29" s="13" customFormat="1">
      <c r="B7" s="13" t="s">
        <v>13</v>
      </c>
      <c r="C7" s="14">
        <v>34670</v>
      </c>
      <c r="D7" s="14">
        <v>35259</v>
      </c>
      <c r="E7" s="14">
        <v>36729</v>
      </c>
      <c r="F7" s="14">
        <v>39394</v>
      </c>
      <c r="G7" s="14">
        <v>40215</v>
      </c>
      <c r="H7" s="14">
        <v>42397</v>
      </c>
      <c r="I7" s="14">
        <v>43353</v>
      </c>
      <c r="J7" s="14">
        <v>45043</v>
      </c>
      <c r="K7" s="14">
        <v>45486</v>
      </c>
      <c r="L7" s="14">
        <f>L5-L6</f>
        <v>47833</v>
      </c>
      <c r="M7" s="14">
        <f>M5-M6</f>
        <v>49065.819499999998</v>
      </c>
      <c r="N7" s="14">
        <f>N5-N6</f>
        <v>51095.429999999993</v>
      </c>
      <c r="P7" s="14">
        <f>P5-P6</f>
        <v>82933</v>
      </c>
      <c r="Q7" s="14">
        <f t="shared" ref="Q7:V7" si="1">Q5-Q6</f>
        <v>96937</v>
      </c>
      <c r="R7" s="14">
        <f t="shared" si="1"/>
        <v>115856</v>
      </c>
      <c r="S7" s="14">
        <f t="shared" si="1"/>
        <v>135620</v>
      </c>
      <c r="T7" s="14">
        <f t="shared" si="1"/>
        <v>146052</v>
      </c>
      <c r="U7" s="14">
        <f t="shared" si="1"/>
        <v>171008</v>
      </c>
      <c r="V7" s="14">
        <f t="shared" si="1"/>
        <v>193480.24949999998</v>
      </c>
    </row>
    <row r="8" spans="1:29">
      <c r="B8" t="s">
        <v>14</v>
      </c>
      <c r="C8" s="5">
        <v>6628</v>
      </c>
      <c r="D8" s="5">
        <v>6844</v>
      </c>
      <c r="E8" s="5">
        <v>6984</v>
      </c>
      <c r="F8" s="5">
        <v>6739</v>
      </c>
      <c r="G8" s="5">
        <v>6659</v>
      </c>
      <c r="H8" s="5">
        <v>7142</v>
      </c>
      <c r="I8" s="5">
        <v>7653</v>
      </c>
      <c r="J8" s="5">
        <v>8056</v>
      </c>
      <c r="K8" s="5">
        <v>7544</v>
      </c>
      <c r="L8" s="5">
        <v>7917</v>
      </c>
      <c r="M8" s="5">
        <f>I8*1.1</f>
        <v>8418.3000000000011</v>
      </c>
      <c r="N8" s="5">
        <f>J8*1.1</f>
        <v>8861.6</v>
      </c>
      <c r="P8" s="5">
        <v>16876</v>
      </c>
      <c r="Q8" s="5">
        <v>19269</v>
      </c>
      <c r="R8" s="5">
        <v>20716</v>
      </c>
      <c r="S8" s="5">
        <v>24512</v>
      </c>
      <c r="T8" s="5">
        <v>27195</v>
      </c>
      <c r="U8" s="5">
        <v>29510</v>
      </c>
      <c r="V8" s="20">
        <f>SUM(K8:N8)</f>
        <v>32740.9</v>
      </c>
    </row>
    <row r="9" spans="1:29">
      <c r="B9" t="s">
        <v>15</v>
      </c>
      <c r="C9" s="5">
        <v>5126</v>
      </c>
      <c r="D9" s="5">
        <v>5679</v>
      </c>
      <c r="E9" s="5">
        <v>5750</v>
      </c>
      <c r="F9" s="5">
        <v>6204</v>
      </c>
      <c r="G9" s="5">
        <v>5187</v>
      </c>
      <c r="H9" s="5">
        <v>6246</v>
      </c>
      <c r="I9" s="5">
        <v>6207</v>
      </c>
      <c r="J9" s="5">
        <v>6816</v>
      </c>
      <c r="K9" s="5">
        <v>5717</v>
      </c>
      <c r="L9" s="5">
        <v>6440</v>
      </c>
      <c r="M9" s="5">
        <f>I9*1.05</f>
        <v>6517.35</v>
      </c>
      <c r="N9" s="5">
        <f>J9*1.05</f>
        <v>7156.8</v>
      </c>
      <c r="P9" s="5">
        <v>18213</v>
      </c>
      <c r="Q9" s="5">
        <v>19598</v>
      </c>
      <c r="R9" s="5">
        <v>20117</v>
      </c>
      <c r="S9" s="5">
        <v>21825</v>
      </c>
      <c r="T9" s="5">
        <v>22759</v>
      </c>
      <c r="U9" s="5">
        <v>24456</v>
      </c>
      <c r="V9" s="20">
        <f>SUM(K9:N9)</f>
        <v>25831.149999999998</v>
      </c>
    </row>
    <row r="10" spans="1:29">
      <c r="B10" t="s">
        <v>16</v>
      </c>
      <c r="C10" s="5">
        <v>1398</v>
      </c>
      <c r="D10" s="5">
        <v>2337</v>
      </c>
      <c r="E10" s="5">
        <v>1643</v>
      </c>
      <c r="F10" s="5">
        <v>2197</v>
      </c>
      <c r="G10" s="5">
        <v>1474</v>
      </c>
      <c r="H10" s="5">
        <v>1977</v>
      </c>
      <c r="I10" s="5">
        <v>1912</v>
      </c>
      <c r="J10" s="5">
        <v>2246</v>
      </c>
      <c r="K10" s="5">
        <v>1673</v>
      </c>
      <c r="L10" s="5">
        <v>1823</v>
      </c>
      <c r="M10" s="5">
        <f>L10</f>
        <v>1823</v>
      </c>
      <c r="N10" s="5">
        <f>J10*0.95</f>
        <v>2133.6999999999998</v>
      </c>
      <c r="P10" s="5">
        <v>4885</v>
      </c>
      <c r="Q10" s="5">
        <v>5111</v>
      </c>
      <c r="R10" s="5">
        <v>5107</v>
      </c>
      <c r="S10" s="5">
        <v>5900</v>
      </c>
      <c r="T10" s="5">
        <v>7575</v>
      </c>
      <c r="U10" s="5">
        <v>7609</v>
      </c>
      <c r="V10" s="20">
        <f>SUM(K10:N10)</f>
        <v>7452.7</v>
      </c>
    </row>
    <row r="11" spans="1:29" s="13" customFormat="1">
      <c r="B11" s="13" t="s">
        <v>17</v>
      </c>
      <c r="C11" s="14">
        <v>13152</v>
      </c>
      <c r="D11" s="14">
        <v>14860</v>
      </c>
      <c r="E11" s="14">
        <v>14377</v>
      </c>
      <c r="F11" s="14">
        <v>15140</v>
      </c>
      <c r="G11" s="14">
        <v>13320</v>
      </c>
      <c r="H11" s="14">
        <v>15365</v>
      </c>
      <c r="I11" s="14">
        <v>15772</v>
      </c>
      <c r="J11" s="14">
        <v>17118</v>
      </c>
      <c r="K11" s="14">
        <v>14934</v>
      </c>
      <c r="L11" s="14">
        <f>SUM(L8:L10)</f>
        <v>16180</v>
      </c>
      <c r="M11" s="14">
        <f>SUM(M8:M10)</f>
        <v>16758.650000000001</v>
      </c>
      <c r="N11" s="14">
        <f>SUM(N8:N10)</f>
        <v>18152.100000000002</v>
      </c>
      <c r="P11" s="14">
        <f>SUM(P8:P10)</f>
        <v>39974</v>
      </c>
      <c r="Q11" s="14">
        <f t="shared" ref="Q11:V11" si="2">SUM(Q8:Q10)</f>
        <v>43978</v>
      </c>
      <c r="R11" s="14">
        <f t="shared" si="2"/>
        <v>45940</v>
      </c>
      <c r="S11" s="14">
        <f t="shared" si="2"/>
        <v>52237</v>
      </c>
      <c r="T11" s="14">
        <f t="shared" si="2"/>
        <v>57529</v>
      </c>
      <c r="U11" s="14">
        <f t="shared" si="2"/>
        <v>61575</v>
      </c>
      <c r="V11" s="14">
        <f t="shared" si="2"/>
        <v>66024.75</v>
      </c>
    </row>
    <row r="12" spans="1:29" s="13" customFormat="1">
      <c r="B12" s="13" t="s">
        <v>18</v>
      </c>
      <c r="C12" s="14">
        <v>21518</v>
      </c>
      <c r="D12" s="14">
        <v>20399</v>
      </c>
      <c r="E12" s="14">
        <v>22352</v>
      </c>
      <c r="F12" s="14">
        <v>24254</v>
      </c>
      <c r="G12" s="14">
        <v>26895</v>
      </c>
      <c r="H12" s="14">
        <v>27032</v>
      </c>
      <c r="I12" s="14">
        <v>27581</v>
      </c>
      <c r="J12" s="14">
        <v>27925</v>
      </c>
      <c r="K12" s="14">
        <v>30552</v>
      </c>
      <c r="L12" s="14">
        <f>L7-L11</f>
        <v>31653</v>
      </c>
      <c r="M12" s="14">
        <f>M7-M11</f>
        <v>32307.169499999996</v>
      </c>
      <c r="N12" s="14">
        <f>N7-N11</f>
        <v>32943.329999999987</v>
      </c>
      <c r="P12" s="14">
        <f>P7-P11</f>
        <v>42959</v>
      </c>
      <c r="Q12" s="14">
        <f t="shared" ref="Q12:V12" si="3">Q7-Q11</f>
        <v>52959</v>
      </c>
      <c r="R12" s="14">
        <f t="shared" si="3"/>
        <v>69916</v>
      </c>
      <c r="S12" s="14">
        <f t="shared" si="3"/>
        <v>83383</v>
      </c>
      <c r="T12" s="14">
        <f t="shared" si="3"/>
        <v>88523</v>
      </c>
      <c r="U12" s="14">
        <f t="shared" si="3"/>
        <v>109433</v>
      </c>
      <c r="V12" s="14">
        <f t="shared" si="3"/>
        <v>127455.49949999998</v>
      </c>
    </row>
    <row r="13" spans="1:29">
      <c r="B13" t="s">
        <v>19</v>
      </c>
      <c r="C13">
        <v>69</v>
      </c>
      <c r="D13">
        <v>-60</v>
      </c>
      <c r="E13">
        <v>321</v>
      </c>
      <c r="F13">
        <v>458</v>
      </c>
      <c r="G13">
        <v>389</v>
      </c>
      <c r="H13">
        <v>-506</v>
      </c>
      <c r="I13">
        <v>-854</v>
      </c>
      <c r="J13">
        <v>-675</v>
      </c>
      <c r="K13">
        <v>-283</v>
      </c>
      <c r="L13">
        <v>-2288</v>
      </c>
      <c r="P13">
        <v>729</v>
      </c>
      <c r="Q13">
        <v>77</v>
      </c>
      <c r="R13" s="5">
        <v>1186</v>
      </c>
      <c r="S13">
        <v>333</v>
      </c>
      <c r="T13">
        <v>788</v>
      </c>
      <c r="U13" s="5">
        <v>-1646</v>
      </c>
      <c r="V13" s="5">
        <v>-1646</v>
      </c>
    </row>
    <row r="14" spans="1:29" s="13" customFormat="1">
      <c r="B14" s="13" t="s">
        <v>20</v>
      </c>
      <c r="C14" s="14">
        <v>21587</v>
      </c>
      <c r="D14" s="14">
        <v>20339</v>
      </c>
      <c r="E14" s="14">
        <v>22673</v>
      </c>
      <c r="F14" s="14">
        <v>24712</v>
      </c>
      <c r="G14" s="14">
        <v>27284</v>
      </c>
      <c r="H14" s="14">
        <v>26526</v>
      </c>
      <c r="I14" s="14">
        <v>26727</v>
      </c>
      <c r="J14" s="14">
        <v>27250</v>
      </c>
      <c r="K14" s="14">
        <v>30269</v>
      </c>
      <c r="L14" s="14">
        <f>SUM(L12:L13)</f>
        <v>29365</v>
      </c>
      <c r="M14" s="14">
        <f>SUM(M12:M13)</f>
        <v>32307.169499999996</v>
      </c>
      <c r="N14" s="14">
        <f>SUM(N12:N13)</f>
        <v>32943.329999999987</v>
      </c>
      <c r="P14" s="14">
        <f>SUM(P12:P13)</f>
        <v>43688</v>
      </c>
      <c r="Q14" s="14">
        <f t="shared" ref="Q14:V14" si="4">SUM(Q12:Q13)</f>
        <v>53036</v>
      </c>
      <c r="R14" s="14">
        <f t="shared" si="4"/>
        <v>71102</v>
      </c>
      <c r="S14" s="14">
        <f t="shared" si="4"/>
        <v>83716</v>
      </c>
      <c r="T14" s="14">
        <f t="shared" si="4"/>
        <v>89311</v>
      </c>
      <c r="U14" s="14">
        <f t="shared" si="4"/>
        <v>107787</v>
      </c>
      <c r="V14" s="14">
        <f t="shared" si="4"/>
        <v>125809.49949999998</v>
      </c>
    </row>
    <row r="15" spans="1:29">
      <c r="B15" t="s">
        <v>21</v>
      </c>
      <c r="C15">
        <v>166</v>
      </c>
      <c r="D15" s="5">
        <v>3914</v>
      </c>
      <c r="E15" s="5">
        <v>4374</v>
      </c>
      <c r="F15" s="5">
        <v>8496</v>
      </c>
      <c r="G15" s="5">
        <v>4993</v>
      </c>
      <c r="H15" s="5">
        <v>4656</v>
      </c>
      <c r="I15" s="5">
        <v>4788</v>
      </c>
      <c r="J15" s="5">
        <v>5214</v>
      </c>
      <c r="K15" s="5">
        <v>5602</v>
      </c>
      <c r="L15" s="5">
        <v>5257</v>
      </c>
      <c r="M15" s="5">
        <f>M14*L23</f>
        <v>5783.714968891537</v>
      </c>
      <c r="N15" s="5">
        <f>N14*M23</f>
        <v>5897.6021048867678</v>
      </c>
      <c r="P15" s="5">
        <v>4448</v>
      </c>
      <c r="Q15" s="5">
        <v>8755</v>
      </c>
      <c r="R15" s="5">
        <v>9831</v>
      </c>
      <c r="S15" s="5">
        <v>10978</v>
      </c>
      <c r="T15" s="5">
        <v>16950</v>
      </c>
      <c r="U15" s="5">
        <v>19651</v>
      </c>
      <c r="V15" s="20">
        <f>SUM(K15:N15)</f>
        <v>22540.317073778308</v>
      </c>
    </row>
    <row r="16" spans="1:29"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R16">
        <v>0</v>
      </c>
      <c r="S16">
        <v>0</v>
      </c>
      <c r="T16">
        <v>0</v>
      </c>
      <c r="U16">
        <v>0</v>
      </c>
    </row>
    <row r="17" spans="2:152" s="15" customFormat="1">
      <c r="B17" s="15" t="s">
        <v>23</v>
      </c>
      <c r="C17" s="16">
        <v>21421</v>
      </c>
      <c r="D17" s="16">
        <v>16425</v>
      </c>
      <c r="E17" s="16">
        <v>18299</v>
      </c>
      <c r="F17" s="16">
        <v>16216</v>
      </c>
      <c r="G17" s="16">
        <v>22291</v>
      </c>
      <c r="H17" s="16">
        <v>21870</v>
      </c>
      <c r="I17" s="16">
        <v>21939</v>
      </c>
      <c r="J17" s="16">
        <v>22036</v>
      </c>
      <c r="K17" s="16">
        <v>24667</v>
      </c>
      <c r="L17" s="16">
        <f>L14-L15</f>
        <v>24108</v>
      </c>
      <c r="M17" s="16">
        <f>M14-M15</f>
        <v>26523.454531108458</v>
      </c>
      <c r="N17" s="16">
        <f>N14-N15</f>
        <v>27045.727895113218</v>
      </c>
      <c r="P17" s="16">
        <f>P14-P15</f>
        <v>39240</v>
      </c>
      <c r="Q17" s="16">
        <f t="shared" ref="Q17:V17" si="5">Q14-Q15</f>
        <v>44281</v>
      </c>
      <c r="R17" s="16">
        <f t="shared" si="5"/>
        <v>61271</v>
      </c>
      <c r="S17" s="16">
        <f t="shared" si="5"/>
        <v>72738</v>
      </c>
      <c r="T17" s="16">
        <f t="shared" si="5"/>
        <v>72361</v>
      </c>
      <c r="U17" s="16">
        <f t="shared" si="5"/>
        <v>88136</v>
      </c>
      <c r="V17" s="16">
        <f t="shared" si="5"/>
        <v>103269.18242622167</v>
      </c>
      <c r="W17" s="16">
        <f t="shared" ref="W17:AC17" si="6">W5*W24</f>
        <v>114392.18951187115</v>
      </c>
      <c r="X17" s="16">
        <f t="shared" si="6"/>
        <v>142529.0339966976</v>
      </c>
      <c r="Y17" s="16">
        <f t="shared" si="6"/>
        <v>176379.67957091329</v>
      </c>
      <c r="Z17" s="16">
        <f t="shared" si="6"/>
        <v>211655.61548509594</v>
      </c>
      <c r="AA17" s="16">
        <f t="shared" si="6"/>
        <v>222238.39625935073</v>
      </c>
      <c r="AB17" s="16">
        <f t="shared" si="6"/>
        <v>233350.31607231827</v>
      </c>
      <c r="AC17" s="16">
        <f t="shared" si="6"/>
        <v>240350.82555448782</v>
      </c>
      <c r="AD17" s="16">
        <f>AC17+AC17*Main!$L$10</f>
        <v>242754.33381003269</v>
      </c>
      <c r="AE17" s="16">
        <f>AD17+AD17*Main!$L$10</f>
        <v>245181.87714813303</v>
      </c>
      <c r="AF17" s="16">
        <f>AE17+AE17*Main!$L$10</f>
        <v>247633.69591961437</v>
      </c>
      <c r="AG17" s="16">
        <f>AF17+AF17*Main!$L$10</f>
        <v>250110.03287881051</v>
      </c>
      <c r="AH17" s="16">
        <f>AG17+AG17*Main!$L$10</f>
        <v>252611.13320759861</v>
      </c>
      <c r="AI17" s="16">
        <f>AH17+AH17*Main!$L$10</f>
        <v>255137.2445396746</v>
      </c>
      <c r="AJ17" s="16">
        <f>AI17+AI17*Main!$L$10</f>
        <v>257688.61698507136</v>
      </c>
      <c r="AK17" s="16">
        <f>AJ17+AJ17*Main!$L$10</f>
        <v>260265.50315492207</v>
      </c>
      <c r="AL17" s="16">
        <f>AK17+AK17*Main!$L$10</f>
        <v>262868.15818647132</v>
      </c>
      <c r="AM17" s="16">
        <f>AL17+AL17*Main!$L$10</f>
        <v>265496.83976833604</v>
      </c>
      <c r="AN17" s="16">
        <f>AM17+AM17*Main!$L$10</f>
        <v>268151.80816601939</v>
      </c>
      <c r="AO17" s="16">
        <f>AN17+AN17*Main!$L$10</f>
        <v>270833.32624767959</v>
      </c>
      <c r="AP17" s="16">
        <f>AO17+AO17*Main!$L$10</f>
        <v>273541.65951015637</v>
      </c>
      <c r="AQ17" s="16">
        <f>AP17+AP17*Main!$L$10</f>
        <v>276277.07610525796</v>
      </c>
      <c r="AR17" s="16">
        <f>AQ17+AQ17*Main!$L$10</f>
        <v>279039.84686631052</v>
      </c>
      <c r="AS17" s="16">
        <f>AR17+AR17*Main!$L$10</f>
        <v>281830.24533497362</v>
      </c>
      <c r="AT17" s="16">
        <f>AS17+AS17*Main!$L$10</f>
        <v>284648.54778832337</v>
      </c>
      <c r="AU17" s="16">
        <f>AT17+AT17*Main!$L$10</f>
        <v>287495.03326620662</v>
      </c>
      <c r="AV17" s="16">
        <f>AU17+AU17*Main!$L$10</f>
        <v>290369.98359886871</v>
      </c>
      <c r="AW17" s="16">
        <f>AV17+AV17*Main!$L$10</f>
        <v>293273.6834348574</v>
      </c>
      <c r="AX17" s="16">
        <f>AW17+AW17*Main!$L$10</f>
        <v>296206.42026920599</v>
      </c>
      <c r="AY17" s="16">
        <f>AX17+AX17*Main!$L$10</f>
        <v>299168.48447189806</v>
      </c>
      <c r="AZ17" s="16">
        <f>AY17+AY17*Main!$L$10</f>
        <v>302160.16931661702</v>
      </c>
      <c r="BA17" s="16">
        <f>AZ17+AZ17*Main!$L$10</f>
        <v>305181.7710097832</v>
      </c>
      <c r="BB17" s="16">
        <f>BA17+BA17*Main!$L$10</f>
        <v>308233.58871988102</v>
      </c>
      <c r="BC17" s="16">
        <f>BB17+BB17*Main!$L$10</f>
        <v>311315.92460707983</v>
      </c>
      <c r="BD17" s="16">
        <f>BC17+BC17*Main!$L$10</f>
        <v>314429.0838531506</v>
      </c>
      <c r="BE17" s="16">
        <f>BD17+BD17*Main!$L$10</f>
        <v>317573.37469168211</v>
      </c>
      <c r="BF17" s="16">
        <f>BE17+BE17*Main!$L$10</f>
        <v>320749.10843859892</v>
      </c>
      <c r="BG17" s="16">
        <f>BF17+BF17*Main!$L$10</f>
        <v>323956.59952298494</v>
      </c>
      <c r="BH17" s="16">
        <f>BG17+BG17*Main!$L$10</f>
        <v>327196.16551821481</v>
      </c>
      <c r="BI17" s="16">
        <f>BH17+BH17*Main!$L$10</f>
        <v>330468.12717339693</v>
      </c>
      <c r="BJ17" s="16">
        <f>BI17+BI17*Main!$L$10</f>
        <v>333772.80844513088</v>
      </c>
      <c r="BK17" s="16">
        <f>BJ17+BJ17*Main!$L$10</f>
        <v>337110.53652958217</v>
      </c>
      <c r="BL17" s="16">
        <f>BK17+BK17*Main!$L$10</f>
        <v>340481.641894878</v>
      </c>
      <c r="BM17" s="16">
        <f>BL17+BL17*Main!$L$10</f>
        <v>343886.45831382676</v>
      </c>
      <c r="BN17" s="16">
        <f>BM17+BM17*Main!$L$10</f>
        <v>347325.32289696502</v>
      </c>
      <c r="BO17" s="16">
        <f>BN17+BN17*Main!$L$10</f>
        <v>350798.57612593466</v>
      </c>
      <c r="BP17" s="16">
        <f>BO17+BO17*Main!$L$10</f>
        <v>354306.561887194</v>
      </c>
      <c r="BQ17" s="16">
        <f>BP17+BP17*Main!$L$10</f>
        <v>357849.62750606594</v>
      </c>
      <c r="BR17" s="16">
        <f>BQ17+BQ17*Main!$L$10</f>
        <v>361428.12378112657</v>
      </c>
      <c r="BS17" s="16">
        <f>BR17+BR17*Main!$L$10</f>
        <v>365042.40501893783</v>
      </c>
      <c r="BT17" s="16">
        <f>BS17+BS17*Main!$L$10</f>
        <v>368692.82906912721</v>
      </c>
      <c r="BU17" s="16">
        <f>BT17+BT17*Main!$L$10</f>
        <v>372379.7573598185</v>
      </c>
      <c r="BV17" s="16">
        <f>BU17+BU17*Main!$L$10</f>
        <v>376103.55493341666</v>
      </c>
      <c r="BW17" s="16">
        <f>BV17+BV17*Main!$L$10</f>
        <v>379864.59048275085</v>
      </c>
      <c r="BX17" s="16">
        <f>BW17+BW17*Main!$L$10</f>
        <v>383663.23638757836</v>
      </c>
      <c r="BY17" s="16">
        <f>BX17+BX17*Main!$L$10</f>
        <v>387499.86875145417</v>
      </c>
      <c r="BZ17" s="16">
        <f>BY17+BY17*Main!$L$10</f>
        <v>391374.86743896874</v>
      </c>
      <c r="CA17" s="16">
        <f>BZ17+BZ17*Main!$L$10</f>
        <v>395288.61611335841</v>
      </c>
      <c r="CB17" s="16">
        <f>CA17+CA17*Main!$L$10</f>
        <v>399241.502274492</v>
      </c>
      <c r="CC17" s="16">
        <f>CB17+CB17*Main!$L$10</f>
        <v>403233.91729723691</v>
      </c>
      <c r="CD17" s="16">
        <f>CC17+CC17*Main!$L$10</f>
        <v>407266.25647020928</v>
      </c>
      <c r="CE17" s="16">
        <f>CD17+CD17*Main!$L$10</f>
        <v>411338.91903491138</v>
      </c>
      <c r="CF17" s="16">
        <f>CE17+CE17*Main!$L$10</f>
        <v>415452.30822526047</v>
      </c>
      <c r="CG17" s="16">
        <f>CF17+CF17*Main!$L$10</f>
        <v>419606.83130751306</v>
      </c>
      <c r="CH17" s="16">
        <f>CG17+CG17*Main!$L$10</f>
        <v>423802.89962058817</v>
      </c>
      <c r="CI17" s="16">
        <f>CH17+CH17*Main!$L$10</f>
        <v>428040.92861679406</v>
      </c>
      <c r="CJ17" s="16">
        <f>CI17+CI17*Main!$L$10</f>
        <v>432321.337902962</v>
      </c>
      <c r="CK17" s="16">
        <f>CJ17+CJ17*Main!$L$10</f>
        <v>436644.55128199159</v>
      </c>
      <c r="CL17" s="16">
        <f>CK17+CK17*Main!$L$10</f>
        <v>441010.99679481151</v>
      </c>
      <c r="CM17" s="16">
        <f>CL17+CL17*Main!$L$10</f>
        <v>445421.10676275962</v>
      </c>
      <c r="CN17" s="16">
        <f>CM17+CM17*Main!$L$10</f>
        <v>449875.31783038721</v>
      </c>
      <c r="CO17" s="16">
        <f>CN17+CN17*Main!$L$10</f>
        <v>454374.0710086911</v>
      </c>
      <c r="CP17" s="16">
        <f>CO17+CO17*Main!$L$10</f>
        <v>458917.81171877799</v>
      </c>
      <c r="CQ17" s="16">
        <f>CP17+CP17*Main!$L$10</f>
        <v>463506.98983596574</v>
      </c>
      <c r="CR17" s="16">
        <f>CQ17+CQ17*Main!$L$10</f>
        <v>468142.05973432539</v>
      </c>
      <c r="CS17" s="16">
        <f>CR17+CR17*Main!$L$10</f>
        <v>472823.48033166863</v>
      </c>
      <c r="CT17" s="16">
        <f>CS17+CS17*Main!$L$10</f>
        <v>477551.71513498534</v>
      </c>
      <c r="CU17" s="16">
        <f>CT17+CT17*Main!$L$10</f>
        <v>482327.2322863352</v>
      </c>
      <c r="CV17" s="16">
        <f>CU17+CU17*Main!$L$10</f>
        <v>487150.50460919854</v>
      </c>
      <c r="CW17" s="16">
        <f>CV17+CV17*Main!$L$10</f>
        <v>492022.00965529052</v>
      </c>
      <c r="CX17" s="16">
        <f>CW17+CW17*Main!$L$10</f>
        <v>496942.22975184344</v>
      </c>
      <c r="CY17" s="16">
        <f>CX17+CX17*Main!$L$10</f>
        <v>501911.65204936184</v>
      </c>
      <c r="CZ17" s="16">
        <f>CY17+CY17*Main!$L$10</f>
        <v>506930.76856985549</v>
      </c>
      <c r="DA17" s="16">
        <f>CZ17+CZ17*Main!$L$10</f>
        <v>512000.07625555404</v>
      </c>
      <c r="DB17" s="16">
        <f>DA17+DA17*Main!$L$10</f>
        <v>517120.07701810956</v>
      </c>
      <c r="DC17" s="16">
        <f>DB17+DB17*Main!$L$10</f>
        <v>522291.27778829064</v>
      </c>
      <c r="DD17" s="16">
        <f>DC17+DC17*Main!$L$10</f>
        <v>527514.19056617352</v>
      </c>
      <c r="DE17" s="16">
        <f>DD17+DD17*Main!$L$10</f>
        <v>532789.33247183531</v>
      </c>
      <c r="DF17" s="16">
        <f>DE17+DE17*Main!$L$10</f>
        <v>538117.22579655366</v>
      </c>
      <c r="DG17" s="16">
        <f>DF17+DF17*Main!$L$10</f>
        <v>543498.3980545192</v>
      </c>
      <c r="DH17" s="16">
        <f>DG17+DG17*Main!$L$10</f>
        <v>548933.38203506439</v>
      </c>
      <c r="DI17" s="16">
        <f>DH17+DH17*Main!$L$10</f>
        <v>554422.7158554151</v>
      </c>
      <c r="DJ17" s="16">
        <f>DI17+DI17*Main!$L$10</f>
        <v>559966.94301396923</v>
      </c>
      <c r="DK17" s="16">
        <f>DJ17+DJ17*Main!$L$10</f>
        <v>565566.61244410893</v>
      </c>
      <c r="DL17" s="16">
        <f>DK17+DK17*Main!$L$10</f>
        <v>571222.27856855001</v>
      </c>
      <c r="DM17" s="16">
        <f>DL17+DL17*Main!$L$10</f>
        <v>576934.50135423546</v>
      </c>
      <c r="DN17" s="16">
        <f>DM17+DM17*Main!$L$10</f>
        <v>582703.84636777779</v>
      </c>
      <c r="DO17" s="16">
        <f>DN17+DN17*Main!$L$10</f>
        <v>588530.88483145554</v>
      </c>
      <c r="DP17" s="16">
        <f>DO17+DO17*Main!$L$10</f>
        <v>594416.19367977011</v>
      </c>
      <c r="DQ17" s="16">
        <f>DP17+DP17*Main!$L$10</f>
        <v>600360.35561656777</v>
      </c>
      <c r="DR17" s="16">
        <f>DQ17+DQ17*Main!$L$10</f>
        <v>606363.95917273348</v>
      </c>
      <c r="DS17" s="16">
        <f>DR17+DR17*Main!$L$10</f>
        <v>612427.59876446077</v>
      </c>
      <c r="DT17" s="16">
        <f>DS17+DS17*Main!$L$10</f>
        <v>618551.87475210533</v>
      </c>
      <c r="DU17" s="16">
        <f>DT17+DT17*Main!$L$10</f>
        <v>624737.39349962643</v>
      </c>
      <c r="DV17" s="16">
        <f>DU17+DU17*Main!$L$10</f>
        <v>630984.76743462274</v>
      </c>
      <c r="DW17" s="16">
        <f>DV17+DV17*Main!$L$10</f>
        <v>637294.61510896892</v>
      </c>
      <c r="DX17" s="16">
        <f>DW17+DW17*Main!$L$10</f>
        <v>643667.56126005866</v>
      </c>
      <c r="DY17" s="16">
        <f>DX17+DX17*Main!$L$10</f>
        <v>650104.2368726593</v>
      </c>
      <c r="DZ17" s="16">
        <f>DY17+DY17*Main!$L$10</f>
        <v>656605.27924138587</v>
      </c>
      <c r="EA17" s="16">
        <f>DZ17+DZ17*Main!$L$10</f>
        <v>663171.33203379973</v>
      </c>
      <c r="EB17" s="16">
        <f>EA17+EA17*Main!$L$10</f>
        <v>669803.04535413778</v>
      </c>
      <c r="EC17" s="16">
        <f>EB17+EB17*Main!$L$10</f>
        <v>676501.07580767921</v>
      </c>
      <c r="ED17" s="16">
        <f>EC17+EC17*Main!$L$10</f>
        <v>683266.08656575601</v>
      </c>
      <c r="EE17" s="16">
        <f>ED17+ED17*Main!$L$10</f>
        <v>690098.74743141362</v>
      </c>
      <c r="EF17" s="16">
        <f>EE17+EE17*Main!$L$10</f>
        <v>696999.73490572779</v>
      </c>
      <c r="EG17" s="16">
        <f>EF17+EF17*Main!$L$10</f>
        <v>703969.73225478502</v>
      </c>
      <c r="EH17" s="16">
        <f>EG17+EG17*Main!$L$10</f>
        <v>711009.42957733292</v>
      </c>
      <c r="EI17" s="16">
        <f>EH17+EH17*Main!$L$10</f>
        <v>718119.52387310623</v>
      </c>
      <c r="EJ17" s="16">
        <f>EI17+EI17*Main!$L$10</f>
        <v>725300.71911183733</v>
      </c>
      <c r="EK17" s="16">
        <f>EJ17+EJ17*Main!$L$10</f>
        <v>732553.72630295565</v>
      </c>
      <c r="EL17" s="16">
        <f>EK17+EK17*Main!$L$10</f>
        <v>739879.26356598525</v>
      </c>
      <c r="EM17" s="16">
        <f>EL17+EL17*Main!$L$10</f>
        <v>747278.05620164506</v>
      </c>
      <c r="EN17" s="16">
        <f>EM17+EM17*Main!$L$10</f>
        <v>754750.83676366147</v>
      </c>
      <c r="EO17" s="16">
        <f>EN17+EN17*Main!$L$10</f>
        <v>762298.34513129806</v>
      </c>
      <c r="EP17" s="16">
        <f>EO17+EO17*Main!$L$10</f>
        <v>769921.32858261105</v>
      </c>
      <c r="EQ17" s="16">
        <f>EP17+EP17*Main!$L$10</f>
        <v>777620.5418684372</v>
      </c>
      <c r="ER17" s="16">
        <f>EQ17+EQ17*Main!$L$10</f>
        <v>785396.7472871216</v>
      </c>
      <c r="ES17" s="16">
        <f>ER17+ER17*Main!$L$10</f>
        <v>793250.71475999278</v>
      </c>
      <c r="ET17" s="16">
        <f>ES17+ES17*Main!$L$10</f>
        <v>801183.22190759273</v>
      </c>
      <c r="EU17" s="16">
        <f>ET17+ET17*Main!$L$10</f>
        <v>809195.05412666861</v>
      </c>
      <c r="EV17" s="16">
        <f>EU17+EU17*Main!$L$10</f>
        <v>817287.00466793531</v>
      </c>
    </row>
    <row r="18" spans="2:152" s="13" customFormat="1">
      <c r="B18" s="13" t="s">
        <v>24</v>
      </c>
      <c r="C18" s="13">
        <v>0.86</v>
      </c>
      <c r="D18" s="13">
        <v>2.2000000000000002</v>
      </c>
      <c r="E18" s="13">
        <v>2.4500000000000002</v>
      </c>
      <c r="F18" s="13">
        <v>2.17</v>
      </c>
      <c r="G18" s="13">
        <v>2.99</v>
      </c>
      <c r="H18" s="13">
        <v>2.93</v>
      </c>
      <c r="I18" s="13">
        <v>2.94</v>
      </c>
      <c r="J18" s="13">
        <v>2.95</v>
      </c>
      <c r="K18" s="13">
        <v>3.32</v>
      </c>
      <c r="L18" s="17">
        <f>L17/L19</f>
        <v>3.2281735404392071</v>
      </c>
      <c r="M18" s="17">
        <f>M17/M19</f>
        <v>3.5516141578881171</v>
      </c>
      <c r="N18" s="17">
        <f>N17/N19</f>
        <v>3.6215489950606878</v>
      </c>
      <c r="P18" s="18">
        <f>P17/P19</f>
        <v>5.0612666064749128</v>
      </c>
      <c r="Q18" s="18">
        <f t="shared" ref="Q18:U18" si="7">Q17/Q19</f>
        <v>5.7635038396459715</v>
      </c>
      <c r="R18" s="18">
        <f t="shared" si="7"/>
        <v>8.0534963196635125</v>
      </c>
      <c r="S18" s="18">
        <f t="shared" si="7"/>
        <v>9.6469496021220156</v>
      </c>
      <c r="T18" s="18">
        <f t="shared" si="7"/>
        <v>9.6842880085653107</v>
      </c>
      <c r="U18" s="18">
        <f t="shared" si="7"/>
        <v>11.800240996117285</v>
      </c>
      <c r="V18" s="18">
        <f t="shared" ref="V18" si="8">V17/V19</f>
        <v>13.826373333273754</v>
      </c>
      <c r="W18" s="18">
        <f t="shared" ref="W18" si="9">W17/W19</f>
        <v>15.315596400036304</v>
      </c>
      <c r="X18" s="18">
        <f t="shared" ref="X18" si="10">X17/X19</f>
        <v>19.082746551974509</v>
      </c>
      <c r="Y18" s="18">
        <f t="shared" ref="Y18" si="11">Y17/Y19</f>
        <v>23.614898858068454</v>
      </c>
      <c r="Z18" s="18">
        <f t="shared" ref="Z18" si="12">Z17/Z19</f>
        <v>28.337878629682145</v>
      </c>
      <c r="AA18" s="18">
        <f t="shared" ref="AA18" si="13">AA17/AA19</f>
        <v>29.754772561166252</v>
      </c>
      <c r="AB18" s="18">
        <f t="shared" ref="AB18" si="14">AB17/AB19</f>
        <v>31.242511189224565</v>
      </c>
      <c r="AC18" s="18">
        <f t="shared" ref="AC18" si="15">AC17/AC19</f>
        <v>32.179786524901303</v>
      </c>
    </row>
    <row r="19" spans="2:152">
      <c r="B19" t="s">
        <v>1</v>
      </c>
      <c r="C19" s="5">
        <v>24900</v>
      </c>
      <c r="D19" s="5">
        <v>7473</v>
      </c>
      <c r="E19" s="5">
        <v>7464</v>
      </c>
      <c r="F19" s="5">
        <v>7472</v>
      </c>
      <c r="G19" s="5">
        <v>7462</v>
      </c>
      <c r="H19" s="5">
        <v>7468</v>
      </c>
      <c r="I19" s="5">
        <v>7472</v>
      </c>
      <c r="J19" s="5">
        <v>7469</v>
      </c>
      <c r="K19" s="5">
        <v>7434</v>
      </c>
      <c r="L19" s="5">
        <v>7468</v>
      </c>
      <c r="M19" s="5">
        <f>L19</f>
        <v>7468</v>
      </c>
      <c r="N19" s="5">
        <f>M19</f>
        <v>7468</v>
      </c>
      <c r="P19" s="5">
        <v>7753</v>
      </c>
      <c r="Q19" s="5">
        <v>7683</v>
      </c>
      <c r="R19" s="5">
        <v>7608</v>
      </c>
      <c r="S19" s="5">
        <v>7540</v>
      </c>
      <c r="T19" s="5">
        <v>7472</v>
      </c>
      <c r="U19" s="5">
        <v>7469</v>
      </c>
      <c r="V19" s="5">
        <f>U19</f>
        <v>7469</v>
      </c>
      <c r="W19" s="5">
        <f t="shared" ref="W19:AC19" si="16">V19</f>
        <v>7469</v>
      </c>
      <c r="X19" s="5">
        <f t="shared" si="16"/>
        <v>7469</v>
      </c>
      <c r="Y19" s="5">
        <f t="shared" si="16"/>
        <v>7469</v>
      </c>
      <c r="Z19" s="5">
        <f t="shared" si="16"/>
        <v>7469</v>
      </c>
      <c r="AA19" s="5">
        <f t="shared" si="16"/>
        <v>7469</v>
      </c>
      <c r="AB19" s="5">
        <f t="shared" si="16"/>
        <v>7469</v>
      </c>
      <c r="AC19" s="5">
        <f t="shared" si="16"/>
        <v>7469</v>
      </c>
    </row>
    <row r="21" spans="2:152">
      <c r="B21" t="s">
        <v>25</v>
      </c>
      <c r="G21" s="6">
        <f t="shared" ref="G21:J21" si="17">G5/C5-1</f>
        <v>0.12758868361198683</v>
      </c>
      <c r="H21" s="6">
        <f t="shared" si="17"/>
        <v>0.17580146738203117</v>
      </c>
      <c r="I21" s="6">
        <f t="shared" si="17"/>
        <v>0.17028964943148495</v>
      </c>
      <c r="J21" s="6">
        <f t="shared" si="17"/>
        <v>0.15195144957198026</v>
      </c>
      <c r="K21" s="6">
        <f>K5/G5-1</f>
        <v>0.16044729904276589</v>
      </c>
      <c r="L21" s="6">
        <f>L5/H5-1</f>
        <v>0.12273460174137374</v>
      </c>
      <c r="M21" s="6">
        <f>M5/I5-1</f>
        <v>0.129</v>
      </c>
      <c r="N21" s="6">
        <f>N5/J5-1</f>
        <v>0.12999999999999989</v>
      </c>
      <c r="Q21" s="6">
        <f t="shared" ref="Q21:T21" si="18">Q5/P5-1</f>
        <v>0.13645574247276371</v>
      </c>
      <c r="R21" s="6">
        <f t="shared" si="18"/>
        <v>0.17531727441177503</v>
      </c>
      <c r="S21" s="6">
        <f t="shared" si="18"/>
        <v>0.17956070629670173</v>
      </c>
      <c r="T21" s="6">
        <f t="shared" si="18"/>
        <v>6.8820295556564215E-2</v>
      </c>
      <c r="U21" s="6">
        <f>U5/T5-1</f>
        <v>0.1566996201307127</v>
      </c>
      <c r="V21" s="6">
        <v>0.13639999999999999</v>
      </c>
      <c r="W21" s="6">
        <v>0.14360000000000001</v>
      </c>
      <c r="X21" s="6">
        <v>0.12</v>
      </c>
      <c r="Y21" s="6">
        <v>0.1</v>
      </c>
      <c r="Z21" s="6">
        <v>0.08</v>
      </c>
      <c r="AA21" s="6">
        <v>0.05</v>
      </c>
      <c r="AB21" s="6">
        <v>0.05</v>
      </c>
      <c r="AC21" s="6">
        <v>0.03</v>
      </c>
    </row>
    <row r="22" spans="2:152">
      <c r="B22" t="s">
        <v>26</v>
      </c>
      <c r="C22" s="6">
        <f t="shared" ref="C22:L22" si="19">C7/C5</f>
        <v>0.69171222217788597</v>
      </c>
      <c r="D22" s="6">
        <f t="shared" si="19"/>
        <v>0.66845507801391546</v>
      </c>
      <c r="E22" s="6">
        <f t="shared" si="19"/>
        <v>0.69487485101311086</v>
      </c>
      <c r="F22" s="6">
        <f t="shared" si="19"/>
        <v>0.70109807969531401</v>
      </c>
      <c r="G22" s="6">
        <f t="shared" si="19"/>
        <v>0.71155581506449384</v>
      </c>
      <c r="H22" s="6">
        <f t="shared" si="19"/>
        <v>0.68360206385037081</v>
      </c>
      <c r="I22" s="6">
        <f t="shared" si="19"/>
        <v>0.70084710142584628</v>
      </c>
      <c r="J22" s="6">
        <f t="shared" si="19"/>
        <v>0.69589197707293715</v>
      </c>
      <c r="K22" s="6">
        <f t="shared" si="19"/>
        <v>0.69354273080734929</v>
      </c>
      <c r="L22" s="6">
        <f t="shared" si="19"/>
        <v>0.68693991268382348</v>
      </c>
      <c r="M22" s="6">
        <f>M7/M5</f>
        <v>0.70256941660807126</v>
      </c>
      <c r="N22" s="6">
        <f>N7/N5</f>
        <v>0.69858319851476947</v>
      </c>
      <c r="P22" s="6">
        <f>P7/P5</f>
        <v>0.65901957200638894</v>
      </c>
      <c r="Q22" s="6">
        <f t="shared" ref="Q22:V22" si="20">Q7/Q5</f>
        <v>0.67781001992797962</v>
      </c>
      <c r="R22" s="6">
        <f t="shared" si="20"/>
        <v>0.68925800771024703</v>
      </c>
      <c r="S22" s="6">
        <f t="shared" si="20"/>
        <v>0.68401674484289099</v>
      </c>
      <c r="T22" s="6">
        <f t="shared" si="20"/>
        <v>0.68920085883491022</v>
      </c>
      <c r="U22" s="6">
        <f t="shared" si="20"/>
        <v>0.69764443827971379</v>
      </c>
      <c r="V22" s="6">
        <f t="shared" si="20"/>
        <v>0.69548130083678494</v>
      </c>
    </row>
    <row r="23" spans="2:152">
      <c r="B23" t="s">
        <v>27</v>
      </c>
      <c r="C23" s="6">
        <f t="shared" ref="C23:G23" si="21">C15/C14</f>
        <v>7.6898133135683512E-3</v>
      </c>
      <c r="D23" s="6">
        <f t="shared" si="21"/>
        <v>0.19243817296818919</v>
      </c>
      <c r="E23" s="6">
        <f t="shared" si="21"/>
        <v>0.19291668504388479</v>
      </c>
      <c r="F23" s="6">
        <f t="shared" si="21"/>
        <v>0.34380058271285208</v>
      </c>
      <c r="G23" s="6">
        <f t="shared" si="21"/>
        <v>0.18300102624248643</v>
      </c>
      <c r="H23" s="6">
        <f t="shared" ref="G23:K23" si="22">H15/H14</f>
        <v>0.17552589911784663</v>
      </c>
      <c r="I23" s="6">
        <f t="shared" si="22"/>
        <v>0.17914468514984846</v>
      </c>
      <c r="J23" s="6">
        <f t="shared" si="22"/>
        <v>0.1913394495412844</v>
      </c>
      <c r="K23" s="6">
        <f t="shared" si="22"/>
        <v>0.18507383791998414</v>
      </c>
      <c r="L23" s="6">
        <f>L15/L14</f>
        <v>0.17902264600715137</v>
      </c>
      <c r="M23" s="6">
        <f>M15/M14</f>
        <v>0.17902264600715137</v>
      </c>
      <c r="N23" s="6">
        <f>N15/N14</f>
        <v>0.17902264600715137</v>
      </c>
      <c r="P23" s="6">
        <f>P15/P14</f>
        <v>0.10181285478850027</v>
      </c>
      <c r="Q23" s="6">
        <f t="shared" ref="Q23:V23" si="23">Q15/Q14</f>
        <v>0.16507655177615205</v>
      </c>
      <c r="R23" s="6">
        <f t="shared" si="23"/>
        <v>0.13826615285083402</v>
      </c>
      <c r="S23" s="6">
        <f t="shared" si="23"/>
        <v>0.13113383343685794</v>
      </c>
      <c r="T23" s="6">
        <f t="shared" si="23"/>
        <v>0.18978625253328257</v>
      </c>
      <c r="U23" s="6">
        <f t="shared" si="23"/>
        <v>0.18231326597827197</v>
      </c>
      <c r="V23" s="6">
        <f t="shared" si="23"/>
        <v>0.17916228236627166</v>
      </c>
    </row>
    <row r="24" spans="2:152">
      <c r="B24" t="s">
        <v>28</v>
      </c>
      <c r="C24" s="6">
        <f t="shared" ref="C24:G24" si="24">C17/C5</f>
        <v>0.42737719963289572</v>
      </c>
      <c r="D24" s="6">
        <f t="shared" si="24"/>
        <v>0.31139211708722769</v>
      </c>
      <c r="E24" s="6">
        <f t="shared" si="24"/>
        <v>0.34619823296819718</v>
      </c>
      <c r="F24" s="6">
        <f t="shared" si="24"/>
        <v>0.28859741230489955</v>
      </c>
      <c r="G24" s="6">
        <f t="shared" si="24"/>
        <v>0.39441230072367606</v>
      </c>
      <c r="H24" s="6">
        <f t="shared" ref="H24:L24" si="25">H17/H5</f>
        <v>0.35262818445662691</v>
      </c>
      <c r="I24" s="6">
        <f t="shared" si="25"/>
        <v>0.35466714087102719</v>
      </c>
      <c r="J24" s="6">
        <f t="shared" si="25"/>
        <v>0.34044525468506187</v>
      </c>
      <c r="K24" s="6">
        <f t="shared" si="25"/>
        <v>0.37610734161774795</v>
      </c>
      <c r="L24" s="6">
        <f t="shared" si="25"/>
        <v>0.34622012867647056</v>
      </c>
      <c r="M24" s="6">
        <f>M17/M5</f>
        <v>0.37978715460671303</v>
      </c>
      <c r="N24" s="6">
        <f>N17/N5</f>
        <v>0.36977262152658891</v>
      </c>
      <c r="P24" s="6">
        <f>P17/P5</f>
        <v>0.31181710544090652</v>
      </c>
      <c r="Q24" s="6">
        <f t="shared" ref="Q24:U24" si="26">Q17/Q5</f>
        <v>0.30962486452470023</v>
      </c>
      <c r="R24" s="6">
        <f t="shared" si="26"/>
        <v>0.36451739564989766</v>
      </c>
      <c r="S24" s="6">
        <f t="shared" si="26"/>
        <v>0.36686336813436221</v>
      </c>
      <c r="T24" s="6">
        <f t="shared" si="26"/>
        <v>0.34146237878394642</v>
      </c>
      <c r="U24" s="6">
        <f t="shared" si="26"/>
        <v>0.35955972944084985</v>
      </c>
      <c r="V24" s="6">
        <f>U24</f>
        <v>0.35955972944084985</v>
      </c>
      <c r="W24" s="6">
        <f>V24</f>
        <v>0.35955972944084985</v>
      </c>
      <c r="X24" s="7">
        <v>0.4</v>
      </c>
      <c r="Y24" s="7">
        <v>0.45</v>
      </c>
      <c r="Z24" s="7">
        <v>0.5</v>
      </c>
      <c r="AA24" s="7">
        <v>0.5</v>
      </c>
      <c r="AB24" s="7">
        <v>0.5</v>
      </c>
      <c r="AC24" s="7">
        <v>0.5</v>
      </c>
    </row>
    <row r="25" spans="2:152">
      <c r="B25" t="s">
        <v>29</v>
      </c>
      <c r="Q25" s="6">
        <f t="shared" ref="Q25:S25" si="27">Q8/P8-1</f>
        <v>0.14179900450343674</v>
      </c>
      <c r="R25" s="6">
        <f t="shared" si="27"/>
        <v>7.5094711713114437E-2</v>
      </c>
      <c r="S25" s="6">
        <f t="shared" si="27"/>
        <v>0.1832400077234988</v>
      </c>
      <c r="T25" s="6">
        <f>T8/S8-1</f>
        <v>0.10945659268929497</v>
      </c>
      <c r="U25" s="6">
        <f>U8/T8-1</f>
        <v>8.5125942268799326E-2</v>
      </c>
    </row>
    <row r="28" spans="2:152">
      <c r="L28" s="8">
        <f>L8/H8-1</f>
        <v>0.10851302156258757</v>
      </c>
      <c r="M28" s="8">
        <f>M8/I8-1</f>
        <v>0.10000000000000009</v>
      </c>
      <c r="N28" s="8">
        <f>N8/J8-1</f>
        <v>0.10000000000000009</v>
      </c>
    </row>
    <row r="29" spans="2:152">
      <c r="L29" s="8">
        <f t="shared" ref="L29:N30" si="28">L9/H9-1</f>
        <v>3.1059878322126089E-2</v>
      </c>
      <c r="M29" s="8">
        <f t="shared" si="28"/>
        <v>5.0000000000000044E-2</v>
      </c>
      <c r="N29" s="8">
        <f t="shared" si="28"/>
        <v>5.0000000000000044E-2</v>
      </c>
    </row>
    <row r="30" spans="2:152">
      <c r="L30" s="8">
        <f t="shared" si="28"/>
        <v>-7.7895801719777391E-2</v>
      </c>
      <c r="M30" s="8">
        <f t="shared" si="28"/>
        <v>-4.6548117154811663E-2</v>
      </c>
      <c r="N30" s="8">
        <f t="shared" si="28"/>
        <v>-5.0000000000000044E-2</v>
      </c>
    </row>
  </sheetData>
  <phoneticPr fontId="5" type="noConversion"/>
  <hyperlinks>
    <hyperlink ref="A1" location="Main!A1" display="main" xr:uid="{4CBEF97D-5F46-7345-BF1E-067FE67A7F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2025-01-02T18:52:20Z</dcterms:created>
  <dcterms:modified xsi:type="dcterms:W3CDTF">2025-01-29T21:43:18Z</dcterms:modified>
</cp:coreProperties>
</file>