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4D4E97F-2113-054F-B7CD-6CDF6827C7CF}" xr6:coauthVersionLast="47" xr6:coauthVersionMax="47" xr10:uidLastSave="{00000000-0000-0000-0000-000000000000}"/>
  <bookViews>
    <workbookView xWindow="640" yWindow="740" windowWidth="28100" windowHeight="17260" activeTab="1" xr2:uid="{119CF632-2845-164B-BDE0-A54D8297134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P25" i="2"/>
  <c r="Q25" i="2"/>
  <c r="O25" i="2"/>
  <c r="R21" i="2"/>
  <c r="R6" i="2"/>
  <c r="R17" i="2" s="1"/>
  <c r="O21" i="2"/>
  <c r="P21" i="2"/>
  <c r="Q21" i="2"/>
  <c r="N21" i="2"/>
  <c r="F23" i="2"/>
  <c r="G21" i="2"/>
  <c r="H21" i="2"/>
  <c r="I21" i="2"/>
  <c r="G22" i="2"/>
  <c r="J11" i="2"/>
  <c r="J10" i="2"/>
  <c r="J12" i="2" s="1"/>
  <c r="J9" i="2"/>
  <c r="J7" i="2"/>
  <c r="J6" i="2"/>
  <c r="J8" i="2" s="1"/>
  <c r="J22" i="2" s="1"/>
  <c r="O13" i="2"/>
  <c r="O15" i="2" s="1"/>
  <c r="O12" i="2"/>
  <c r="P12" i="2"/>
  <c r="Q12" i="2"/>
  <c r="N12" i="2"/>
  <c r="O8" i="2"/>
  <c r="O22" i="2" s="1"/>
  <c r="P8" i="2"/>
  <c r="P22" i="2" s="1"/>
  <c r="Q8" i="2"/>
  <c r="Q22" i="2" s="1"/>
  <c r="N8" i="2"/>
  <c r="N13" i="2" s="1"/>
  <c r="N15" i="2" s="1"/>
  <c r="J19" i="2"/>
  <c r="F17" i="2"/>
  <c r="F18" i="2" s="1"/>
  <c r="G17" i="2"/>
  <c r="G24" i="2" s="1"/>
  <c r="F15" i="2"/>
  <c r="G15" i="2"/>
  <c r="G23" i="2" s="1"/>
  <c r="H15" i="2"/>
  <c r="H17" i="2" s="1"/>
  <c r="D13" i="2"/>
  <c r="D15" i="2" s="1"/>
  <c r="F13" i="2"/>
  <c r="G13" i="2"/>
  <c r="H13" i="2"/>
  <c r="I13" i="2"/>
  <c r="I15" i="2" s="1"/>
  <c r="C8" i="2"/>
  <c r="C22" i="2" s="1"/>
  <c r="D8" i="2"/>
  <c r="D22" i="2" s="1"/>
  <c r="E8" i="2"/>
  <c r="E22" i="2" s="1"/>
  <c r="F8" i="2"/>
  <c r="F22" i="2" s="1"/>
  <c r="G8" i="2"/>
  <c r="H8" i="2"/>
  <c r="H22" i="2" s="1"/>
  <c r="I8" i="2"/>
  <c r="I22" i="2" s="1"/>
  <c r="C12" i="2"/>
  <c r="C13" i="2" s="1"/>
  <c r="C15" i="2" s="1"/>
  <c r="D12" i="2"/>
  <c r="E12" i="2"/>
  <c r="F12" i="2"/>
  <c r="G12" i="2"/>
  <c r="H12" i="2"/>
  <c r="I12" i="2"/>
  <c r="L3" i="1"/>
  <c r="L4" i="1" s="1"/>
  <c r="L7" i="1" s="1"/>
  <c r="D23" i="2" l="1"/>
  <c r="D17" i="2"/>
  <c r="J13" i="2"/>
  <c r="J15" i="2" s="1"/>
  <c r="N23" i="2"/>
  <c r="N17" i="2"/>
  <c r="H18" i="2"/>
  <c r="H24" i="2"/>
  <c r="C17" i="2"/>
  <c r="C23" i="2"/>
  <c r="I17" i="2"/>
  <c r="I23" i="2"/>
  <c r="O23" i="2"/>
  <c r="O17" i="2"/>
  <c r="G18" i="2"/>
  <c r="E13" i="2"/>
  <c r="E15" i="2" s="1"/>
  <c r="J21" i="2"/>
  <c r="H23" i="2"/>
  <c r="F24" i="2"/>
  <c r="N22" i="2"/>
  <c r="Q13" i="2"/>
  <c r="Q15" i="2" s="1"/>
  <c r="P13" i="2"/>
  <c r="P15" i="2" s="1"/>
  <c r="S6" i="2"/>
  <c r="R8" i="2"/>
  <c r="R7" i="2" s="1"/>
  <c r="Q23" i="2" l="1"/>
  <c r="Q17" i="2"/>
  <c r="C24" i="2"/>
  <c r="C18" i="2"/>
  <c r="E23" i="2"/>
  <c r="E17" i="2"/>
  <c r="P23" i="2"/>
  <c r="P17" i="2"/>
  <c r="O24" i="2"/>
  <c r="O18" i="2"/>
  <c r="N18" i="2"/>
  <c r="N24" i="2"/>
  <c r="J16" i="2"/>
  <c r="I18" i="2"/>
  <c r="I24" i="2"/>
  <c r="D18" i="2"/>
  <c r="D24" i="2"/>
  <c r="T6" i="2"/>
  <c r="S17" i="2"/>
  <c r="S8" i="2"/>
  <c r="S7" i="2" s="1"/>
  <c r="E18" i="2" l="1"/>
  <c r="E24" i="2"/>
  <c r="Q24" i="2"/>
  <c r="Q18" i="2"/>
  <c r="P18" i="2"/>
  <c r="P24" i="2"/>
  <c r="J17" i="2"/>
  <c r="J23" i="2"/>
  <c r="T8" i="2"/>
  <c r="T7" i="2" s="1"/>
  <c r="U6" i="2"/>
  <c r="T17" i="2"/>
  <c r="J18" i="2" l="1"/>
  <c r="J24" i="2"/>
  <c r="U8" i="2"/>
  <c r="U7" i="2"/>
  <c r="U17" i="2"/>
  <c r="V6" i="2"/>
  <c r="V8" i="2" l="1"/>
  <c r="V7" i="2"/>
  <c r="W6" i="2"/>
  <c r="V17" i="2"/>
  <c r="W8" i="2" l="1"/>
  <c r="W7" i="2"/>
  <c r="W17" i="2"/>
  <c r="X6" i="2"/>
  <c r="X17" i="2" l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X8" i="2"/>
  <c r="X7" i="2" s="1"/>
  <c r="L13" i="1" l="1"/>
  <c r="L15" i="1" s="1"/>
</calcChain>
</file>

<file path=xl/sharedStrings.xml><?xml version="1.0" encoding="utf-8"?>
<sst xmlns="http://schemas.openxmlformats.org/spreadsheetml/2006/main" count="38" uniqueCount="37">
  <si>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</si>
  <si>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</si>
  <si>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</si>
  <si>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</si>
  <si>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</si>
  <si>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</si>
  <si>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</si>
  <si>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</si>
  <si>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</si>
  <si>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</si>
  <si>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</si>
  <si>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</si>
  <si>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</si>
  <si>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</si>
  <si>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</si>
  <si>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</si>
  <si>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</si>
  <si>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</si>
  <si>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</si>
  <si>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</t>
  </si>
  <si>
    <t>Pretax</t>
  </si>
  <si>
    <t>Tax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</si>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</sst>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b/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4" fontId="3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3" fontId="5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9DC-42EC-A944-9198-0C4B2C2E5E01}">
  <dimension ref="K2:L15"/>
  <sheetViews>
    <sheetView workbookViewId="0">
      <selection activeCell="L13" sqref="L13"/>
    </sheetView>
  </sheetViews>
  <sheetFormatPr baseColWidth="10" defaultRowHeight="16"/>
  <cols>
    <col min="12" max="12" width="11.28515625" bestFit="1" customWidth="1"/>
  </cols>
  <sheetData>
    <row r="2" spans="11:12">
      <c r="K2" s="2" t="s">
        <v>1</v>
      </c>
      <c r="L2" s="3">
        <v>190</v>
      </c>
    </row>
    <row r="3" spans="11:12">
      <c r="K3" s="2" t="s">
        <v>2</v>
      </c>
      <c r="L3" s="4">
        <f>5843+864+5534</f>
        <v>12241</v>
      </c>
    </row>
    <row r="4" spans="11:12">
      <c r="K4" s="2" t="s">
        <v>3</v>
      </c>
      <c r="L4" s="4">
        <f>L2*L3</f>
        <v>2325790</v>
      </c>
    </row>
    <row r="5" spans="11:12">
      <c r="K5" s="2" t="s">
        <v>4</v>
      </c>
      <c r="L5" s="4">
        <v>93230</v>
      </c>
    </row>
    <row r="6" spans="11:12">
      <c r="K6" s="2" t="s">
        <v>5</v>
      </c>
      <c r="L6" s="4">
        <v>12297</v>
      </c>
    </row>
    <row r="7" spans="11:12">
      <c r="K7" s="2" t="s">
        <v>6</v>
      </c>
      <c r="L7" s="4">
        <f>L4-L5+L6</f>
        <v>2244857</v>
      </c>
    </row>
    <row r="8" spans="11:12">
      <c r="K8" s="2"/>
      <c r="L8" s="2"/>
    </row>
    <row r="9" spans="11:12">
      <c r="K9" s="2"/>
      <c r="L9" s="2"/>
    </row>
    <row r="10" spans="11:12">
      <c r="K10" s="2" t="s">
        <v>7</v>
      </c>
      <c r="L10" s="5">
        <v>0.01</v>
      </c>
    </row>
    <row r="11" spans="11:12">
      <c r="K11" s="2" t="s">
        <v>8</v>
      </c>
      <c r="L11" s="5">
        <v>7.0000000000000007E-2</v>
      </c>
    </row>
    <row r="12" spans="11:12">
      <c r="K12" s="2" t="s">
        <v>9</v>
      </c>
      <c r="L12" s="3">
        <f>NPV(L11,Model!S17:CV17)+L5-L6</f>
        <v>2288558.3731014733</v>
      </c>
    </row>
    <row r="13" spans="11:12">
      <c r="K13" s="2" t="s">
        <v>10</v>
      </c>
      <c r="L13" s="6">
        <f>L12/L3</f>
        <v>186.95844890952318</v>
      </c>
    </row>
    <row r="15" spans="11:12">
      <c r="L15" s="7">
        <f>L13/L2-1</f>
        <v>-1.6008163634088524E-2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EA46-FD5C-F14C-B1E3-C8D30CF2F217}">
  <dimension ref="A1:CV25"/>
  <sheetViews>
    <sheetView tabSelected="1" topLeftCell="H1" workbookViewId="0">
      <selection activeCell="O25" sqref="O25:Q25"/>
    </sheetView>
  </sheetViews>
  <sheetFormatPr baseColWidth="10" defaultRowHeight="16"/>
  <sheetData>
    <row r="1" spans="1:24">
      <c r="A1" s="1" t="s">
        <v>0</v>
      </c>
    </row>
    <row r="5" spans="1:24"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M5">
        <v>2019</v>
      </c>
      <c r="N5">
        <v>2020</v>
      </c>
      <c r="O5">
        <v>2021</v>
      </c>
      <c r="P5">
        <v>2022</v>
      </c>
      <c r="Q5">
        <v>2023</v>
      </c>
      <c r="R5">
        <v>2024</v>
      </c>
      <c r="S5">
        <v>2025</v>
      </c>
      <c r="T5">
        <v>2026</v>
      </c>
      <c r="U5">
        <v>2027</v>
      </c>
      <c r="V5">
        <v>2028</v>
      </c>
      <c r="W5">
        <v>2029</v>
      </c>
      <c r="X5">
        <v>2030</v>
      </c>
    </row>
    <row r="6" spans="1:24" s="13" customFormat="1">
      <c r="A6" s="9"/>
      <c r="B6" s="9" t="s">
        <v>11</v>
      </c>
      <c r="C6" s="13">
        <v>69787</v>
      </c>
      <c r="D6" s="13">
        <v>74604</v>
      </c>
      <c r="E6" s="13">
        <v>76693</v>
      </c>
      <c r="F6" s="13">
        <v>86310</v>
      </c>
      <c r="G6" s="13">
        <v>80539</v>
      </c>
      <c r="H6" s="13">
        <v>84742</v>
      </c>
      <c r="I6" s="13">
        <v>88268</v>
      </c>
      <c r="J6" s="13">
        <f>F6*1.12</f>
        <v>96667.200000000012</v>
      </c>
      <c r="K6" s="9"/>
      <c r="L6" s="9"/>
      <c r="M6" s="13">
        <v>161857</v>
      </c>
      <c r="N6" s="13">
        <v>182527</v>
      </c>
      <c r="O6" s="13">
        <v>257637</v>
      </c>
      <c r="P6" s="13">
        <v>282836</v>
      </c>
      <c r="Q6" s="13">
        <v>307394</v>
      </c>
      <c r="R6" s="13">
        <f>SUM(G6:J6)</f>
        <v>350216.2</v>
      </c>
      <c r="S6" s="13">
        <f t="shared" ref="S6:X6" si="0">R6+R6*S21</f>
        <v>392242.14400000003</v>
      </c>
      <c r="T6" s="13">
        <f t="shared" si="0"/>
        <v>439311.20128000004</v>
      </c>
      <c r="U6" s="13">
        <f t="shared" si="0"/>
        <v>483242.32140800008</v>
      </c>
      <c r="V6" s="13">
        <f t="shared" si="0"/>
        <v>531566.55354880006</v>
      </c>
      <c r="W6" s="13">
        <f t="shared" si="0"/>
        <v>558144.88122624008</v>
      </c>
      <c r="X6" s="13">
        <f t="shared" si="0"/>
        <v>586052.12528755213</v>
      </c>
    </row>
    <row r="7" spans="1:24" s="14" customFormat="1">
      <c r="A7"/>
      <c r="B7" t="s">
        <v>12</v>
      </c>
      <c r="C7" s="14">
        <v>30612</v>
      </c>
      <c r="D7" s="14">
        <v>31916</v>
      </c>
      <c r="E7" s="14">
        <v>33229</v>
      </c>
      <c r="F7" s="14">
        <v>37575</v>
      </c>
      <c r="G7" s="14">
        <v>33712</v>
      </c>
      <c r="H7" s="14">
        <v>35507</v>
      </c>
      <c r="I7" s="14">
        <v>36474</v>
      </c>
      <c r="J7" s="14">
        <f>F7*1.11</f>
        <v>41708.250000000007</v>
      </c>
      <c r="K7"/>
      <c r="L7"/>
      <c r="N7" s="14">
        <v>84732</v>
      </c>
      <c r="O7" s="14">
        <v>110939</v>
      </c>
      <c r="P7" s="14">
        <v>126203</v>
      </c>
      <c r="Q7" s="14">
        <v>133332</v>
      </c>
      <c r="R7" s="14">
        <f>R6-R8</f>
        <v>151888.76593999998</v>
      </c>
      <c r="S7" s="14">
        <f t="shared" ref="S7:X7" si="1">S6-S8</f>
        <v>170115.41785279999</v>
      </c>
      <c r="T7" s="14">
        <f t="shared" si="1"/>
        <v>190529.267995136</v>
      </c>
      <c r="U7" s="14">
        <f t="shared" si="1"/>
        <v>209582.19479464961</v>
      </c>
      <c r="V7" s="14">
        <f t="shared" si="1"/>
        <v>230540.41427411459</v>
      </c>
      <c r="W7" s="14">
        <f t="shared" si="1"/>
        <v>242067.43498782028</v>
      </c>
      <c r="X7" s="14">
        <f t="shared" si="1"/>
        <v>254170.80673721136</v>
      </c>
    </row>
    <row r="8" spans="1:24" s="15" customFormat="1">
      <c r="A8" s="10"/>
      <c r="B8" s="10" t="s">
        <v>13</v>
      </c>
      <c r="C8" s="15">
        <f t="shared" ref="C8:H8" si="2">C6-C7</f>
        <v>39175</v>
      </c>
      <c r="D8" s="15">
        <f t="shared" si="2"/>
        <v>42688</v>
      </c>
      <c r="E8" s="15">
        <f t="shared" si="2"/>
        <v>43464</v>
      </c>
      <c r="F8" s="15">
        <f t="shared" si="2"/>
        <v>48735</v>
      </c>
      <c r="G8" s="15">
        <f t="shared" si="2"/>
        <v>46827</v>
      </c>
      <c r="H8" s="15">
        <f t="shared" si="2"/>
        <v>49235</v>
      </c>
      <c r="I8" s="15">
        <f>I6-I7</f>
        <v>51794</v>
      </c>
      <c r="J8" s="15">
        <f>J6-J7</f>
        <v>54958.950000000004</v>
      </c>
      <c r="K8" s="10"/>
      <c r="L8" s="10"/>
      <c r="N8" s="15">
        <f>N6-N7</f>
        <v>97795</v>
      </c>
      <c r="O8" s="15">
        <f t="shared" ref="O8:Q8" si="3">O6-O7</f>
        <v>146698</v>
      </c>
      <c r="P8" s="15">
        <f t="shared" si="3"/>
        <v>156633</v>
      </c>
      <c r="Q8" s="15">
        <f t="shared" si="3"/>
        <v>174062</v>
      </c>
      <c r="R8" s="15">
        <f>R6*R22</f>
        <v>198327.43406000003</v>
      </c>
      <c r="S8" s="15">
        <f t="shared" ref="S8:X8" si="4">S6*S22</f>
        <v>222126.72614720004</v>
      </c>
      <c r="T8" s="15">
        <f t="shared" si="4"/>
        <v>248781.93328486403</v>
      </c>
      <c r="U8" s="15">
        <f t="shared" si="4"/>
        <v>273660.12661335047</v>
      </c>
      <c r="V8" s="15">
        <f t="shared" si="4"/>
        <v>301026.13927468547</v>
      </c>
      <c r="W8" s="15">
        <f t="shared" si="4"/>
        <v>316077.4462384198</v>
      </c>
      <c r="X8" s="15">
        <f t="shared" si="4"/>
        <v>331881.31855034077</v>
      </c>
    </row>
    <row r="9" spans="1:24" s="14" customFormat="1">
      <c r="A9"/>
      <c r="B9" t="s">
        <v>14</v>
      </c>
      <c r="C9" s="14">
        <v>11468</v>
      </c>
      <c r="D9" s="14">
        <v>10588</v>
      </c>
      <c r="E9" s="14">
        <v>11258</v>
      </c>
      <c r="F9" s="14">
        <v>12113</v>
      </c>
      <c r="G9" s="14">
        <v>11903</v>
      </c>
      <c r="H9" s="14">
        <v>11860</v>
      </c>
      <c r="I9" s="14">
        <v>12447</v>
      </c>
      <c r="J9" s="14">
        <f>I9</f>
        <v>12447</v>
      </c>
      <c r="K9"/>
      <c r="L9"/>
      <c r="N9" s="14">
        <v>27573</v>
      </c>
      <c r="O9" s="14">
        <v>31562</v>
      </c>
      <c r="P9" s="14">
        <v>39500</v>
      </c>
      <c r="Q9" s="14">
        <v>45427</v>
      </c>
    </row>
    <row r="10" spans="1:24" s="14" customFormat="1">
      <c r="A10"/>
      <c r="B10" t="s">
        <v>15</v>
      </c>
      <c r="C10" s="14">
        <v>6533</v>
      </c>
      <c r="D10" s="14">
        <v>6781</v>
      </c>
      <c r="E10" s="14">
        <v>6884</v>
      </c>
      <c r="F10" s="14">
        <v>7719</v>
      </c>
      <c r="G10" s="14">
        <v>6426</v>
      </c>
      <c r="H10" s="14">
        <v>6792</v>
      </c>
      <c r="I10" s="14">
        <v>7227</v>
      </c>
      <c r="J10" s="14">
        <f>I10</f>
        <v>7227</v>
      </c>
      <c r="K10"/>
      <c r="L10"/>
      <c r="N10" s="14">
        <v>17946</v>
      </c>
      <c r="O10" s="14">
        <v>22912</v>
      </c>
      <c r="P10" s="14">
        <v>26567</v>
      </c>
      <c r="Q10" s="14">
        <v>27917</v>
      </c>
    </row>
    <row r="11" spans="1:24" s="14" customFormat="1">
      <c r="A11"/>
      <c r="B11" t="s">
        <v>16</v>
      </c>
      <c r="C11" s="14">
        <v>3759</v>
      </c>
      <c r="D11" s="14">
        <v>3481</v>
      </c>
      <c r="E11" s="14">
        <v>3979</v>
      </c>
      <c r="F11" s="14">
        <v>5206</v>
      </c>
      <c r="G11" s="14">
        <v>3026</v>
      </c>
      <c r="H11" s="14">
        <v>3158</v>
      </c>
      <c r="I11" s="14">
        <v>3599</v>
      </c>
      <c r="J11" s="14">
        <f>I11</f>
        <v>3599</v>
      </c>
      <c r="K11"/>
      <c r="L11"/>
      <c r="N11" s="14">
        <v>11052</v>
      </c>
      <c r="O11" s="14">
        <v>13510</v>
      </c>
      <c r="P11" s="14">
        <v>15724</v>
      </c>
      <c r="Q11" s="14">
        <v>16425</v>
      </c>
    </row>
    <row r="12" spans="1:24" s="15" customFormat="1">
      <c r="A12" s="10"/>
      <c r="B12" s="10" t="s">
        <v>17</v>
      </c>
      <c r="C12" s="15">
        <f t="shared" ref="C12:H12" si="5">SUM(C9:C11)</f>
        <v>21760</v>
      </c>
      <c r="D12" s="15">
        <f t="shared" si="5"/>
        <v>20850</v>
      </c>
      <c r="E12" s="15">
        <f t="shared" si="5"/>
        <v>22121</v>
      </c>
      <c r="F12" s="15">
        <f t="shared" si="5"/>
        <v>25038</v>
      </c>
      <c r="G12" s="15">
        <f t="shared" si="5"/>
        <v>21355</v>
      </c>
      <c r="H12" s="15">
        <f t="shared" si="5"/>
        <v>21810</v>
      </c>
      <c r="I12" s="15">
        <f>SUM(I9:I11)</f>
        <v>23273</v>
      </c>
      <c r="J12" s="15">
        <f>SUM(J9:J11)</f>
        <v>23273</v>
      </c>
      <c r="K12" s="10"/>
      <c r="L12" s="10"/>
      <c r="N12" s="15">
        <f>SUM(N9:N11)</f>
        <v>56571</v>
      </c>
      <c r="O12" s="15">
        <f t="shared" ref="O12:Q12" si="6">SUM(O9:O11)</f>
        <v>67984</v>
      </c>
      <c r="P12" s="15">
        <f t="shared" si="6"/>
        <v>81791</v>
      </c>
      <c r="Q12" s="15">
        <f t="shared" si="6"/>
        <v>89769</v>
      </c>
    </row>
    <row r="13" spans="1:24" s="15" customFormat="1">
      <c r="A13" s="10"/>
      <c r="B13" s="10" t="s">
        <v>18</v>
      </c>
      <c r="C13" s="15">
        <f t="shared" ref="C13:H13" si="7">C8-C12</f>
        <v>17415</v>
      </c>
      <c r="D13" s="15">
        <f t="shared" si="7"/>
        <v>21838</v>
      </c>
      <c r="E13" s="15">
        <f t="shared" si="7"/>
        <v>21343</v>
      </c>
      <c r="F13" s="15">
        <f t="shared" si="7"/>
        <v>23697</v>
      </c>
      <c r="G13" s="15">
        <f t="shared" si="7"/>
        <v>25472</v>
      </c>
      <c r="H13" s="15">
        <f t="shared" si="7"/>
        <v>27425</v>
      </c>
      <c r="I13" s="15">
        <f>I8-I12</f>
        <v>28521</v>
      </c>
      <c r="J13" s="15">
        <f>J8-J12</f>
        <v>31685.950000000004</v>
      </c>
      <c r="K13" s="10"/>
      <c r="L13" s="10"/>
      <c r="N13" s="15">
        <f>N8-N12</f>
        <v>41224</v>
      </c>
      <c r="O13" s="15">
        <f t="shared" ref="O13:Q13" si="8">O8-O12</f>
        <v>78714</v>
      </c>
      <c r="P13" s="15">
        <f t="shared" si="8"/>
        <v>74842</v>
      </c>
      <c r="Q13" s="15">
        <f t="shared" si="8"/>
        <v>84293</v>
      </c>
    </row>
    <row r="14" spans="1:24" s="14" customFormat="1">
      <c r="A14"/>
      <c r="B14" t="s">
        <v>19</v>
      </c>
      <c r="C14" s="14">
        <v>790</v>
      </c>
      <c r="D14" s="14">
        <v>65</v>
      </c>
      <c r="E14" s="14">
        <v>-146</v>
      </c>
      <c r="F14" s="14">
        <v>715</v>
      </c>
      <c r="G14" s="14">
        <v>2843</v>
      </c>
      <c r="H14" s="14">
        <v>126</v>
      </c>
      <c r="I14" s="14">
        <v>3185</v>
      </c>
      <c r="J14" s="14">
        <v>1000</v>
      </c>
      <c r="K14"/>
      <c r="L14"/>
      <c r="N14" s="14">
        <v>6858</v>
      </c>
      <c r="O14" s="14">
        <v>12020</v>
      </c>
      <c r="P14" s="14">
        <v>-3514</v>
      </c>
      <c r="Q14" s="14">
        <v>1424</v>
      </c>
    </row>
    <row r="15" spans="1:24" s="15" customFormat="1">
      <c r="A15" s="10"/>
      <c r="B15" s="10" t="s">
        <v>20</v>
      </c>
      <c r="C15" s="15">
        <f t="shared" ref="C15:H15" si="9">SUM(C13:C14)</f>
        <v>18205</v>
      </c>
      <c r="D15" s="15">
        <f t="shared" si="9"/>
        <v>21903</v>
      </c>
      <c r="E15" s="15">
        <f t="shared" si="9"/>
        <v>21197</v>
      </c>
      <c r="F15" s="15">
        <f t="shared" si="9"/>
        <v>24412</v>
      </c>
      <c r="G15" s="15">
        <f t="shared" si="9"/>
        <v>28315</v>
      </c>
      <c r="H15" s="15">
        <f t="shared" si="9"/>
        <v>27551</v>
      </c>
      <c r="I15" s="15">
        <f>SUM(I13:I14)</f>
        <v>31706</v>
      </c>
      <c r="J15" s="15">
        <f>SUM(J13:J14)</f>
        <v>32685.950000000004</v>
      </c>
      <c r="K15" s="10"/>
      <c r="L15" s="10"/>
      <c r="N15" s="15">
        <f>SUM(N13:N14)</f>
        <v>48082</v>
      </c>
      <c r="O15" s="15">
        <f t="shared" ref="O15:Q15" si="10">SUM(O13:O14)</f>
        <v>90734</v>
      </c>
      <c r="P15" s="15">
        <f t="shared" si="10"/>
        <v>71328</v>
      </c>
      <c r="Q15" s="15">
        <f t="shared" si="10"/>
        <v>85717</v>
      </c>
    </row>
    <row r="16" spans="1:24" s="14" customFormat="1">
      <c r="A16"/>
      <c r="B16" t="s">
        <v>21</v>
      </c>
      <c r="C16" s="14">
        <v>3154</v>
      </c>
      <c r="D16" s="14">
        <v>3535</v>
      </c>
      <c r="E16" s="14">
        <v>1508</v>
      </c>
      <c r="F16" s="14">
        <v>3725</v>
      </c>
      <c r="G16" s="14">
        <v>4653</v>
      </c>
      <c r="H16" s="14">
        <v>3932</v>
      </c>
      <c r="I16" s="14">
        <v>5405</v>
      </c>
      <c r="J16" s="14">
        <f>J15*I23</f>
        <v>5572.0544928404734</v>
      </c>
      <c r="K16"/>
      <c r="L16"/>
      <c r="N16" s="14">
        <v>7813</v>
      </c>
      <c r="O16" s="14">
        <v>14701</v>
      </c>
      <c r="P16" s="14">
        <v>11356</v>
      </c>
      <c r="Q16" s="14">
        <v>11922</v>
      </c>
    </row>
    <row r="17" spans="1:100" s="16" customFormat="1">
      <c r="A17" s="12"/>
      <c r="B17" s="12" t="s">
        <v>22</v>
      </c>
      <c r="C17" s="16">
        <f t="shared" ref="C17:H17" si="11">C15-C16</f>
        <v>15051</v>
      </c>
      <c r="D17" s="16">
        <f t="shared" si="11"/>
        <v>18368</v>
      </c>
      <c r="E17" s="16">
        <f t="shared" si="11"/>
        <v>19689</v>
      </c>
      <c r="F17" s="16">
        <f t="shared" si="11"/>
        <v>20687</v>
      </c>
      <c r="G17" s="16">
        <f t="shared" si="11"/>
        <v>23662</v>
      </c>
      <c r="H17" s="16">
        <f t="shared" si="11"/>
        <v>23619</v>
      </c>
      <c r="I17" s="16">
        <f>I15-I16</f>
        <v>26301</v>
      </c>
      <c r="J17" s="16">
        <f>J15-J16</f>
        <v>27113.89550715953</v>
      </c>
      <c r="K17" s="12"/>
      <c r="L17" s="12"/>
      <c r="N17" s="16">
        <f>N15-N16</f>
        <v>40269</v>
      </c>
      <c r="O17" s="16">
        <f t="shared" ref="O17:Q17" si="12">O15-O16</f>
        <v>76033</v>
      </c>
      <c r="P17" s="16">
        <f t="shared" si="12"/>
        <v>59972</v>
      </c>
      <c r="Q17" s="16">
        <f t="shared" si="12"/>
        <v>73795</v>
      </c>
      <c r="R17" s="16">
        <f>R6*R24</f>
        <v>87554.05</v>
      </c>
      <c r="S17" s="16">
        <f t="shared" ref="S17:X17" si="13">S6*S24</f>
        <v>98060.536000000007</v>
      </c>
      <c r="T17" s="16">
        <f t="shared" si="13"/>
        <v>109827.80032000001</v>
      </c>
      <c r="U17" s="16">
        <f t="shared" si="13"/>
        <v>120810.58035200002</v>
      </c>
      <c r="V17" s="16">
        <f t="shared" si="13"/>
        <v>132891.63838720002</v>
      </c>
      <c r="W17" s="16">
        <f t="shared" si="13"/>
        <v>139536.22030656002</v>
      </c>
      <c r="X17" s="16">
        <f t="shared" si="13"/>
        <v>146513.03132188803</v>
      </c>
      <c r="Y17" s="16">
        <f>X17+X17*Main!$L$10</f>
        <v>147978.16163510692</v>
      </c>
      <c r="Z17" s="16">
        <f>Y17+Y17*Main!$L$10</f>
        <v>149457.943251458</v>
      </c>
      <c r="AA17" s="16">
        <f>Z17+Z17*Main!$L$10</f>
        <v>150952.52268397258</v>
      </c>
      <c r="AB17" s="16">
        <f>AA17+AA17*Main!$L$10</f>
        <v>152462.04791081231</v>
      </c>
      <c r="AC17" s="16">
        <f>AB17+AB17*Main!$L$10</f>
        <v>153986.66838992044</v>
      </c>
      <c r="AD17" s="16">
        <f>AC17+AC17*Main!$L$10</f>
        <v>155526.53507381963</v>
      </c>
      <c r="AE17" s="16">
        <f>AD17+AD17*Main!$L$10</f>
        <v>157081.80042455782</v>
      </c>
      <c r="AF17" s="16">
        <f>AE17+AE17*Main!$L$10</f>
        <v>158652.6184288034</v>
      </c>
      <c r="AG17" s="16">
        <f>AF17+AF17*Main!$L$10</f>
        <v>160239.14461309143</v>
      </c>
      <c r="AH17" s="16">
        <f>AG17+AG17*Main!$L$10</f>
        <v>161841.53605922233</v>
      </c>
      <c r="AI17" s="16">
        <f>AH17+AH17*Main!$L$10</f>
        <v>163459.95141981455</v>
      </c>
      <c r="AJ17" s="16">
        <f>AI17+AI17*Main!$L$10</f>
        <v>165094.55093401269</v>
      </c>
      <c r="AK17" s="16">
        <f>AJ17+AJ17*Main!$L$10</f>
        <v>166745.49644335281</v>
      </c>
      <c r="AL17" s="16">
        <f>AK17+AK17*Main!$L$10</f>
        <v>168412.95140778634</v>
      </c>
      <c r="AM17" s="16">
        <f>AL17+AL17*Main!$L$10</f>
        <v>170097.0809218642</v>
      </c>
      <c r="AN17" s="16">
        <f>AM17+AM17*Main!$L$10</f>
        <v>171798.05173108284</v>
      </c>
      <c r="AO17" s="16">
        <f>AN17+AN17*Main!$L$10</f>
        <v>173516.03224839366</v>
      </c>
      <c r="AP17" s="16">
        <f>AO17+AO17*Main!$L$10</f>
        <v>175251.19257087761</v>
      </c>
      <c r="AQ17" s="16">
        <f>AP17+AP17*Main!$L$10</f>
        <v>177003.70449658638</v>
      </c>
      <c r="AR17" s="16">
        <f>AQ17+AQ17*Main!$L$10</f>
        <v>178773.74154155224</v>
      </c>
      <c r="AS17" s="16">
        <f>AR17+AR17*Main!$L$10</f>
        <v>180561.47895696777</v>
      </c>
      <c r="AT17" s="16">
        <f>AS17+AS17*Main!$L$10</f>
        <v>182367.09374653746</v>
      </c>
      <c r="AU17" s="16">
        <f>AT17+AT17*Main!$L$10</f>
        <v>184190.76468400285</v>
      </c>
      <c r="AV17" s="16">
        <f>AU17+AU17*Main!$L$10</f>
        <v>186032.67233084288</v>
      </c>
      <c r="AW17" s="16">
        <f>AV17+AV17*Main!$L$10</f>
        <v>187892.9990541513</v>
      </c>
      <c r="AX17" s="16">
        <f>AW17+AW17*Main!$L$10</f>
        <v>189771.92904469281</v>
      </c>
      <c r="AY17" s="16">
        <f>AX17+AX17*Main!$L$10</f>
        <v>191669.64833513973</v>
      </c>
      <c r="AZ17" s="16">
        <f>AY17+AY17*Main!$L$10</f>
        <v>193586.34481849114</v>
      </c>
      <c r="BA17" s="16">
        <f>AZ17+AZ17*Main!$L$10</f>
        <v>195522.20826667605</v>
      </c>
      <c r="BB17" s="16">
        <f>BA17+BA17*Main!$L$10</f>
        <v>197477.43034934282</v>
      </c>
      <c r="BC17" s="16">
        <f>BB17+BB17*Main!$L$10</f>
        <v>199452.20465283626</v>
      </c>
      <c r="BD17" s="16">
        <f>BC17+BC17*Main!$L$10</f>
        <v>201446.7266993646</v>
      </c>
      <c r="BE17" s="16">
        <f>BD17+BD17*Main!$L$10</f>
        <v>203461.19396635826</v>
      </c>
      <c r="BF17" s="16">
        <f>BE17+BE17*Main!$L$10</f>
        <v>205495.80590602185</v>
      </c>
      <c r="BG17" s="16">
        <f>BF17+BF17*Main!$L$10</f>
        <v>207550.76396508206</v>
      </c>
      <c r="BH17" s="16">
        <f>BG17+BG17*Main!$L$10</f>
        <v>209626.27160473287</v>
      </c>
      <c r="BI17" s="16">
        <f>BH17+BH17*Main!$L$10</f>
        <v>211722.53432078019</v>
      </c>
      <c r="BJ17" s="16">
        <f>BI17+BI17*Main!$L$10</f>
        <v>213839.75966398799</v>
      </c>
      <c r="BK17" s="16">
        <f>BJ17+BJ17*Main!$L$10</f>
        <v>215978.15726062786</v>
      </c>
      <c r="BL17" s="16">
        <f>BK17+BK17*Main!$L$10</f>
        <v>218137.93883323413</v>
      </c>
      <c r="BM17" s="16">
        <f>BL17+BL17*Main!$L$10</f>
        <v>220319.31822156647</v>
      </c>
      <c r="BN17" s="16">
        <f>BM17+BM17*Main!$L$10</f>
        <v>222522.51140378215</v>
      </c>
      <c r="BO17" s="16">
        <f>BN17+BN17*Main!$L$10</f>
        <v>224747.73651781998</v>
      </c>
      <c r="BP17" s="16">
        <f>BO17+BO17*Main!$L$10</f>
        <v>226995.21388299818</v>
      </c>
      <c r="BQ17" s="16">
        <f>BP17+BP17*Main!$L$10</f>
        <v>229265.16602182816</v>
      </c>
      <c r="BR17" s="16">
        <f>BQ17+BQ17*Main!$L$10</f>
        <v>231557.81768204644</v>
      </c>
      <c r="BS17" s="16">
        <f>BR17+BR17*Main!$L$10</f>
        <v>233873.39585886692</v>
      </c>
      <c r="BT17" s="16">
        <f>BS17+BS17*Main!$L$10</f>
        <v>236212.1298174556</v>
      </c>
      <c r="BU17" s="16">
        <f>BT17+BT17*Main!$L$10</f>
        <v>238574.25111563015</v>
      </c>
      <c r="BV17" s="16">
        <f>BU17+BU17*Main!$L$10</f>
        <v>240959.99362678645</v>
      </c>
      <c r="BW17" s="16">
        <f>BV17+BV17*Main!$L$10</f>
        <v>243369.59356305431</v>
      </c>
      <c r="BX17" s="16">
        <f>BW17+BW17*Main!$L$10</f>
        <v>245803.28949868484</v>
      </c>
      <c r="BY17" s="16">
        <f>BX17+BX17*Main!$L$10</f>
        <v>248261.3223936717</v>
      </c>
      <c r="BZ17" s="16">
        <f>BY17+BY17*Main!$L$10</f>
        <v>250743.93561760843</v>
      </c>
      <c r="CA17" s="16">
        <f>BZ17+BZ17*Main!$L$10</f>
        <v>253251.37497378452</v>
      </c>
      <c r="CB17" s="16">
        <f>CA17+CA17*Main!$L$10</f>
        <v>255783.88872352237</v>
      </c>
      <c r="CC17" s="16">
        <f>CB17+CB17*Main!$L$10</f>
        <v>258341.7276107576</v>
      </c>
      <c r="CD17" s="16">
        <f>CC17+CC17*Main!$L$10</f>
        <v>260925.14488686519</v>
      </c>
      <c r="CE17" s="16">
        <f>CD17+CD17*Main!$L$10</f>
        <v>263534.39633573382</v>
      </c>
      <c r="CF17" s="16">
        <f>CE17+CE17*Main!$L$10</f>
        <v>266169.74029909115</v>
      </c>
      <c r="CG17" s="16">
        <f>CF17+CF17*Main!$L$10</f>
        <v>268831.43770208204</v>
      </c>
      <c r="CH17" s="16">
        <f>CG17+CG17*Main!$L$10</f>
        <v>271519.75207910285</v>
      </c>
      <c r="CI17" s="16">
        <f>CH17+CH17*Main!$L$10</f>
        <v>274234.94959989388</v>
      </c>
      <c r="CJ17" s="16">
        <f>CI17+CI17*Main!$L$10</f>
        <v>276977.29909589281</v>
      </c>
      <c r="CK17" s="16">
        <f>CJ17+CJ17*Main!$L$10</f>
        <v>279747.07208685175</v>
      </c>
      <c r="CL17" s="16">
        <f>CK17+CK17*Main!$L$10</f>
        <v>282544.54280772025</v>
      </c>
      <c r="CM17" s="16">
        <f>CL17+CL17*Main!$L$10</f>
        <v>285369.98823579744</v>
      </c>
      <c r="CN17" s="16">
        <f>CM17+CM17*Main!$L$10</f>
        <v>288223.68811815541</v>
      </c>
      <c r="CO17" s="16">
        <f>CN17+CN17*Main!$L$10</f>
        <v>291105.92499933694</v>
      </c>
      <c r="CP17" s="16">
        <f>CO17+CO17*Main!$L$10</f>
        <v>294016.9842493303</v>
      </c>
      <c r="CQ17" s="16">
        <f>CP17+CP17*Main!$L$10</f>
        <v>296957.15409182361</v>
      </c>
      <c r="CR17" s="16">
        <f>CQ17+CQ17*Main!$L$10</f>
        <v>299926.72563274187</v>
      </c>
      <c r="CS17" s="16">
        <f>CR17+CR17*Main!$L$10</f>
        <v>302925.99288906931</v>
      </c>
      <c r="CT17" s="16">
        <f>CS17+CS17*Main!$L$10</f>
        <v>305955.25281795999</v>
      </c>
      <c r="CU17" s="16">
        <f>CT17+CT17*Main!$L$10</f>
        <v>309014.80534613959</v>
      </c>
      <c r="CV17" s="16">
        <f>CU17+CU17*Main!$L$10</f>
        <v>312104.95339960098</v>
      </c>
    </row>
    <row r="18" spans="1:100" s="10" customFormat="1">
      <c r="B18" s="10" t="s">
        <v>23</v>
      </c>
      <c r="C18" s="11">
        <f t="shared" ref="C18:H18" si="14">C17/C19</f>
        <v>1.1737502924432659</v>
      </c>
      <c r="D18" s="11">
        <f t="shared" si="14"/>
        <v>1.439047320589157</v>
      </c>
      <c r="E18" s="11">
        <f t="shared" si="14"/>
        <v>1.5508034026465027</v>
      </c>
      <c r="F18" s="11">
        <f t="shared" si="14"/>
        <v>1.6260808049048892</v>
      </c>
      <c r="G18" s="11">
        <f t="shared" si="14"/>
        <v>1.8888800191586175</v>
      </c>
      <c r="H18" s="11">
        <f t="shared" si="14"/>
        <v>1.8902761104441776</v>
      </c>
      <c r="I18" s="11">
        <f>I17/I19</f>
        <v>2.1485989706723307</v>
      </c>
      <c r="J18" s="11">
        <f>J17/J19</f>
        <v>2.2150065768449907</v>
      </c>
      <c r="N18" s="11">
        <f>N17/N19</f>
        <v>2.9304533109777928</v>
      </c>
      <c r="O18" s="11">
        <f t="shared" ref="O18:Q18" si="15">O17/O19</f>
        <v>5.6100494355493247</v>
      </c>
      <c r="P18" s="11">
        <f t="shared" si="15"/>
        <v>4.5574891709096432</v>
      </c>
      <c r="Q18" s="11">
        <f t="shared" si="15"/>
        <v>5.800581669548813</v>
      </c>
    </row>
    <row r="19" spans="1:100">
      <c r="B19" t="s">
        <v>2</v>
      </c>
      <c r="C19" s="14">
        <v>12823</v>
      </c>
      <c r="D19" s="14">
        <v>12764</v>
      </c>
      <c r="E19" s="14">
        <v>12696</v>
      </c>
      <c r="F19" s="14">
        <v>12722</v>
      </c>
      <c r="G19" s="14">
        <v>12527</v>
      </c>
      <c r="H19" s="14">
        <v>12495</v>
      </c>
      <c r="I19" s="14">
        <v>12241</v>
      </c>
      <c r="J19" s="14">
        <f>I19</f>
        <v>12241</v>
      </c>
      <c r="K19" s="14"/>
      <c r="L19" s="14"/>
      <c r="M19" s="14"/>
      <c r="N19" s="14">
        <v>13741.56</v>
      </c>
      <c r="O19" s="14">
        <v>13553</v>
      </c>
      <c r="P19" s="14">
        <v>13159</v>
      </c>
      <c r="Q19" s="14">
        <v>12722</v>
      </c>
      <c r="R19" s="14"/>
      <c r="S19" s="14"/>
      <c r="T19" s="14"/>
      <c r="U19" s="14"/>
      <c r="V19" s="14"/>
      <c r="W19" s="14"/>
      <c r="X19" s="14"/>
    </row>
    <row r="21" spans="1:100">
      <c r="B21" t="s">
        <v>24</v>
      </c>
      <c r="G21" s="8">
        <f t="shared" ref="G21:I21" si="16">G6/C6-1</f>
        <v>0.15406880937710454</v>
      </c>
      <c r="H21" s="8">
        <f t="shared" si="16"/>
        <v>0.13589083695244231</v>
      </c>
      <c r="I21" s="8">
        <f t="shared" si="16"/>
        <v>0.15092642092498654</v>
      </c>
      <c r="J21" s="8">
        <f>J6/F6-1</f>
        <v>0.12000000000000011</v>
      </c>
      <c r="N21" s="8">
        <f>N6/M6-1</f>
        <v>0.12770532012826141</v>
      </c>
      <c r="O21" s="8">
        <f t="shared" ref="O21:R21" si="17">O6/N6-1</f>
        <v>0.41150076427049154</v>
      </c>
      <c r="P21" s="8">
        <f t="shared" si="17"/>
        <v>9.7808156437157789E-2</v>
      </c>
      <c r="Q21" s="8">
        <f t="shared" si="17"/>
        <v>8.6827702272695095E-2</v>
      </c>
      <c r="R21" s="8">
        <f t="shared" si="17"/>
        <v>0.13930720833848409</v>
      </c>
      <c r="S21" s="8">
        <v>0.12</v>
      </c>
      <c r="T21" s="8">
        <v>0.12</v>
      </c>
      <c r="U21" s="8">
        <v>0.1</v>
      </c>
      <c r="V21" s="8">
        <v>0.1</v>
      </c>
      <c r="W21" s="8">
        <v>0.05</v>
      </c>
      <c r="X21" s="8">
        <v>0.05</v>
      </c>
    </row>
    <row r="22" spans="1:100">
      <c r="B22" t="s">
        <v>25</v>
      </c>
      <c r="C22" s="8">
        <f t="shared" ref="C22:F22" si="18">C8/C6</f>
        <v>0.56135096794531936</v>
      </c>
      <c r="D22" s="8">
        <f t="shared" si="18"/>
        <v>0.5721945204010509</v>
      </c>
      <c r="E22" s="8">
        <f t="shared" si="18"/>
        <v>0.56672708069836886</v>
      </c>
      <c r="F22" s="8">
        <f t="shared" si="18"/>
        <v>0.56465067778936395</v>
      </c>
      <c r="G22" s="8">
        <f t="shared" ref="G22:I22" si="19">G8/G6</f>
        <v>0.58142018152696207</v>
      </c>
      <c r="H22" s="8">
        <f t="shared" si="19"/>
        <v>0.58099879634655782</v>
      </c>
      <c r="I22" s="8">
        <f t="shared" si="19"/>
        <v>0.58678116644763678</v>
      </c>
      <c r="J22" s="8">
        <f>J8/J6</f>
        <v>0.56853772530910174</v>
      </c>
      <c r="N22" s="8">
        <f>N8/N6</f>
        <v>0.53578374706207854</v>
      </c>
      <c r="O22" s="8">
        <f t="shared" ref="O22:Q22" si="20">O8/O6</f>
        <v>0.5693980290098084</v>
      </c>
      <c r="P22" s="8">
        <f t="shared" si="20"/>
        <v>0.55379442503783116</v>
      </c>
      <c r="Q22" s="8">
        <f t="shared" si="20"/>
        <v>0.56625047984020505</v>
      </c>
      <c r="R22" s="8">
        <v>0.56630000000000003</v>
      </c>
      <c r="S22" s="8">
        <v>0.56630000000000003</v>
      </c>
      <c r="T22" s="8">
        <v>0.56630000000000003</v>
      </c>
      <c r="U22" s="8">
        <v>0.56630000000000003</v>
      </c>
      <c r="V22" s="8">
        <v>0.56630000000000003</v>
      </c>
      <c r="W22" s="8">
        <v>0.56630000000000003</v>
      </c>
      <c r="X22" s="8">
        <v>0.56630000000000003</v>
      </c>
    </row>
    <row r="23" spans="1:100">
      <c r="B23" t="s">
        <v>26</v>
      </c>
      <c r="C23" s="8">
        <f t="shared" ref="C23:F23" si="21">C16/C15</f>
        <v>0.17324910738808019</v>
      </c>
      <c r="D23" s="8">
        <f t="shared" si="21"/>
        <v>0.16139341642697347</v>
      </c>
      <c r="E23" s="8">
        <f t="shared" si="21"/>
        <v>7.1142142756050381E-2</v>
      </c>
      <c r="F23" s="8">
        <f t="shared" si="21"/>
        <v>0.15258889070948714</v>
      </c>
      <c r="G23" s="8">
        <f t="shared" ref="G23:I23" si="22">G16/G15</f>
        <v>0.16432986049796927</v>
      </c>
      <c r="H23" s="8">
        <f t="shared" si="22"/>
        <v>0.14271714275343908</v>
      </c>
      <c r="I23" s="8">
        <f t="shared" si="22"/>
        <v>0.17047246577934777</v>
      </c>
      <c r="J23" s="8">
        <f>J16/J15</f>
        <v>0.17047246577934777</v>
      </c>
      <c r="N23" s="8">
        <f>N16/N15</f>
        <v>0.16249324071378063</v>
      </c>
      <c r="O23" s="8">
        <f t="shared" ref="O23:Q23" si="23">O16/O15</f>
        <v>0.16202305640663919</v>
      </c>
      <c r="P23" s="8">
        <f t="shared" si="23"/>
        <v>0.1592081650964558</v>
      </c>
      <c r="Q23" s="8">
        <f t="shared" si="23"/>
        <v>0.13908559562280529</v>
      </c>
      <c r="R23" s="8">
        <v>0.1391</v>
      </c>
      <c r="S23" s="8">
        <v>0.1391</v>
      </c>
      <c r="T23" s="8">
        <v>0.1391</v>
      </c>
      <c r="U23" s="8">
        <v>0.1391</v>
      </c>
      <c r="V23" s="8">
        <v>0.1391</v>
      </c>
      <c r="W23" s="8">
        <v>0.1391</v>
      </c>
      <c r="X23" s="8">
        <v>0.1391</v>
      </c>
    </row>
    <row r="24" spans="1:100">
      <c r="B24" t="s">
        <v>27</v>
      </c>
      <c r="C24" s="8">
        <f t="shared" ref="C24:F24" si="24">C17/C6</f>
        <v>0.21567054035851949</v>
      </c>
      <c r="D24" s="8">
        <f t="shared" si="24"/>
        <v>0.2462066377137955</v>
      </c>
      <c r="E24" s="8">
        <f t="shared" si="24"/>
        <v>0.25672486406842865</v>
      </c>
      <c r="F24" s="8">
        <f t="shared" si="24"/>
        <v>0.23968253968253969</v>
      </c>
      <c r="G24" s="8">
        <f t="shared" ref="G24:I24" si="25">G17/G6</f>
        <v>0.29379555246526529</v>
      </c>
      <c r="H24" s="8">
        <f t="shared" si="25"/>
        <v>0.27871657501593072</v>
      </c>
      <c r="I24" s="8">
        <f t="shared" si="25"/>
        <v>0.29796755336022113</v>
      </c>
      <c r="J24" s="8">
        <f>J17/J6</f>
        <v>0.28048702669736503</v>
      </c>
      <c r="N24" s="8">
        <f>N17/N6</f>
        <v>0.22061941520980458</v>
      </c>
      <c r="O24" s="8">
        <f t="shared" ref="O24:Q24" si="26">O17/O6</f>
        <v>0.29511677282377918</v>
      </c>
      <c r="P24" s="8">
        <f t="shared" si="26"/>
        <v>0.21203807153261961</v>
      </c>
      <c r="Q24" s="8">
        <f t="shared" si="26"/>
        <v>0.24006649446638517</v>
      </c>
      <c r="R24" s="8">
        <v>0.25</v>
      </c>
      <c r="S24" s="8">
        <v>0.25</v>
      </c>
      <c r="T24" s="8">
        <v>0.25</v>
      </c>
      <c r="U24" s="8">
        <v>0.25</v>
      </c>
      <c r="V24" s="8">
        <v>0.25</v>
      </c>
      <c r="W24" s="8">
        <v>0.25</v>
      </c>
      <c r="X24" s="8">
        <v>0.25</v>
      </c>
    </row>
    <row r="25" spans="1:100">
      <c r="B25" t="s">
        <v>28</v>
      </c>
      <c r="O25" s="8">
        <f>O9/N9-1</f>
        <v>0.14467051100714468</v>
      </c>
      <c r="P25" s="8">
        <f t="shared" ref="P25:Q25" si="27">P9/O9-1</f>
        <v>0.25150497433622721</v>
      </c>
      <c r="Q25" s="8">
        <f t="shared" si="27"/>
        <v>0.15005063291139242</v>
      </c>
    </row>
  </sheetData>
  <phoneticPr fontId="4" type="noConversion"/>
  <hyperlinks>
    <hyperlink ref="A1" location="Main!A1" display="Main" xr:uid="{6B28B774-A410-0A4C-A3BC-D9DE6E2F6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2025-01-02T19:24:29Z</dcterms:created>
  <dcterms:modified xsi:type="dcterms:W3CDTF">2025-01-22T18:36:38Z</dcterms:modified>
</cp:coreProperties>
</file>