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yanpussurmanov/Finance/financial_models/"/>
    </mc:Choice>
  </mc:AlternateContent>
  <xr:revisionPtr revIDLastSave="0" documentId="13_ncr:1_{FA908F8E-BDD8-8849-9AC1-F5363F9A6CD3}" xr6:coauthVersionLast="47" xr6:coauthVersionMax="47" xr10:uidLastSave="{00000000-0000-0000-0000-000000000000}"/>
  <bookViews>
    <workbookView xWindow="480" yWindow="920" windowWidth="13640" windowHeight="17260" activeTab="1" xr2:uid="{3BDED087-3407-8241-8728-00B8A6385B6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" l="1"/>
  <c r="K7" i="2"/>
  <c r="L5" i="1"/>
  <c r="S5" i="2"/>
  <c r="S6" i="2"/>
  <c r="T6" i="2" s="1"/>
  <c r="S17" i="2"/>
  <c r="T17" i="2" s="1"/>
  <c r="S14" i="2"/>
  <c r="T14" i="2" s="1"/>
  <c r="S13" i="2"/>
  <c r="T13" i="2" s="1"/>
  <c r="S12" i="2"/>
  <c r="T12" i="2" s="1"/>
  <c r="S9" i="2"/>
  <c r="T9" i="2" s="1"/>
  <c r="S18" i="2"/>
  <c r="T18" i="2" s="1"/>
  <c r="F23" i="2"/>
  <c r="F20" i="2"/>
  <c r="F18" i="2"/>
  <c r="F17" i="2"/>
  <c r="F14" i="2"/>
  <c r="F13" i="2"/>
  <c r="F12" i="2"/>
  <c r="F9" i="2"/>
  <c r="F8" i="2"/>
  <c r="F6" i="2"/>
  <c r="F5" i="2"/>
  <c r="K15" i="2"/>
  <c r="M15" i="2"/>
  <c r="N15" i="2"/>
  <c r="O15" i="2"/>
  <c r="P15" i="2"/>
  <c r="Q15" i="2"/>
  <c r="R15" i="2"/>
  <c r="U15" i="2"/>
  <c r="U16" i="2" s="1"/>
  <c r="U19" i="2" s="1"/>
  <c r="V15" i="2"/>
  <c r="V16" i="2" s="1"/>
  <c r="V19" i="2" s="1"/>
  <c r="W15" i="2"/>
  <c r="W16" i="2" s="1"/>
  <c r="W19" i="2" s="1"/>
  <c r="X15" i="2"/>
  <c r="X16" i="2" s="1"/>
  <c r="X19" i="2" s="1"/>
  <c r="Y15" i="2"/>
  <c r="Y16" i="2" s="1"/>
  <c r="Y19" i="2" s="1"/>
  <c r="Z15" i="2"/>
  <c r="Z16" i="2" s="1"/>
  <c r="Z19" i="2" s="1"/>
  <c r="AA15" i="2"/>
  <c r="AA16" i="2" s="1"/>
  <c r="AA19" i="2" s="1"/>
  <c r="AB15" i="2"/>
  <c r="AB16" i="2" s="1"/>
  <c r="AB19" i="2" s="1"/>
  <c r="AC15" i="2"/>
  <c r="AC16" i="2" s="1"/>
  <c r="AC19" i="2" s="1"/>
  <c r="AD15" i="2"/>
  <c r="AD16" i="2" s="1"/>
  <c r="AD19" i="2" s="1"/>
  <c r="AE15" i="2"/>
  <c r="AE16" i="2" s="1"/>
  <c r="AF15" i="2"/>
  <c r="AF16" i="2" s="1"/>
  <c r="AG15" i="2"/>
  <c r="AG16" i="2" s="1"/>
  <c r="AH15" i="2"/>
  <c r="AH16" i="2" s="1"/>
  <c r="E15" i="2"/>
  <c r="E10" i="2"/>
  <c r="E7" i="2"/>
  <c r="D10" i="2"/>
  <c r="G10" i="2"/>
  <c r="K10" i="2"/>
  <c r="K11" i="2" s="1"/>
  <c r="K26" i="2" s="1"/>
  <c r="M10" i="2"/>
  <c r="N10" i="2"/>
  <c r="O10" i="2"/>
  <c r="P10" i="2"/>
  <c r="Q10" i="2"/>
  <c r="R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C10" i="2"/>
  <c r="C15" i="2"/>
  <c r="D15" i="2"/>
  <c r="G15" i="2"/>
  <c r="H15" i="2"/>
  <c r="H10" i="2"/>
  <c r="C7" i="2"/>
  <c r="D7" i="2"/>
  <c r="G7" i="2"/>
  <c r="O7" i="2"/>
  <c r="P7" i="2"/>
  <c r="Q7" i="2"/>
  <c r="R7" i="2"/>
  <c r="M7" i="2"/>
  <c r="N7" i="2"/>
  <c r="H7" i="2"/>
  <c r="AI15" i="2"/>
  <c r="AI16" i="2" s="1"/>
  <c r="AJ15" i="2"/>
  <c r="AJ16" i="2" s="1"/>
  <c r="AK15" i="2"/>
  <c r="AK16" i="2" s="1"/>
  <c r="AL15" i="2"/>
  <c r="AL16" i="2" s="1"/>
  <c r="L4" i="1"/>
  <c r="K16" i="2" l="1"/>
  <c r="K19" i="2" s="1"/>
  <c r="K25" i="2"/>
  <c r="T5" i="2"/>
  <c r="S7" i="2"/>
  <c r="S25" i="2" s="1"/>
  <c r="S15" i="2"/>
  <c r="N25" i="2"/>
  <c r="M11" i="2"/>
  <c r="M16" i="2" s="1"/>
  <c r="I7" i="2"/>
  <c r="I25" i="2" s="1"/>
  <c r="E11" i="2"/>
  <c r="E16" i="2" s="1"/>
  <c r="E27" i="2" s="1"/>
  <c r="J7" i="2"/>
  <c r="I15" i="2"/>
  <c r="R11" i="2"/>
  <c r="R16" i="2" s="1"/>
  <c r="J15" i="2"/>
  <c r="G11" i="2"/>
  <c r="Q11" i="2"/>
  <c r="Q16" i="2" s="1"/>
  <c r="O11" i="2"/>
  <c r="O16" i="2" s="1"/>
  <c r="N11" i="2"/>
  <c r="N16" i="2" s="1"/>
  <c r="P11" i="2"/>
  <c r="P16" i="2" s="1"/>
  <c r="I10" i="2"/>
  <c r="F10" i="2"/>
  <c r="F7" i="2"/>
  <c r="F15" i="2"/>
  <c r="U23" i="2"/>
  <c r="V23" i="2" s="1"/>
  <c r="W23" i="2" s="1"/>
  <c r="X23" i="2" s="1"/>
  <c r="Y23" i="2" s="1"/>
  <c r="Z23" i="2" s="1"/>
  <c r="AA23" i="2" s="1"/>
  <c r="G25" i="2"/>
  <c r="H25" i="2"/>
  <c r="C11" i="2"/>
  <c r="D11" i="2"/>
  <c r="D26" i="2" s="1"/>
  <c r="H11" i="2"/>
  <c r="O25" i="2"/>
  <c r="P25" i="2"/>
  <c r="Q25" i="2"/>
  <c r="R25" i="2"/>
  <c r="L7" i="1"/>
  <c r="K20" i="2" l="1"/>
  <c r="K21" i="2" s="1"/>
  <c r="K27" i="2"/>
  <c r="N19" i="2"/>
  <c r="N27" i="2"/>
  <c r="O19" i="2"/>
  <c r="O27" i="2"/>
  <c r="Q19" i="2"/>
  <c r="Q27" i="2"/>
  <c r="M19" i="2"/>
  <c r="M29" i="2" s="1"/>
  <c r="M27" i="2"/>
  <c r="R19" i="2"/>
  <c r="R27" i="2"/>
  <c r="P19" i="2"/>
  <c r="P27" i="2"/>
  <c r="J10" i="2"/>
  <c r="J11" i="2" s="1"/>
  <c r="J26" i="2" s="1"/>
  <c r="S8" i="2"/>
  <c r="E19" i="2"/>
  <c r="E21" i="2" s="1"/>
  <c r="M26" i="2"/>
  <c r="T7" i="2"/>
  <c r="J25" i="2"/>
  <c r="I11" i="2"/>
  <c r="I16" i="2" s="1"/>
  <c r="T15" i="2"/>
  <c r="N21" i="2"/>
  <c r="R26" i="2"/>
  <c r="F11" i="2"/>
  <c r="F26" i="2" s="1"/>
  <c r="M21" i="2"/>
  <c r="R21" i="2"/>
  <c r="G16" i="2"/>
  <c r="G26" i="2"/>
  <c r="C16" i="2"/>
  <c r="C26" i="2"/>
  <c r="E26" i="2"/>
  <c r="H16" i="2"/>
  <c r="H26" i="2"/>
  <c r="Q26" i="2"/>
  <c r="O21" i="2"/>
  <c r="P21" i="2"/>
  <c r="N26" i="2"/>
  <c r="Q21" i="2"/>
  <c r="D16" i="2"/>
  <c r="P26" i="2"/>
  <c r="O26" i="2"/>
  <c r="K22" i="2" l="1"/>
  <c r="K28" i="2"/>
  <c r="H19" i="2"/>
  <c r="H27" i="2"/>
  <c r="D19" i="2"/>
  <c r="D21" i="2" s="1"/>
  <c r="D27" i="2"/>
  <c r="C19" i="2"/>
  <c r="C21" i="2" s="1"/>
  <c r="C27" i="2"/>
  <c r="G19" i="2"/>
  <c r="G21" i="2" s="1"/>
  <c r="G27" i="2"/>
  <c r="I19" i="2"/>
  <c r="I27" i="2"/>
  <c r="S10" i="2"/>
  <c r="S11" i="2" s="1"/>
  <c r="S16" i="2" s="1"/>
  <c r="S27" i="2" s="1"/>
  <c r="T8" i="2"/>
  <c r="T10" i="2" s="1"/>
  <c r="E22" i="2"/>
  <c r="E28" i="2"/>
  <c r="I26" i="2"/>
  <c r="Q22" i="2"/>
  <c r="Q28" i="2"/>
  <c r="R22" i="2"/>
  <c r="R28" i="2"/>
  <c r="M22" i="2"/>
  <c r="M28" i="2"/>
  <c r="N22" i="2"/>
  <c r="N28" i="2"/>
  <c r="O22" i="2"/>
  <c r="O28" i="2"/>
  <c r="P22" i="2"/>
  <c r="P28" i="2"/>
  <c r="J16" i="2"/>
  <c r="F16" i="2"/>
  <c r="H21" i="2"/>
  <c r="H29" i="2"/>
  <c r="I21" i="2" s="1"/>
  <c r="E29" i="2"/>
  <c r="N29" i="2"/>
  <c r="R29" i="2"/>
  <c r="O29" i="2"/>
  <c r="Q29" i="2"/>
  <c r="P29" i="2"/>
  <c r="F19" i="2" l="1"/>
  <c r="F27" i="2"/>
  <c r="C29" i="2"/>
  <c r="D29" i="2"/>
  <c r="G29" i="2"/>
  <c r="J19" i="2"/>
  <c r="S19" i="2" s="1"/>
  <c r="J27" i="2"/>
  <c r="I29" i="2"/>
  <c r="S20" i="2" s="1"/>
  <c r="G22" i="2"/>
  <c r="G28" i="2"/>
  <c r="C22" i="2"/>
  <c r="C28" i="2"/>
  <c r="D22" i="2"/>
  <c r="D28" i="2"/>
  <c r="H22" i="2"/>
  <c r="H28" i="2"/>
  <c r="I22" i="2"/>
  <c r="I28" i="2"/>
  <c r="S26" i="2"/>
  <c r="J29" i="2" l="1"/>
  <c r="J21" i="2"/>
  <c r="J28" i="2" s="1"/>
  <c r="F21" i="2"/>
  <c r="F22" i="2" l="1"/>
  <c r="F28" i="2"/>
  <c r="F29" i="2"/>
  <c r="J22" i="2"/>
  <c r="S21" i="2"/>
  <c r="S29" i="2"/>
  <c r="U7" i="2"/>
  <c r="U21" i="2" s="1"/>
  <c r="T25" i="2"/>
  <c r="T11" i="2"/>
  <c r="U22" i="2" l="1"/>
  <c r="S22" i="2"/>
  <c r="S28" i="2"/>
  <c r="T16" i="2"/>
  <c r="T27" i="2" s="1"/>
  <c r="T26" i="2"/>
  <c r="V7" i="2"/>
  <c r="T19" i="2" l="1"/>
  <c r="V21" i="2"/>
  <c r="W7" i="2"/>
  <c r="T20" i="2" l="1"/>
  <c r="T29" i="2" s="1"/>
  <c r="V22" i="2"/>
  <c r="X7" i="2"/>
  <c r="W21" i="2"/>
  <c r="T21" i="2" l="1"/>
  <c r="X21" i="2"/>
  <c r="Y7" i="2"/>
  <c r="W22" i="2"/>
  <c r="T28" i="2" l="1"/>
  <c r="T22" i="2"/>
  <c r="X22" i="2"/>
  <c r="Y21" i="2"/>
  <c r="Z7" i="2"/>
  <c r="Z21" i="2" l="1"/>
  <c r="AA7" i="2"/>
  <c r="Y22" i="2"/>
  <c r="AA21" i="2" l="1"/>
  <c r="AA22" i="2" s="1"/>
  <c r="AB7" i="2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BP21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CG21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CX21" i="2" s="1"/>
  <c r="CY21" i="2" s="1"/>
  <c r="CZ21" i="2" s="1"/>
  <c r="DA21" i="2" s="1"/>
  <c r="DB21" i="2" s="1"/>
  <c r="DC21" i="2" s="1"/>
  <c r="DD21" i="2" s="1"/>
  <c r="DE21" i="2" s="1"/>
  <c r="DF21" i="2" s="1"/>
  <c r="DG21" i="2" s="1"/>
  <c r="DH21" i="2" s="1"/>
  <c r="DI21" i="2" s="1"/>
  <c r="DJ21" i="2" s="1"/>
  <c r="DK21" i="2" s="1"/>
  <c r="DL21" i="2" s="1"/>
  <c r="DM21" i="2" s="1"/>
  <c r="DN21" i="2" s="1"/>
  <c r="DO21" i="2" s="1"/>
  <c r="DP21" i="2" s="1"/>
  <c r="DQ21" i="2" s="1"/>
  <c r="DR21" i="2" s="1"/>
  <c r="DS21" i="2" s="1"/>
  <c r="DT21" i="2" s="1"/>
  <c r="DU21" i="2" s="1"/>
  <c r="DV21" i="2" s="1"/>
  <c r="DW21" i="2" s="1"/>
  <c r="DX21" i="2" s="1"/>
  <c r="DY21" i="2" s="1"/>
  <c r="DZ21" i="2" s="1"/>
  <c r="EA21" i="2" s="1"/>
  <c r="EB21" i="2" s="1"/>
  <c r="EC21" i="2" s="1"/>
  <c r="ED21" i="2" s="1"/>
  <c r="EE21" i="2" s="1"/>
  <c r="EF21" i="2" s="1"/>
  <c r="EG21" i="2" s="1"/>
  <c r="EH21" i="2" s="1"/>
  <c r="EI21" i="2" s="1"/>
  <c r="EJ21" i="2" s="1"/>
  <c r="EK21" i="2" s="1"/>
  <c r="EL21" i="2" s="1"/>
  <c r="EM21" i="2" s="1"/>
  <c r="EN21" i="2" s="1"/>
  <c r="EO21" i="2" s="1"/>
  <c r="EP21" i="2" s="1"/>
  <c r="EQ21" i="2" s="1"/>
  <c r="ER21" i="2" s="1"/>
  <c r="ES21" i="2" s="1"/>
  <c r="ET21" i="2" s="1"/>
  <c r="EU21" i="2" s="1"/>
  <c r="EV21" i="2" s="1"/>
  <c r="EW21" i="2" s="1"/>
  <c r="Z22" i="2"/>
  <c r="L12" i="1" l="1"/>
  <c r="L13" i="1" s="1"/>
  <c r="L15" i="1" s="1"/>
</calcChain>
</file>

<file path=xl/sharedStrings.xml><?xml version="1.0" encoding="utf-8"?>
<sst xmlns="http://schemas.openxmlformats.org/spreadsheetml/2006/main" count="49" uniqueCount="43">
  <si>
    <t>Price</t>
  </si>
  <si>
    <t>Shares</t>
  </si>
  <si>
    <t>Q424</t>
  </si>
  <si>
    <t>MC</t>
  </si>
  <si>
    <t>Cash</t>
  </si>
  <si>
    <t>Debt</t>
  </si>
  <si>
    <t>EV</t>
  </si>
  <si>
    <t>growth</t>
  </si>
  <si>
    <t>discount</t>
  </si>
  <si>
    <t>NPV</t>
  </si>
  <si>
    <t>price target</t>
  </si>
  <si>
    <t>Main</t>
  </si>
  <si>
    <t>Revenue</t>
  </si>
  <si>
    <t>Q123</t>
  </si>
  <si>
    <t>Q223</t>
  </si>
  <si>
    <t>Q323</t>
  </si>
  <si>
    <t>Q423</t>
  </si>
  <si>
    <t>Q124</t>
  </si>
  <si>
    <t>Q224</t>
  </si>
  <si>
    <t>Q324</t>
  </si>
  <si>
    <t>COGS</t>
  </si>
  <si>
    <t>Gross profit</t>
  </si>
  <si>
    <t>OPEX</t>
  </si>
  <si>
    <t>OPINC</t>
  </si>
  <si>
    <t>Pretax</t>
  </si>
  <si>
    <t>tax</t>
  </si>
  <si>
    <t>Net income</t>
  </si>
  <si>
    <t>EPS</t>
  </si>
  <si>
    <t>Revenue y/y</t>
  </si>
  <si>
    <t>gross margin%</t>
  </si>
  <si>
    <t>profit margin%</t>
  </si>
  <si>
    <t>tax%</t>
  </si>
  <si>
    <t>other</t>
  </si>
  <si>
    <t>Service</t>
  </si>
  <si>
    <t>Services exp</t>
  </si>
  <si>
    <t>S&amp;M</t>
  </si>
  <si>
    <t>G&amp;A</t>
  </si>
  <si>
    <t>R&amp;D</t>
  </si>
  <si>
    <t>subscription</t>
  </si>
  <si>
    <t>subscription exp</t>
  </si>
  <si>
    <t>interest income</t>
  </si>
  <si>
    <t>operating margin%</t>
  </si>
  <si>
    <t>Q125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</si>
</sst>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>
    <font>
      <sz val="12"/>
      <color theme="1"/>
      <name val="ArialMT"/>
      <family val="2"/>
    </font>
    <font>
      <sz val="12"/>
      <color theme="1"/>
      <name val="ArialMT"/>
      <family val="2"/>
    </font>
    <font>
      <sz val="12"/>
      <color theme="1"/>
      <name val="Arial"/>
      <family val="2"/>
    </font>
    <font>
      <u/>
      <sz val="12"/>
      <color theme="10"/>
      <name val="ArialMT"/>
      <family val="2"/>
    </font>
    <font>
      <sz val="8"/>
      <name val="ArialMT"/>
      <family val="2"/>
    </font>
    <font>
      <i/>
      <sz val="12"/>
      <color theme="1"/>
      <name val="ArialMT"/>
    </font>
    <font>
      <b/>
      <i/>
      <sz val="12"/>
      <color theme="1"/>
      <name val="ArialMT"/>
    </font>
    <font>
      <sz val="12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4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9" fontId="2" fillId="0" borderId="0" xfId="0" applyNumberFormat="1" applyFont="1"/>
    <xf numFmtId="4" fontId="2" fillId="0" borderId="0" xfId="1" applyNumberFormat="1" applyFont="1"/>
    <xf numFmtId="9" fontId="0" fillId="0" borderId="0" xfId="2" applyFont="1"/>
    <xf numFmtId="0" fontId="3" fillId="0" borderId="0" xfId="3"/>
    <xf numFmtId="3" fontId="0" fillId="0" borderId="0" xfId="0" applyNumberFormat="1"/>
    <xf numFmtId="0" fontId="5" fillId="0" borderId="0" xfId="0" applyFont="1"/>
    <xf numFmtId="3" fontId="5" fillId="0" borderId="0" xfId="0" applyNumberFormat="1" applyFont="1"/>
    <xf numFmtId="4" fontId="5" fillId="0" borderId="0" xfId="0" applyNumberFormat="1" applyFont="1"/>
    <xf numFmtId="10" fontId="0" fillId="0" borderId="0" xfId="2" applyNumberFormat="1" applyFont="1"/>
    <xf numFmtId="0" fontId="6" fillId="0" borderId="0" xfId="0" applyFont="1"/>
    <xf numFmtId="3" fontId="6" fillId="0" borderId="0" xfId="0" applyNumberFormat="1" applyFont="1"/>
    <xf numFmtId="20" fontId="0" fillId="0" borderId="0" xfId="0" applyNumberFormat="1" applyAlignment="1">
      <alignment horizontal="left"/>
    </xf>
    <xf numFmtId="14" fontId="0" fillId="0" borderId="0" xfId="0" applyNumberFormat="1"/>
    <xf numFmtId="3" fontId="7" fillId="0" borderId="0" xfId="0" applyNumberFormat="1" applyFont="1"/>
    <xf numFmtId="4" fontId="0" fillId="0" borderId="0" xfId="0" applyNumberForma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95623-B6AF-424A-9429-F5411A9FAD84}">
  <dimension ref="G1:M20"/>
  <sheetViews>
    <sheetView topLeftCell="F1" workbookViewId="0">
      <selection activeCell="L20" sqref="L20"/>
    </sheetView>
  </sheetViews>
  <sheetFormatPr baseColWidth="10" defaultRowHeight="16"/>
  <sheetData>
    <row r="1" spans="7:13">
      <c r="M1" s="17">
        <v>45687</v>
      </c>
    </row>
    <row r="2" spans="7:13">
      <c r="K2" s="1" t="s">
        <v>0</v>
      </c>
      <c r="L2" s="2">
        <v>1070</v>
      </c>
    </row>
    <row r="3" spans="7:13">
      <c r="K3" s="1" t="s">
        <v>1</v>
      </c>
      <c r="L3" s="3">
        <v>206</v>
      </c>
      <c r="M3" t="s">
        <v>2</v>
      </c>
    </row>
    <row r="4" spans="7:13">
      <c r="K4" s="1" t="s">
        <v>3</v>
      </c>
      <c r="L4" s="3">
        <f>L2*L3</f>
        <v>220420</v>
      </c>
    </row>
    <row r="5" spans="7:13">
      <c r="K5" s="1" t="s">
        <v>4</v>
      </c>
      <c r="L5" s="3">
        <f>2304+3458</f>
        <v>5762</v>
      </c>
      <c r="M5" t="s">
        <v>2</v>
      </c>
    </row>
    <row r="6" spans="7:13">
      <c r="K6" s="1" t="s">
        <v>5</v>
      </c>
      <c r="L6" s="3">
        <v>1489</v>
      </c>
      <c r="M6" t="s">
        <v>2</v>
      </c>
    </row>
    <row r="7" spans="7:13">
      <c r="K7" s="1" t="s">
        <v>6</v>
      </c>
      <c r="L7" s="3">
        <f>L4-L5+L6</f>
        <v>216147</v>
      </c>
    </row>
    <row r="8" spans="7:13">
      <c r="K8" s="1"/>
      <c r="L8" s="1"/>
    </row>
    <row r="9" spans="7:13">
      <c r="K9" s="1"/>
      <c r="L9" s="1"/>
    </row>
    <row r="10" spans="7:13">
      <c r="K10" s="1" t="s">
        <v>7</v>
      </c>
      <c r="L10" s="4">
        <v>0.01</v>
      </c>
    </row>
    <row r="11" spans="7:13">
      <c r="G11" s="16"/>
      <c r="K11" s="1" t="s">
        <v>8</v>
      </c>
      <c r="L11" s="5">
        <v>0.08</v>
      </c>
    </row>
    <row r="12" spans="7:13">
      <c r="K12" s="1" t="s">
        <v>9</v>
      </c>
      <c r="L12" s="2">
        <f>NPV(L11,Model!T21:EW21)+L5-L6</f>
        <v>149881.25475625932</v>
      </c>
    </row>
    <row r="13" spans="7:13">
      <c r="K13" s="1" t="s">
        <v>10</v>
      </c>
      <c r="L13" s="6">
        <f>L12/L3</f>
        <v>727.57890658378312</v>
      </c>
    </row>
    <row r="15" spans="7:13">
      <c r="L15" s="7">
        <f>L13/L2-1</f>
        <v>-0.32001971347309988</v>
      </c>
    </row>
    <row r="19" spans="10:12">
      <c r="J19" t="s">
        <v>19</v>
      </c>
      <c r="K19" s="17">
        <v>45674</v>
      </c>
      <c r="L19" s="19">
        <v>647.46044753552883</v>
      </c>
    </row>
    <row r="20" spans="10:12">
      <c r="J20" t="s">
        <v>2</v>
      </c>
      <c r="K20" s="17">
        <v>45687</v>
      </c>
      <c r="L20" s="19">
        <v>727.57890658378312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B727C-CA7F-E746-8E42-955BCD0EE802}">
  <dimension ref="A1:EW34"/>
  <sheetViews>
    <sheetView tabSelected="1" workbookViewId="0">
      <pane xSplit="2" ySplit="4" topLeftCell="Q5" activePane="bottomRight" state="frozen"/>
      <selection pane="topRight" activeCell="C1" sqref="C1"/>
      <selection pane="bottomLeft" activeCell="A5" sqref="A5"/>
      <selection pane="bottomRight" activeCell="T30" sqref="T30"/>
    </sheetView>
  </sheetViews>
  <sheetFormatPr baseColWidth="10" defaultRowHeight="16"/>
  <cols>
    <col min="1" max="1" width="4.85546875" bestFit="1" customWidth="1"/>
    <col min="2" max="2" width="24.42578125" bestFit="1" customWidth="1"/>
  </cols>
  <sheetData>
    <row r="1" spans="1:38">
      <c r="A1" s="8" t="s">
        <v>11</v>
      </c>
    </row>
    <row r="4" spans="1:38">
      <c r="C4" t="s">
        <v>13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J4" t="s">
        <v>2</v>
      </c>
      <c r="K4" t="s">
        <v>42</v>
      </c>
      <c r="M4">
        <v>2018</v>
      </c>
      <c r="N4">
        <v>2019</v>
      </c>
      <c r="O4">
        <v>2020</v>
      </c>
      <c r="P4">
        <v>2021</v>
      </c>
      <c r="Q4">
        <v>2022</v>
      </c>
      <c r="R4">
        <v>2023</v>
      </c>
      <c r="S4">
        <v>2024</v>
      </c>
      <c r="T4">
        <v>2025</v>
      </c>
      <c r="U4">
        <v>2026</v>
      </c>
      <c r="V4">
        <v>2027</v>
      </c>
      <c r="W4">
        <v>2028</v>
      </c>
      <c r="X4">
        <v>2029</v>
      </c>
      <c r="Y4">
        <v>2030</v>
      </c>
      <c r="Z4">
        <v>2031</v>
      </c>
      <c r="AA4">
        <v>2032</v>
      </c>
      <c r="AB4">
        <v>2033</v>
      </c>
    </row>
    <row r="5" spans="1:38" s="9" customFormat="1">
      <c r="B5" s="9" t="s">
        <v>38</v>
      </c>
      <c r="C5" s="9">
        <v>2024</v>
      </c>
      <c r="D5" s="9">
        <v>2075</v>
      </c>
      <c r="E5" s="9">
        <v>2216</v>
      </c>
      <c r="F5" s="9">
        <f>R5-SUM(C5:E5)</f>
        <v>2365</v>
      </c>
      <c r="G5" s="9">
        <v>2523</v>
      </c>
      <c r="H5" s="9">
        <v>2542</v>
      </c>
      <c r="I5" s="9">
        <v>2715</v>
      </c>
      <c r="J5" s="9">
        <v>2866</v>
      </c>
      <c r="K5" s="9">
        <f>G5*1.19</f>
        <v>3002.37</v>
      </c>
      <c r="M5" s="9">
        <v>2421</v>
      </c>
      <c r="N5" s="9">
        <v>3255</v>
      </c>
      <c r="O5" s="9">
        <v>4286</v>
      </c>
      <c r="P5" s="9">
        <v>5573</v>
      </c>
      <c r="Q5" s="9">
        <v>6891</v>
      </c>
      <c r="R5" s="9">
        <v>8680</v>
      </c>
      <c r="S5" s="9">
        <f>SUM(G5:J5)</f>
        <v>10646</v>
      </c>
      <c r="T5" s="9">
        <f>S5*1.206</f>
        <v>12839.075999999999</v>
      </c>
    </row>
    <row r="6" spans="1:38" s="9" customFormat="1">
      <c r="B6" s="9" t="s">
        <v>33</v>
      </c>
      <c r="C6" s="9">
        <v>72</v>
      </c>
      <c r="D6" s="9">
        <v>75</v>
      </c>
      <c r="E6" s="9">
        <v>72</v>
      </c>
      <c r="F6" s="9">
        <f>R6-SUM(C6:E6)</f>
        <v>72</v>
      </c>
      <c r="G6" s="9">
        <v>80</v>
      </c>
      <c r="H6" s="9">
        <v>85</v>
      </c>
      <c r="I6" s="9">
        <v>82</v>
      </c>
      <c r="J6" s="9">
        <v>91</v>
      </c>
      <c r="K6" s="9">
        <v>100</v>
      </c>
      <c r="M6" s="9">
        <v>187</v>
      </c>
      <c r="N6" s="9">
        <v>205</v>
      </c>
      <c r="O6" s="9">
        <v>233</v>
      </c>
      <c r="P6" s="9">
        <v>323</v>
      </c>
      <c r="Q6" s="9">
        <v>354</v>
      </c>
      <c r="R6" s="9">
        <v>291</v>
      </c>
      <c r="S6" s="9">
        <f>SUM(G6:J6)</f>
        <v>338</v>
      </c>
      <c r="T6" s="9">
        <f>S6*1.206</f>
        <v>407.62799999999999</v>
      </c>
    </row>
    <row r="7" spans="1:38" s="15" customFormat="1">
      <c r="B7" s="15" t="s">
        <v>12</v>
      </c>
      <c r="C7" s="15">
        <f t="shared" ref="C7:K7" si="0">SUM(C5:C6)</f>
        <v>2096</v>
      </c>
      <c r="D7" s="15">
        <f t="shared" si="0"/>
        <v>2150</v>
      </c>
      <c r="E7" s="15">
        <f t="shared" si="0"/>
        <v>2288</v>
      </c>
      <c r="F7" s="15">
        <f t="shared" si="0"/>
        <v>2437</v>
      </c>
      <c r="G7" s="15">
        <f t="shared" si="0"/>
        <v>2603</v>
      </c>
      <c r="H7" s="15">
        <f t="shared" si="0"/>
        <v>2627</v>
      </c>
      <c r="I7" s="15">
        <f t="shared" si="0"/>
        <v>2797</v>
      </c>
      <c r="J7" s="15">
        <f t="shared" si="0"/>
        <v>2957</v>
      </c>
      <c r="K7" s="15">
        <f t="shared" si="0"/>
        <v>3102.37</v>
      </c>
      <c r="M7" s="15">
        <f t="shared" ref="M7:T7" si="1">SUM(M5:M6)</f>
        <v>2608</v>
      </c>
      <c r="N7" s="15">
        <f t="shared" si="1"/>
        <v>3460</v>
      </c>
      <c r="O7" s="15">
        <f t="shared" si="1"/>
        <v>4519</v>
      </c>
      <c r="P7" s="15">
        <f t="shared" si="1"/>
        <v>5896</v>
      </c>
      <c r="Q7" s="15">
        <f t="shared" si="1"/>
        <v>7245</v>
      </c>
      <c r="R7" s="15">
        <f t="shared" si="1"/>
        <v>8971</v>
      </c>
      <c r="S7" s="15">
        <f t="shared" si="1"/>
        <v>10984</v>
      </c>
      <c r="T7" s="15">
        <f t="shared" si="1"/>
        <v>13246.704</v>
      </c>
      <c r="U7" s="15">
        <f t="shared" ref="U7:AB7" si="2">T7*(1+U25)</f>
        <v>16058.979259199999</v>
      </c>
      <c r="V7" s="15">
        <f t="shared" si="2"/>
        <v>20073.724073999998</v>
      </c>
      <c r="W7" s="15">
        <f t="shared" si="2"/>
        <v>24891.417851759998</v>
      </c>
      <c r="X7" s="15">
        <f t="shared" si="2"/>
        <v>30367.529779147197</v>
      </c>
      <c r="Y7" s="15">
        <f t="shared" si="2"/>
        <v>36441.035734976635</v>
      </c>
      <c r="Z7" s="15">
        <f t="shared" si="2"/>
        <v>41907.191095223126</v>
      </c>
      <c r="AA7" s="15">
        <f t="shared" si="2"/>
        <v>46097.910204745443</v>
      </c>
      <c r="AB7" s="15">
        <f t="shared" si="2"/>
        <v>48402.805714982715</v>
      </c>
    </row>
    <row r="8" spans="1:38" s="18" customFormat="1">
      <c r="B8" s="9" t="s">
        <v>39</v>
      </c>
      <c r="C8" s="18">
        <v>354</v>
      </c>
      <c r="D8" s="18">
        <v>389</v>
      </c>
      <c r="E8" s="18">
        <v>420</v>
      </c>
      <c r="F8" s="9">
        <f>R8-SUM(C8:E8)</f>
        <v>443</v>
      </c>
      <c r="G8" s="18">
        <v>441</v>
      </c>
      <c r="H8" s="18">
        <v>469</v>
      </c>
      <c r="I8" s="9">
        <v>496</v>
      </c>
      <c r="J8" s="9">
        <v>536</v>
      </c>
      <c r="K8" s="18">
        <v>509</v>
      </c>
      <c r="M8" s="18">
        <v>417</v>
      </c>
      <c r="N8" s="18">
        <v>549</v>
      </c>
      <c r="O8" s="18">
        <v>731</v>
      </c>
      <c r="P8" s="18">
        <v>1022</v>
      </c>
      <c r="Q8" s="18">
        <v>1187</v>
      </c>
      <c r="R8" s="18">
        <v>1606</v>
      </c>
      <c r="S8" s="9">
        <f>SUM(G8:J8)</f>
        <v>1942</v>
      </c>
      <c r="T8" s="9">
        <f>S8*1.206</f>
        <v>2342.0520000000001</v>
      </c>
    </row>
    <row r="9" spans="1:38" s="18" customFormat="1">
      <c r="B9" s="18" t="s">
        <v>34</v>
      </c>
      <c r="C9" s="18">
        <v>84</v>
      </c>
      <c r="D9" s="18">
        <v>82</v>
      </c>
      <c r="E9" s="18">
        <v>76</v>
      </c>
      <c r="F9" s="9">
        <f>R9-SUM(C9:E9)</f>
        <v>73</v>
      </c>
      <c r="G9" s="18">
        <v>79</v>
      </c>
      <c r="H9" s="18">
        <v>83</v>
      </c>
      <c r="I9" s="9">
        <v>88</v>
      </c>
      <c r="J9" s="9">
        <v>95</v>
      </c>
      <c r="K9" s="18">
        <v>102</v>
      </c>
      <c r="M9" s="18">
        <v>205</v>
      </c>
      <c r="N9" s="18">
        <v>247</v>
      </c>
      <c r="O9" s="18">
        <v>256</v>
      </c>
      <c r="P9" s="18">
        <v>331</v>
      </c>
      <c r="Q9" s="18">
        <v>386</v>
      </c>
      <c r="R9" s="18">
        <v>315</v>
      </c>
      <c r="S9" s="9">
        <f>SUM(G9:J9)</f>
        <v>345</v>
      </c>
      <c r="T9" s="9">
        <f>S9*1.206</f>
        <v>416.07</v>
      </c>
    </row>
    <row r="10" spans="1:38" s="11" customFormat="1">
      <c r="B10" s="11" t="s">
        <v>20</v>
      </c>
      <c r="C10" s="11">
        <f t="shared" ref="C10:AH10" si="3">SUM(C8:C9)</f>
        <v>438</v>
      </c>
      <c r="D10" s="11">
        <f t="shared" si="3"/>
        <v>471</v>
      </c>
      <c r="E10" s="11">
        <f t="shared" si="3"/>
        <v>496</v>
      </c>
      <c r="F10" s="11">
        <f t="shared" si="3"/>
        <v>516</v>
      </c>
      <c r="G10" s="11">
        <f t="shared" si="3"/>
        <v>520</v>
      </c>
      <c r="H10" s="11">
        <f t="shared" si="3"/>
        <v>552</v>
      </c>
      <c r="I10" s="11">
        <f t="shared" si="3"/>
        <v>584</v>
      </c>
      <c r="J10" s="11">
        <f t="shared" si="3"/>
        <v>631</v>
      </c>
      <c r="K10" s="11">
        <f t="shared" si="3"/>
        <v>611</v>
      </c>
      <c r="M10" s="11">
        <f t="shared" si="3"/>
        <v>622</v>
      </c>
      <c r="N10" s="11">
        <f t="shared" si="3"/>
        <v>796</v>
      </c>
      <c r="O10" s="11">
        <f t="shared" si="3"/>
        <v>987</v>
      </c>
      <c r="P10" s="11">
        <f t="shared" si="3"/>
        <v>1353</v>
      </c>
      <c r="Q10" s="11">
        <f t="shared" si="3"/>
        <v>1573</v>
      </c>
      <c r="R10" s="11">
        <f t="shared" si="3"/>
        <v>1921</v>
      </c>
      <c r="S10" s="11">
        <f t="shared" si="3"/>
        <v>2287</v>
      </c>
      <c r="T10" s="11">
        <f t="shared" si="3"/>
        <v>2758.1220000000003</v>
      </c>
      <c r="U10" s="11">
        <f t="shared" si="3"/>
        <v>0</v>
      </c>
      <c r="V10" s="11">
        <f t="shared" si="3"/>
        <v>0</v>
      </c>
      <c r="W10" s="11">
        <f t="shared" si="3"/>
        <v>0</v>
      </c>
      <c r="X10" s="11">
        <f t="shared" si="3"/>
        <v>0</v>
      </c>
      <c r="Y10" s="11">
        <f t="shared" si="3"/>
        <v>0</v>
      </c>
      <c r="Z10" s="11">
        <f t="shared" si="3"/>
        <v>0</v>
      </c>
      <c r="AA10" s="11">
        <f t="shared" si="3"/>
        <v>0</v>
      </c>
      <c r="AB10" s="11">
        <f t="shared" si="3"/>
        <v>0</v>
      </c>
      <c r="AC10" s="11">
        <f t="shared" si="3"/>
        <v>0</v>
      </c>
      <c r="AD10" s="11">
        <f t="shared" si="3"/>
        <v>0</v>
      </c>
      <c r="AE10" s="11">
        <f t="shared" si="3"/>
        <v>0</v>
      </c>
      <c r="AF10" s="11">
        <f t="shared" si="3"/>
        <v>0</v>
      </c>
      <c r="AG10" s="11">
        <f t="shared" si="3"/>
        <v>0</v>
      </c>
      <c r="AH10" s="11">
        <f t="shared" si="3"/>
        <v>0</v>
      </c>
    </row>
    <row r="11" spans="1:38" s="11" customFormat="1">
      <c r="B11" s="11" t="s">
        <v>21</v>
      </c>
      <c r="C11" s="11">
        <f t="shared" ref="C11:E11" si="4">C7-C10</f>
        <v>1658</v>
      </c>
      <c r="D11" s="11">
        <f t="shared" si="4"/>
        <v>1679</v>
      </c>
      <c r="E11" s="11">
        <f t="shared" si="4"/>
        <v>1792</v>
      </c>
      <c r="F11" s="11">
        <f>R11-SUM(C11:E11)</f>
        <v>1921</v>
      </c>
      <c r="G11" s="11">
        <f>G7-G10</f>
        <v>2083</v>
      </c>
      <c r="H11" s="11">
        <f>H7-H10</f>
        <v>2075</v>
      </c>
      <c r="I11" s="11">
        <f>I7-I10</f>
        <v>2213</v>
      </c>
      <c r="J11" s="11">
        <f>J7-J10</f>
        <v>2326</v>
      </c>
      <c r="K11" s="11">
        <f>K7-K10</f>
        <v>2491.37</v>
      </c>
      <c r="M11" s="11">
        <f t="shared" ref="M11:T11" si="5">M7-M10</f>
        <v>1986</v>
      </c>
      <c r="N11" s="11">
        <f t="shared" si="5"/>
        <v>2664</v>
      </c>
      <c r="O11" s="11">
        <f t="shared" si="5"/>
        <v>3532</v>
      </c>
      <c r="P11" s="11">
        <f t="shared" si="5"/>
        <v>4543</v>
      </c>
      <c r="Q11" s="11">
        <f t="shared" si="5"/>
        <v>5672</v>
      </c>
      <c r="R11" s="11">
        <f t="shared" si="5"/>
        <v>7050</v>
      </c>
      <c r="S11" s="11">
        <f t="shared" si="5"/>
        <v>8697</v>
      </c>
      <c r="T11" s="11">
        <f t="shared" si="5"/>
        <v>10488.581999999999</v>
      </c>
    </row>
    <row r="12" spans="1:38" s="9" customFormat="1">
      <c r="B12" s="9" t="s">
        <v>35</v>
      </c>
      <c r="C12" s="9">
        <v>823</v>
      </c>
      <c r="D12" s="9">
        <v>832</v>
      </c>
      <c r="E12" s="9">
        <v>799</v>
      </c>
      <c r="F12" s="9">
        <f>R12-SUM(C12:E12)</f>
        <v>847</v>
      </c>
      <c r="G12" s="9">
        <v>923</v>
      </c>
      <c r="H12" s="9">
        <v>960</v>
      </c>
      <c r="I12" s="9">
        <v>944</v>
      </c>
      <c r="J12" s="9">
        <v>1027</v>
      </c>
      <c r="K12" s="9">
        <v>1100</v>
      </c>
      <c r="M12" s="9">
        <v>1203</v>
      </c>
      <c r="N12" s="9">
        <v>1534</v>
      </c>
      <c r="O12" s="9">
        <v>1855</v>
      </c>
      <c r="P12" s="9">
        <v>2292</v>
      </c>
      <c r="Q12" s="9">
        <v>2814</v>
      </c>
      <c r="R12" s="9">
        <v>3301</v>
      </c>
      <c r="S12" s="9">
        <f>SUM(G12:J12)</f>
        <v>3854</v>
      </c>
      <c r="T12" s="9">
        <f>S12*1.206</f>
        <v>4647.924</v>
      </c>
    </row>
    <row r="13" spans="1:38" s="9" customFormat="1">
      <c r="B13" s="9" t="s">
        <v>37</v>
      </c>
      <c r="C13" s="9">
        <v>492</v>
      </c>
      <c r="D13" s="9">
        <v>521</v>
      </c>
      <c r="E13" s="9">
        <v>549</v>
      </c>
      <c r="F13" s="9">
        <f>R13-SUM(C13:E13)</f>
        <v>562</v>
      </c>
      <c r="G13" s="9">
        <v>606</v>
      </c>
      <c r="H13" s="9">
        <v>643</v>
      </c>
      <c r="I13" s="9">
        <v>626</v>
      </c>
      <c r="J13" s="9">
        <v>668</v>
      </c>
      <c r="K13" s="9">
        <v>700</v>
      </c>
      <c r="M13" s="9">
        <v>529</v>
      </c>
      <c r="N13" s="9">
        <v>748</v>
      </c>
      <c r="O13" s="9">
        <v>1024</v>
      </c>
      <c r="P13" s="9">
        <v>1397</v>
      </c>
      <c r="Q13" s="9">
        <v>1768</v>
      </c>
      <c r="R13" s="9">
        <v>2124</v>
      </c>
      <c r="S13" s="9">
        <f>SUM(G13:J13)</f>
        <v>2543</v>
      </c>
      <c r="T13" s="9">
        <f>S13*1.206</f>
        <v>3066.8579999999997</v>
      </c>
    </row>
    <row r="14" spans="1:38" s="9" customFormat="1">
      <c r="B14" s="9" t="s">
        <v>36</v>
      </c>
      <c r="C14" s="9">
        <v>199</v>
      </c>
      <c r="D14" s="9">
        <v>209</v>
      </c>
      <c r="E14" s="9">
        <v>213</v>
      </c>
      <c r="F14" s="9">
        <f>R14-SUM(C14:E14)</f>
        <v>242</v>
      </c>
      <c r="G14" s="9">
        <v>222</v>
      </c>
      <c r="H14" s="9">
        <v>232</v>
      </c>
      <c r="I14" s="9">
        <v>225</v>
      </c>
      <c r="J14" s="9">
        <v>257</v>
      </c>
      <c r="K14" s="9">
        <v>265</v>
      </c>
      <c r="M14" s="9">
        <v>296</v>
      </c>
      <c r="N14" s="9">
        <v>339</v>
      </c>
      <c r="O14" s="9">
        <v>454</v>
      </c>
      <c r="P14" s="9">
        <v>597</v>
      </c>
      <c r="Q14" s="9">
        <v>735</v>
      </c>
      <c r="R14" s="9">
        <v>863</v>
      </c>
      <c r="S14" s="9">
        <f>SUM(G14:J14)</f>
        <v>936</v>
      </c>
      <c r="T14" s="9">
        <f>S14*1.206</f>
        <v>1128.816</v>
      </c>
    </row>
    <row r="15" spans="1:38" s="11" customFormat="1">
      <c r="B15" s="11" t="s">
        <v>22</v>
      </c>
      <c r="C15" s="11">
        <f t="shared" ref="C15:AL15" si="6">SUM(C12:C14)</f>
        <v>1514</v>
      </c>
      <c r="D15" s="11">
        <f t="shared" si="6"/>
        <v>1562</v>
      </c>
      <c r="E15" s="11">
        <f t="shared" si="6"/>
        <v>1561</v>
      </c>
      <c r="F15" s="11">
        <f t="shared" si="6"/>
        <v>1651</v>
      </c>
      <c r="G15" s="11">
        <f t="shared" si="6"/>
        <v>1751</v>
      </c>
      <c r="H15" s="11">
        <f t="shared" si="6"/>
        <v>1835</v>
      </c>
      <c r="I15" s="11">
        <f t="shared" si="6"/>
        <v>1795</v>
      </c>
      <c r="J15" s="11">
        <f t="shared" si="6"/>
        <v>1952</v>
      </c>
      <c r="K15" s="11">
        <f t="shared" si="6"/>
        <v>2065</v>
      </c>
      <c r="M15" s="11">
        <f t="shared" si="6"/>
        <v>2028</v>
      </c>
      <c r="N15" s="11">
        <f t="shared" si="6"/>
        <v>2621</v>
      </c>
      <c r="O15" s="11">
        <f t="shared" si="6"/>
        <v>3333</v>
      </c>
      <c r="P15" s="11">
        <f t="shared" si="6"/>
        <v>4286</v>
      </c>
      <c r="Q15" s="11">
        <f t="shared" si="6"/>
        <v>5317</v>
      </c>
      <c r="R15" s="11">
        <f t="shared" si="6"/>
        <v>6288</v>
      </c>
      <c r="S15" s="11">
        <f t="shared" si="6"/>
        <v>7333</v>
      </c>
      <c r="T15" s="11">
        <f t="shared" si="6"/>
        <v>8843.598</v>
      </c>
      <c r="U15" s="11">
        <f t="shared" si="6"/>
        <v>0</v>
      </c>
      <c r="V15" s="11">
        <f t="shared" si="6"/>
        <v>0</v>
      </c>
      <c r="W15" s="11">
        <f t="shared" si="6"/>
        <v>0</v>
      </c>
      <c r="X15" s="11">
        <f t="shared" si="6"/>
        <v>0</v>
      </c>
      <c r="Y15" s="11">
        <f t="shared" si="6"/>
        <v>0</v>
      </c>
      <c r="Z15" s="11">
        <f t="shared" si="6"/>
        <v>0</v>
      </c>
      <c r="AA15" s="11">
        <f t="shared" si="6"/>
        <v>0</v>
      </c>
      <c r="AB15" s="11">
        <f t="shared" si="6"/>
        <v>0</v>
      </c>
      <c r="AC15" s="11">
        <f t="shared" si="6"/>
        <v>0</v>
      </c>
      <c r="AD15" s="11">
        <f t="shared" si="6"/>
        <v>0</v>
      </c>
      <c r="AE15" s="11">
        <f t="shared" si="6"/>
        <v>0</v>
      </c>
      <c r="AF15" s="11">
        <f t="shared" si="6"/>
        <v>0</v>
      </c>
      <c r="AG15" s="11">
        <f t="shared" si="6"/>
        <v>0</v>
      </c>
      <c r="AH15" s="11">
        <f t="shared" si="6"/>
        <v>0</v>
      </c>
      <c r="AI15" s="11">
        <f t="shared" si="6"/>
        <v>0</v>
      </c>
      <c r="AJ15" s="11">
        <f t="shared" si="6"/>
        <v>0</v>
      </c>
      <c r="AK15" s="11">
        <f t="shared" si="6"/>
        <v>0</v>
      </c>
      <c r="AL15" s="11">
        <f t="shared" si="6"/>
        <v>0</v>
      </c>
    </row>
    <row r="16" spans="1:38" s="11" customFormat="1">
      <c r="B16" s="11" t="s">
        <v>23</v>
      </c>
      <c r="C16" s="11">
        <f t="shared" ref="C16:AL16" si="7">C11-C15</f>
        <v>144</v>
      </c>
      <c r="D16" s="11">
        <f t="shared" si="7"/>
        <v>117</v>
      </c>
      <c r="E16" s="11">
        <f t="shared" si="7"/>
        <v>231</v>
      </c>
      <c r="F16" s="11">
        <f t="shared" si="7"/>
        <v>270</v>
      </c>
      <c r="G16" s="11">
        <f t="shared" si="7"/>
        <v>332</v>
      </c>
      <c r="H16" s="11">
        <f t="shared" si="7"/>
        <v>240</v>
      </c>
      <c r="I16" s="11">
        <f t="shared" si="7"/>
        <v>418</v>
      </c>
      <c r="J16" s="11">
        <f t="shared" si="7"/>
        <v>374</v>
      </c>
      <c r="K16" s="11">
        <f t="shared" si="7"/>
        <v>426.36999999999989</v>
      </c>
      <c r="M16" s="11">
        <f t="shared" si="7"/>
        <v>-42</v>
      </c>
      <c r="N16" s="11">
        <f t="shared" si="7"/>
        <v>43</v>
      </c>
      <c r="O16" s="11">
        <f t="shared" si="7"/>
        <v>199</v>
      </c>
      <c r="P16" s="11">
        <f t="shared" si="7"/>
        <v>257</v>
      </c>
      <c r="Q16" s="11">
        <f t="shared" si="7"/>
        <v>355</v>
      </c>
      <c r="R16" s="11">
        <f t="shared" si="7"/>
        <v>762</v>
      </c>
      <c r="S16" s="11">
        <f t="shared" si="7"/>
        <v>1364</v>
      </c>
      <c r="T16" s="11">
        <f t="shared" si="7"/>
        <v>1644.9839999999986</v>
      </c>
      <c r="U16" s="11">
        <f t="shared" si="7"/>
        <v>0</v>
      </c>
      <c r="V16" s="11">
        <f t="shared" si="7"/>
        <v>0</v>
      </c>
      <c r="W16" s="11">
        <f t="shared" si="7"/>
        <v>0</v>
      </c>
      <c r="X16" s="11">
        <f t="shared" si="7"/>
        <v>0</v>
      </c>
      <c r="Y16" s="11">
        <f t="shared" si="7"/>
        <v>0</v>
      </c>
      <c r="Z16" s="11">
        <f t="shared" si="7"/>
        <v>0</v>
      </c>
      <c r="AA16" s="11">
        <f t="shared" si="7"/>
        <v>0</v>
      </c>
      <c r="AB16" s="11">
        <f t="shared" si="7"/>
        <v>0</v>
      </c>
      <c r="AC16" s="11">
        <f t="shared" si="7"/>
        <v>0</v>
      </c>
      <c r="AD16" s="11">
        <f t="shared" si="7"/>
        <v>0</v>
      </c>
      <c r="AE16" s="11">
        <f t="shared" si="7"/>
        <v>0</v>
      </c>
      <c r="AF16" s="11">
        <f t="shared" si="7"/>
        <v>0</v>
      </c>
      <c r="AG16" s="11">
        <f t="shared" si="7"/>
        <v>0</v>
      </c>
      <c r="AH16" s="11">
        <f t="shared" si="7"/>
        <v>0</v>
      </c>
      <c r="AI16" s="11">
        <f t="shared" si="7"/>
        <v>0</v>
      </c>
      <c r="AJ16" s="11">
        <f t="shared" si="7"/>
        <v>0</v>
      </c>
      <c r="AK16" s="11">
        <f t="shared" si="7"/>
        <v>0</v>
      </c>
      <c r="AL16" s="11">
        <f t="shared" si="7"/>
        <v>0</v>
      </c>
    </row>
    <row r="17" spans="2:153" s="18" customFormat="1">
      <c r="B17" s="18" t="s">
        <v>40</v>
      </c>
      <c r="C17" s="18">
        <v>60</v>
      </c>
      <c r="D17" s="18">
        <v>74</v>
      </c>
      <c r="E17" s="18">
        <v>82</v>
      </c>
      <c r="F17" s="18">
        <f>R17-SUM(C17:E17)</f>
        <v>86</v>
      </c>
      <c r="G17" s="18">
        <v>101</v>
      </c>
      <c r="H17" s="18">
        <v>104</v>
      </c>
      <c r="I17" s="18">
        <v>108</v>
      </c>
      <c r="J17" s="18">
        <v>106</v>
      </c>
      <c r="K17" s="18">
        <v>103</v>
      </c>
      <c r="M17" s="18">
        <v>-52</v>
      </c>
      <c r="N17" s="18">
        <v>-33</v>
      </c>
      <c r="O17" s="18">
        <v>-33</v>
      </c>
      <c r="P17" s="18">
        <v>20</v>
      </c>
      <c r="Q17" s="18">
        <v>82</v>
      </c>
      <c r="R17" s="18">
        <v>302</v>
      </c>
      <c r="S17" s="18">
        <f>SUM(G17:J17)</f>
        <v>419</v>
      </c>
      <c r="T17" s="9">
        <f>S17*1.206</f>
        <v>505.31399999999996</v>
      </c>
    </row>
    <row r="18" spans="2:153" s="9" customFormat="1">
      <c r="B18" s="9" t="s">
        <v>32</v>
      </c>
      <c r="C18" s="9">
        <v>-16</v>
      </c>
      <c r="D18" s="9">
        <v>-17</v>
      </c>
      <c r="E18" s="9">
        <v>-14</v>
      </c>
      <c r="F18" s="9">
        <f>R18-SUM(C18:E18)</f>
        <v>-9</v>
      </c>
      <c r="G18" s="9">
        <v>-8</v>
      </c>
      <c r="H18" s="9">
        <v>-10</v>
      </c>
      <c r="I18" s="9">
        <v>-10</v>
      </c>
      <c r="J18" s="9">
        <v>-17</v>
      </c>
      <c r="K18" s="9">
        <v>-15</v>
      </c>
      <c r="M18" s="9">
        <v>56</v>
      </c>
      <c r="N18" s="9">
        <v>58</v>
      </c>
      <c r="O18" s="9">
        <v>-17</v>
      </c>
      <c r="P18" s="9">
        <v>-28</v>
      </c>
      <c r="Q18" s="9">
        <v>-38</v>
      </c>
      <c r="R18" s="9">
        <v>-56</v>
      </c>
      <c r="S18" s="9">
        <f>SUM(G18:J18)</f>
        <v>-45</v>
      </c>
      <c r="T18" s="9">
        <f>S18</f>
        <v>-45</v>
      </c>
    </row>
    <row r="19" spans="2:153" s="11" customFormat="1">
      <c r="B19" s="11" t="s">
        <v>24</v>
      </c>
      <c r="C19" s="11">
        <f t="shared" ref="C19:H19" si="8">SUM(C16:C18)</f>
        <v>188</v>
      </c>
      <c r="D19" s="11">
        <f t="shared" si="8"/>
        <v>174</v>
      </c>
      <c r="E19" s="11">
        <f t="shared" si="8"/>
        <v>299</v>
      </c>
      <c r="F19" s="11">
        <f t="shared" si="8"/>
        <v>347</v>
      </c>
      <c r="G19" s="11">
        <f t="shared" si="8"/>
        <v>425</v>
      </c>
      <c r="H19" s="11">
        <f t="shared" si="8"/>
        <v>334</v>
      </c>
      <c r="I19" s="11">
        <f>SUM(I16:I18)</f>
        <v>516</v>
      </c>
      <c r="J19" s="11">
        <f>SUM(J16:J18)</f>
        <v>463</v>
      </c>
      <c r="K19" s="11">
        <f t="shared" ref="K19:T19" si="9">SUM(K16:K18)</f>
        <v>514.36999999999989</v>
      </c>
      <c r="M19" s="11">
        <f t="shared" si="9"/>
        <v>-38</v>
      </c>
      <c r="N19" s="11">
        <f t="shared" si="9"/>
        <v>68</v>
      </c>
      <c r="O19" s="11">
        <f t="shared" si="9"/>
        <v>149</v>
      </c>
      <c r="P19" s="11">
        <f t="shared" si="9"/>
        <v>249</v>
      </c>
      <c r="Q19" s="11">
        <f t="shared" si="9"/>
        <v>399</v>
      </c>
      <c r="R19" s="11">
        <f t="shared" si="9"/>
        <v>1008</v>
      </c>
      <c r="S19" s="9">
        <f>SUM(G19:J19)</f>
        <v>1738</v>
      </c>
      <c r="T19" s="11">
        <f t="shared" si="9"/>
        <v>2105.2979999999984</v>
      </c>
      <c r="U19" s="11">
        <f t="shared" ref="U19" si="10">SUM(U16:U18)</f>
        <v>0</v>
      </c>
      <c r="V19" s="11">
        <f t="shared" ref="V19" si="11">SUM(V16:V18)</f>
        <v>0</v>
      </c>
      <c r="W19" s="11">
        <f t="shared" ref="W19" si="12">SUM(W16:W18)</f>
        <v>0</v>
      </c>
      <c r="X19" s="11">
        <f t="shared" ref="X19" si="13">SUM(X16:X18)</f>
        <v>0</v>
      </c>
      <c r="Y19" s="11">
        <f t="shared" ref="Y19" si="14">SUM(Y16:Y18)</f>
        <v>0</v>
      </c>
      <c r="Z19" s="11">
        <f t="shared" ref="Z19" si="15">SUM(Z16:Z18)</f>
        <v>0</v>
      </c>
      <c r="AA19" s="11">
        <f t="shared" ref="AA19" si="16">SUM(AA16:AA18)</f>
        <v>0</v>
      </c>
      <c r="AB19" s="11">
        <f t="shared" ref="AB19" si="17">SUM(AB16:AB18)</f>
        <v>0</v>
      </c>
      <c r="AC19" s="11">
        <f t="shared" ref="AC19" si="18">SUM(AC16:AC18)</f>
        <v>0</v>
      </c>
      <c r="AD19" s="11">
        <f t="shared" ref="AD19" si="19">SUM(AD16:AD18)</f>
        <v>0</v>
      </c>
    </row>
    <row r="20" spans="2:153" s="9" customFormat="1">
      <c r="B20" s="9" t="s">
        <v>25</v>
      </c>
      <c r="C20" s="9">
        <v>38</v>
      </c>
      <c r="D20" s="9">
        <v>-870</v>
      </c>
      <c r="E20" s="9">
        <v>57</v>
      </c>
      <c r="F20" s="9">
        <f>R20-SUM(C20:E20)</f>
        <v>52</v>
      </c>
      <c r="G20" s="9">
        <v>78</v>
      </c>
      <c r="H20" s="9">
        <v>72</v>
      </c>
      <c r="I20" s="9">
        <v>84</v>
      </c>
      <c r="J20" s="9">
        <v>79</v>
      </c>
      <c r="K20" s="9">
        <f>K19*J29</f>
        <v>87.765075593952474</v>
      </c>
      <c r="M20" s="9">
        <v>-12</v>
      </c>
      <c r="N20" s="9">
        <v>-559</v>
      </c>
      <c r="O20" s="9">
        <v>30</v>
      </c>
      <c r="P20" s="9">
        <v>19</v>
      </c>
      <c r="Q20" s="9">
        <v>74</v>
      </c>
      <c r="R20" s="9">
        <v>-723</v>
      </c>
      <c r="S20" s="9">
        <f>SUM(G20:J20)</f>
        <v>313</v>
      </c>
      <c r="T20" s="9">
        <f>T19*S29</f>
        <v>379.1474533947063</v>
      </c>
    </row>
    <row r="21" spans="2:153" s="14" customFormat="1">
      <c r="B21" s="14" t="s">
        <v>26</v>
      </c>
      <c r="C21" s="15">
        <f t="shared" ref="C21:H21" si="20">C19-C20</f>
        <v>150</v>
      </c>
      <c r="D21" s="15">
        <f t="shared" si="20"/>
        <v>1044</v>
      </c>
      <c r="E21" s="15">
        <f>E19-E20</f>
        <v>242</v>
      </c>
      <c r="F21" s="15">
        <f t="shared" si="20"/>
        <v>295</v>
      </c>
      <c r="G21" s="15">
        <f t="shared" si="20"/>
        <v>347</v>
      </c>
      <c r="H21" s="15">
        <f t="shared" si="20"/>
        <v>262</v>
      </c>
      <c r="I21" s="15">
        <f>I19-I20</f>
        <v>432</v>
      </c>
      <c r="J21" s="15">
        <f>J19-J20</f>
        <v>384</v>
      </c>
      <c r="K21" s="15">
        <f>K19-K20</f>
        <v>426.60492440604742</v>
      </c>
      <c r="L21" s="15"/>
      <c r="M21" s="15">
        <f t="shared" ref="M21:T21" si="21">M19-M20</f>
        <v>-26</v>
      </c>
      <c r="N21" s="15">
        <f t="shared" si="21"/>
        <v>627</v>
      </c>
      <c r="O21" s="15">
        <f t="shared" si="21"/>
        <v>119</v>
      </c>
      <c r="P21" s="15">
        <f t="shared" si="21"/>
        <v>230</v>
      </c>
      <c r="Q21" s="15">
        <f t="shared" si="21"/>
        <v>325</v>
      </c>
      <c r="R21" s="15">
        <f t="shared" si="21"/>
        <v>1731</v>
      </c>
      <c r="S21" s="15">
        <f t="shared" si="21"/>
        <v>1425</v>
      </c>
      <c r="T21" s="15">
        <f t="shared" si="21"/>
        <v>1726.1505466052922</v>
      </c>
      <c r="U21" s="15">
        <f t="shared" ref="U21:AB21" si="22">U7*U28</f>
        <v>2569.4366814720001</v>
      </c>
      <c r="V21" s="15">
        <f t="shared" si="22"/>
        <v>3412.5330925799999</v>
      </c>
      <c r="W21" s="15">
        <f t="shared" si="22"/>
        <v>4978.2835703519995</v>
      </c>
      <c r="X21" s="15">
        <f t="shared" si="22"/>
        <v>6680.8565514123829</v>
      </c>
      <c r="Y21" s="15">
        <f t="shared" si="22"/>
        <v>8745.8485763943918</v>
      </c>
      <c r="Z21" s="15">
        <f t="shared" si="22"/>
        <v>10895.869684758014</v>
      </c>
      <c r="AA21" s="15">
        <f t="shared" si="22"/>
        <v>12907.414857328726</v>
      </c>
      <c r="AB21" s="15">
        <f t="shared" si="22"/>
        <v>14520.841714494814</v>
      </c>
      <c r="AC21" s="15">
        <f>AB21*(1+Main!$L$10)</f>
        <v>14666.050131639762</v>
      </c>
      <c r="AD21" s="15">
        <f>AC21*(1+Main!$L$10)</f>
        <v>14812.710632956159</v>
      </c>
      <c r="AE21" s="15">
        <f>AD21*(1+Main!$L$10)</f>
        <v>14960.837739285722</v>
      </c>
      <c r="AF21" s="15">
        <f>AE21*(1+Main!$L$10)</f>
        <v>15110.446116678579</v>
      </c>
      <c r="AG21" s="15">
        <f>AF21*(1+Main!$L$10)</f>
        <v>15261.550577845364</v>
      </c>
      <c r="AH21" s="15">
        <f>AG21*(1+Main!$L$10)</f>
        <v>15414.166083623819</v>
      </c>
      <c r="AI21" s="15">
        <f>AH21*(1+Main!$L$10)</f>
        <v>15568.307744460057</v>
      </c>
      <c r="AJ21" s="15">
        <f>AI21*(1+Main!$L$10)</f>
        <v>15723.990821904657</v>
      </c>
      <c r="AK21" s="15">
        <f>AJ21*(1+Main!$L$10)</f>
        <v>15881.230730123703</v>
      </c>
      <c r="AL21" s="15">
        <f>AK21*(1+Main!$L$10)</f>
        <v>16040.043037424941</v>
      </c>
      <c r="AM21" s="15">
        <f>AL21*(1+Main!$L$10)</f>
        <v>16200.44346779919</v>
      </c>
      <c r="AN21" s="15">
        <f>AM21*(1+Main!$L$10)</f>
        <v>16362.447902477183</v>
      </c>
      <c r="AO21" s="15">
        <f>AN21*(1+Main!$L$10)</f>
        <v>16526.072381501956</v>
      </c>
      <c r="AP21" s="15">
        <f>AO21*(1+Main!$L$10)</f>
        <v>16691.333105316975</v>
      </c>
      <c r="AQ21" s="15">
        <f>AP21*(1+Main!$L$10)</f>
        <v>16858.246436370144</v>
      </c>
      <c r="AR21" s="15">
        <f>AQ21*(1+Main!$L$10)</f>
        <v>17026.828900733846</v>
      </c>
      <c r="AS21" s="15">
        <f>AR21*(1+Main!$L$10)</f>
        <v>17197.097189741184</v>
      </c>
      <c r="AT21" s="15">
        <f>AS21*(1+Main!$L$10)</f>
        <v>17369.068161638595</v>
      </c>
      <c r="AU21" s="15">
        <f>AT21*(1+Main!$L$10)</f>
        <v>17542.758843254982</v>
      </c>
      <c r="AV21" s="15">
        <f>AU21*(1+Main!$L$10)</f>
        <v>17718.186431687533</v>
      </c>
      <c r="AW21" s="15">
        <f>AV21*(1+Main!$L$10)</f>
        <v>17895.36829600441</v>
      </c>
      <c r="AX21" s="15">
        <f>AW21*(1+Main!$L$10)</f>
        <v>18074.321978964454</v>
      </c>
      <c r="AY21" s="15">
        <f>AX21*(1+Main!$L$10)</f>
        <v>18255.065198754099</v>
      </c>
      <c r="AZ21" s="15">
        <f>AY21*(1+Main!$L$10)</f>
        <v>18437.61585074164</v>
      </c>
      <c r="BA21" s="15">
        <f>AZ21*(1+Main!$L$10)</f>
        <v>18621.992009249057</v>
      </c>
      <c r="BB21" s="15">
        <f>BA21*(1+Main!$L$10)</f>
        <v>18808.211929341549</v>
      </c>
      <c r="BC21" s="15">
        <f>BB21*(1+Main!$L$10)</f>
        <v>18996.294048634965</v>
      </c>
      <c r="BD21" s="15">
        <f>BC21*(1+Main!$L$10)</f>
        <v>19186.256989121313</v>
      </c>
      <c r="BE21" s="15">
        <f>BD21*(1+Main!$L$10)</f>
        <v>19378.119559012528</v>
      </c>
      <c r="BF21" s="15">
        <f>BE21*(1+Main!$L$10)</f>
        <v>19571.900754602655</v>
      </c>
      <c r="BG21" s="15">
        <f>BF21*(1+Main!$L$10)</f>
        <v>19767.619762148683</v>
      </c>
      <c r="BH21" s="15">
        <f>BG21*(1+Main!$L$10)</f>
        <v>19965.29595977017</v>
      </c>
      <c r="BI21" s="15">
        <f>BH21*(1+Main!$L$10)</f>
        <v>20164.948919367871</v>
      </c>
      <c r="BJ21" s="15">
        <f>BI21*(1+Main!$L$10)</f>
        <v>20366.598408561549</v>
      </c>
      <c r="BK21" s="15">
        <f>BJ21*(1+Main!$L$10)</f>
        <v>20570.264392647165</v>
      </c>
      <c r="BL21" s="15">
        <f>BK21*(1+Main!$L$10)</f>
        <v>20775.967036573635</v>
      </c>
      <c r="BM21" s="15">
        <f>BL21*(1+Main!$L$10)</f>
        <v>20983.726706939371</v>
      </c>
      <c r="BN21" s="15">
        <f>BM21*(1+Main!$L$10)</f>
        <v>21193.563974008764</v>
      </c>
      <c r="BO21" s="15">
        <f>BN21*(1+Main!$L$10)</f>
        <v>21405.499613748852</v>
      </c>
      <c r="BP21" s="15">
        <f>BO21*(1+Main!$L$10)</f>
        <v>21619.554609886341</v>
      </c>
      <c r="BQ21" s="15">
        <f>BP21*(1+Main!$L$10)</f>
        <v>21835.750155985206</v>
      </c>
      <c r="BR21" s="15">
        <f>BQ21*(1+Main!$L$10)</f>
        <v>22054.107657545057</v>
      </c>
      <c r="BS21" s="15">
        <f>BR21*(1+Main!$L$10)</f>
        <v>22274.648734120507</v>
      </c>
      <c r="BT21" s="15">
        <f>BS21*(1+Main!$L$10)</f>
        <v>22497.395221461713</v>
      </c>
      <c r="BU21" s="15">
        <f>BT21*(1+Main!$L$10)</f>
        <v>22722.369173676329</v>
      </c>
      <c r="BV21" s="15">
        <f>BU21*(1+Main!$L$10)</f>
        <v>22949.592865413091</v>
      </c>
      <c r="BW21" s="15">
        <f>BV21*(1+Main!$L$10)</f>
        <v>23179.088794067222</v>
      </c>
      <c r="BX21" s="15">
        <f>BW21*(1+Main!$L$10)</f>
        <v>23410.879682007893</v>
      </c>
      <c r="BY21" s="15">
        <f>BX21*(1+Main!$L$10)</f>
        <v>23644.988478827974</v>
      </c>
      <c r="BZ21" s="15">
        <f>BY21*(1+Main!$L$10)</f>
        <v>23881.438363616253</v>
      </c>
      <c r="CA21" s="15">
        <f>BZ21*(1+Main!$L$10)</f>
        <v>24120.252747252416</v>
      </c>
      <c r="CB21" s="15">
        <f>CA21*(1+Main!$L$10)</f>
        <v>24361.45527472494</v>
      </c>
      <c r="CC21" s="15">
        <f>CB21*(1+Main!$L$10)</f>
        <v>24605.069827472191</v>
      </c>
      <c r="CD21" s="15">
        <f>CC21*(1+Main!$L$10)</f>
        <v>24851.120525746912</v>
      </c>
      <c r="CE21" s="15">
        <f>CD21*(1+Main!$L$10)</f>
        <v>25099.631731004381</v>
      </c>
      <c r="CF21" s="15">
        <f>CE21*(1+Main!$L$10)</f>
        <v>25350.628048314426</v>
      </c>
      <c r="CG21" s="15">
        <f>CF21*(1+Main!$L$10)</f>
        <v>25604.134328797569</v>
      </c>
      <c r="CH21" s="15">
        <f>CG21*(1+Main!$L$10)</f>
        <v>25860.175672085545</v>
      </c>
      <c r="CI21" s="15">
        <f>CH21*(1+Main!$L$10)</f>
        <v>26118.777428806399</v>
      </c>
      <c r="CJ21" s="15">
        <f>CI21*(1+Main!$L$10)</f>
        <v>26379.965203094464</v>
      </c>
      <c r="CK21" s="15">
        <f>CJ21*(1+Main!$L$10)</f>
        <v>26643.76485512541</v>
      </c>
      <c r="CL21" s="15">
        <f>CK21*(1+Main!$L$10)</f>
        <v>26910.202503676664</v>
      </c>
      <c r="CM21" s="15">
        <f>CL21*(1+Main!$L$10)</f>
        <v>27179.30452871343</v>
      </c>
      <c r="CN21" s="15">
        <f>CM21*(1+Main!$L$10)</f>
        <v>27451.097574000563</v>
      </c>
      <c r="CO21" s="15">
        <f>CN21*(1+Main!$L$10)</f>
        <v>27725.608549740569</v>
      </c>
      <c r="CP21" s="15">
        <f>CO21*(1+Main!$L$10)</f>
        <v>28002.864635237976</v>
      </c>
      <c r="CQ21" s="15">
        <f>CP21*(1+Main!$L$10)</f>
        <v>28282.893281590357</v>
      </c>
      <c r="CR21" s="15">
        <f>CQ21*(1+Main!$L$10)</f>
        <v>28565.722214406262</v>
      </c>
      <c r="CS21" s="15">
        <f>CR21*(1+Main!$L$10)</f>
        <v>28851.379436550324</v>
      </c>
      <c r="CT21" s="15">
        <f>CS21*(1+Main!$L$10)</f>
        <v>29139.893230915826</v>
      </c>
      <c r="CU21" s="15">
        <f>CT21*(1+Main!$L$10)</f>
        <v>29431.292163224985</v>
      </c>
      <c r="CV21" s="15">
        <f>CU21*(1+Main!$L$10)</f>
        <v>29725.605084857234</v>
      </c>
      <c r="CW21" s="15">
        <f>CV21*(1+Main!$L$10)</f>
        <v>30022.861135705807</v>
      </c>
      <c r="CX21" s="15">
        <f>CW21*(1+Main!$L$10)</f>
        <v>30323.089747062866</v>
      </c>
      <c r="CY21" s="15">
        <f>CX21*(1+Main!$L$10)</f>
        <v>30626.320644533494</v>
      </c>
      <c r="CZ21" s="15">
        <f>CY21*(1+Main!$L$10)</f>
        <v>30932.58385097883</v>
      </c>
      <c r="DA21" s="15">
        <f>CZ21*(1+Main!$L$10)</f>
        <v>31241.909689488617</v>
      </c>
      <c r="DB21" s="15">
        <f>DA21*(1+Main!$L$10)</f>
        <v>31554.328786383503</v>
      </c>
      <c r="DC21" s="15">
        <f>DB21*(1+Main!$L$10)</f>
        <v>31869.872074247338</v>
      </c>
      <c r="DD21" s="15">
        <f>DC21*(1+Main!$L$10)</f>
        <v>32188.570794989813</v>
      </c>
      <c r="DE21" s="15">
        <f>DD21*(1+Main!$L$10)</f>
        <v>32510.456502939713</v>
      </c>
      <c r="DF21" s="15">
        <f>DE21*(1+Main!$L$10)</f>
        <v>32835.561067969109</v>
      </c>
      <c r="DG21" s="15">
        <f>DF21*(1+Main!$L$10)</f>
        <v>33163.916678648799</v>
      </c>
      <c r="DH21" s="15">
        <f>DG21*(1+Main!$L$10)</f>
        <v>33495.555845435287</v>
      </c>
      <c r="DI21" s="15">
        <f>DH21*(1+Main!$L$10)</f>
        <v>33830.511403889643</v>
      </c>
      <c r="DJ21" s="15">
        <f>DI21*(1+Main!$L$10)</f>
        <v>34168.816517928542</v>
      </c>
      <c r="DK21" s="15">
        <f>DJ21*(1+Main!$L$10)</f>
        <v>34510.504683107829</v>
      </c>
      <c r="DL21" s="15">
        <f>DK21*(1+Main!$L$10)</f>
        <v>34855.609729938908</v>
      </c>
      <c r="DM21" s="15">
        <f>DL21*(1+Main!$L$10)</f>
        <v>35204.165827238299</v>
      </c>
      <c r="DN21" s="15">
        <f>DM21*(1+Main!$L$10)</f>
        <v>35556.207485510684</v>
      </c>
      <c r="DO21" s="15">
        <f>DN21*(1+Main!$L$10)</f>
        <v>35911.769560365792</v>
      </c>
      <c r="DP21" s="15">
        <f>DO21*(1+Main!$L$10)</f>
        <v>36270.88725596945</v>
      </c>
      <c r="DQ21" s="15">
        <f>DP21*(1+Main!$L$10)</f>
        <v>36633.596128529141</v>
      </c>
      <c r="DR21" s="15">
        <f>DQ21*(1+Main!$L$10)</f>
        <v>36999.932089814436</v>
      </c>
      <c r="DS21" s="15">
        <f>DR21*(1+Main!$L$10)</f>
        <v>37369.931410712583</v>
      </c>
      <c r="DT21" s="15">
        <f>DS21*(1+Main!$L$10)</f>
        <v>37743.630724819712</v>
      </c>
      <c r="DU21" s="15">
        <f>DT21*(1+Main!$L$10)</f>
        <v>38121.067032067913</v>
      </c>
      <c r="DV21" s="15">
        <f>DU21*(1+Main!$L$10)</f>
        <v>38502.277702388594</v>
      </c>
      <c r="DW21" s="15">
        <f>DV21*(1+Main!$L$10)</f>
        <v>38887.300479412479</v>
      </c>
      <c r="DX21" s="15">
        <f>DW21*(1+Main!$L$10)</f>
        <v>39276.173484206607</v>
      </c>
      <c r="DY21" s="15">
        <f>DX21*(1+Main!$L$10)</f>
        <v>39668.935219048675</v>
      </c>
      <c r="DZ21" s="15">
        <f>DY21*(1+Main!$L$10)</f>
        <v>40065.624571239161</v>
      </c>
      <c r="EA21" s="15">
        <f>DZ21*(1+Main!$L$10)</f>
        <v>40466.280816951556</v>
      </c>
      <c r="EB21" s="15">
        <f>EA21*(1+Main!$L$10)</f>
        <v>40870.943625121072</v>
      </c>
      <c r="EC21" s="15">
        <f>EB21*(1+Main!$L$10)</f>
        <v>41279.653061372286</v>
      </c>
      <c r="ED21" s="15">
        <f>EC21*(1+Main!$L$10)</f>
        <v>41692.449591986013</v>
      </c>
      <c r="EE21" s="15">
        <f>ED21*(1+Main!$L$10)</f>
        <v>42109.374087905875</v>
      </c>
      <c r="EF21" s="15">
        <f>EE21*(1+Main!$L$10)</f>
        <v>42530.467828784931</v>
      </c>
      <c r="EG21" s="15">
        <f>EF21*(1+Main!$L$10)</f>
        <v>42955.772507072783</v>
      </c>
      <c r="EH21" s="15">
        <f>EG21*(1+Main!$L$10)</f>
        <v>43385.330232143511</v>
      </c>
      <c r="EI21" s="15">
        <f>EH21*(1+Main!$L$10)</f>
        <v>43819.183534464944</v>
      </c>
      <c r="EJ21" s="15">
        <f>EI21*(1+Main!$L$10)</f>
        <v>44257.375369809597</v>
      </c>
      <c r="EK21" s="15">
        <f>EJ21*(1+Main!$L$10)</f>
        <v>44699.949123507693</v>
      </c>
      <c r="EL21" s="15">
        <f>EK21*(1+Main!$L$10)</f>
        <v>45146.948614742767</v>
      </c>
      <c r="EM21" s="15">
        <f>EL21*(1+Main!$L$10)</f>
        <v>45598.418100890194</v>
      </c>
      <c r="EN21" s="15">
        <f>EM21*(1+Main!$L$10)</f>
        <v>46054.4022818991</v>
      </c>
      <c r="EO21" s="15">
        <f>EN21*(1+Main!$L$10)</f>
        <v>46514.946304718091</v>
      </c>
      <c r="EP21" s="15">
        <f>EO21*(1+Main!$L$10)</f>
        <v>46980.09576776527</v>
      </c>
      <c r="EQ21" s="15">
        <f>EP21*(1+Main!$L$10)</f>
        <v>47449.896725442923</v>
      </c>
      <c r="ER21" s="15">
        <f>EQ21*(1+Main!$L$10)</f>
        <v>47924.395692697355</v>
      </c>
      <c r="ES21" s="15">
        <f>ER21*(1+Main!$L$10)</f>
        <v>48403.639649624332</v>
      </c>
      <c r="ET21" s="15">
        <f>ES21*(1+Main!$L$10)</f>
        <v>48887.676046120578</v>
      </c>
      <c r="EU21" s="15">
        <f>ET21*(1+Main!$L$10)</f>
        <v>49376.552806581785</v>
      </c>
      <c r="EV21" s="15">
        <f>EU21*(1+Main!$L$10)</f>
        <v>49870.318334647607</v>
      </c>
      <c r="EW21" s="15">
        <f>EV21*(1+Main!$L$10)</f>
        <v>50369.021517994086</v>
      </c>
    </row>
    <row r="22" spans="2:153" s="10" customFormat="1">
      <c r="B22" s="10" t="s">
        <v>27</v>
      </c>
      <c r="C22" s="12">
        <f t="shared" ref="C22:G22" si="23">C21/C23</f>
        <v>0.73434738547852518</v>
      </c>
      <c r="D22" s="12">
        <f t="shared" si="23"/>
        <v>5.0839781642163908</v>
      </c>
      <c r="E22" s="12">
        <f t="shared" si="23"/>
        <v>1.1731797534383379</v>
      </c>
      <c r="F22" s="12">
        <f t="shared" si="23"/>
        <v>1.4348877139563501</v>
      </c>
      <c r="G22" s="12">
        <f t="shared" si="23"/>
        <v>1.6708075730436625</v>
      </c>
      <c r="H22" s="12">
        <f>H21/H23</f>
        <v>1.2608337864956038</v>
      </c>
      <c r="I22" s="12">
        <f t="shared" ref="I22:K22" si="24">I21/I23</f>
        <v>2.0714258314473128</v>
      </c>
      <c r="J22" s="12">
        <f t="shared" si="24"/>
        <v>1.8373205741626795</v>
      </c>
      <c r="K22" s="12">
        <f t="shared" si="24"/>
        <v>2.0314520209811784</v>
      </c>
      <c r="L22" s="12"/>
      <c r="M22" s="12">
        <f>M21/M23</f>
        <v>-0.14619389809160735</v>
      </c>
      <c r="N22" s="12">
        <f t="shared" ref="N22:S22" si="25">N21/N23</f>
        <v>3.1789812049707704</v>
      </c>
      <c r="O22" s="12">
        <f t="shared" si="25"/>
        <v>0.58771817185076891</v>
      </c>
      <c r="P22" s="12">
        <f t="shared" si="25"/>
        <v>1.1610649489636233</v>
      </c>
      <c r="Q22" s="12">
        <f t="shared" si="25"/>
        <v>1.5967769671063945</v>
      </c>
      <c r="R22" s="12">
        <f t="shared" si="25"/>
        <v>8.4196292639269217</v>
      </c>
      <c r="S22" s="12">
        <f t="shared" si="25"/>
        <v>6.8509615384615383</v>
      </c>
      <c r="T22" s="12">
        <f t="shared" ref="T22:AA22" si="26">T21/T23</f>
        <v>8.219764507644248</v>
      </c>
      <c r="U22" s="12">
        <f t="shared" si="26"/>
        <v>12.235412768914287</v>
      </c>
      <c r="V22" s="12">
        <f t="shared" si="26"/>
        <v>16.250157583714284</v>
      </c>
      <c r="W22" s="12">
        <f t="shared" si="26"/>
        <v>23.706112239771425</v>
      </c>
      <c r="X22" s="12">
        <f t="shared" si="26"/>
        <v>31.813602625773253</v>
      </c>
      <c r="Y22" s="12">
        <f t="shared" si="26"/>
        <v>41.646897982830438</v>
      </c>
      <c r="Z22" s="12">
        <f t="shared" si="26"/>
        <v>51.885093736942927</v>
      </c>
      <c r="AA22" s="12">
        <f t="shared" si="26"/>
        <v>61.463880272993933</v>
      </c>
      <c r="AB22" s="12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</row>
    <row r="23" spans="2:153">
      <c r="B23" t="s">
        <v>1</v>
      </c>
      <c r="C23" s="9">
        <v>204.26300000000001</v>
      </c>
      <c r="D23" s="9">
        <v>205.351</v>
      </c>
      <c r="E23" s="9">
        <v>206.27699999999999</v>
      </c>
      <c r="F23" s="9">
        <f>R23</f>
        <v>205.59100000000001</v>
      </c>
      <c r="G23" s="9">
        <v>207.684</v>
      </c>
      <c r="H23" s="9">
        <v>207.79900000000001</v>
      </c>
      <c r="I23" s="9">
        <v>208.55199999999999</v>
      </c>
      <c r="J23" s="9">
        <v>209</v>
      </c>
      <c r="K23" s="9">
        <v>210</v>
      </c>
      <c r="L23" s="9"/>
      <c r="M23" s="9">
        <v>177.846</v>
      </c>
      <c r="N23" s="9">
        <v>197.233</v>
      </c>
      <c r="O23" s="9">
        <v>202.47800000000001</v>
      </c>
      <c r="P23" s="9">
        <v>198.09399999999999</v>
      </c>
      <c r="Q23" s="9">
        <v>203.535</v>
      </c>
      <c r="R23" s="9">
        <v>205.59100000000001</v>
      </c>
      <c r="S23" s="9">
        <v>208</v>
      </c>
      <c r="T23" s="9">
        <v>210</v>
      </c>
      <c r="U23" s="9">
        <f>T23</f>
        <v>210</v>
      </c>
      <c r="V23" s="9">
        <f>U23</f>
        <v>210</v>
      </c>
      <c r="W23" s="9">
        <f t="shared" ref="W23:AA23" si="27">V23</f>
        <v>210</v>
      </c>
      <c r="X23" s="9">
        <f t="shared" si="27"/>
        <v>210</v>
      </c>
      <c r="Y23" s="9">
        <f t="shared" si="27"/>
        <v>210</v>
      </c>
      <c r="Z23" s="9">
        <f t="shared" si="27"/>
        <v>210</v>
      </c>
      <c r="AA23" s="9">
        <f t="shared" si="27"/>
        <v>210</v>
      </c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</row>
    <row r="24" spans="2:15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</row>
    <row r="25" spans="2:153">
      <c r="B25" t="s">
        <v>28</v>
      </c>
      <c r="C25" s="13"/>
      <c r="D25" s="13"/>
      <c r="E25" s="13"/>
      <c r="F25" s="13"/>
      <c r="G25" s="13">
        <f>G7/C7-1</f>
        <v>0.24188931297709915</v>
      </c>
      <c r="H25" s="13">
        <f>H7/D7-1</f>
        <v>0.22186046511627899</v>
      </c>
      <c r="I25" s="13">
        <f>I7/E7-1</f>
        <v>0.222465034965035</v>
      </c>
      <c r="J25" s="13">
        <f>J7/F7-1</f>
        <v>0.21337710299548629</v>
      </c>
      <c r="K25" s="13">
        <f>K7/G7-1</f>
        <v>0.19184402612370333</v>
      </c>
      <c r="L25" s="13"/>
      <c r="M25" s="13"/>
      <c r="N25" s="13">
        <f t="shared" ref="N25:T25" si="28">N7/M7-1</f>
        <v>0.32668711656441718</v>
      </c>
      <c r="O25" s="13">
        <f t="shared" si="28"/>
        <v>0.30606936416184971</v>
      </c>
      <c r="P25" s="13">
        <f t="shared" si="28"/>
        <v>0.30471343217526003</v>
      </c>
      <c r="Q25" s="13">
        <f t="shared" si="28"/>
        <v>0.22879918588873815</v>
      </c>
      <c r="R25" s="13">
        <f t="shared" si="28"/>
        <v>0.23823326432022074</v>
      </c>
      <c r="S25" s="13">
        <f t="shared" si="28"/>
        <v>0.22438970014491133</v>
      </c>
      <c r="T25" s="13">
        <f t="shared" si="28"/>
        <v>0.20599999999999996</v>
      </c>
      <c r="U25" s="13">
        <v>0.21229999999999999</v>
      </c>
      <c r="V25" s="13">
        <v>0.25</v>
      </c>
      <c r="W25" s="13">
        <v>0.24</v>
      </c>
      <c r="X25" s="13">
        <v>0.22</v>
      </c>
      <c r="Y25" s="13">
        <v>0.2</v>
      </c>
      <c r="Z25" s="13">
        <v>0.15</v>
      </c>
      <c r="AA25" s="13">
        <v>0.1</v>
      </c>
      <c r="AB25" s="13">
        <v>0.05</v>
      </c>
      <c r="AC25" s="13"/>
      <c r="AD25" s="13"/>
      <c r="AE25" s="13"/>
      <c r="AF25" s="13"/>
      <c r="AG25" s="13"/>
      <c r="AH25" s="13"/>
      <c r="AI25" s="13"/>
      <c r="AJ25" s="13"/>
      <c r="AK25" s="9"/>
      <c r="AL25" s="9"/>
      <c r="AM25" s="9"/>
    </row>
    <row r="26" spans="2:153">
      <c r="B26" t="s">
        <v>29</v>
      </c>
      <c r="C26" s="13">
        <f t="shared" ref="C26:K26" si="29">C11/C7</f>
        <v>0.79103053435114501</v>
      </c>
      <c r="D26" s="13">
        <f t="shared" si="29"/>
        <v>0.78093023255813954</v>
      </c>
      <c r="E26" s="13">
        <f t="shared" si="29"/>
        <v>0.78321678321678323</v>
      </c>
      <c r="F26" s="13">
        <f t="shared" si="29"/>
        <v>0.78826425933524824</v>
      </c>
      <c r="G26" s="13">
        <f t="shared" si="29"/>
        <v>0.80023050326546297</v>
      </c>
      <c r="H26" s="13">
        <f t="shared" si="29"/>
        <v>0.78987438142367716</v>
      </c>
      <c r="I26" s="13">
        <f t="shared" si="29"/>
        <v>0.79120486235252052</v>
      </c>
      <c r="J26" s="13">
        <f t="shared" si="29"/>
        <v>0.78660804869800471</v>
      </c>
      <c r="K26" s="13">
        <f t="shared" si="29"/>
        <v>0.80305379435721724</v>
      </c>
      <c r="L26" s="13"/>
      <c r="M26" s="13">
        <f t="shared" ref="M26:T26" si="30">M11/M7</f>
        <v>0.76150306748466257</v>
      </c>
      <c r="N26" s="13">
        <f t="shared" si="30"/>
        <v>0.76994219653179186</v>
      </c>
      <c r="O26" s="13">
        <f t="shared" si="30"/>
        <v>0.78158884709006415</v>
      </c>
      <c r="P26" s="13">
        <f t="shared" si="30"/>
        <v>0.77052238805970152</v>
      </c>
      <c r="Q26" s="13">
        <f t="shared" si="30"/>
        <v>0.78288474810213937</v>
      </c>
      <c r="R26" s="13">
        <f t="shared" si="30"/>
        <v>0.78586556682644071</v>
      </c>
      <c r="S26" s="13">
        <f t="shared" si="30"/>
        <v>0.79178805535324104</v>
      </c>
      <c r="T26" s="13">
        <f t="shared" si="30"/>
        <v>0.79178805535324093</v>
      </c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9"/>
      <c r="AL26" s="9"/>
      <c r="AM26" s="9"/>
    </row>
    <row r="27" spans="2:153">
      <c r="B27" t="s">
        <v>41</v>
      </c>
      <c r="C27" s="13">
        <f t="shared" ref="C27:F27" si="31">C16/C7</f>
        <v>6.8702290076335881E-2</v>
      </c>
      <c r="D27" s="13">
        <f t="shared" si="31"/>
        <v>5.4418604651162793E-2</v>
      </c>
      <c r="E27" s="13">
        <f t="shared" si="31"/>
        <v>0.10096153846153846</v>
      </c>
      <c r="F27" s="13">
        <f t="shared" si="31"/>
        <v>0.1107919573245794</v>
      </c>
      <c r="G27" s="13">
        <f t="shared" ref="G27:I27" si="32">G16/G7</f>
        <v>0.12754514022281982</v>
      </c>
      <c r="H27" s="13">
        <f t="shared" si="32"/>
        <v>9.1358964598401218E-2</v>
      </c>
      <c r="I27" s="13">
        <f t="shared" si="32"/>
        <v>0.14944583482302468</v>
      </c>
      <c r="J27" s="13">
        <f>J16/J7</f>
        <v>0.12647954007439974</v>
      </c>
      <c r="K27" s="13">
        <f t="shared" ref="K27:T27" si="33">K16/K7</f>
        <v>0.13743363944339324</v>
      </c>
      <c r="L27" s="13"/>
      <c r="M27" s="13">
        <f t="shared" si="33"/>
        <v>-1.6104294478527608E-2</v>
      </c>
      <c r="N27" s="13">
        <f t="shared" si="33"/>
        <v>1.2427745664739885E-2</v>
      </c>
      <c r="O27" s="13">
        <f t="shared" si="33"/>
        <v>4.4036291214870543E-2</v>
      </c>
      <c r="P27" s="13">
        <f t="shared" si="33"/>
        <v>4.3588873812754413E-2</v>
      </c>
      <c r="Q27" s="13">
        <f t="shared" si="33"/>
        <v>4.8999309868875088E-2</v>
      </c>
      <c r="R27" s="13">
        <f t="shared" si="33"/>
        <v>8.4940363393155721E-2</v>
      </c>
      <c r="S27" s="13">
        <f t="shared" si="33"/>
        <v>0.12418062636562273</v>
      </c>
      <c r="T27" s="13">
        <f t="shared" si="33"/>
        <v>0.12418062636562262</v>
      </c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9"/>
      <c r="AL27" s="9"/>
      <c r="AM27" s="9"/>
    </row>
    <row r="28" spans="2:153">
      <c r="B28" t="s">
        <v>30</v>
      </c>
      <c r="C28" s="13">
        <f t="shared" ref="C28:T28" si="34">C21/C7</f>
        <v>7.15648854961832E-2</v>
      </c>
      <c r="D28" s="13">
        <f t="shared" si="34"/>
        <v>0.48558139534883721</v>
      </c>
      <c r="E28" s="13">
        <f t="shared" si="34"/>
        <v>0.10576923076923077</v>
      </c>
      <c r="F28" s="13">
        <f t="shared" si="34"/>
        <v>0.12105047189167009</v>
      </c>
      <c r="G28" s="13">
        <f t="shared" si="34"/>
        <v>0.13330772185939302</v>
      </c>
      <c r="H28" s="13">
        <f t="shared" si="34"/>
        <v>9.9733536353254659E-2</v>
      </c>
      <c r="I28" s="13">
        <f t="shared" si="34"/>
        <v>0.1544511977118341</v>
      </c>
      <c r="J28" s="13">
        <f t="shared" si="34"/>
        <v>0.12986134595874196</v>
      </c>
      <c r="K28" s="13">
        <f t="shared" si="34"/>
        <v>0.13750936361750773</v>
      </c>
      <c r="L28" s="13"/>
      <c r="M28" s="13">
        <f t="shared" si="34"/>
        <v>-9.9693251533742328E-3</v>
      </c>
      <c r="N28" s="13">
        <f t="shared" si="34"/>
        <v>0.18121387283236995</v>
      </c>
      <c r="O28" s="13">
        <f t="shared" si="34"/>
        <v>2.6333259570701484E-2</v>
      </c>
      <c r="P28" s="13">
        <f t="shared" si="34"/>
        <v>3.9009497964721848E-2</v>
      </c>
      <c r="Q28" s="13">
        <f t="shared" si="34"/>
        <v>4.4858523119392688E-2</v>
      </c>
      <c r="R28" s="13">
        <f t="shared" si="34"/>
        <v>0.19295507747185375</v>
      </c>
      <c r="S28" s="13">
        <f t="shared" si="34"/>
        <v>0.12973415877640204</v>
      </c>
      <c r="T28" s="13">
        <f t="shared" si="34"/>
        <v>0.13030792766300903</v>
      </c>
      <c r="U28" s="13">
        <v>0.16</v>
      </c>
      <c r="V28" s="13">
        <v>0.17</v>
      </c>
      <c r="W28" s="13">
        <v>0.2</v>
      </c>
      <c r="X28" s="13">
        <v>0.22</v>
      </c>
      <c r="Y28" s="13">
        <v>0.24</v>
      </c>
      <c r="Z28" s="13">
        <v>0.26</v>
      </c>
      <c r="AA28" s="13">
        <v>0.28000000000000003</v>
      </c>
      <c r="AB28" s="13">
        <v>0.3</v>
      </c>
      <c r="AC28" s="13"/>
      <c r="AD28" s="13"/>
      <c r="AE28" s="13"/>
      <c r="AF28" s="13"/>
      <c r="AG28" s="13"/>
      <c r="AH28" s="13"/>
      <c r="AI28" s="13"/>
      <c r="AJ28" s="13"/>
      <c r="AK28" s="9"/>
      <c r="AL28" s="9"/>
      <c r="AM28" s="9"/>
    </row>
    <row r="29" spans="2:153">
      <c r="B29" t="s">
        <v>31</v>
      </c>
      <c r="C29" s="13">
        <f t="shared" ref="C29:J29" si="35">C20/C19</f>
        <v>0.20212765957446807</v>
      </c>
      <c r="D29" s="13">
        <f t="shared" si="35"/>
        <v>-5</v>
      </c>
      <c r="E29" s="13">
        <f t="shared" si="35"/>
        <v>0.19063545150501673</v>
      </c>
      <c r="F29" s="13">
        <f t="shared" si="35"/>
        <v>0.14985590778097982</v>
      </c>
      <c r="G29" s="13">
        <f t="shared" si="35"/>
        <v>0.18352941176470589</v>
      </c>
      <c r="H29" s="13">
        <f t="shared" si="35"/>
        <v>0.21556886227544911</v>
      </c>
      <c r="I29" s="13">
        <f t="shared" si="35"/>
        <v>0.16279069767441862</v>
      </c>
      <c r="J29" s="13">
        <f t="shared" si="35"/>
        <v>0.17062634989200864</v>
      </c>
      <c r="K29" s="13"/>
      <c r="L29" s="13"/>
      <c r="M29" s="13">
        <f t="shared" ref="M29:T29" si="36">M20/M19</f>
        <v>0.31578947368421051</v>
      </c>
      <c r="N29" s="13">
        <f t="shared" si="36"/>
        <v>-8.2205882352941178</v>
      </c>
      <c r="O29" s="13">
        <f t="shared" si="36"/>
        <v>0.20134228187919462</v>
      </c>
      <c r="P29" s="13">
        <f t="shared" si="36"/>
        <v>7.6305220883534142E-2</v>
      </c>
      <c r="Q29" s="13">
        <f t="shared" si="36"/>
        <v>0.18546365914786966</v>
      </c>
      <c r="R29" s="13">
        <f t="shared" si="36"/>
        <v>-0.71726190476190477</v>
      </c>
      <c r="S29" s="13">
        <f t="shared" si="36"/>
        <v>0.18009205983889529</v>
      </c>
      <c r="T29" s="13">
        <f t="shared" si="36"/>
        <v>0.18009205983889529</v>
      </c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9"/>
      <c r="AL29" s="9"/>
      <c r="AM29" s="9"/>
    </row>
    <row r="31" spans="2:153">
      <c r="E31" s="9"/>
    </row>
    <row r="32" spans="2:153">
      <c r="E32" s="9"/>
      <c r="I32" s="9"/>
      <c r="O32" s="13"/>
      <c r="P32" s="13"/>
      <c r="Q32" s="13"/>
      <c r="R32" s="13"/>
    </row>
    <row r="33" spans="5:5">
      <c r="E33" s="9"/>
    </row>
    <row r="34" spans="5:5">
      <c r="E34" s="9"/>
    </row>
  </sheetData>
  <phoneticPr fontId="4" type="noConversion"/>
  <hyperlinks>
    <hyperlink ref="A1" location="Main!A1" display="Main" xr:uid="{F2EEBBDC-1CDE-5446-B41F-B71D0397BE7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Ayan Pussurmanov</dc:creator>
  <cp:lastModifiedBy>Ayan Pussurmanov</cp:lastModifiedBy>
  <dcterms:created xsi:type="dcterms:W3CDTF">2025-01-09T14:59:30Z</dcterms:created>
  <dcterms:modified xsi:type="dcterms:W3CDTF">2025-01-30T09:06:40Z</dcterms:modified>
</cp:coreProperties>
</file>