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35542415-84DC-514A-9807-1482C9ABFACA}" xr6:coauthVersionLast="47" xr6:coauthVersionMax="47" xr10:uidLastSave="{00000000-0000-0000-0000-000000000000}"/>
  <bookViews>
    <workbookView xWindow="640" yWindow="740" windowWidth="12740" windowHeight="17260" xr2:uid="{DBF0F2D7-224F-4F43-AC71-F2C48BF6EDF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" l="1"/>
  <c r="Q7" i="2"/>
  <c r="Q6" i="2"/>
  <c r="Q5" i="2"/>
  <c r="P25" i="2"/>
  <c r="L6" i="1"/>
  <c r="L5" i="1"/>
  <c r="S29" i="2"/>
  <c r="M29" i="2"/>
  <c r="N29" i="2"/>
  <c r="O29" i="2"/>
  <c r="L29" i="2"/>
  <c r="O27" i="2"/>
  <c r="M27" i="2"/>
  <c r="N27" i="2"/>
  <c r="M28" i="2"/>
  <c r="N28" i="2"/>
  <c r="O28" i="2"/>
  <c r="L28" i="2"/>
  <c r="F22" i="2"/>
  <c r="F20" i="2"/>
  <c r="F18" i="2"/>
  <c r="F17" i="2"/>
  <c r="F16" i="2"/>
  <c r="F13" i="2"/>
  <c r="F12" i="2"/>
  <c r="F11" i="2"/>
  <c r="F9" i="2"/>
  <c r="F7" i="2"/>
  <c r="F8" i="2" s="1"/>
  <c r="F6" i="2"/>
  <c r="F5" i="2"/>
  <c r="P22" i="2"/>
  <c r="P18" i="2"/>
  <c r="P17" i="2"/>
  <c r="Q17" i="2" s="1"/>
  <c r="P16" i="2"/>
  <c r="Q16" i="2" s="1"/>
  <c r="P13" i="2"/>
  <c r="P11" i="2"/>
  <c r="Q11" i="2" s="1"/>
  <c r="P9" i="2"/>
  <c r="P7" i="2"/>
  <c r="P6" i="2"/>
  <c r="L24" i="2"/>
  <c r="L23" i="2"/>
  <c r="L21" i="2"/>
  <c r="L19" i="2"/>
  <c r="L14" i="2"/>
  <c r="L15" i="2" s="1"/>
  <c r="L10" i="2"/>
  <c r="L8" i="2"/>
  <c r="O14" i="2"/>
  <c r="N14" i="2"/>
  <c r="M14" i="2"/>
  <c r="O8" i="2"/>
  <c r="O10" i="2" s="1"/>
  <c r="N8" i="2"/>
  <c r="N10" i="2" s="1"/>
  <c r="M8" i="2"/>
  <c r="M10" i="2" s="1"/>
  <c r="D14" i="2"/>
  <c r="E14" i="2"/>
  <c r="G14" i="2"/>
  <c r="H14" i="2"/>
  <c r="I14" i="2"/>
  <c r="C14" i="2"/>
  <c r="D8" i="2"/>
  <c r="D10" i="2" s="1"/>
  <c r="D28" i="2" s="1"/>
  <c r="E8" i="2"/>
  <c r="E10" i="2" s="1"/>
  <c r="E28" i="2" s="1"/>
  <c r="G8" i="2"/>
  <c r="G10" i="2" s="1"/>
  <c r="G28" i="2" s="1"/>
  <c r="H8" i="2"/>
  <c r="H10" i="2" s="1"/>
  <c r="I8" i="2"/>
  <c r="I10" i="2" s="1"/>
  <c r="I28" i="2" s="1"/>
  <c r="C8" i="2"/>
  <c r="C10" i="2" s="1"/>
  <c r="C28" i="2" s="1"/>
  <c r="L4" i="1"/>
  <c r="J14" i="2" l="1"/>
  <c r="P12" i="2"/>
  <c r="Q12" i="2" s="1"/>
  <c r="Q14" i="2" s="1"/>
  <c r="J8" i="2"/>
  <c r="J10" i="2" s="1"/>
  <c r="J15" i="2" s="1"/>
  <c r="J19" i="2" s="1"/>
  <c r="P20" i="2" s="1"/>
  <c r="P5" i="2"/>
  <c r="Q8" i="2" s="1"/>
  <c r="F14" i="2"/>
  <c r="F10" i="2"/>
  <c r="F28" i="2" s="1"/>
  <c r="O15" i="2"/>
  <c r="O19" i="2" s="1"/>
  <c r="O21" i="2" s="1"/>
  <c r="O23" i="2" s="1"/>
  <c r="O24" i="2" s="1"/>
  <c r="N15" i="2"/>
  <c r="N19" i="2" s="1"/>
  <c r="N21" i="2" s="1"/>
  <c r="N23" i="2" s="1"/>
  <c r="N24" i="2" s="1"/>
  <c r="M15" i="2"/>
  <c r="M19" i="2" s="1"/>
  <c r="M21" i="2" s="1"/>
  <c r="M23" i="2" s="1"/>
  <c r="M24" i="2" s="1"/>
  <c r="I27" i="2"/>
  <c r="G27" i="2"/>
  <c r="H15" i="2"/>
  <c r="H19" i="2" s="1"/>
  <c r="H21" i="2" s="1"/>
  <c r="H23" i="2" s="1"/>
  <c r="H24" i="2" s="1"/>
  <c r="H28" i="2"/>
  <c r="H27" i="2"/>
  <c r="I15" i="2"/>
  <c r="I19" i="2" s="1"/>
  <c r="G15" i="2"/>
  <c r="G19" i="2" s="1"/>
  <c r="F15" i="2"/>
  <c r="F19" i="2" s="1"/>
  <c r="F21" i="2" s="1"/>
  <c r="F23" i="2" s="1"/>
  <c r="E15" i="2"/>
  <c r="E19" i="2" s="1"/>
  <c r="D15" i="2"/>
  <c r="D19" i="2" s="1"/>
  <c r="C15" i="2"/>
  <c r="L7" i="1"/>
  <c r="P14" i="2" l="1"/>
  <c r="P8" i="2"/>
  <c r="Q27" i="2"/>
  <c r="J27" i="2"/>
  <c r="Q10" i="2"/>
  <c r="R8" i="2"/>
  <c r="J28" i="2"/>
  <c r="P10" i="2"/>
  <c r="P27" i="2"/>
  <c r="N30" i="2"/>
  <c r="H29" i="2"/>
  <c r="O30" i="2"/>
  <c r="M30" i="2"/>
  <c r="F24" i="2"/>
  <c r="F29" i="2"/>
  <c r="H30" i="2"/>
  <c r="C19" i="2"/>
  <c r="D21" i="2"/>
  <c r="D23" i="2" s="1"/>
  <c r="D30" i="2"/>
  <c r="E21" i="2"/>
  <c r="E23" i="2" s="1"/>
  <c r="E30" i="2"/>
  <c r="I21" i="2"/>
  <c r="I23" i="2" s="1"/>
  <c r="I30" i="2"/>
  <c r="G21" i="2"/>
  <c r="G23" i="2" s="1"/>
  <c r="G30" i="2"/>
  <c r="F30" i="2"/>
  <c r="J21" i="2"/>
  <c r="J23" i="2" s="1"/>
  <c r="J30" i="2"/>
  <c r="Q28" i="2" l="1"/>
  <c r="Q15" i="2"/>
  <c r="Q19" i="2" s="1"/>
  <c r="S8" i="2"/>
  <c r="R21" i="2"/>
  <c r="P15" i="2"/>
  <c r="P19" i="2" s="1"/>
  <c r="P21" i="2" s="1"/>
  <c r="P23" i="2" s="1"/>
  <c r="P28" i="2"/>
  <c r="J29" i="2"/>
  <c r="J24" i="2"/>
  <c r="I24" i="2"/>
  <c r="I29" i="2"/>
  <c r="E29" i="2"/>
  <c r="E24" i="2"/>
  <c r="G24" i="2"/>
  <c r="G29" i="2"/>
  <c r="C21" i="2"/>
  <c r="C23" i="2" s="1"/>
  <c r="C30" i="2"/>
  <c r="D29" i="2"/>
  <c r="D24" i="2"/>
  <c r="Q20" i="2" l="1"/>
  <c r="Q30" i="2" s="1"/>
  <c r="P30" i="2"/>
  <c r="T8" i="2"/>
  <c r="S21" i="2"/>
  <c r="P24" i="2"/>
  <c r="P29" i="2"/>
  <c r="C29" i="2"/>
  <c r="C24" i="2"/>
  <c r="Q21" i="2" l="1"/>
  <c r="Q23" i="2" s="1"/>
  <c r="Q29" i="2"/>
  <c r="Q24" i="2"/>
  <c r="U8" i="2"/>
  <c r="T21" i="2"/>
  <c r="V8" i="2" l="1"/>
  <c r="U21" i="2"/>
  <c r="W8" i="2" l="1"/>
  <c r="V21" i="2"/>
  <c r="X8" i="2" l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W21" i="2"/>
  <c r="L12" i="1" l="1"/>
  <c r="L13" i="1" s="1"/>
  <c r="L15" i="1" s="1"/>
</calcChain>
</file>

<file path=xl/sharedStrings.xml><?xml version="1.0" encoding="utf-8"?>
<sst xmlns="http://schemas.openxmlformats.org/spreadsheetml/2006/main" count="49" uniqueCount="42">
  <si>
    <t>Main</t>
  </si>
  <si>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</si>
  <si>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</si>
  <si>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</si>
  <si>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</si>
  <si>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</si>
  <si>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</si>
  <si>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</si>
  <si>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</si>
  <si>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</si>
  <si>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</si>
  <si>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</si>
  <si>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</si>
  <si>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</si>
  <si>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</si>
  <si>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R&amp;D</t>
  </si>
  <si>
    <t>SG&amp;A</t>
  </si>
  <si>
    <t>OPINC</t>
  </si>
  <si>
    <t>OPEX</t>
  </si>
  <si>
    <t>Pretax</t>
  </si>
  <si>
    <t>Tax</t>
  </si>
  <si>
    <t>Net income</t>
  </si>
  <si>
    <t>EPS</t>
  </si>
  <si>
    <t>other</t>
  </si>
  <si>
    <t>Revenue Growth%</t>
  </si>
  <si>
    <t>Gross margin%</t>
  </si>
  <si>
    <t>Profit margin%</t>
  </si>
  <si>
    <t>Tax%</t>
  </si>
  <si>
    <t>Q424</t>
  </si>
  <si>
    <t>Q323</t>
  </si>
  <si>
    <t>Q423</t>
  </si>
  <si>
    <t>Q124</t>
  </si>
  <si>
    <t>Q224</t>
  </si>
  <si>
    <t>Q123</t>
  </si>
  <si>
    <t>Q223</t>
  </si>
  <si>
    <t>Auto</t>
  </si>
  <si>
    <t>energy</t>
  </si>
  <si>
    <t>services</t>
  </si>
  <si>
    <t>interest income</t>
  </si>
  <si>
    <t>interest expense</t>
  </si>
  <si>
    <t>Net income to shareholders</t>
  </si>
  <si>
    <t>noncontrolling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</si>
</sst>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i/>
      <sz val="12"/>
      <color theme="1"/>
      <name val="ArialMT"/>
    </font>
    <font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4" fontId="0" fillId="0" borderId="0" xfId="0" applyNumberFormat="1"/>
    <xf numFmtId="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2251-463A-6244-AA60-5FF02613DB68}">
  <dimension ref="J1:M21"/>
  <sheetViews>
    <sheetView tabSelected="1" topLeftCell="G1" workbookViewId="0">
      <selection activeCell="I9" sqref="I9"/>
    </sheetView>
  </sheetViews>
  <sheetFormatPr baseColWidth="10" defaultRowHeight="16"/>
  <cols>
    <col min="12" max="12" width="11.28515625" bestFit="1" customWidth="1"/>
  </cols>
  <sheetData>
    <row r="1" spans="11:13">
      <c r="M1" s="20">
        <v>45687</v>
      </c>
    </row>
    <row r="2" spans="11:13">
      <c r="K2" s="2" t="s">
        <v>1</v>
      </c>
      <c r="L2" s="3">
        <v>411</v>
      </c>
    </row>
    <row r="3" spans="11:13">
      <c r="K3" s="2" t="s">
        <v>2</v>
      </c>
      <c r="L3" s="4">
        <v>3210</v>
      </c>
      <c r="M3" t="s">
        <v>28</v>
      </c>
    </row>
    <row r="4" spans="11:13">
      <c r="K4" s="2" t="s">
        <v>4</v>
      </c>
      <c r="L4" s="4">
        <f>L2*L3</f>
        <v>1319310</v>
      </c>
    </row>
    <row r="5" spans="11:13">
      <c r="K5" s="2" t="s">
        <v>5</v>
      </c>
      <c r="L5" s="4">
        <f>36563+12017</f>
        <v>48580</v>
      </c>
      <c r="M5" t="s">
        <v>28</v>
      </c>
    </row>
    <row r="6" spans="11:13">
      <c r="K6" s="2" t="s">
        <v>6</v>
      </c>
      <c r="L6" s="4">
        <f>2456+5757</f>
        <v>8213</v>
      </c>
      <c r="M6" t="s">
        <v>28</v>
      </c>
    </row>
    <row r="7" spans="11:13">
      <c r="K7" s="2" t="s">
        <v>7</v>
      </c>
      <c r="L7" s="4">
        <f>L4-L5+L6</f>
        <v>1278943</v>
      </c>
    </row>
    <row r="8" spans="11:13">
      <c r="K8" s="2"/>
      <c r="L8" s="2"/>
    </row>
    <row r="9" spans="11:13">
      <c r="K9" s="2"/>
      <c r="L9" s="2"/>
    </row>
    <row r="10" spans="11:13">
      <c r="K10" s="2" t="s">
        <v>8</v>
      </c>
      <c r="L10" s="5">
        <v>0</v>
      </c>
    </row>
    <row r="11" spans="11:13">
      <c r="K11" s="2" t="s">
        <v>9</v>
      </c>
      <c r="L11" s="6">
        <v>0.09</v>
      </c>
    </row>
    <row r="12" spans="11:13">
      <c r="K12" s="2" t="s">
        <v>10</v>
      </c>
      <c r="L12" s="4">
        <f>NPV(L11,Model!Q21:EN21)+L5-L6</f>
        <v>484681.92958994955</v>
      </c>
    </row>
    <row r="13" spans="11:13">
      <c r="K13" s="2" t="s">
        <v>11</v>
      </c>
      <c r="L13" s="7">
        <f>L12/L3</f>
        <v>150.99125532397181</v>
      </c>
    </row>
    <row r="15" spans="11:13">
      <c r="L15" s="10">
        <f>L13/L2-1</f>
        <v>-0.63262468291004426</v>
      </c>
    </row>
    <row r="20" spans="10:12">
      <c r="J20" t="s">
        <v>3</v>
      </c>
      <c r="L20" s="8">
        <v>158.6521288098927</v>
      </c>
    </row>
    <row r="21" spans="10:12">
      <c r="J21" t="s">
        <v>28</v>
      </c>
      <c r="K21" s="20">
        <v>45687</v>
      </c>
      <c r="L21" s="7">
        <v>150.99125532397181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E4A2-9F6A-FC45-8126-BDDA495ABCCF}">
  <dimension ref="A1:EN30"/>
  <sheetViews>
    <sheetView workbookViewId="0">
      <pane xSplit="2" ySplit="4" topLeftCell="O5" activePane="bottomRight" state="frozen"/>
      <selection pane="topRight" activeCell="C1" sqref="C1"/>
      <selection pane="bottomLeft" activeCell="A5" sqref="A5"/>
      <selection pane="bottomRight" activeCell="Q24" sqref="Q24"/>
    </sheetView>
  </sheetViews>
  <sheetFormatPr baseColWidth="10" defaultRowHeight="16"/>
  <cols>
    <col min="2" max="2" width="24.42578125" bestFit="1" customWidth="1"/>
    <col min="3" max="5" width="7" bestFit="1" customWidth="1"/>
    <col min="6" max="6" width="8.5703125" bestFit="1" customWidth="1"/>
    <col min="7" max="10" width="7" bestFit="1" customWidth="1"/>
    <col min="12" max="14" width="7" bestFit="1" customWidth="1"/>
    <col min="15" max="15" width="7.5703125" bestFit="1" customWidth="1"/>
    <col min="16" max="24" width="8" bestFit="1" customWidth="1"/>
  </cols>
  <sheetData>
    <row r="1" spans="1:24">
      <c r="A1" s="1" t="s">
        <v>0</v>
      </c>
    </row>
    <row r="4" spans="1:24">
      <c r="C4" t="s">
        <v>33</v>
      </c>
      <c r="D4" t="s">
        <v>34</v>
      </c>
      <c r="E4" t="s">
        <v>29</v>
      </c>
      <c r="F4" t="s">
        <v>30</v>
      </c>
      <c r="G4" t="s">
        <v>31</v>
      </c>
      <c r="H4" t="s">
        <v>32</v>
      </c>
      <c r="I4" t="s">
        <v>3</v>
      </c>
      <c r="J4" t="s">
        <v>28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</row>
    <row r="5" spans="1:24" s="9" customFormat="1">
      <c r="B5" s="9" t="s">
        <v>35</v>
      </c>
      <c r="C5" s="9">
        <v>19963</v>
      </c>
      <c r="D5" s="9">
        <v>21268</v>
      </c>
      <c r="E5" s="9">
        <v>19625</v>
      </c>
      <c r="F5" s="9">
        <f>O5-SUM(C5:E5)</f>
        <v>21563</v>
      </c>
      <c r="G5" s="9">
        <v>17378</v>
      </c>
      <c r="H5" s="9">
        <v>19878</v>
      </c>
      <c r="I5" s="9">
        <v>20016</v>
      </c>
      <c r="J5" s="9">
        <v>19798</v>
      </c>
      <c r="L5" s="9">
        <v>27236</v>
      </c>
      <c r="M5" s="9">
        <v>47232</v>
      </c>
      <c r="N5" s="9">
        <v>71462</v>
      </c>
      <c r="O5" s="9">
        <v>82419</v>
      </c>
      <c r="P5" s="9">
        <f>SUM(G5:J5)</f>
        <v>77070</v>
      </c>
      <c r="Q5" s="9">
        <f>P5*1.13</f>
        <v>87089.099999999991</v>
      </c>
    </row>
    <row r="6" spans="1:24">
      <c r="B6" t="s">
        <v>36</v>
      </c>
      <c r="C6" s="9">
        <v>1529</v>
      </c>
      <c r="D6" s="9">
        <v>1509</v>
      </c>
      <c r="E6" s="9">
        <v>1559</v>
      </c>
      <c r="F6" s="9">
        <f>O6-SUM(C6:E6)</f>
        <v>1438</v>
      </c>
      <c r="G6" s="9">
        <v>1635</v>
      </c>
      <c r="H6" s="9">
        <v>3014</v>
      </c>
      <c r="I6" s="9">
        <v>2376</v>
      </c>
      <c r="J6" s="9">
        <v>3061</v>
      </c>
      <c r="K6" s="9"/>
      <c r="L6" s="9">
        <v>1994</v>
      </c>
      <c r="M6" s="9">
        <v>2789</v>
      </c>
      <c r="N6" s="9">
        <v>3909</v>
      </c>
      <c r="O6" s="9">
        <v>6035</v>
      </c>
      <c r="P6" s="9">
        <f>SUM(G6:J6)</f>
        <v>10086</v>
      </c>
      <c r="Q6" s="9">
        <f>P6*1.13</f>
        <v>11397.179999999998</v>
      </c>
      <c r="R6" s="9"/>
      <c r="S6" s="9"/>
      <c r="T6" s="9"/>
      <c r="U6" s="9"/>
      <c r="V6" s="9"/>
      <c r="W6" s="9"/>
      <c r="X6" s="9"/>
    </row>
    <row r="7" spans="1:24">
      <c r="B7" t="s">
        <v>37</v>
      </c>
      <c r="C7" s="9">
        <v>1837</v>
      </c>
      <c r="D7" s="9">
        <v>2150</v>
      </c>
      <c r="E7" s="9">
        <v>2166</v>
      </c>
      <c r="F7" s="9">
        <f>O7-SUM(C7:E7)</f>
        <v>2166</v>
      </c>
      <c r="G7" s="9">
        <v>2288</v>
      </c>
      <c r="H7" s="9">
        <v>2608</v>
      </c>
      <c r="I7" s="9">
        <v>2790</v>
      </c>
      <c r="J7" s="9">
        <v>2848</v>
      </c>
      <c r="K7" s="9"/>
      <c r="L7" s="9">
        <v>2306</v>
      </c>
      <c r="M7" s="9">
        <v>3802</v>
      </c>
      <c r="N7" s="9">
        <v>6091</v>
      </c>
      <c r="O7" s="9">
        <v>8319</v>
      </c>
      <c r="P7" s="9">
        <f>SUM(G7:J7)</f>
        <v>10534</v>
      </c>
      <c r="Q7" s="9">
        <f>P7*1.13</f>
        <v>11903.419999999998</v>
      </c>
      <c r="R7" s="9"/>
      <c r="S7" s="9"/>
      <c r="T7" s="9"/>
      <c r="U7" s="9"/>
      <c r="V7" s="9"/>
      <c r="W7" s="9"/>
      <c r="X7" s="9"/>
    </row>
    <row r="8" spans="1:24" s="14" customFormat="1">
      <c r="B8" s="15" t="s">
        <v>12</v>
      </c>
      <c r="C8" s="15">
        <f>SUM(C5:C7)</f>
        <v>23329</v>
      </c>
      <c r="D8" s="15">
        <f t="shared" ref="D8:J8" si="0">SUM(D5:D7)</f>
        <v>24927</v>
      </c>
      <c r="E8" s="15">
        <f t="shared" si="0"/>
        <v>23350</v>
      </c>
      <c r="F8" s="15">
        <f t="shared" si="0"/>
        <v>25167</v>
      </c>
      <c r="G8" s="15">
        <f t="shared" si="0"/>
        <v>21301</v>
      </c>
      <c r="H8" s="15">
        <f t="shared" si="0"/>
        <v>25500</v>
      </c>
      <c r="I8" s="15">
        <f t="shared" si="0"/>
        <v>25182</v>
      </c>
      <c r="J8" s="15">
        <f t="shared" si="0"/>
        <v>25707</v>
      </c>
      <c r="K8" s="15"/>
      <c r="L8" s="15">
        <f t="shared" ref="L8:M8" si="1">SUM(L5:L7)</f>
        <v>31536</v>
      </c>
      <c r="M8" s="15">
        <f t="shared" si="1"/>
        <v>53823</v>
      </c>
      <c r="N8" s="15">
        <f t="shared" ref="N8" si="2">SUM(N5:N7)</f>
        <v>81462</v>
      </c>
      <c r="O8" s="15">
        <f t="shared" ref="O8" si="3">SUM(O5:O7)</f>
        <v>96773</v>
      </c>
      <c r="P8" s="15">
        <f t="shared" ref="P8" si="4">SUM(P5:P7)</f>
        <v>97690</v>
      </c>
      <c r="Q8" s="15">
        <f t="shared" ref="Q8" si="5">SUM(Q5:Q7)</f>
        <v>110389.69999999998</v>
      </c>
      <c r="R8" s="15">
        <f>Q8*(1+R27)</f>
        <v>126948.15499999997</v>
      </c>
      <c r="S8" s="15">
        <f t="shared" ref="S8:X8" si="6">R8*(1+S27)</f>
        <v>152337.78599999996</v>
      </c>
      <c r="T8" s="15">
        <f t="shared" si="6"/>
        <v>175188.45389999993</v>
      </c>
      <c r="U8" s="15">
        <f t="shared" si="6"/>
        <v>201466.72198499992</v>
      </c>
      <c r="V8" s="15">
        <f t="shared" si="6"/>
        <v>221613.39418349994</v>
      </c>
      <c r="W8" s="15">
        <f t="shared" si="6"/>
        <v>243774.73360184996</v>
      </c>
      <c r="X8" s="15">
        <f t="shared" si="6"/>
        <v>255963.47028194249</v>
      </c>
    </row>
    <row r="9" spans="1:24">
      <c r="B9" t="s">
        <v>13</v>
      </c>
      <c r="C9" s="9">
        <v>18818</v>
      </c>
      <c r="D9" s="9">
        <v>20394</v>
      </c>
      <c r="E9" s="9">
        <v>19172</v>
      </c>
      <c r="F9" s="9">
        <f>O9-SUM(C9:E9)</f>
        <v>20729</v>
      </c>
      <c r="G9" s="9">
        <v>17605</v>
      </c>
      <c r="H9" s="9">
        <v>20922</v>
      </c>
      <c r="I9" s="9">
        <v>20185</v>
      </c>
      <c r="J9" s="9">
        <v>21528</v>
      </c>
      <c r="K9" s="9"/>
      <c r="L9" s="9">
        <v>24906</v>
      </c>
      <c r="M9" s="9">
        <v>40217</v>
      </c>
      <c r="N9" s="9">
        <v>60609</v>
      </c>
      <c r="O9" s="9">
        <v>79113</v>
      </c>
      <c r="P9" s="9">
        <f>SUM(G9:J9)</f>
        <v>80240</v>
      </c>
      <c r="Q9" s="9">
        <f>P9*1.13</f>
        <v>90671.2</v>
      </c>
    </row>
    <row r="10" spans="1:24" s="16" customFormat="1">
      <c r="B10" s="16" t="s">
        <v>14</v>
      </c>
      <c r="C10" s="17">
        <f>C8-C9</f>
        <v>4511</v>
      </c>
      <c r="D10" s="17">
        <f t="shared" ref="D10:J10" si="7">D8-D9</f>
        <v>4533</v>
      </c>
      <c r="E10" s="17">
        <f t="shared" si="7"/>
        <v>4178</v>
      </c>
      <c r="F10" s="17">
        <f t="shared" si="7"/>
        <v>4438</v>
      </c>
      <c r="G10" s="17">
        <f t="shared" si="7"/>
        <v>3696</v>
      </c>
      <c r="H10" s="17">
        <f t="shared" si="7"/>
        <v>4578</v>
      </c>
      <c r="I10" s="17">
        <f t="shared" si="7"/>
        <v>4997</v>
      </c>
      <c r="J10" s="17">
        <f t="shared" si="7"/>
        <v>4179</v>
      </c>
      <c r="K10" s="17"/>
      <c r="L10" s="17">
        <f t="shared" ref="L10:M10" si="8">L8-L9</f>
        <v>6630</v>
      </c>
      <c r="M10" s="17">
        <f t="shared" si="8"/>
        <v>13606</v>
      </c>
      <c r="N10" s="17">
        <f t="shared" ref="N10" si="9">N8-N9</f>
        <v>20853</v>
      </c>
      <c r="O10" s="17">
        <f t="shared" ref="O10" si="10">O8-O9</f>
        <v>17660</v>
      </c>
      <c r="P10" s="17">
        <f t="shared" ref="P10" si="11">P8-P9</f>
        <v>17450</v>
      </c>
      <c r="Q10" s="17">
        <f t="shared" ref="Q10" si="12">Q8-Q9</f>
        <v>19718.499999999985</v>
      </c>
      <c r="R10" s="17"/>
      <c r="S10" s="17"/>
      <c r="T10" s="17"/>
    </row>
    <row r="11" spans="1:24">
      <c r="B11" t="s">
        <v>15</v>
      </c>
      <c r="C11" s="9">
        <v>771</v>
      </c>
      <c r="D11" s="9">
        <v>943</v>
      </c>
      <c r="E11" s="9">
        <v>1161</v>
      </c>
      <c r="F11" s="9">
        <f>O11-SUM(C11:E11)</f>
        <v>1094</v>
      </c>
      <c r="G11" s="9">
        <v>1151</v>
      </c>
      <c r="H11" s="9">
        <v>1074</v>
      </c>
      <c r="I11" s="9">
        <v>1039</v>
      </c>
      <c r="J11" s="9">
        <v>1276</v>
      </c>
      <c r="K11" s="9"/>
      <c r="L11" s="9">
        <v>1491</v>
      </c>
      <c r="M11" s="9">
        <v>2593</v>
      </c>
      <c r="N11" s="9">
        <v>3075</v>
      </c>
      <c r="O11" s="9">
        <v>3969</v>
      </c>
      <c r="P11" s="9">
        <f>SUM(G11:J11)</f>
        <v>4540</v>
      </c>
      <c r="Q11" s="9">
        <f>P11</f>
        <v>4540</v>
      </c>
    </row>
    <row r="12" spans="1:24">
      <c r="B12" t="s">
        <v>16</v>
      </c>
      <c r="C12" s="9">
        <v>1076</v>
      </c>
      <c r="D12" s="9">
        <v>1191</v>
      </c>
      <c r="E12" s="9">
        <v>1253</v>
      </c>
      <c r="F12" s="9">
        <f>O12-SUM(C12:E12)</f>
        <v>1280</v>
      </c>
      <c r="G12" s="9">
        <v>1374</v>
      </c>
      <c r="H12" s="9">
        <v>1277</v>
      </c>
      <c r="I12" s="9">
        <v>1186</v>
      </c>
      <c r="J12" s="9">
        <v>1313</v>
      </c>
      <c r="K12" s="9"/>
      <c r="L12" s="9">
        <v>3145</v>
      </c>
      <c r="M12" s="9">
        <v>4517</v>
      </c>
      <c r="N12" s="9">
        <v>3946</v>
      </c>
      <c r="O12" s="9">
        <v>4800</v>
      </c>
      <c r="P12" s="9">
        <f>SUM(G12:J12)</f>
        <v>5150</v>
      </c>
      <c r="Q12" s="9">
        <f>P12</f>
        <v>5150</v>
      </c>
    </row>
    <row r="13" spans="1:24">
      <c r="B13" t="s">
        <v>23</v>
      </c>
      <c r="C13" s="9"/>
      <c r="D13" s="9"/>
      <c r="E13" s="9"/>
      <c r="F13" s="9">
        <f>O13-SUM(C13:E13)</f>
        <v>0</v>
      </c>
      <c r="G13" s="9"/>
      <c r="H13" s="9">
        <v>622</v>
      </c>
      <c r="I13" s="9">
        <v>55</v>
      </c>
      <c r="J13" s="9">
        <v>7</v>
      </c>
      <c r="K13" s="9"/>
      <c r="L13" s="9"/>
      <c r="M13" s="9">
        <v>-27</v>
      </c>
      <c r="N13" s="9">
        <v>176</v>
      </c>
      <c r="O13" s="9">
        <v>0</v>
      </c>
      <c r="P13" s="9">
        <f>SUM(G13:J13)</f>
        <v>684</v>
      </c>
      <c r="Q13" s="9"/>
    </row>
    <row r="14" spans="1:24" s="16" customFormat="1">
      <c r="B14" s="16" t="s">
        <v>18</v>
      </c>
      <c r="C14" s="17">
        <f>SUM(C11:C13)</f>
        <v>1847</v>
      </c>
      <c r="D14" s="17">
        <f t="shared" ref="D14:J14" si="13">SUM(D11:D13)</f>
        <v>2134</v>
      </c>
      <c r="E14" s="17">
        <f t="shared" si="13"/>
        <v>2414</v>
      </c>
      <c r="F14" s="17">
        <f t="shared" si="13"/>
        <v>2374</v>
      </c>
      <c r="G14" s="17">
        <f t="shared" si="13"/>
        <v>2525</v>
      </c>
      <c r="H14" s="17">
        <f t="shared" si="13"/>
        <v>2973</v>
      </c>
      <c r="I14" s="17">
        <f t="shared" si="13"/>
        <v>2280</v>
      </c>
      <c r="J14" s="17">
        <f t="shared" si="13"/>
        <v>2596</v>
      </c>
      <c r="K14" s="17"/>
      <c r="L14" s="17">
        <f t="shared" ref="L14:M14" si="14">SUM(L11:L13)</f>
        <v>4636</v>
      </c>
      <c r="M14" s="17">
        <f t="shared" si="14"/>
        <v>7083</v>
      </c>
      <c r="N14" s="17">
        <f t="shared" ref="N14" si="15">SUM(N11:N13)</f>
        <v>7197</v>
      </c>
      <c r="O14" s="17">
        <f t="shared" ref="O14" si="16">SUM(O11:O13)</f>
        <v>8769</v>
      </c>
      <c r="P14" s="17">
        <f t="shared" ref="P14" si="17">SUM(P11:P13)</f>
        <v>10374</v>
      </c>
      <c r="Q14" s="17">
        <f t="shared" ref="Q14" si="18">SUM(Q11:Q13)</f>
        <v>9690</v>
      </c>
      <c r="R14" s="17"/>
    </row>
    <row r="15" spans="1:24" s="16" customFormat="1">
      <c r="B15" s="16" t="s">
        <v>17</v>
      </c>
      <c r="C15" s="17">
        <f>C10-C14</f>
        <v>2664</v>
      </c>
      <c r="D15" s="17">
        <f t="shared" ref="D15:J15" si="19">D10-D14</f>
        <v>2399</v>
      </c>
      <c r="E15" s="17">
        <f t="shared" si="19"/>
        <v>1764</v>
      </c>
      <c r="F15" s="17">
        <f t="shared" si="19"/>
        <v>2064</v>
      </c>
      <c r="G15" s="17">
        <f t="shared" si="19"/>
        <v>1171</v>
      </c>
      <c r="H15" s="17">
        <f t="shared" si="19"/>
        <v>1605</v>
      </c>
      <c r="I15" s="17">
        <f t="shared" si="19"/>
        <v>2717</v>
      </c>
      <c r="J15" s="17">
        <f t="shared" si="19"/>
        <v>1583</v>
      </c>
      <c r="K15" s="17"/>
      <c r="L15" s="17">
        <f t="shared" ref="L15:M15" si="20">L10-L14</f>
        <v>1994</v>
      </c>
      <c r="M15" s="17">
        <f t="shared" si="20"/>
        <v>6523</v>
      </c>
      <c r="N15" s="17">
        <f t="shared" ref="N15" si="21">N10-N14</f>
        <v>13656</v>
      </c>
      <c r="O15" s="17">
        <f t="shared" ref="O15" si="22">O10-O14</f>
        <v>8891</v>
      </c>
      <c r="P15" s="17">
        <f t="shared" ref="P15" si="23">P10-P14</f>
        <v>7076</v>
      </c>
      <c r="Q15" s="17">
        <f t="shared" ref="Q15" si="24">Q10-Q14</f>
        <v>10028.499999999985</v>
      </c>
      <c r="R15" s="17"/>
    </row>
    <row r="16" spans="1:24" s="18" customFormat="1">
      <c r="B16" s="18" t="s">
        <v>38</v>
      </c>
      <c r="C16" s="19">
        <v>213</v>
      </c>
      <c r="D16" s="19">
        <v>238</v>
      </c>
      <c r="E16" s="19">
        <v>282</v>
      </c>
      <c r="F16" s="9">
        <f>O16-SUM(C16:E16)</f>
        <v>333</v>
      </c>
      <c r="G16" s="19">
        <v>350</v>
      </c>
      <c r="H16" s="19">
        <v>348</v>
      </c>
      <c r="I16" s="19">
        <v>429</v>
      </c>
      <c r="J16" s="19">
        <v>442</v>
      </c>
      <c r="K16" s="19"/>
      <c r="L16" s="19">
        <v>30</v>
      </c>
      <c r="M16" s="19">
        <v>56</v>
      </c>
      <c r="N16" s="19">
        <v>297</v>
      </c>
      <c r="O16" s="19">
        <v>1066</v>
      </c>
      <c r="P16" s="9">
        <f>SUM(G16:J16)</f>
        <v>1569</v>
      </c>
      <c r="Q16" s="19">
        <f>P16</f>
        <v>1569</v>
      </c>
      <c r="R16" s="19"/>
    </row>
    <row r="17" spans="2:144" s="18" customFormat="1">
      <c r="B17" s="18" t="s">
        <v>39</v>
      </c>
      <c r="C17" s="19">
        <v>-29</v>
      </c>
      <c r="D17" s="19">
        <v>-28</v>
      </c>
      <c r="E17" s="19">
        <v>-38</v>
      </c>
      <c r="F17" s="9">
        <f>O17-SUM(C17:E17)</f>
        <v>-61</v>
      </c>
      <c r="G17" s="19">
        <v>-76</v>
      </c>
      <c r="H17" s="19">
        <v>-86</v>
      </c>
      <c r="I17" s="19">
        <v>-92</v>
      </c>
      <c r="J17" s="19">
        <v>-96</v>
      </c>
      <c r="K17" s="19"/>
      <c r="L17" s="19">
        <v>-748</v>
      </c>
      <c r="M17" s="19">
        <v>-371</v>
      </c>
      <c r="N17" s="19">
        <v>-191</v>
      </c>
      <c r="O17" s="19">
        <v>-156</v>
      </c>
      <c r="P17" s="9">
        <f>SUM(G17:J17)</f>
        <v>-350</v>
      </c>
      <c r="Q17" s="19">
        <f>P17</f>
        <v>-350</v>
      </c>
      <c r="R17" s="19"/>
    </row>
    <row r="18" spans="2:144">
      <c r="B18" t="s">
        <v>23</v>
      </c>
      <c r="C18" s="9">
        <v>-48</v>
      </c>
      <c r="D18" s="9">
        <v>328</v>
      </c>
      <c r="E18" s="9">
        <v>37</v>
      </c>
      <c r="F18" s="9">
        <f>O18-SUM(C18:E18)</f>
        <v>-145</v>
      </c>
      <c r="G18" s="9">
        <v>108</v>
      </c>
      <c r="H18" s="9">
        <v>20</v>
      </c>
      <c r="I18" s="9">
        <v>-270</v>
      </c>
      <c r="J18" s="9">
        <v>837</v>
      </c>
      <c r="K18" s="9"/>
      <c r="L18" s="9">
        <v>-122</v>
      </c>
      <c r="M18" s="9">
        <v>135</v>
      </c>
      <c r="N18" s="9">
        <v>-43</v>
      </c>
      <c r="O18" s="9">
        <v>172</v>
      </c>
      <c r="P18" s="9">
        <f>SUM(G18:J18)</f>
        <v>695</v>
      </c>
      <c r="Q18" s="9"/>
    </row>
    <row r="19" spans="2:144" s="16" customFormat="1">
      <c r="B19" s="16" t="s">
        <v>19</v>
      </c>
      <c r="C19" s="17">
        <f>SUM(C15:C18)</f>
        <v>2800</v>
      </c>
      <c r="D19" s="17">
        <f t="shared" ref="D19:F19" si="25">SUM(D15:D18)</f>
        <v>2937</v>
      </c>
      <c r="E19" s="17">
        <f t="shared" si="25"/>
        <v>2045</v>
      </c>
      <c r="F19" s="17">
        <f t="shared" si="25"/>
        <v>2191</v>
      </c>
      <c r="G19" s="17">
        <f>SUM(G15:G18)</f>
        <v>1553</v>
      </c>
      <c r="H19" s="17">
        <f t="shared" ref="H19" si="26">SUM(H15:H18)</f>
        <v>1887</v>
      </c>
      <c r="I19" s="17">
        <f t="shared" ref="I19" si="27">SUM(I15:I18)</f>
        <v>2784</v>
      </c>
      <c r="J19" s="17">
        <f t="shared" ref="J19" si="28">SUM(J15:J18)</f>
        <v>2766</v>
      </c>
      <c r="K19" s="17"/>
      <c r="L19" s="17">
        <f t="shared" ref="L19:M19" si="29">SUM(L15:L18)</f>
        <v>1154</v>
      </c>
      <c r="M19" s="17">
        <f t="shared" si="29"/>
        <v>6343</v>
      </c>
      <c r="N19" s="17">
        <f t="shared" ref="N19" si="30">SUM(N15:N18)</f>
        <v>13719</v>
      </c>
      <c r="O19" s="17">
        <f t="shared" ref="O19" si="31">SUM(O15:O18)</f>
        <v>9973</v>
      </c>
      <c r="P19" s="17">
        <f t="shared" ref="P19" si="32">SUM(P15:P18)</f>
        <v>8990</v>
      </c>
      <c r="Q19" s="17">
        <f t="shared" ref="Q19" si="33">SUM(Q15:Q18)</f>
        <v>11247.499999999985</v>
      </c>
    </row>
    <row r="20" spans="2:144">
      <c r="B20" t="s">
        <v>20</v>
      </c>
      <c r="C20" s="9">
        <v>261</v>
      </c>
      <c r="D20" s="9">
        <v>323</v>
      </c>
      <c r="E20" s="9">
        <v>167</v>
      </c>
      <c r="F20" s="9">
        <f>O20-SUM(C20:E20)</f>
        <v>-5752</v>
      </c>
      <c r="G20" s="9">
        <v>409</v>
      </c>
      <c r="H20" s="9">
        <v>393</v>
      </c>
      <c r="I20" s="9">
        <v>601</v>
      </c>
      <c r="J20" s="9">
        <v>434</v>
      </c>
      <c r="K20" s="9"/>
      <c r="L20" s="9">
        <v>292</v>
      </c>
      <c r="M20" s="9">
        <v>699</v>
      </c>
      <c r="N20" s="9">
        <v>1132</v>
      </c>
      <c r="O20" s="9">
        <v>-5001</v>
      </c>
      <c r="P20" s="9">
        <f>SUM(G20:J20)</f>
        <v>1837</v>
      </c>
      <c r="Q20" s="9">
        <f>Q19*0.2</f>
        <v>2249.4999999999973</v>
      </c>
    </row>
    <row r="21" spans="2:144" s="14" customFormat="1">
      <c r="B21" s="14" t="s">
        <v>21</v>
      </c>
      <c r="C21" s="15">
        <f t="shared" ref="C21:J21" si="34">C19-C20</f>
        <v>2539</v>
      </c>
      <c r="D21" s="15">
        <f t="shared" si="34"/>
        <v>2614</v>
      </c>
      <c r="E21" s="15">
        <f t="shared" si="34"/>
        <v>1878</v>
      </c>
      <c r="F21" s="15">
        <f t="shared" si="34"/>
        <v>7943</v>
      </c>
      <c r="G21" s="15">
        <f t="shared" si="34"/>
        <v>1144</v>
      </c>
      <c r="H21" s="15">
        <f t="shared" si="34"/>
        <v>1494</v>
      </c>
      <c r="I21" s="15">
        <f t="shared" si="34"/>
        <v>2183</v>
      </c>
      <c r="J21" s="15">
        <f t="shared" si="34"/>
        <v>2332</v>
      </c>
      <c r="K21" s="15"/>
      <c r="L21" s="15">
        <f t="shared" ref="L21:Q21" si="35">L19-L20</f>
        <v>862</v>
      </c>
      <c r="M21" s="15">
        <f t="shared" si="35"/>
        <v>5644</v>
      </c>
      <c r="N21" s="15">
        <f t="shared" si="35"/>
        <v>12587</v>
      </c>
      <c r="O21" s="15">
        <f t="shared" si="35"/>
        <v>14974</v>
      </c>
      <c r="P21" s="15">
        <f t="shared" si="35"/>
        <v>7153</v>
      </c>
      <c r="Q21" s="15">
        <f t="shared" si="35"/>
        <v>8997.9999999999891</v>
      </c>
      <c r="R21" s="15">
        <f>R8*R29</f>
        <v>19042.223249999995</v>
      </c>
      <c r="S21" s="15">
        <f t="shared" ref="S21:X21" si="36">S8*S29</f>
        <v>22850.667899999993</v>
      </c>
      <c r="T21" s="15">
        <f t="shared" si="36"/>
        <v>28030.152623999991</v>
      </c>
      <c r="U21" s="15">
        <f t="shared" si="36"/>
        <v>34249.342737449988</v>
      </c>
      <c r="V21" s="15">
        <f t="shared" si="36"/>
        <v>39890.41095302999</v>
      </c>
      <c r="W21" s="15">
        <f t="shared" si="36"/>
        <v>46317.199384351494</v>
      </c>
      <c r="X21" s="15">
        <f t="shared" si="36"/>
        <v>51192.6940563885</v>
      </c>
      <c r="Y21" s="15">
        <f>X21*(1+Main!$L$10)</f>
        <v>51192.6940563885</v>
      </c>
      <c r="Z21" s="15">
        <f>Y21*(1+Main!$L$10)</f>
        <v>51192.6940563885</v>
      </c>
      <c r="AA21" s="15">
        <f>Z21*(1+Main!$L$10)</f>
        <v>51192.6940563885</v>
      </c>
      <c r="AB21" s="15">
        <f>AA21*(1+Main!$L$10)</f>
        <v>51192.6940563885</v>
      </c>
      <c r="AC21" s="15">
        <f>AB21*(1+Main!$L$10)</f>
        <v>51192.6940563885</v>
      </c>
      <c r="AD21" s="15">
        <f>AC21*(1+Main!$L$10)</f>
        <v>51192.6940563885</v>
      </c>
      <c r="AE21" s="15">
        <f>AD21*(1+Main!$L$10)</f>
        <v>51192.6940563885</v>
      </c>
      <c r="AF21" s="15">
        <f>AE21*(1+Main!$L$10)</f>
        <v>51192.6940563885</v>
      </c>
      <c r="AG21" s="15">
        <f>AF21*(1+Main!$L$10)</f>
        <v>51192.6940563885</v>
      </c>
      <c r="AH21" s="15">
        <f>AG21*(1+Main!$L$10)</f>
        <v>51192.6940563885</v>
      </c>
      <c r="AI21" s="15">
        <f>AH21*(1+Main!$L$10)</f>
        <v>51192.6940563885</v>
      </c>
      <c r="AJ21" s="15">
        <f>AI21*(1+Main!$L$10)</f>
        <v>51192.6940563885</v>
      </c>
      <c r="AK21" s="15">
        <f>AJ21*(1+Main!$L$10)</f>
        <v>51192.6940563885</v>
      </c>
      <c r="AL21" s="15">
        <f>AK21*(1+Main!$L$10)</f>
        <v>51192.6940563885</v>
      </c>
      <c r="AM21" s="15">
        <f>AL21*(1+Main!$L$10)</f>
        <v>51192.6940563885</v>
      </c>
      <c r="AN21" s="15">
        <f>AM21*(1+Main!$L$10)</f>
        <v>51192.6940563885</v>
      </c>
      <c r="AO21" s="15">
        <f>AN21*(1+Main!$L$10)</f>
        <v>51192.6940563885</v>
      </c>
      <c r="AP21" s="15">
        <f>AO21*(1+Main!$L$10)</f>
        <v>51192.6940563885</v>
      </c>
      <c r="AQ21" s="15">
        <f>AP21*(1+Main!$L$10)</f>
        <v>51192.6940563885</v>
      </c>
      <c r="AR21" s="15">
        <f>AQ21*(1+Main!$L$10)</f>
        <v>51192.6940563885</v>
      </c>
      <c r="AS21" s="15">
        <f>AR21*(1+Main!$L$10)</f>
        <v>51192.6940563885</v>
      </c>
      <c r="AT21" s="15">
        <f>AS21*(1+Main!$L$10)</f>
        <v>51192.6940563885</v>
      </c>
      <c r="AU21" s="15">
        <f>AT21*(1+Main!$L$10)</f>
        <v>51192.6940563885</v>
      </c>
      <c r="AV21" s="15">
        <f>AU21*(1+Main!$L$10)</f>
        <v>51192.6940563885</v>
      </c>
      <c r="AW21" s="15">
        <f>AV21*(1+Main!$L$10)</f>
        <v>51192.6940563885</v>
      </c>
      <c r="AX21" s="15">
        <f>AW21*(1+Main!$L$10)</f>
        <v>51192.6940563885</v>
      </c>
      <c r="AY21" s="15">
        <f>AX21*(1+Main!$L$10)</f>
        <v>51192.6940563885</v>
      </c>
      <c r="AZ21" s="15">
        <f>AY21*(1+Main!$L$10)</f>
        <v>51192.6940563885</v>
      </c>
      <c r="BA21" s="15">
        <f>AZ21*(1+Main!$L$10)</f>
        <v>51192.6940563885</v>
      </c>
      <c r="BB21" s="15">
        <f>BA21*(1+Main!$L$10)</f>
        <v>51192.6940563885</v>
      </c>
      <c r="BC21" s="15">
        <f>BB21*(1+Main!$L$10)</f>
        <v>51192.6940563885</v>
      </c>
      <c r="BD21" s="15">
        <f>BC21*(1+Main!$L$10)</f>
        <v>51192.6940563885</v>
      </c>
      <c r="BE21" s="15">
        <f>BD21*(1+Main!$L$10)</f>
        <v>51192.6940563885</v>
      </c>
      <c r="BF21" s="15">
        <f>BE21*(1+Main!$L$10)</f>
        <v>51192.6940563885</v>
      </c>
      <c r="BG21" s="15">
        <f>BF21*(1+Main!$L$10)</f>
        <v>51192.6940563885</v>
      </c>
      <c r="BH21" s="15">
        <f>BG21*(1+Main!$L$10)</f>
        <v>51192.6940563885</v>
      </c>
      <c r="BI21" s="15">
        <f>BH21*(1+Main!$L$10)</f>
        <v>51192.6940563885</v>
      </c>
      <c r="BJ21" s="15">
        <f>BI21*(1+Main!$L$10)</f>
        <v>51192.6940563885</v>
      </c>
      <c r="BK21" s="15">
        <f>BJ21*(1+Main!$L$10)</f>
        <v>51192.6940563885</v>
      </c>
      <c r="BL21" s="15">
        <f>BK21*(1+Main!$L$10)</f>
        <v>51192.6940563885</v>
      </c>
      <c r="BM21" s="15">
        <f>BL21*(1+Main!$L$10)</f>
        <v>51192.6940563885</v>
      </c>
      <c r="BN21" s="15">
        <f>BM21*(1+Main!$L$10)</f>
        <v>51192.6940563885</v>
      </c>
      <c r="BO21" s="15">
        <f>BN21*(1+Main!$L$10)</f>
        <v>51192.6940563885</v>
      </c>
      <c r="BP21" s="15">
        <f>BO21*(1+Main!$L$10)</f>
        <v>51192.6940563885</v>
      </c>
      <c r="BQ21" s="15">
        <f>BP21*(1+Main!$L$10)</f>
        <v>51192.6940563885</v>
      </c>
      <c r="BR21" s="15">
        <f>BQ21*(1+Main!$L$10)</f>
        <v>51192.6940563885</v>
      </c>
      <c r="BS21" s="15">
        <f>BR21*(1+Main!$L$10)</f>
        <v>51192.6940563885</v>
      </c>
      <c r="BT21" s="15">
        <f>BS21*(1+Main!$L$10)</f>
        <v>51192.6940563885</v>
      </c>
      <c r="BU21" s="15">
        <f>BT21*(1+Main!$L$10)</f>
        <v>51192.6940563885</v>
      </c>
      <c r="BV21" s="15">
        <f>BU21*(1+Main!$L$10)</f>
        <v>51192.6940563885</v>
      </c>
      <c r="BW21" s="15">
        <f>BV21*(1+Main!$L$10)</f>
        <v>51192.6940563885</v>
      </c>
      <c r="BX21" s="15">
        <f>BW21*(1+Main!$L$10)</f>
        <v>51192.6940563885</v>
      </c>
      <c r="BY21" s="15">
        <f>BX21*(1+Main!$L$10)</f>
        <v>51192.6940563885</v>
      </c>
      <c r="BZ21" s="15">
        <f>BY21*(1+Main!$L$10)</f>
        <v>51192.6940563885</v>
      </c>
      <c r="CA21" s="15">
        <f>BZ21*(1+Main!$L$10)</f>
        <v>51192.6940563885</v>
      </c>
      <c r="CB21" s="15">
        <f>CA21*(1+Main!$L$10)</f>
        <v>51192.6940563885</v>
      </c>
      <c r="CC21" s="15">
        <f>CB21*(1+Main!$L$10)</f>
        <v>51192.6940563885</v>
      </c>
      <c r="CD21" s="15">
        <f>CC21*(1+Main!$L$10)</f>
        <v>51192.6940563885</v>
      </c>
      <c r="CE21" s="15">
        <f>CD21*(1+Main!$L$10)</f>
        <v>51192.6940563885</v>
      </c>
      <c r="CF21" s="15">
        <f>CE21*(1+Main!$L$10)</f>
        <v>51192.6940563885</v>
      </c>
      <c r="CG21" s="15">
        <f>CF21*(1+Main!$L$10)</f>
        <v>51192.6940563885</v>
      </c>
      <c r="CH21" s="15">
        <f>CG21*(1+Main!$L$10)</f>
        <v>51192.6940563885</v>
      </c>
      <c r="CI21" s="15">
        <f>CH21*(1+Main!$L$10)</f>
        <v>51192.6940563885</v>
      </c>
      <c r="CJ21" s="15">
        <f>CI21*(1+Main!$L$10)</f>
        <v>51192.6940563885</v>
      </c>
      <c r="CK21" s="15">
        <f>CJ21*(1+Main!$L$10)</f>
        <v>51192.6940563885</v>
      </c>
      <c r="CL21" s="15">
        <f>CK21*(1+Main!$L$10)</f>
        <v>51192.6940563885</v>
      </c>
      <c r="CM21" s="15">
        <f>CL21*(1+Main!$L$10)</f>
        <v>51192.6940563885</v>
      </c>
      <c r="CN21" s="15">
        <f>CM21*(1+Main!$L$10)</f>
        <v>51192.6940563885</v>
      </c>
      <c r="CO21" s="15">
        <f>CN21*(1+Main!$L$10)</f>
        <v>51192.6940563885</v>
      </c>
      <c r="CP21" s="15">
        <f>CO21*(1+Main!$L$10)</f>
        <v>51192.6940563885</v>
      </c>
      <c r="CQ21" s="15">
        <f>CP21*(1+Main!$L$10)</f>
        <v>51192.6940563885</v>
      </c>
      <c r="CR21" s="15">
        <f>CQ21*(1+Main!$L$10)</f>
        <v>51192.6940563885</v>
      </c>
      <c r="CS21" s="15">
        <f>CR21*(1+Main!$L$10)</f>
        <v>51192.6940563885</v>
      </c>
      <c r="CT21" s="15">
        <f>CS21*(1+Main!$L$10)</f>
        <v>51192.6940563885</v>
      </c>
      <c r="CU21" s="15">
        <f>CT21*(1+Main!$L$10)</f>
        <v>51192.6940563885</v>
      </c>
      <c r="CV21" s="15">
        <f>CU21*(1+Main!$L$10)</f>
        <v>51192.6940563885</v>
      </c>
      <c r="CW21" s="15">
        <f>CV21*(1+Main!$L$10)</f>
        <v>51192.6940563885</v>
      </c>
      <c r="CX21" s="15">
        <f>CW21*(1+Main!$L$10)</f>
        <v>51192.6940563885</v>
      </c>
      <c r="CY21" s="15">
        <f>CX21*(1+Main!$L$10)</f>
        <v>51192.6940563885</v>
      </c>
      <c r="CZ21" s="15">
        <f>CY21*(1+Main!$L$10)</f>
        <v>51192.6940563885</v>
      </c>
      <c r="DA21" s="15">
        <f>CZ21*(1+Main!$L$10)</f>
        <v>51192.6940563885</v>
      </c>
      <c r="DB21" s="15">
        <f>DA21*(1+Main!$L$10)</f>
        <v>51192.6940563885</v>
      </c>
      <c r="DC21" s="15">
        <f>DB21*(1+Main!$L$10)</f>
        <v>51192.6940563885</v>
      </c>
      <c r="DD21" s="15">
        <f>DC21*(1+Main!$L$10)</f>
        <v>51192.6940563885</v>
      </c>
      <c r="DE21" s="15">
        <f>DD21*(1+Main!$L$10)</f>
        <v>51192.6940563885</v>
      </c>
      <c r="DF21" s="15">
        <f>DE21*(1+Main!$L$10)</f>
        <v>51192.6940563885</v>
      </c>
      <c r="DG21" s="15">
        <f>DF21*(1+Main!$L$10)</f>
        <v>51192.6940563885</v>
      </c>
      <c r="DH21" s="15">
        <f>DG21*(1+Main!$L$10)</f>
        <v>51192.6940563885</v>
      </c>
      <c r="DI21" s="15">
        <f>DH21*(1+Main!$L$10)</f>
        <v>51192.6940563885</v>
      </c>
      <c r="DJ21" s="15">
        <f>DI21*(1+Main!$L$10)</f>
        <v>51192.6940563885</v>
      </c>
      <c r="DK21" s="15">
        <f>DJ21*(1+Main!$L$10)</f>
        <v>51192.6940563885</v>
      </c>
      <c r="DL21" s="15">
        <f>DK21*(1+Main!$L$10)</f>
        <v>51192.6940563885</v>
      </c>
      <c r="DM21" s="15">
        <f>DL21*(1+Main!$L$10)</f>
        <v>51192.6940563885</v>
      </c>
      <c r="DN21" s="15">
        <f>DM21*(1+Main!$L$10)</f>
        <v>51192.6940563885</v>
      </c>
      <c r="DO21" s="15">
        <f>DN21*(1+Main!$L$10)</f>
        <v>51192.6940563885</v>
      </c>
      <c r="DP21" s="15">
        <f>DO21*(1+Main!$L$10)</f>
        <v>51192.6940563885</v>
      </c>
      <c r="DQ21" s="15">
        <f>DP21*(1+Main!$L$10)</f>
        <v>51192.6940563885</v>
      </c>
      <c r="DR21" s="15">
        <f>DQ21*(1+Main!$L$10)</f>
        <v>51192.6940563885</v>
      </c>
      <c r="DS21" s="15">
        <f>DR21*(1+Main!$L$10)</f>
        <v>51192.6940563885</v>
      </c>
      <c r="DT21" s="15">
        <f>DS21*(1+Main!$L$10)</f>
        <v>51192.6940563885</v>
      </c>
      <c r="DU21" s="15">
        <f>DT21*(1+Main!$L$10)</f>
        <v>51192.6940563885</v>
      </c>
      <c r="DV21" s="15">
        <f>DU21*(1+Main!$L$10)</f>
        <v>51192.6940563885</v>
      </c>
      <c r="DW21" s="15">
        <f>DV21*(1+Main!$L$10)</f>
        <v>51192.6940563885</v>
      </c>
      <c r="DX21" s="15">
        <f>DW21*(1+Main!$L$10)</f>
        <v>51192.6940563885</v>
      </c>
      <c r="DY21" s="15">
        <f>DX21*(1+Main!$L$10)</f>
        <v>51192.6940563885</v>
      </c>
      <c r="DZ21" s="15">
        <f>DY21*(1+Main!$L$10)</f>
        <v>51192.6940563885</v>
      </c>
      <c r="EA21" s="15">
        <f>DZ21*(1+Main!$L$10)</f>
        <v>51192.6940563885</v>
      </c>
      <c r="EB21" s="15">
        <f>EA21*(1+Main!$L$10)</f>
        <v>51192.6940563885</v>
      </c>
      <c r="EC21" s="15">
        <f>EB21*(1+Main!$L$10)</f>
        <v>51192.6940563885</v>
      </c>
      <c r="ED21" s="15">
        <f>EC21*(1+Main!$L$10)</f>
        <v>51192.6940563885</v>
      </c>
      <c r="EE21" s="15">
        <f>ED21*(1+Main!$L$10)</f>
        <v>51192.6940563885</v>
      </c>
      <c r="EF21" s="15">
        <f>EE21*(1+Main!$L$10)</f>
        <v>51192.6940563885</v>
      </c>
      <c r="EG21" s="15">
        <f>EF21*(1+Main!$L$10)</f>
        <v>51192.6940563885</v>
      </c>
      <c r="EH21" s="15">
        <f>EG21*(1+Main!$L$10)</f>
        <v>51192.6940563885</v>
      </c>
      <c r="EI21" s="15">
        <f>EH21*(1+Main!$L$10)</f>
        <v>51192.6940563885</v>
      </c>
      <c r="EJ21" s="15">
        <f>EI21*(1+Main!$L$10)</f>
        <v>51192.6940563885</v>
      </c>
      <c r="EK21" s="15">
        <f>EJ21*(1+Main!$L$10)</f>
        <v>51192.6940563885</v>
      </c>
      <c r="EL21" s="15">
        <f>EK21*(1+Main!$L$10)</f>
        <v>51192.6940563885</v>
      </c>
      <c r="EM21" s="15">
        <f>EL21*(1+Main!$L$10)</f>
        <v>51192.6940563885</v>
      </c>
      <c r="EN21" s="15">
        <f>EM21*(1+Main!$L$10)</f>
        <v>51192.6940563885</v>
      </c>
    </row>
    <row r="22" spans="2:144" s="18" customFormat="1">
      <c r="B22" s="18" t="s">
        <v>41</v>
      </c>
      <c r="C22" s="19">
        <v>26</v>
      </c>
      <c r="D22" s="19">
        <v>-89</v>
      </c>
      <c r="E22" s="19">
        <v>25</v>
      </c>
      <c r="F22" s="9">
        <f>O22-SUM(C22:E22)</f>
        <v>15</v>
      </c>
      <c r="G22" s="19">
        <v>15</v>
      </c>
      <c r="H22" s="19">
        <v>16</v>
      </c>
      <c r="I22" s="19">
        <v>16</v>
      </c>
      <c r="J22" s="19">
        <v>15</v>
      </c>
      <c r="K22" s="19"/>
      <c r="L22" s="19">
        <v>141</v>
      </c>
      <c r="M22" s="19">
        <v>125</v>
      </c>
      <c r="N22" s="19">
        <v>31</v>
      </c>
      <c r="O22" s="19">
        <v>-23</v>
      </c>
      <c r="P22" s="9">
        <f>SUM(G22:J22)</f>
        <v>62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</row>
    <row r="23" spans="2:144" s="14" customFormat="1">
      <c r="B23" s="14" t="s">
        <v>40</v>
      </c>
      <c r="C23" s="15">
        <f>C21-C22</f>
        <v>2513</v>
      </c>
      <c r="D23" s="15">
        <f t="shared" ref="D23" si="37">D21-D22</f>
        <v>2703</v>
      </c>
      <c r="E23" s="15">
        <f t="shared" ref="E23" si="38">E21-E22</f>
        <v>1853</v>
      </c>
      <c r="F23" s="15">
        <f t="shared" ref="F23" si="39">F21-F22</f>
        <v>7928</v>
      </c>
      <c r="G23" s="15">
        <f t="shared" ref="G23" si="40">G21-G22</f>
        <v>1129</v>
      </c>
      <c r="H23" s="15">
        <f t="shared" ref="H23" si="41">H21-H22</f>
        <v>1478</v>
      </c>
      <c r="I23" s="15">
        <f t="shared" ref="I23" si="42">I21-I22</f>
        <v>2167</v>
      </c>
      <c r="J23" s="15">
        <f t="shared" ref="J23" si="43">J21-J22</f>
        <v>2317</v>
      </c>
      <c r="K23" s="15"/>
      <c r="L23" s="15">
        <f t="shared" ref="L23:M23" si="44">L21-L22</f>
        <v>721</v>
      </c>
      <c r="M23" s="15">
        <f t="shared" si="44"/>
        <v>5519</v>
      </c>
      <c r="N23" s="15">
        <f t="shared" ref="N23" si="45">N21-N22</f>
        <v>12556</v>
      </c>
      <c r="O23" s="15">
        <f t="shared" ref="O23" si="46">O21-O22</f>
        <v>14997</v>
      </c>
      <c r="P23" s="15">
        <f t="shared" ref="P23" si="47">P21-P22</f>
        <v>7091</v>
      </c>
      <c r="Q23" s="15">
        <f t="shared" ref="Q23" si="48">Q21-Q22</f>
        <v>8997.9999999999891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</row>
    <row r="24" spans="2:144">
      <c r="B24" t="s">
        <v>22</v>
      </c>
      <c r="C24" s="8">
        <f>C23/C25</f>
        <v>0.7246251441753172</v>
      </c>
      <c r="D24" s="8">
        <f t="shared" ref="D24:J24" si="49">D23/D25</f>
        <v>0.77717078780908566</v>
      </c>
      <c r="E24" s="8">
        <f t="shared" si="49"/>
        <v>0.53048955052963065</v>
      </c>
      <c r="F24" s="8">
        <f t="shared" si="49"/>
        <v>3.1788291900561347</v>
      </c>
      <c r="G24" s="8">
        <f t="shared" si="49"/>
        <v>0.32405281285878301</v>
      </c>
      <c r="H24" s="8">
        <f t="shared" si="49"/>
        <v>0.4245906348750359</v>
      </c>
      <c r="I24" s="8">
        <f t="shared" si="49"/>
        <v>0.61967400629110669</v>
      </c>
      <c r="J24" s="8">
        <f t="shared" si="49"/>
        <v>0.65880011373329539</v>
      </c>
      <c r="K24" s="8"/>
      <c r="L24" s="8">
        <f t="shared" ref="L24:M24" si="50">L23/L25</f>
        <v>0.22191443521083409</v>
      </c>
      <c r="M24" s="8">
        <f t="shared" si="50"/>
        <v>1.6299468399291199</v>
      </c>
      <c r="N24" s="8">
        <f t="shared" ref="N24" si="51">N23/N25</f>
        <v>3.6132374100719424</v>
      </c>
      <c r="O24" s="8">
        <f t="shared" ref="O24" si="52">O23/O25</f>
        <v>4.3032998565279774</v>
      </c>
      <c r="P24" s="8">
        <f t="shared" ref="P24" si="53">P23/P25</f>
        <v>2.0162069945976686</v>
      </c>
      <c r="Q24" s="8">
        <f t="shared" ref="Q24" si="54">Q23/Q25</f>
        <v>2.5730626251072315</v>
      </c>
    </row>
    <row r="25" spans="2:144">
      <c r="B25" t="s">
        <v>2</v>
      </c>
      <c r="C25" s="9">
        <v>3468</v>
      </c>
      <c r="D25" s="9">
        <v>3478</v>
      </c>
      <c r="E25" s="9">
        <v>3493</v>
      </c>
      <c r="F25" s="9">
        <v>2494</v>
      </c>
      <c r="G25" s="9">
        <v>3484</v>
      </c>
      <c r="H25" s="9">
        <v>3481</v>
      </c>
      <c r="I25" s="9">
        <v>3497</v>
      </c>
      <c r="J25" s="9">
        <v>3517</v>
      </c>
      <c r="K25" s="9"/>
      <c r="L25" s="9">
        <v>3249</v>
      </c>
      <c r="M25" s="9">
        <v>3386</v>
      </c>
      <c r="N25" s="9">
        <v>3475</v>
      </c>
      <c r="O25" s="9">
        <v>3485</v>
      </c>
      <c r="P25" s="9">
        <f>J25</f>
        <v>3517</v>
      </c>
      <c r="Q25" s="9">
        <v>3497</v>
      </c>
    </row>
    <row r="27" spans="2:144">
      <c r="B27" t="s">
        <v>24</v>
      </c>
      <c r="G27" s="11">
        <f>G8/C8-1</f>
        <v>-8.6930429936988296E-2</v>
      </c>
      <c r="H27" s="11">
        <f t="shared" ref="H27:J27" si="55">H8/D8-1</f>
        <v>2.2987122397400306E-2</v>
      </c>
      <c r="I27" s="11">
        <f t="shared" si="55"/>
        <v>7.8458244111349051E-2</v>
      </c>
      <c r="J27" s="11">
        <f t="shared" si="55"/>
        <v>2.1456669448086885E-2</v>
      </c>
      <c r="M27" s="11">
        <f>M8/L8-1</f>
        <v>0.70671613394216126</v>
      </c>
      <c r="N27" s="11">
        <f>N8/M8-1</f>
        <v>0.51351652639206291</v>
      </c>
      <c r="O27" s="11">
        <f t="shared" ref="O27:P27" si="56">O8/N8-1</f>
        <v>0.18795266504627928</v>
      </c>
      <c r="P27" s="11">
        <f t="shared" si="56"/>
        <v>9.4757835346634955E-3</v>
      </c>
      <c r="Q27" s="11">
        <f t="shared" ref="Q27" si="57">Q8/P8-1</f>
        <v>0.12999999999999989</v>
      </c>
      <c r="R27" s="12">
        <v>0.15</v>
      </c>
      <c r="S27" s="13">
        <v>0.2</v>
      </c>
      <c r="T27" s="13">
        <v>0.15</v>
      </c>
      <c r="U27" s="13">
        <v>0.15</v>
      </c>
      <c r="V27" s="13">
        <v>0.1</v>
      </c>
      <c r="W27" s="13">
        <v>0.1</v>
      </c>
      <c r="X27" s="13">
        <v>0.05</v>
      </c>
    </row>
    <row r="28" spans="2:144">
      <c r="B28" t="s">
        <v>25</v>
      </c>
      <c r="C28" s="11">
        <f>C10/C8</f>
        <v>0.19336448197522396</v>
      </c>
      <c r="D28" s="11">
        <f t="shared" ref="D28:J28" si="58">D10/D8</f>
        <v>0.18185100493440848</v>
      </c>
      <c r="E28" s="11">
        <f t="shared" si="58"/>
        <v>0.17892933618843684</v>
      </c>
      <c r="F28" s="11">
        <f t="shared" si="58"/>
        <v>0.17634203520483172</v>
      </c>
      <c r="G28" s="11">
        <f t="shared" si="58"/>
        <v>0.1735129806112389</v>
      </c>
      <c r="H28" s="11">
        <f t="shared" si="58"/>
        <v>0.17952941176470588</v>
      </c>
      <c r="I28" s="11">
        <f t="shared" si="58"/>
        <v>0.19843539035819235</v>
      </c>
      <c r="J28" s="11">
        <f t="shared" si="58"/>
        <v>0.16256272610572994</v>
      </c>
      <c r="L28" s="11">
        <f>L10/L8</f>
        <v>0.2102359208523592</v>
      </c>
      <c r="M28" s="11">
        <f t="shared" ref="M28:P28" si="59">M10/M8</f>
        <v>0.25279155751258753</v>
      </c>
      <c r="N28" s="11">
        <f t="shared" si="59"/>
        <v>0.25598438535759005</v>
      </c>
      <c r="O28" s="11">
        <f t="shared" si="59"/>
        <v>0.18248891736331416</v>
      </c>
      <c r="P28" s="11">
        <f t="shared" si="59"/>
        <v>0.17862626676220697</v>
      </c>
      <c r="Q28" s="11">
        <f t="shared" ref="Q28" si="60">Q10/Q8</f>
        <v>0.17862626676220689</v>
      </c>
    </row>
    <row r="29" spans="2:144">
      <c r="B29" t="s">
        <v>26</v>
      </c>
      <c r="C29" s="11">
        <f>C23/C8</f>
        <v>0.10772000514381243</v>
      </c>
      <c r="D29" s="11">
        <f t="shared" ref="D29:J29" si="61">D23/D8</f>
        <v>0.10843663497412444</v>
      </c>
      <c r="E29" s="11">
        <f t="shared" si="61"/>
        <v>7.9357601713062095E-2</v>
      </c>
      <c r="F29" s="11">
        <f t="shared" si="61"/>
        <v>0.31501569515635552</v>
      </c>
      <c r="G29" s="11">
        <f t="shared" si="61"/>
        <v>5.3002206469179851E-2</v>
      </c>
      <c r="H29" s="11">
        <f t="shared" si="61"/>
        <v>5.7960784313725491E-2</v>
      </c>
      <c r="I29" s="11">
        <f t="shared" si="61"/>
        <v>8.6053530299420214E-2</v>
      </c>
      <c r="J29" s="11">
        <f t="shared" si="61"/>
        <v>9.0131092698486792E-2</v>
      </c>
      <c r="L29" s="11">
        <f>L23/L8</f>
        <v>2.2862760020294266E-2</v>
      </c>
      <c r="M29" s="11">
        <f t="shared" ref="M29:P29" si="62">M23/M8</f>
        <v>0.10253980640246735</v>
      </c>
      <c r="N29" s="11">
        <f t="shared" si="62"/>
        <v>0.15413321548697553</v>
      </c>
      <c r="O29" s="11">
        <f t="shared" si="62"/>
        <v>0.15497091130790613</v>
      </c>
      <c r="P29" s="11">
        <f t="shared" si="62"/>
        <v>7.258675401781145E-2</v>
      </c>
      <c r="Q29" s="11">
        <f t="shared" ref="Q29" si="63">Q23/Q8</f>
        <v>8.1511227949708984E-2</v>
      </c>
      <c r="R29" s="11">
        <v>0.15</v>
      </c>
      <c r="S29" s="13">
        <f>R29</f>
        <v>0.15</v>
      </c>
      <c r="T29" s="13">
        <v>0.16</v>
      </c>
      <c r="U29" s="13">
        <v>0.17</v>
      </c>
      <c r="V29" s="13">
        <v>0.18</v>
      </c>
      <c r="W29" s="13">
        <v>0.19</v>
      </c>
      <c r="X29" s="13">
        <v>0.2</v>
      </c>
    </row>
    <row r="30" spans="2:144">
      <c r="B30" t="s">
        <v>27</v>
      </c>
      <c r="C30" s="11">
        <f>C20/C19</f>
        <v>9.3214285714285708E-2</v>
      </c>
      <c r="D30" s="11">
        <f t="shared" ref="D30:I30" si="64">D20/D19</f>
        <v>0.10997616615594144</v>
      </c>
      <c r="E30" s="11">
        <f t="shared" si="64"/>
        <v>8.1662591687041569E-2</v>
      </c>
      <c r="F30" s="11">
        <f t="shared" si="64"/>
        <v>-2.6252852578731174</v>
      </c>
      <c r="G30" s="11">
        <f t="shared" si="64"/>
        <v>0.26336123631680619</v>
      </c>
      <c r="H30" s="11">
        <f t="shared" si="64"/>
        <v>0.20826709062003179</v>
      </c>
      <c r="I30" s="11">
        <f t="shared" si="64"/>
        <v>0.2158764367816092</v>
      </c>
      <c r="J30" s="11">
        <f>J20/J19</f>
        <v>0.15690527838033261</v>
      </c>
      <c r="M30" s="11">
        <f>M20/M19</f>
        <v>0.11020022071574964</v>
      </c>
      <c r="N30" s="11">
        <f t="shared" ref="N30:P30" si="65">N20/N19</f>
        <v>8.2513302718857054E-2</v>
      </c>
      <c r="O30" s="11">
        <f t="shared" si="65"/>
        <v>-0.50145392559911761</v>
      </c>
      <c r="P30" s="11">
        <f t="shared" si="65"/>
        <v>0.20433815350389323</v>
      </c>
      <c r="Q30" s="11">
        <f t="shared" ref="Q30" si="66">Q20/Q19</f>
        <v>0.2</v>
      </c>
    </row>
  </sheetData>
  <phoneticPr fontId="4" type="noConversion"/>
  <hyperlinks>
    <hyperlink ref="A1" location="Main!A1" display="Main" xr:uid="{10B04CBF-0739-3C4D-A01E-5866B552E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2025-01-05T15:48:32Z</dcterms:created>
  <dcterms:modified xsi:type="dcterms:W3CDTF">2025-01-30T08:32:54Z</dcterms:modified>
</cp:coreProperties>
</file>