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3F419E26-FE41-5147-8226-53815695591D}" xr6:coauthVersionLast="47" xr6:coauthVersionMax="47" xr10:uidLastSave="{00000000-0000-0000-0000-000000000000}"/>
  <bookViews>
    <workbookView xWindow="480" yWindow="920" windowWidth="13640" windowHeight="17260" activeTab="1" xr2:uid="{3BDED087-3407-8241-8728-00B8A6385B6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/>
  <c r="N8" i="2"/>
  <c r="N9" i="2"/>
  <c r="N7" i="2"/>
  <c r="Z16" i="2"/>
  <c r="Z18" i="2" s="1"/>
  <c r="Z11" i="2"/>
  <c r="Z10" i="2"/>
  <c r="R15" i="2"/>
  <c r="R14" i="2"/>
  <c r="R13" i="2"/>
  <c r="R12" i="2"/>
  <c r="R9" i="2"/>
  <c r="R8" i="2"/>
  <c r="R6" i="2"/>
  <c r="U24" i="2"/>
  <c r="T25" i="2"/>
  <c r="T26" i="2"/>
  <c r="T27" i="2"/>
  <c r="T21" i="2"/>
  <c r="T20" i="2"/>
  <c r="U20" i="2"/>
  <c r="T18" i="2"/>
  <c r="U18" i="2"/>
  <c r="T16" i="2"/>
  <c r="U16" i="2"/>
  <c r="T10" i="2"/>
  <c r="T11" i="2" s="1"/>
  <c r="U10" i="2"/>
  <c r="U11" i="2"/>
  <c r="T7" i="2"/>
  <c r="Z22" i="2"/>
  <c r="Z19" i="2"/>
  <c r="Z15" i="2"/>
  <c r="Z14" i="2"/>
  <c r="V10" i="2"/>
  <c r="W10" i="2"/>
  <c r="X10" i="2"/>
  <c r="Y10" i="2"/>
  <c r="N19" i="2"/>
  <c r="N17" i="2"/>
  <c r="N15" i="2"/>
  <c r="N14" i="2"/>
  <c r="N13" i="2"/>
  <c r="N12" i="2"/>
  <c r="Z8" i="2"/>
  <c r="N5" i="2"/>
  <c r="C10" i="2"/>
  <c r="D10" i="2"/>
  <c r="E10" i="2"/>
  <c r="G10" i="2"/>
  <c r="H10" i="2"/>
  <c r="I10" i="2"/>
  <c r="K10" i="2"/>
  <c r="L10" i="2"/>
  <c r="O10" i="2"/>
  <c r="P10" i="2"/>
  <c r="Q10" i="2"/>
  <c r="M10" i="2"/>
  <c r="L6" i="1"/>
  <c r="L5" i="1"/>
  <c r="Z9" i="2"/>
  <c r="Q24" i="2"/>
  <c r="R22" i="2"/>
  <c r="Z13" i="2"/>
  <c r="Z12" i="2"/>
  <c r="N22" i="2"/>
  <c r="C6" i="2"/>
  <c r="D6" i="2"/>
  <c r="E6" i="2"/>
  <c r="F6" i="2"/>
  <c r="G6" i="2"/>
  <c r="H6" i="2"/>
  <c r="I6" i="2"/>
  <c r="J6" i="2"/>
  <c r="C5" i="2"/>
  <c r="D5" i="2"/>
  <c r="E5" i="2"/>
  <c r="F5" i="2"/>
  <c r="G5" i="2"/>
  <c r="H5" i="2"/>
  <c r="I5" i="2"/>
  <c r="J5" i="2"/>
  <c r="AH26" i="2"/>
  <c r="J22" i="2"/>
  <c r="J17" i="2"/>
  <c r="J13" i="2"/>
  <c r="J12" i="2"/>
  <c r="J9" i="2"/>
  <c r="J8" i="2"/>
  <c r="F22" i="2"/>
  <c r="F17" i="2"/>
  <c r="F13" i="2"/>
  <c r="F12" i="2"/>
  <c r="F9" i="2"/>
  <c r="F8" i="2"/>
  <c r="AA10" i="2"/>
  <c r="AA11" i="2" s="1"/>
  <c r="AA16" i="2" s="1"/>
  <c r="AB10" i="2"/>
  <c r="AB11" i="2" s="1"/>
  <c r="AB16" i="2" s="1"/>
  <c r="AC10" i="2"/>
  <c r="AC11" i="2" s="1"/>
  <c r="AC16" i="2" s="1"/>
  <c r="AD10" i="2"/>
  <c r="AD11" i="2" s="1"/>
  <c r="AD16" i="2" s="1"/>
  <c r="AE10" i="2"/>
  <c r="AE11" i="2" s="1"/>
  <c r="AE16" i="2" s="1"/>
  <c r="AF10" i="2"/>
  <c r="AF11" i="2" s="1"/>
  <c r="AF16" i="2" s="1"/>
  <c r="AG10" i="2"/>
  <c r="AG11" i="2" s="1"/>
  <c r="AG16" i="2" s="1"/>
  <c r="AH10" i="2"/>
  <c r="AH11" i="2" s="1"/>
  <c r="AI10" i="2"/>
  <c r="AI11" i="2" s="1"/>
  <c r="AJ10" i="2"/>
  <c r="AJ11" i="2" s="1"/>
  <c r="AK10" i="2"/>
  <c r="AK11" i="2" s="1"/>
  <c r="AL10" i="2"/>
  <c r="AL11" i="2" s="1"/>
  <c r="AM10" i="2"/>
  <c r="AM11" i="2" s="1"/>
  <c r="AN10" i="2"/>
  <c r="AN11" i="2" s="1"/>
  <c r="AO10" i="2"/>
  <c r="AO11" i="2" s="1"/>
  <c r="AP10" i="2"/>
  <c r="AP11" i="2" s="1"/>
  <c r="AQ10" i="2"/>
  <c r="AQ11" i="2" s="1"/>
  <c r="AR10" i="2"/>
  <c r="AR11" i="2" s="1"/>
  <c r="AS10" i="2"/>
  <c r="AS11" i="2" s="1"/>
  <c r="L4" i="1"/>
  <c r="AA22" i="2" l="1"/>
  <c r="AB22" i="2" s="1"/>
  <c r="AC22" i="2" s="1"/>
  <c r="AD22" i="2" s="1"/>
  <c r="AE22" i="2" s="1"/>
  <c r="AF22" i="2" s="1"/>
  <c r="AG22" i="2" s="1"/>
  <c r="AH22" i="2" s="1"/>
  <c r="X11" i="2"/>
  <c r="X16" i="2" s="1"/>
  <c r="J10" i="2"/>
  <c r="F10" i="2"/>
  <c r="R10" i="2"/>
  <c r="N10" i="2"/>
  <c r="O24" i="2"/>
  <c r="J7" i="2"/>
  <c r="C7" i="2"/>
  <c r="C11" i="2" s="1"/>
  <c r="P24" i="2"/>
  <c r="Z6" i="2"/>
  <c r="E7" i="2"/>
  <c r="E11" i="2" s="1"/>
  <c r="R5" i="2"/>
  <c r="Z5" i="2" s="1"/>
  <c r="AA5" i="2" s="1"/>
  <c r="V7" i="2"/>
  <c r="V11" i="2" s="1"/>
  <c r="V16" i="2" s="1"/>
  <c r="X7" i="2"/>
  <c r="F7" i="2"/>
  <c r="D7" i="2"/>
  <c r="D11" i="2" s="1"/>
  <c r="I7" i="2"/>
  <c r="I11" i="2" s="1"/>
  <c r="Q7" i="2"/>
  <c r="H7" i="2"/>
  <c r="H11" i="2" s="1"/>
  <c r="G7" i="2"/>
  <c r="G11" i="2" s="1"/>
  <c r="M7" i="2"/>
  <c r="W7" i="2"/>
  <c r="W11" i="2" s="1"/>
  <c r="W16" i="2" s="1"/>
  <c r="U7" i="2"/>
  <c r="Y7" i="2"/>
  <c r="Y25" i="2" s="1"/>
  <c r="K7" i="2"/>
  <c r="O7" i="2"/>
  <c r="L7" i="2"/>
  <c r="L25" i="2" s="1"/>
  <c r="P7" i="2"/>
  <c r="V24" i="2"/>
  <c r="W24" i="2"/>
  <c r="X24" i="2"/>
  <c r="Y24" i="2"/>
  <c r="L7" i="1"/>
  <c r="Y11" i="2" l="1"/>
  <c r="Y16" i="2" s="1"/>
  <c r="J11" i="2"/>
  <c r="J16" i="2"/>
  <c r="J18" i="2" s="1"/>
  <c r="J20" i="2" s="1"/>
  <c r="J21" i="2" s="1"/>
  <c r="E16" i="2"/>
  <c r="E18" i="2" s="1"/>
  <c r="E20" i="2" s="1"/>
  <c r="E21" i="2" s="1"/>
  <c r="C16" i="2"/>
  <c r="C18" i="2" s="1"/>
  <c r="C20" i="2" s="1"/>
  <c r="C21" i="2" s="1"/>
  <c r="G16" i="2"/>
  <c r="G18" i="2" s="1"/>
  <c r="G20" i="2" s="1"/>
  <c r="G21" i="2" s="1"/>
  <c r="H16" i="2"/>
  <c r="H18" i="2" s="1"/>
  <c r="H20" i="2" s="1"/>
  <c r="H21" i="2" s="1"/>
  <c r="I16" i="2"/>
  <c r="I18" i="2" s="1"/>
  <c r="I20" i="2" s="1"/>
  <c r="I21" i="2" s="1"/>
  <c r="D16" i="2"/>
  <c r="D18" i="2" s="1"/>
  <c r="D20" i="2" s="1"/>
  <c r="D21" i="2" s="1"/>
  <c r="R7" i="2"/>
  <c r="R25" i="2" s="1"/>
  <c r="Y18" i="2"/>
  <c r="Y20" i="2" s="1"/>
  <c r="N25" i="2"/>
  <c r="O11" i="2"/>
  <c r="O25" i="2"/>
  <c r="K11" i="2"/>
  <c r="K16" i="2" s="1"/>
  <c r="K25" i="2"/>
  <c r="M11" i="2"/>
  <c r="M16" i="2" s="1"/>
  <c r="M25" i="2"/>
  <c r="F11" i="2"/>
  <c r="Q11" i="2"/>
  <c r="Q16" i="2" s="1"/>
  <c r="Q25" i="2"/>
  <c r="AB5" i="2"/>
  <c r="AC5" i="2" s="1"/>
  <c r="P11" i="2"/>
  <c r="P16" i="2" s="1"/>
  <c r="P25" i="2"/>
  <c r="AA18" i="2"/>
  <c r="AA21" i="2" s="1"/>
  <c r="X25" i="2"/>
  <c r="V18" i="2"/>
  <c r="W18" i="2"/>
  <c r="U25" i="2"/>
  <c r="X18" i="2"/>
  <c r="L11" i="2"/>
  <c r="L16" i="2" s="1"/>
  <c r="W25" i="2"/>
  <c r="V25" i="2"/>
  <c r="O16" i="2" l="1"/>
  <c r="Y26" i="2"/>
  <c r="Y21" i="2"/>
  <c r="Z7" i="2"/>
  <c r="Z25" i="2" s="1"/>
  <c r="R11" i="2"/>
  <c r="R16" i="2" s="1"/>
  <c r="F16" i="2"/>
  <c r="F18" i="2" s="1"/>
  <c r="F20" i="2" s="1"/>
  <c r="F21" i="2" s="1"/>
  <c r="AB18" i="2"/>
  <c r="N11" i="2"/>
  <c r="P18" i="2"/>
  <c r="P20" i="2" s="1"/>
  <c r="P27" i="2"/>
  <c r="Q18" i="2"/>
  <c r="Q20" i="2" s="1"/>
  <c r="Q27" i="2"/>
  <c r="L18" i="2"/>
  <c r="L20" i="2" s="1"/>
  <c r="L27" i="2"/>
  <c r="M18" i="2"/>
  <c r="M20" i="2" s="1"/>
  <c r="M27" i="2"/>
  <c r="K18" i="2"/>
  <c r="K20" i="2" s="1"/>
  <c r="K27" i="2"/>
  <c r="O18" i="2"/>
  <c r="O20" i="2" s="1"/>
  <c r="O27" i="2"/>
  <c r="U27" i="2"/>
  <c r="X20" i="2"/>
  <c r="W20" i="2"/>
  <c r="V20" i="2"/>
  <c r="Y27" i="2"/>
  <c r="V27" i="2"/>
  <c r="X27" i="2"/>
  <c r="W27" i="2"/>
  <c r="AD5" i="2"/>
  <c r="AC18" i="2"/>
  <c r="AB21" i="2" l="1"/>
  <c r="X21" i="2"/>
  <c r="X26" i="2"/>
  <c r="R17" i="2"/>
  <c r="R27" i="2" s="1"/>
  <c r="W21" i="2"/>
  <c r="W26" i="2"/>
  <c r="V26" i="2"/>
  <c r="V21" i="2"/>
  <c r="U21" i="2"/>
  <c r="U26" i="2"/>
  <c r="N16" i="2"/>
  <c r="N18" i="2" s="1"/>
  <c r="N20" i="2" s="1"/>
  <c r="O21" i="2"/>
  <c r="O26" i="2"/>
  <c r="L21" i="2"/>
  <c r="L26" i="2"/>
  <c r="K21" i="2"/>
  <c r="K26" i="2"/>
  <c r="M21" i="2"/>
  <c r="M26" i="2"/>
  <c r="Q21" i="2"/>
  <c r="Q26" i="2"/>
  <c r="P21" i="2"/>
  <c r="P26" i="2"/>
  <c r="AE5" i="2"/>
  <c r="AD18" i="2"/>
  <c r="AC21" i="2"/>
  <c r="R18" i="2" l="1"/>
  <c r="R20" i="2" s="1"/>
  <c r="R26" i="2" s="1"/>
  <c r="Z17" i="2"/>
  <c r="Z20" i="2" s="1"/>
  <c r="N27" i="2"/>
  <c r="N21" i="2"/>
  <c r="N26" i="2"/>
  <c r="R21" i="2"/>
  <c r="AD21" i="2"/>
  <c r="AF5" i="2"/>
  <c r="AE18" i="2"/>
  <c r="Z27" i="2" l="1"/>
  <c r="Z21" i="2"/>
  <c r="Z26" i="2"/>
  <c r="AE21" i="2"/>
  <c r="AG5" i="2"/>
  <c r="AF18" i="2"/>
  <c r="AF21" i="2" l="1"/>
  <c r="AH5" i="2"/>
  <c r="AG18" i="2"/>
  <c r="AH18" i="2" l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EQ18" i="2" s="1"/>
  <c r="ER18" i="2" s="1"/>
  <c r="ES18" i="2" s="1"/>
  <c r="ET18" i="2" s="1"/>
  <c r="EU18" i="2" s="1"/>
  <c r="EV18" i="2" s="1"/>
  <c r="EW18" i="2" s="1"/>
  <c r="EX18" i="2" s="1"/>
  <c r="EY18" i="2" s="1"/>
  <c r="EZ18" i="2" s="1"/>
  <c r="FA18" i="2" s="1"/>
  <c r="FB18" i="2" s="1"/>
  <c r="FC18" i="2" s="1"/>
  <c r="FD18" i="2" s="1"/>
  <c r="L12" i="1" s="1"/>
  <c r="AG21" i="2"/>
  <c r="AH21" i="2"/>
  <c r="L13" i="1" l="1"/>
  <c r="L15" i="1" s="1"/>
</calcChain>
</file>

<file path=xl/sharedStrings.xml><?xml version="1.0" encoding="utf-8"?>
<sst xmlns="http://schemas.openxmlformats.org/spreadsheetml/2006/main" count="52" uniqueCount="48">
  <si>
    <t>Price</t>
  </si>
  <si>
    <t>Shares</t>
  </si>
  <si>
    <t>Q424</t>
  </si>
  <si>
    <t>MC</t>
  </si>
  <si>
    <t>Cash</t>
  </si>
  <si>
    <t>Debt</t>
  </si>
  <si>
    <t>EV</t>
  </si>
  <si>
    <t>growth</t>
  </si>
  <si>
    <t>discount</t>
  </si>
  <si>
    <t>NPV</t>
  </si>
  <si>
    <t>price target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</si>
  <si>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</si>
  <si>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</si>
  <si>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</si>
  <si>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</si>
  <si>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</si>
  <si>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</si>
  <si>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</si>
  <si>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</si>
  <si>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</si>
  <si>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</si>
  <si>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</si>
  <si>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</si>
  <si>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</si>
  <si>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COGS</t>
  </si>
  <si>
    <t>Gross profit</t>
  </si>
  <si>
    <t>SMG&amp;A</t>
  </si>
  <si>
    <t>OPEX</t>
  </si>
  <si>
    <t>OPINC</t>
  </si>
  <si>
    <t>interest expense</t>
  </si>
  <si>
    <t>Pretax</t>
  </si>
  <si>
    <t>tax</t>
  </si>
  <si>
    <t>Net income</t>
  </si>
  <si>
    <t>EPS</t>
  </si>
  <si>
    <t>Revenue y/y</t>
  </si>
  <si>
    <t>gross margin%</t>
  </si>
  <si>
    <t>profit margin%</t>
  </si>
  <si>
    <t>tax%</t>
  </si>
  <si>
    <t>Q121</t>
  </si>
  <si>
    <t>Q221</t>
  </si>
  <si>
    <t>Q321</t>
  </si>
  <si>
    <t>Q421</t>
  </si>
  <si>
    <t>Other</t>
  </si>
  <si>
    <t>noncontrolling interest</t>
  </si>
  <si>
    <t>Net income to shareholders</t>
  </si>
  <si>
    <t>interest income</t>
  </si>
  <si>
    <t>other</t>
  </si>
  <si>
    <t>equity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</si>
</sst>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"/>
      <family val="2"/>
    </font>
    <font>
      <u/>
      <sz val="12"/>
      <color theme="10"/>
      <name val="ArialMT"/>
      <family val="2"/>
    </font>
    <font>
      <sz val="8"/>
      <name val="ArialMT"/>
      <family val="2"/>
    </font>
    <font>
      <i/>
      <sz val="12"/>
      <color theme="1"/>
      <name val="ArialMT"/>
    </font>
    <font>
      <b/>
      <i/>
      <sz val="12"/>
      <color theme="1"/>
      <name val="ArialMT"/>
    </font>
    <font>
      <sz val="12"/>
      <color theme="1"/>
      <name val="ArialMT"/>
    </font>
    <font>
      <b/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4" fontId="2" fillId="0" borderId="0" xfId="1" applyNumberFormat="1" applyFont="1"/>
    <xf numFmtId="9" fontId="0" fillId="0" borderId="0" xfId="2" applyFont="1"/>
    <xf numFmtId="0" fontId="3" fillId="0" borderId="0" xfId="3"/>
    <xf numFmtId="3" fontId="0" fillId="0" borderId="0" xfId="0" applyNumberFormat="1"/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/>
    <xf numFmtId="10" fontId="0" fillId="0" borderId="0" xfId="2" applyNumberFormat="1" applyFont="1"/>
    <xf numFmtId="0" fontId="6" fillId="0" borderId="0" xfId="0" applyFont="1"/>
    <xf numFmtId="3" fontId="6" fillId="0" borderId="0" xfId="0" applyNumberFormat="1" applyFont="1"/>
    <xf numFmtId="20" fontId="0" fillId="0" borderId="0" xfId="0" applyNumberFormat="1" applyAlignment="1">
      <alignment horizontal="left"/>
    </xf>
    <xf numFmtId="14" fontId="0" fillId="0" borderId="0" xfId="0" applyNumberFormat="1"/>
    <xf numFmtId="0" fontId="7" fillId="0" borderId="0" xfId="0" applyFont="1"/>
    <xf numFmtId="3" fontId="7" fillId="0" borderId="0" xfId="0" applyNumberFormat="1" applyFont="1"/>
    <xf numFmtId="0" fontId="0" fillId="2" borderId="0" xfId="0" applyFill="1"/>
    <xf numFmtId="3" fontId="0" fillId="2" borderId="0" xfId="0" applyNumberFormat="1" applyFill="1"/>
    <xf numFmtId="3" fontId="6" fillId="2" borderId="0" xfId="0" applyNumberFormat="1" applyFont="1" applyFill="1"/>
    <xf numFmtId="3" fontId="7" fillId="2" borderId="0" xfId="0" applyNumberFormat="1" applyFont="1" applyFill="1"/>
    <xf numFmtId="3" fontId="5" fillId="2" borderId="0" xfId="0" applyNumberFormat="1" applyFont="1" applyFill="1"/>
    <xf numFmtId="4" fontId="5" fillId="2" borderId="0" xfId="0" applyNumberFormat="1" applyFont="1" applyFill="1"/>
    <xf numFmtId="10" fontId="0" fillId="2" borderId="0" xfId="2" applyNumberFormat="1" applyFont="1" applyFill="1"/>
    <xf numFmtId="0" fontId="8" fillId="0" borderId="0" xfId="0" applyFont="1"/>
    <xf numFmtId="3" fontId="8" fillId="2" borderId="0" xfId="0" applyNumberFormat="1" applyFont="1" applyFill="1"/>
    <xf numFmtId="3" fontId="8" fillId="0" borderId="0" xfId="0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5623-B6AF-424A-9429-F5411A9FAD84}">
  <dimension ref="G1:M15"/>
  <sheetViews>
    <sheetView topLeftCell="F1" workbookViewId="0">
      <selection activeCell="L14" sqref="L14"/>
    </sheetView>
  </sheetViews>
  <sheetFormatPr baseColWidth="10" defaultRowHeight="16"/>
  <sheetData>
    <row r="1" spans="7:13">
      <c r="M1" s="17">
        <v>45669</v>
      </c>
    </row>
    <row r="2" spans="7:13">
      <c r="K2" s="1" t="s">
        <v>0</v>
      </c>
      <c r="L2" s="2">
        <v>61</v>
      </c>
    </row>
    <row r="3" spans="7:13">
      <c r="K3" s="1" t="s">
        <v>1</v>
      </c>
      <c r="L3" s="3">
        <v>4308</v>
      </c>
      <c r="M3" t="s">
        <v>23</v>
      </c>
    </row>
    <row r="4" spans="7:13">
      <c r="K4" s="1" t="s">
        <v>3</v>
      </c>
      <c r="L4" s="3">
        <f>L2*L3</f>
        <v>262788</v>
      </c>
    </row>
    <row r="5" spans="7:13">
      <c r="K5" s="1" t="s">
        <v>4</v>
      </c>
      <c r="L5" s="3">
        <f>13938+2439+1787+4714</f>
        <v>22878</v>
      </c>
      <c r="M5" t="s">
        <v>23</v>
      </c>
    </row>
    <row r="6" spans="7:13">
      <c r="K6" s="1" t="s">
        <v>5</v>
      </c>
      <c r="L6" s="3">
        <f>2203+1067+42994</f>
        <v>46264</v>
      </c>
      <c r="M6" t="s">
        <v>23</v>
      </c>
    </row>
    <row r="7" spans="7:13">
      <c r="K7" s="1" t="s">
        <v>6</v>
      </c>
      <c r="L7" s="3">
        <f>L4-L5+L6</f>
        <v>286174</v>
      </c>
    </row>
    <row r="8" spans="7:13">
      <c r="K8" s="1"/>
      <c r="L8" s="1"/>
    </row>
    <row r="9" spans="7:13">
      <c r="K9" s="1"/>
      <c r="L9" s="1"/>
    </row>
    <row r="10" spans="7:13">
      <c r="K10" s="1" t="s">
        <v>7</v>
      </c>
      <c r="L10" s="4">
        <v>0.01</v>
      </c>
    </row>
    <row r="11" spans="7:13">
      <c r="G11" s="16"/>
      <c r="K11" s="1" t="s">
        <v>8</v>
      </c>
      <c r="L11" s="5">
        <v>7.0000000000000007E-2</v>
      </c>
    </row>
    <row r="12" spans="7:13">
      <c r="K12" s="1" t="s">
        <v>9</v>
      </c>
      <c r="L12" s="2">
        <f>NPV(L11,Model!AA18:FD18)+L5-L6</f>
        <v>209256.37194720606</v>
      </c>
    </row>
    <row r="13" spans="7:13">
      <c r="K13" s="1" t="s">
        <v>10</v>
      </c>
      <c r="L13" s="6">
        <f>L12/L3</f>
        <v>48.573902494708925</v>
      </c>
    </row>
    <row r="15" spans="7:13">
      <c r="L15" s="7">
        <f>L13/L2-1</f>
        <v>-0.20370651648018157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727C-CA7F-E746-8E42-955BCD0EE802}">
  <dimension ref="A1:FD32"/>
  <sheetViews>
    <sheetView tabSelected="1" workbookViewId="0">
      <pane xSplit="2" ySplit="4" topLeftCell="Y5" activePane="bottomRight" state="frozen"/>
      <selection pane="topRight" activeCell="C1" sqref="C1"/>
      <selection pane="bottomLeft" activeCell="A5" sqref="A5"/>
      <selection pane="bottomRight" activeCell="AE25" sqref="AE25"/>
    </sheetView>
  </sheetViews>
  <sheetFormatPr baseColWidth="10" defaultRowHeight="16"/>
  <cols>
    <col min="1" max="1" width="4.85546875" bestFit="1" customWidth="1"/>
    <col min="2" max="2" width="24.42578125" bestFit="1" customWidth="1"/>
    <col min="3" max="10" width="10.7109375" style="20"/>
  </cols>
  <sheetData>
    <row r="1" spans="1:46">
      <c r="A1" s="8" t="s">
        <v>11</v>
      </c>
    </row>
    <row r="4" spans="1:46">
      <c r="C4" s="20" t="s">
        <v>38</v>
      </c>
      <c r="D4" s="20" t="s">
        <v>39</v>
      </c>
      <c r="E4" s="20" t="s">
        <v>40</v>
      </c>
      <c r="F4" s="20" t="s">
        <v>41</v>
      </c>
      <c r="G4" s="20" t="s">
        <v>13</v>
      </c>
      <c r="H4" s="20" t="s">
        <v>14</v>
      </c>
      <c r="I4" s="20" t="s">
        <v>15</v>
      </c>
      <c r="J4" s="20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  <c r="AB4">
        <v>2026</v>
      </c>
      <c r="AC4">
        <v>2027</v>
      </c>
      <c r="AD4">
        <v>2028</v>
      </c>
      <c r="AE4">
        <v>2029</v>
      </c>
      <c r="AF4">
        <v>2030</v>
      </c>
      <c r="AG4">
        <v>2031</v>
      </c>
      <c r="AH4">
        <v>2032</v>
      </c>
    </row>
    <row r="5" spans="1:46" s="27" customFormat="1">
      <c r="B5" s="27" t="s">
        <v>12</v>
      </c>
      <c r="C5" s="28" t="e">
        <f>#REF!+#REF!</f>
        <v>#REF!</v>
      </c>
      <c r="D5" s="28" t="e">
        <f>#REF!+#REF!</f>
        <v>#REF!</v>
      </c>
      <c r="E5" s="28" t="e">
        <f>#REF!+#REF!</f>
        <v>#REF!</v>
      </c>
      <c r="F5" s="28" t="e">
        <f>#REF!+#REF!</f>
        <v>#REF!</v>
      </c>
      <c r="G5" s="28" t="e">
        <f>#REF!+#REF!</f>
        <v>#REF!</v>
      </c>
      <c r="H5" s="28" t="e">
        <f>#REF!+#REF!</f>
        <v>#REF!</v>
      </c>
      <c r="I5" s="28" t="e">
        <f>#REF!+#REF!</f>
        <v>#REF!</v>
      </c>
      <c r="J5" s="28" t="e">
        <f>#REF!+#REF!</f>
        <v>#REF!</v>
      </c>
      <c r="K5" s="29">
        <v>10980</v>
      </c>
      <c r="L5" s="29">
        <v>11972</v>
      </c>
      <c r="M5" s="29">
        <v>11953</v>
      </c>
      <c r="N5" s="29">
        <f>Y5-SUM(K5:M5)</f>
        <v>10849</v>
      </c>
      <c r="O5" s="29">
        <v>11300</v>
      </c>
      <c r="P5" s="29">
        <v>12363</v>
      </c>
      <c r="Q5" s="29">
        <v>11854</v>
      </c>
      <c r="R5" s="29">
        <f>N5*(1+R24)</f>
        <v>10957.49</v>
      </c>
      <c r="S5" s="29"/>
      <c r="T5" s="29">
        <v>34300</v>
      </c>
      <c r="U5" s="29">
        <v>37266</v>
      </c>
      <c r="V5" s="29">
        <v>33014</v>
      </c>
      <c r="W5" s="29">
        <v>38655</v>
      </c>
      <c r="X5" s="29">
        <v>43004</v>
      </c>
      <c r="Y5" s="29">
        <v>45754</v>
      </c>
      <c r="Z5" s="29">
        <f>SUM(O5:R5)</f>
        <v>46474.49</v>
      </c>
      <c r="AA5" s="29">
        <f>Z5*(1+AA24)</f>
        <v>48333.469599999997</v>
      </c>
      <c r="AB5" s="29">
        <f>AA5*(1+AB24)</f>
        <v>50750.143080000002</v>
      </c>
      <c r="AC5" s="29">
        <f>AB5*(1+AC24)</f>
        <v>53287.650234000001</v>
      </c>
      <c r="AD5" s="29">
        <f>AC5*(1+AD24)</f>
        <v>54886.27974102</v>
      </c>
      <c r="AE5" s="29">
        <f>AD5*(1+AE24)</f>
        <v>58728.319322891402</v>
      </c>
      <c r="AF5" s="29">
        <f>AE5*(1+AF24)</f>
        <v>59902.885709349233</v>
      </c>
      <c r="AG5" s="29">
        <f>AF5*(1+AG24)</f>
        <v>61100.943423536221</v>
      </c>
      <c r="AH5" s="29">
        <f>AG5*(1+AH24)</f>
        <v>62322.962292006945</v>
      </c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</row>
    <row r="6" spans="1:46" s="18" customFormat="1">
      <c r="B6" s="18" t="s">
        <v>24</v>
      </c>
      <c r="C6" s="23" t="e">
        <f>SUM(#REF!)</f>
        <v>#REF!</v>
      </c>
      <c r="D6" s="23" t="e">
        <f>SUM(#REF!)</f>
        <v>#REF!</v>
      </c>
      <c r="E6" s="23" t="e">
        <f>SUM(#REF!)</f>
        <v>#REF!</v>
      </c>
      <c r="F6" s="23" t="e">
        <f>SUM(#REF!)</f>
        <v>#REF!</v>
      </c>
      <c r="G6" s="23" t="e">
        <f>SUM(#REF!)</f>
        <v>#REF!</v>
      </c>
      <c r="H6" s="23" t="e">
        <f>SUM(#REF!)</f>
        <v>#REF!</v>
      </c>
      <c r="I6" s="23" t="e">
        <f>SUM(#REF!)</f>
        <v>#REF!</v>
      </c>
      <c r="J6" s="23" t="e">
        <f>SUM(#REF!)</f>
        <v>#REF!</v>
      </c>
      <c r="K6" s="19">
        <v>4317</v>
      </c>
      <c r="L6" s="19">
        <v>4912</v>
      </c>
      <c r="M6" s="19">
        <v>4657</v>
      </c>
      <c r="N6" s="19">
        <f>Y6-SUM(K6:M6)</f>
        <v>4634</v>
      </c>
      <c r="O6" s="19">
        <v>4235</v>
      </c>
      <c r="P6" s="19">
        <v>4812</v>
      </c>
      <c r="Q6" s="19">
        <v>4664</v>
      </c>
      <c r="R6" s="19">
        <f>Q6*(1+R24)</f>
        <v>4710.6400000000003</v>
      </c>
      <c r="S6" s="19"/>
      <c r="T6" s="19">
        <v>13067</v>
      </c>
      <c r="U6" s="19">
        <v>14619</v>
      </c>
      <c r="V6" s="19">
        <v>13433</v>
      </c>
      <c r="W6" s="19">
        <v>15357</v>
      </c>
      <c r="X6" s="19">
        <v>18000</v>
      </c>
      <c r="Y6" s="19">
        <v>18520</v>
      </c>
      <c r="Z6" s="19">
        <f>SUM(O6:R6)</f>
        <v>18421.64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</row>
    <row r="7" spans="1:46" s="10" customFormat="1">
      <c r="B7" s="10" t="s">
        <v>25</v>
      </c>
      <c r="C7" s="24" t="e">
        <f>C5-C6</f>
        <v>#REF!</v>
      </c>
      <c r="D7" s="24" t="e">
        <f>D5-D6</f>
        <v>#REF!</v>
      </c>
      <c r="E7" s="24" t="e">
        <f>E5-E6</f>
        <v>#REF!</v>
      </c>
      <c r="F7" s="24" t="e">
        <f>F5-F6</f>
        <v>#REF!</v>
      </c>
      <c r="G7" s="24" t="e">
        <f>G5-G6</f>
        <v>#REF!</v>
      </c>
      <c r="H7" s="24" t="e">
        <f>H5-H6</f>
        <v>#REF!</v>
      </c>
      <c r="I7" s="24" t="e">
        <f>I5-I6</f>
        <v>#REF!</v>
      </c>
      <c r="J7" s="24" t="e">
        <f>J5-J6</f>
        <v>#REF!</v>
      </c>
      <c r="K7" s="11">
        <f>K5-K6</f>
        <v>6663</v>
      </c>
      <c r="L7" s="11">
        <f>L5-L6</f>
        <v>7060</v>
      </c>
      <c r="M7" s="11">
        <f>M5-M6</f>
        <v>7296</v>
      </c>
      <c r="N7" s="11">
        <f>Y7-SUM(K7:M7)</f>
        <v>6215</v>
      </c>
      <c r="O7" s="11">
        <f>O5-O6</f>
        <v>7065</v>
      </c>
      <c r="P7" s="11">
        <f>P5-P6</f>
        <v>7551</v>
      </c>
      <c r="Q7" s="11">
        <f>Q5-Q6</f>
        <v>7190</v>
      </c>
      <c r="R7" s="11">
        <f>R5-R6</f>
        <v>6246.8499999999995</v>
      </c>
      <c r="S7" s="11"/>
      <c r="T7" s="11">
        <f>T5-T6</f>
        <v>21233</v>
      </c>
      <c r="U7" s="11">
        <f>U5-U6</f>
        <v>22647</v>
      </c>
      <c r="V7" s="11">
        <f>V5-V6</f>
        <v>19581</v>
      </c>
      <c r="W7" s="11">
        <f>W5-W6</f>
        <v>23298</v>
      </c>
      <c r="X7" s="11">
        <f>X5-X6</f>
        <v>25004</v>
      </c>
      <c r="Y7" s="11">
        <f>Y5-Y6</f>
        <v>27234</v>
      </c>
      <c r="Z7" s="11">
        <f>SUM(O7:R7)</f>
        <v>28052.85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 spans="1:46">
      <c r="B8" t="s">
        <v>26</v>
      </c>
      <c r="C8" s="21">
        <v>319</v>
      </c>
      <c r="D8" s="21">
        <v>341</v>
      </c>
      <c r="E8" s="21">
        <v>376</v>
      </c>
      <c r="F8" s="21">
        <f>W8-SUM(C8:E8)</f>
        <v>11108</v>
      </c>
      <c r="G8" s="21">
        <v>597</v>
      </c>
      <c r="H8" s="21">
        <v>592</v>
      </c>
      <c r="I8" s="21">
        <v>557</v>
      </c>
      <c r="J8" s="21">
        <f>X8-SUM(G8:I8)</f>
        <v>11134</v>
      </c>
      <c r="K8" s="9">
        <v>3185</v>
      </c>
      <c r="L8" s="9">
        <v>3321</v>
      </c>
      <c r="M8" s="9">
        <v>3667</v>
      </c>
      <c r="N8" s="9">
        <f>Y8-SUM(K8:M8)</f>
        <v>3799</v>
      </c>
      <c r="O8" s="9">
        <v>3351</v>
      </c>
      <c r="P8" s="9">
        <v>3549</v>
      </c>
      <c r="Q8" s="9">
        <v>3636</v>
      </c>
      <c r="R8" s="9">
        <f>Q8</f>
        <v>3636</v>
      </c>
      <c r="S8" s="9"/>
      <c r="T8" s="9">
        <v>11002</v>
      </c>
      <c r="U8" s="9">
        <v>12103</v>
      </c>
      <c r="V8" s="9">
        <v>9731</v>
      </c>
      <c r="W8" s="9">
        <v>12144</v>
      </c>
      <c r="X8" s="9">
        <v>12880</v>
      </c>
      <c r="Y8" s="9">
        <v>13972</v>
      </c>
      <c r="Z8" s="9">
        <f>SUM(O8:R8)</f>
        <v>14172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>
      <c r="B9" t="s">
        <v>42</v>
      </c>
      <c r="C9" s="21">
        <v>0</v>
      </c>
      <c r="D9" s="21">
        <v>0</v>
      </c>
      <c r="E9" s="21">
        <v>0</v>
      </c>
      <c r="F9" s="21">
        <f>W9-SUM(C9:E9)</f>
        <v>846</v>
      </c>
      <c r="G9" s="21">
        <v>293</v>
      </c>
      <c r="H9" s="21">
        <v>616</v>
      </c>
      <c r="I9" s="21">
        <v>590</v>
      </c>
      <c r="J9" s="21">
        <f>X9-SUM(G9:I9)</f>
        <v>-284</v>
      </c>
      <c r="K9" s="9">
        <v>111</v>
      </c>
      <c r="L9" s="9">
        <v>1338</v>
      </c>
      <c r="M9" s="9">
        <v>359</v>
      </c>
      <c r="N9" s="9">
        <f>Y9-SUM(K9:M9)</f>
        <v>143</v>
      </c>
      <c r="O9" s="9">
        <v>1573</v>
      </c>
      <c r="P9" s="9">
        <v>1370</v>
      </c>
      <c r="Q9" s="9">
        <v>1044</v>
      </c>
      <c r="R9" s="9">
        <f>Q9</f>
        <v>1044</v>
      </c>
      <c r="S9" s="9"/>
      <c r="T9" s="9">
        <v>1079</v>
      </c>
      <c r="U9" s="9">
        <v>458</v>
      </c>
      <c r="V9" s="9">
        <v>853</v>
      </c>
      <c r="W9" s="9">
        <v>846</v>
      </c>
      <c r="X9" s="9">
        <v>1215</v>
      </c>
      <c r="Y9" s="9">
        <v>1951</v>
      </c>
      <c r="Z9" s="9">
        <f>SUM(O9:R9)</f>
        <v>5031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 s="10" customFormat="1">
      <c r="B10" s="10" t="s">
        <v>27</v>
      </c>
      <c r="C10" s="11">
        <f t="shared" ref="C10:L10" si="0">C8+C9</f>
        <v>319</v>
      </c>
      <c r="D10" s="11">
        <f t="shared" si="0"/>
        <v>341</v>
      </c>
      <c r="E10" s="11">
        <f t="shared" si="0"/>
        <v>376</v>
      </c>
      <c r="F10" s="11">
        <f t="shared" si="0"/>
        <v>11954</v>
      </c>
      <c r="G10" s="11">
        <f t="shared" si="0"/>
        <v>890</v>
      </c>
      <c r="H10" s="11">
        <f t="shared" si="0"/>
        <v>1208</v>
      </c>
      <c r="I10" s="11">
        <f t="shared" si="0"/>
        <v>1147</v>
      </c>
      <c r="J10" s="11">
        <f t="shared" si="0"/>
        <v>10850</v>
      </c>
      <c r="K10" s="11">
        <f t="shared" si="0"/>
        <v>3296</v>
      </c>
      <c r="L10" s="11">
        <f t="shared" si="0"/>
        <v>4659</v>
      </c>
      <c r="M10" s="11">
        <f>M8+M9</f>
        <v>4026</v>
      </c>
      <c r="N10" s="11">
        <f t="shared" ref="N10:R10" si="1">N8+N9</f>
        <v>3942</v>
      </c>
      <c r="O10" s="11">
        <f t="shared" si="1"/>
        <v>4924</v>
      </c>
      <c r="P10" s="11">
        <f t="shared" si="1"/>
        <v>4919</v>
      </c>
      <c r="Q10" s="11">
        <f t="shared" si="1"/>
        <v>4680</v>
      </c>
      <c r="R10" s="11">
        <f t="shared" si="1"/>
        <v>4680</v>
      </c>
      <c r="S10" s="11"/>
      <c r="T10" s="11">
        <f t="shared" ref="T10" si="2">T8+T9</f>
        <v>12081</v>
      </c>
      <c r="U10" s="11">
        <f t="shared" ref="U10" si="3">U8+U9</f>
        <v>12561</v>
      </c>
      <c r="V10" s="11">
        <f t="shared" ref="V10" si="4">V8+V9</f>
        <v>10584</v>
      </c>
      <c r="W10" s="11">
        <f t="shared" ref="W10" si="5">W8+W9</f>
        <v>12990</v>
      </c>
      <c r="X10" s="11">
        <f t="shared" ref="X10" si="6">X8+X9</f>
        <v>14095</v>
      </c>
      <c r="Y10" s="11">
        <f t="shared" ref="Y10:Z10" si="7">Y8+Y9</f>
        <v>15923</v>
      </c>
      <c r="Z10" s="11">
        <f t="shared" si="7"/>
        <v>19203</v>
      </c>
      <c r="AA10" s="11">
        <f>SUM(AA8:AA9)</f>
        <v>0</v>
      </c>
      <c r="AB10" s="11">
        <f>SUM(AB8:AB9)</f>
        <v>0</v>
      </c>
      <c r="AC10" s="11">
        <f>SUM(AC8:AC9)</f>
        <v>0</v>
      </c>
      <c r="AD10" s="11">
        <f>SUM(AD8:AD9)</f>
        <v>0</v>
      </c>
      <c r="AE10" s="11">
        <f>SUM(AE8:AE9)</f>
        <v>0</v>
      </c>
      <c r="AF10" s="11">
        <f>SUM(AF8:AF9)</f>
        <v>0</v>
      </c>
      <c r="AG10" s="11">
        <f>SUM(AG8:AG9)</f>
        <v>0</v>
      </c>
      <c r="AH10" s="11">
        <f>SUM(AH8:AH9)</f>
        <v>0</v>
      </c>
      <c r="AI10" s="11">
        <f>SUM(AI8:AI9)</f>
        <v>0</v>
      </c>
      <c r="AJ10" s="11">
        <f>SUM(AJ8:AJ9)</f>
        <v>0</v>
      </c>
      <c r="AK10" s="11">
        <f>SUM(AK8:AK9)</f>
        <v>0</v>
      </c>
      <c r="AL10" s="11">
        <f>SUM(AL8:AL9)</f>
        <v>0</v>
      </c>
      <c r="AM10" s="11">
        <f>SUM(AM8:AM9)</f>
        <v>0</v>
      </c>
      <c r="AN10" s="11">
        <f>SUM(AN8:AN9)</f>
        <v>0</v>
      </c>
      <c r="AO10" s="11">
        <f>SUM(AO8:AO9)</f>
        <v>0</v>
      </c>
      <c r="AP10" s="11">
        <f>SUM(AP8:AP9)</f>
        <v>0</v>
      </c>
      <c r="AQ10" s="11">
        <f>SUM(AQ8:AQ9)</f>
        <v>0</v>
      </c>
      <c r="AR10" s="11">
        <f>SUM(AR8:AR9)</f>
        <v>0</v>
      </c>
      <c r="AS10" s="11">
        <f>SUM(AS8:AS9)</f>
        <v>0</v>
      </c>
      <c r="AT10" s="11"/>
    </row>
    <row r="11" spans="1:46" s="10" customFormat="1">
      <c r="B11" s="10" t="s">
        <v>28</v>
      </c>
      <c r="C11" s="24" t="e">
        <f>C7-C10</f>
        <v>#REF!</v>
      </c>
      <c r="D11" s="24" t="e">
        <f>D7-D10</f>
        <v>#REF!</v>
      </c>
      <c r="E11" s="24" t="e">
        <f>E7-E10</f>
        <v>#REF!</v>
      </c>
      <c r="F11" s="24" t="e">
        <f>F7-F10</f>
        <v>#REF!</v>
      </c>
      <c r="G11" s="24" t="e">
        <f>G7-G10</f>
        <v>#REF!</v>
      </c>
      <c r="H11" s="24" t="e">
        <f>H7-H10</f>
        <v>#REF!</v>
      </c>
      <c r="I11" s="24" t="e">
        <f>I7-I10</f>
        <v>#REF!</v>
      </c>
      <c r="J11" s="24" t="e">
        <f>J7-J10</f>
        <v>#REF!</v>
      </c>
      <c r="K11" s="11">
        <f>K7-K10</f>
        <v>3367</v>
      </c>
      <c r="L11" s="11">
        <f>L7-L10</f>
        <v>2401</v>
      </c>
      <c r="M11" s="11">
        <f>M7-M10</f>
        <v>3270</v>
      </c>
      <c r="N11" s="11">
        <f>N7-N10</f>
        <v>2273</v>
      </c>
      <c r="O11" s="11">
        <f>O7-O10</f>
        <v>2141</v>
      </c>
      <c r="P11" s="11">
        <f>P7-P10</f>
        <v>2632</v>
      </c>
      <c r="Q11" s="11">
        <f>Q7-Q10</f>
        <v>2510</v>
      </c>
      <c r="R11" s="11">
        <f>R7-R10</f>
        <v>1566.8499999999995</v>
      </c>
      <c r="S11" s="11"/>
      <c r="T11" s="11">
        <f t="shared" ref="T11" si="8">T7-T10</f>
        <v>9152</v>
      </c>
      <c r="U11" s="11">
        <f t="shared" ref="U11" si="9">U7-U10</f>
        <v>10086</v>
      </c>
      <c r="V11" s="11">
        <f t="shared" ref="U11:X11" si="10">V7-V10</f>
        <v>8997</v>
      </c>
      <c r="W11" s="11">
        <f t="shared" si="10"/>
        <v>10308</v>
      </c>
      <c r="X11" s="11">
        <f t="shared" si="10"/>
        <v>10909</v>
      </c>
      <c r="Y11" s="11">
        <f>Y7-Y10</f>
        <v>11311</v>
      </c>
      <c r="Z11" s="11">
        <f>Z7-Z10</f>
        <v>8849.8499999999985</v>
      </c>
      <c r="AA11" s="11">
        <f>AA7-AA10</f>
        <v>0</v>
      </c>
      <c r="AB11" s="11">
        <f>AB7-AB10</f>
        <v>0</v>
      </c>
      <c r="AC11" s="11">
        <f>AC7-AC10</f>
        <v>0</v>
      </c>
      <c r="AD11" s="11">
        <f>AD7-AD10</f>
        <v>0</v>
      </c>
      <c r="AE11" s="11">
        <f>AE7-AE10</f>
        <v>0</v>
      </c>
      <c r="AF11" s="11">
        <f>AF7-AF10</f>
        <v>0</v>
      </c>
      <c r="AG11" s="11">
        <f>AG7-AG10</f>
        <v>0</v>
      </c>
      <c r="AH11" s="11">
        <f>AH7-AH10</f>
        <v>0</v>
      </c>
      <c r="AI11" s="11">
        <f>AI7-AI10</f>
        <v>0</v>
      </c>
      <c r="AJ11" s="11">
        <f>AJ7-AJ10</f>
        <v>0</v>
      </c>
      <c r="AK11" s="11">
        <f>AK7-AK10</f>
        <v>0</v>
      </c>
      <c r="AL11" s="11">
        <f>AL7-AL10</f>
        <v>0</v>
      </c>
      <c r="AM11" s="11">
        <f>AM7-AM10</f>
        <v>0</v>
      </c>
      <c r="AN11" s="11">
        <f>AN7-AN10</f>
        <v>0</v>
      </c>
      <c r="AO11" s="11">
        <f>AO7-AO10</f>
        <v>0</v>
      </c>
      <c r="AP11" s="11">
        <f>AP7-AP10</f>
        <v>0</v>
      </c>
      <c r="AQ11" s="11">
        <f>AQ7-AQ10</f>
        <v>0</v>
      </c>
      <c r="AR11" s="11">
        <f>AR7-AR10</f>
        <v>0</v>
      </c>
      <c r="AS11" s="11">
        <f>AS7-AS10</f>
        <v>0</v>
      </c>
      <c r="AT11" s="11"/>
    </row>
    <row r="12" spans="1:46">
      <c r="B12" t="s">
        <v>45</v>
      </c>
      <c r="C12" s="21">
        <v>-9</v>
      </c>
      <c r="D12" s="21">
        <v>-10</v>
      </c>
      <c r="E12" s="21">
        <v>-7</v>
      </c>
      <c r="F12" s="21">
        <f>W12-SUM(C12:E12)</f>
        <v>302</v>
      </c>
      <c r="G12" s="21">
        <v>-13</v>
      </c>
      <c r="H12" s="21">
        <v>-25</v>
      </c>
      <c r="I12" s="21">
        <v>-31</v>
      </c>
      <c r="J12" s="21">
        <f>X12-SUM(G12:I12)</f>
        <v>518</v>
      </c>
      <c r="K12" s="9">
        <v>168</v>
      </c>
      <c r="L12" s="9">
        <v>224</v>
      </c>
      <c r="M12" s="9">
        <v>248</v>
      </c>
      <c r="N12" s="9">
        <f>Y12-SUM(K12:M12)</f>
        <v>267</v>
      </c>
      <c r="O12" s="9">
        <v>246</v>
      </c>
      <c r="P12" s="9">
        <v>275</v>
      </c>
      <c r="Q12" s="9">
        <v>263</v>
      </c>
      <c r="R12" s="9">
        <f>Q12</f>
        <v>263</v>
      </c>
      <c r="S12" s="9"/>
      <c r="T12" s="9">
        <v>689</v>
      </c>
      <c r="U12" s="9">
        <v>563</v>
      </c>
      <c r="V12" s="9">
        <v>370</v>
      </c>
      <c r="W12" s="9">
        <v>276</v>
      </c>
      <c r="X12" s="9">
        <v>449</v>
      </c>
      <c r="Y12" s="9">
        <v>907</v>
      </c>
      <c r="Z12" s="11">
        <f>SUM(O12:R12)</f>
        <v>1047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</row>
    <row r="13" spans="1:46">
      <c r="B13" t="s">
        <v>29</v>
      </c>
      <c r="C13" s="21">
        <v>-11</v>
      </c>
      <c r="D13" s="21">
        <v>0</v>
      </c>
      <c r="E13" s="21">
        <v>62</v>
      </c>
      <c r="F13" s="21">
        <f>W13-SUM(C13:E13)</f>
        <v>1546</v>
      </c>
      <c r="G13" s="21">
        <v>-42</v>
      </c>
      <c r="H13" s="21">
        <v>-4</v>
      </c>
      <c r="I13" s="21">
        <v>22</v>
      </c>
      <c r="J13" s="21">
        <f>X13-SUM(G13:I13)</f>
        <v>906</v>
      </c>
      <c r="K13" s="9">
        <v>372</v>
      </c>
      <c r="L13" s="9">
        <v>374</v>
      </c>
      <c r="M13" s="9">
        <v>368</v>
      </c>
      <c r="N13" s="9">
        <f>Y13-SUM(K13:M13)</f>
        <v>413</v>
      </c>
      <c r="O13" s="9">
        <v>382</v>
      </c>
      <c r="P13" s="9">
        <v>418</v>
      </c>
      <c r="Q13" s="9">
        <v>425</v>
      </c>
      <c r="R13" s="9">
        <f>Q13</f>
        <v>425</v>
      </c>
      <c r="S13" s="9"/>
      <c r="T13" s="9">
        <v>950</v>
      </c>
      <c r="U13" s="9">
        <v>946</v>
      </c>
      <c r="V13" s="9">
        <v>1437</v>
      </c>
      <c r="W13" s="9">
        <v>1597</v>
      </c>
      <c r="X13" s="9">
        <v>882</v>
      </c>
      <c r="Y13" s="9">
        <v>1527</v>
      </c>
      <c r="Z13" s="11">
        <f>SUM(O13:R13)</f>
        <v>1650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</row>
    <row r="14" spans="1:46">
      <c r="B14" t="s">
        <v>47</v>
      </c>
      <c r="C14" s="21"/>
      <c r="D14" s="21"/>
      <c r="E14" s="21"/>
      <c r="F14" s="21"/>
      <c r="G14" s="21"/>
      <c r="H14" s="21"/>
      <c r="I14" s="21"/>
      <c r="J14" s="21"/>
      <c r="K14" s="9">
        <v>275</v>
      </c>
      <c r="L14" s="9">
        <v>538</v>
      </c>
      <c r="M14" s="9">
        <v>517</v>
      </c>
      <c r="N14" s="9">
        <f>Y14-SUM(K14:M14)</f>
        <v>361</v>
      </c>
      <c r="O14" s="9">
        <v>354</v>
      </c>
      <c r="P14" s="9">
        <v>537</v>
      </c>
      <c r="Q14" s="9">
        <v>541</v>
      </c>
      <c r="R14" s="9">
        <f>Q14</f>
        <v>541</v>
      </c>
      <c r="S14" s="9"/>
      <c r="T14" s="9">
        <v>1008</v>
      </c>
      <c r="U14" s="9">
        <v>1049</v>
      </c>
      <c r="V14" s="9">
        <v>978</v>
      </c>
      <c r="W14" s="9">
        <v>1438</v>
      </c>
      <c r="X14" s="9">
        <v>1472</v>
      </c>
      <c r="Y14" s="9">
        <v>1691</v>
      </c>
      <c r="Z14" s="11">
        <f>SUM(O14:R14)</f>
        <v>1973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</row>
    <row r="15" spans="1:46">
      <c r="B15" t="s">
        <v>46</v>
      </c>
      <c r="C15" s="21"/>
      <c r="D15" s="21"/>
      <c r="E15" s="21"/>
      <c r="F15" s="21"/>
      <c r="G15" s="21"/>
      <c r="H15" s="21"/>
      <c r="I15" s="21"/>
      <c r="J15" s="21"/>
      <c r="K15" s="9">
        <v>615</v>
      </c>
      <c r="L15" s="9">
        <v>91</v>
      </c>
      <c r="M15" s="9">
        <v>-130</v>
      </c>
      <c r="N15" s="9">
        <f>Y15-SUM(K15:M15)</f>
        <v>-6</v>
      </c>
      <c r="O15" s="9">
        <v>1513</v>
      </c>
      <c r="P15" s="9">
        <v>2</v>
      </c>
      <c r="Q15" s="9">
        <v>491</v>
      </c>
      <c r="R15" s="9">
        <f>Q15*1.5</f>
        <v>736.5</v>
      </c>
      <c r="S15" s="9"/>
      <c r="T15" s="9">
        <v>-1674</v>
      </c>
      <c r="U15" s="9">
        <v>34</v>
      </c>
      <c r="V15" s="9">
        <v>841</v>
      </c>
      <c r="W15" s="9">
        <v>2000</v>
      </c>
      <c r="X15" s="9">
        <v>-262</v>
      </c>
      <c r="Y15" s="9">
        <v>570</v>
      </c>
      <c r="Z15" s="11">
        <f>SUM(O15:R15)</f>
        <v>2742.5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</row>
    <row r="16" spans="1:46" s="10" customFormat="1">
      <c r="B16" s="10" t="s">
        <v>30</v>
      </c>
      <c r="C16" s="11" t="e">
        <f t="shared" ref="C16:P16" si="11">C11+C12-C13+C14+C15</f>
        <v>#REF!</v>
      </c>
      <c r="D16" s="11" t="e">
        <f t="shared" si="11"/>
        <v>#REF!</v>
      </c>
      <c r="E16" s="11" t="e">
        <f t="shared" si="11"/>
        <v>#REF!</v>
      </c>
      <c r="F16" s="11" t="e">
        <f t="shared" si="11"/>
        <v>#REF!</v>
      </c>
      <c r="G16" s="11" t="e">
        <f t="shared" si="11"/>
        <v>#REF!</v>
      </c>
      <c r="H16" s="11" t="e">
        <f t="shared" si="11"/>
        <v>#REF!</v>
      </c>
      <c r="I16" s="11" t="e">
        <f t="shared" si="11"/>
        <v>#REF!</v>
      </c>
      <c r="J16" s="11" t="e">
        <f t="shared" si="11"/>
        <v>#REF!</v>
      </c>
      <c r="K16" s="11">
        <f t="shared" si="11"/>
        <v>4053</v>
      </c>
      <c r="L16" s="11">
        <f t="shared" si="11"/>
        <v>2880</v>
      </c>
      <c r="M16" s="11">
        <f t="shared" si="11"/>
        <v>3537</v>
      </c>
      <c r="N16" s="11">
        <f t="shared" si="11"/>
        <v>2482</v>
      </c>
      <c r="O16" s="11">
        <f t="shared" si="11"/>
        <v>3872</v>
      </c>
      <c r="P16" s="11">
        <f t="shared" si="11"/>
        <v>3028</v>
      </c>
      <c r="Q16" s="11">
        <f>Q11+Q12-Q13+Q14+Q15</f>
        <v>3380</v>
      </c>
      <c r="R16" s="11">
        <f>R11+R12-R13+R14+R15</f>
        <v>2682.3499999999995</v>
      </c>
      <c r="S16" s="11"/>
      <c r="T16" s="11">
        <f t="shared" ref="T16" si="12">T11+T12-T13+T14+T15</f>
        <v>8225</v>
      </c>
      <c r="U16" s="11">
        <f t="shared" ref="U16" si="13">U11+U12-U13+U14+U15</f>
        <v>10786</v>
      </c>
      <c r="V16" s="11">
        <f t="shared" ref="U16:X16" si="14">V11+V12-V13+V14+V15</f>
        <v>9749</v>
      </c>
      <c r="W16" s="11">
        <f t="shared" si="14"/>
        <v>12425</v>
      </c>
      <c r="X16" s="11">
        <f t="shared" si="14"/>
        <v>11686</v>
      </c>
      <c r="Y16" s="11">
        <f>Y11+Y12-Y13+Y14+Y15</f>
        <v>12952</v>
      </c>
      <c r="Z16" s="11">
        <f>Z11+Z12-Z13+Z14+Z15</f>
        <v>12962.349999999999</v>
      </c>
      <c r="AA16" s="11">
        <f t="shared" ref="AA16:AG16" si="15">SUM(AA11:AA13)</f>
        <v>0</v>
      </c>
      <c r="AB16" s="11">
        <f t="shared" si="15"/>
        <v>0</v>
      </c>
      <c r="AC16" s="11">
        <f t="shared" si="15"/>
        <v>0</v>
      </c>
      <c r="AD16" s="11">
        <f t="shared" si="15"/>
        <v>0</v>
      </c>
      <c r="AE16" s="11">
        <f t="shared" si="15"/>
        <v>0</v>
      </c>
      <c r="AF16" s="11">
        <f t="shared" si="15"/>
        <v>0</v>
      </c>
      <c r="AG16" s="11">
        <f t="shared" si="15"/>
        <v>0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2:160">
      <c r="B17" t="s">
        <v>31</v>
      </c>
      <c r="C17" s="21">
        <v>89</v>
      </c>
      <c r="D17" s="21">
        <v>113</v>
      </c>
      <c r="E17" s="21">
        <v>82</v>
      </c>
      <c r="F17" s="21">
        <f>W17-SUM(C17:E17)</f>
        <v>2337</v>
      </c>
      <c r="G17" s="21">
        <v>113</v>
      </c>
      <c r="H17" s="21">
        <v>54</v>
      </c>
      <c r="I17" s="21">
        <v>-135</v>
      </c>
      <c r="J17" s="21">
        <f>X17-SUM(G17:I17)</f>
        <v>2083</v>
      </c>
      <c r="K17" s="9">
        <v>940</v>
      </c>
      <c r="L17" s="9">
        <v>359</v>
      </c>
      <c r="M17" s="9">
        <v>454</v>
      </c>
      <c r="N17" s="9">
        <f>Y17-SUM(K17:M17)</f>
        <v>496</v>
      </c>
      <c r="O17" s="9">
        <v>687</v>
      </c>
      <c r="P17" s="9">
        <v>627</v>
      </c>
      <c r="Q17" s="9">
        <v>530</v>
      </c>
      <c r="R17" s="9">
        <f>R16*Q27</f>
        <v>420.60517751479279</v>
      </c>
      <c r="S17" s="9"/>
      <c r="T17" s="9">
        <v>1749</v>
      </c>
      <c r="U17" s="9">
        <v>1801</v>
      </c>
      <c r="V17" s="9">
        <v>1981</v>
      </c>
      <c r="W17" s="9">
        <v>2621</v>
      </c>
      <c r="X17" s="9">
        <v>2115</v>
      </c>
      <c r="Y17" s="9">
        <v>2249</v>
      </c>
      <c r="Z17" s="9">
        <f>SUM(O17:R17)</f>
        <v>2264.6051775147926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</row>
    <row r="18" spans="2:160" s="14" customFormat="1">
      <c r="B18" s="14" t="s">
        <v>32</v>
      </c>
      <c r="C18" s="22" t="e">
        <f t="shared" ref="C18:P18" si="16">C16-C17</f>
        <v>#REF!</v>
      </c>
      <c r="D18" s="22" t="e">
        <f t="shared" si="16"/>
        <v>#REF!</v>
      </c>
      <c r="E18" s="22" t="e">
        <f t="shared" si="16"/>
        <v>#REF!</v>
      </c>
      <c r="F18" s="22" t="e">
        <f t="shared" si="16"/>
        <v>#REF!</v>
      </c>
      <c r="G18" s="22" t="e">
        <f t="shared" si="16"/>
        <v>#REF!</v>
      </c>
      <c r="H18" s="22" t="e">
        <f t="shared" si="16"/>
        <v>#REF!</v>
      </c>
      <c r="I18" s="22" t="e">
        <f t="shared" si="16"/>
        <v>#REF!</v>
      </c>
      <c r="J18" s="22" t="e">
        <f t="shared" si="16"/>
        <v>#REF!</v>
      </c>
      <c r="K18" s="15">
        <f t="shared" si="16"/>
        <v>3113</v>
      </c>
      <c r="L18" s="15">
        <f t="shared" si="16"/>
        <v>2521</v>
      </c>
      <c r="M18" s="15">
        <f t="shared" si="16"/>
        <v>3083</v>
      </c>
      <c r="N18" s="15">
        <f t="shared" si="16"/>
        <v>1986</v>
      </c>
      <c r="O18" s="15">
        <f t="shared" si="16"/>
        <v>3185</v>
      </c>
      <c r="P18" s="15">
        <f t="shared" si="16"/>
        <v>2401</v>
      </c>
      <c r="Q18" s="15">
        <f>Q16-Q17</f>
        <v>2850</v>
      </c>
      <c r="R18" s="15">
        <f>R16-R17</f>
        <v>2261.7448224852069</v>
      </c>
      <c r="S18" s="15"/>
      <c r="T18" s="15">
        <f t="shared" ref="T18:Z18" si="17">T16-T17</f>
        <v>6476</v>
      </c>
      <c r="U18" s="15">
        <f t="shared" si="17"/>
        <v>8985</v>
      </c>
      <c r="V18" s="15">
        <f t="shared" si="17"/>
        <v>7768</v>
      </c>
      <c r="W18" s="15">
        <f t="shared" si="17"/>
        <v>9804</v>
      </c>
      <c r="X18" s="15">
        <f t="shared" si="17"/>
        <v>9571</v>
      </c>
      <c r="Y18" s="15">
        <f t="shared" si="17"/>
        <v>10703</v>
      </c>
      <c r="Z18" s="15">
        <f t="shared" si="17"/>
        <v>10697.744822485205</v>
      </c>
      <c r="AA18" s="15">
        <f>AA5*AA26</f>
        <v>11116.698007999999</v>
      </c>
      <c r="AB18" s="15">
        <f>AB5*AB26</f>
        <v>11672.5329084</v>
      </c>
      <c r="AC18" s="15">
        <f>AC5*AC26</f>
        <v>12789.036056159999</v>
      </c>
      <c r="AD18" s="15">
        <f>AD5*AD26</f>
        <v>13172.7071378448</v>
      </c>
      <c r="AE18" s="15">
        <f>AE5*AE26</f>
        <v>14682.079830722851</v>
      </c>
      <c r="AF18" s="15">
        <f>AF5*AF26</f>
        <v>14975.721427337308</v>
      </c>
      <c r="AG18" s="15">
        <f>AG5*AG26</f>
        <v>15275.235855884055</v>
      </c>
      <c r="AH18" s="15">
        <f>AH5*AH26</f>
        <v>15580.740573001736</v>
      </c>
      <c r="AI18" s="15">
        <f>AH18*(1+Main!$L$10)</f>
        <v>15736.547978731754</v>
      </c>
      <c r="AJ18" s="15">
        <f>AI18*(1+Main!$L$10)</f>
        <v>15893.913458519071</v>
      </c>
      <c r="AK18" s="15">
        <f>AJ18*(1+Main!$L$10)</f>
        <v>16052.852593104262</v>
      </c>
      <c r="AL18" s="15">
        <f>AK18*(1+Main!$L$10)</f>
        <v>16213.381119035304</v>
      </c>
      <c r="AM18" s="15">
        <f>AL18*(1+Main!$L$10)</f>
        <v>16375.514930225658</v>
      </c>
      <c r="AN18" s="15">
        <f>AM18*(1+Main!$L$10)</f>
        <v>16539.270079527916</v>
      </c>
      <c r="AO18" s="15">
        <f>AN18*(1+Main!$L$10)</f>
        <v>16704.662780323197</v>
      </c>
      <c r="AP18" s="15">
        <f>AO18*(1+Main!$L$10)</f>
        <v>16871.709408126429</v>
      </c>
      <c r="AQ18" s="15">
        <f>AP18*(1+Main!$L$10)</f>
        <v>17040.426502207694</v>
      </c>
      <c r="AR18" s="15">
        <f>AQ18*(1+Main!$L$10)</f>
        <v>17210.830767229771</v>
      </c>
      <c r="AS18" s="15">
        <f>AR18*(1+Main!$L$10)</f>
        <v>17382.939074902068</v>
      </c>
      <c r="AT18" s="15">
        <f>AS18*(1+Main!$L$10)</f>
        <v>17556.76846565109</v>
      </c>
      <c r="AU18" s="15">
        <f>AT18*(1+Main!$L$10)</f>
        <v>17732.336150307601</v>
      </c>
      <c r="AV18" s="15">
        <f>AU18*(1+Main!$L$10)</f>
        <v>17909.659511810678</v>
      </c>
      <c r="AW18" s="15">
        <f>AV18*(1+Main!$L$10)</f>
        <v>18088.756106928784</v>
      </c>
      <c r="AX18" s="15">
        <f>AW18*(1+Main!$L$10)</f>
        <v>18269.643667998072</v>
      </c>
      <c r="AY18" s="15">
        <f>AX18*(1+Main!$L$10)</f>
        <v>18452.340104678053</v>
      </c>
      <c r="AZ18" s="15">
        <f>AY18*(1+Main!$L$10)</f>
        <v>18636.863505724832</v>
      </c>
      <c r="BA18" s="15">
        <f>AZ18*(1+Main!$L$10)</f>
        <v>18823.232140782082</v>
      </c>
      <c r="BB18" s="15">
        <f>BA18*(1+Main!$L$10)</f>
        <v>19011.464462189902</v>
      </c>
      <c r="BC18" s="15">
        <f>BB18*(1+Main!$L$10)</f>
        <v>19201.579106811801</v>
      </c>
      <c r="BD18" s="15">
        <f>BC18*(1+Main!$L$10)</f>
        <v>19393.594897879921</v>
      </c>
      <c r="BE18" s="15">
        <f>BD18*(1+Main!$L$10)</f>
        <v>19587.530846858721</v>
      </c>
      <c r="BF18" s="15">
        <f>BE18*(1+Main!$L$10)</f>
        <v>19783.40615532731</v>
      </c>
      <c r="BG18" s="15">
        <f>BF18*(1+Main!$L$10)</f>
        <v>19981.240216880582</v>
      </c>
      <c r="BH18" s="15">
        <f>BG18*(1+Main!$L$10)</f>
        <v>20181.052619049387</v>
      </c>
      <c r="BI18" s="15">
        <f>BH18*(1+Main!$L$10)</f>
        <v>20382.86314523988</v>
      </c>
      <c r="BJ18" s="15">
        <f>BI18*(1+Main!$L$10)</f>
        <v>20586.691776692278</v>
      </c>
      <c r="BK18" s="15">
        <f>BJ18*(1+Main!$L$10)</f>
        <v>20792.5586944592</v>
      </c>
      <c r="BL18" s="15">
        <f>BK18*(1+Main!$L$10)</f>
        <v>21000.484281403791</v>
      </c>
      <c r="BM18" s="15">
        <f>BL18*(1+Main!$L$10)</f>
        <v>21210.489124217831</v>
      </c>
      <c r="BN18" s="15">
        <f>BM18*(1+Main!$L$10)</f>
        <v>21422.59401546001</v>
      </c>
      <c r="BO18" s="15">
        <f>BN18*(1+Main!$L$10)</f>
        <v>21636.81995561461</v>
      </c>
      <c r="BP18" s="15">
        <f>BO18*(1+Main!$L$10)</f>
        <v>21853.188155170756</v>
      </c>
      <c r="BQ18" s="15">
        <f>BP18*(1+Main!$L$10)</f>
        <v>22071.720036722465</v>
      </c>
      <c r="BR18" s="15">
        <f>BQ18*(1+Main!$L$10)</f>
        <v>22292.437237089689</v>
      </c>
      <c r="BS18" s="15">
        <f>BR18*(1+Main!$L$10)</f>
        <v>22515.361609460586</v>
      </c>
      <c r="BT18" s="15">
        <f>BS18*(1+Main!$L$10)</f>
        <v>22740.515225555191</v>
      </c>
      <c r="BU18" s="15">
        <f>BT18*(1+Main!$L$10)</f>
        <v>22967.920377810744</v>
      </c>
      <c r="BV18" s="15">
        <f>BU18*(1+Main!$L$10)</f>
        <v>23197.599581588853</v>
      </c>
      <c r="BW18" s="15">
        <f>BV18*(1+Main!$L$10)</f>
        <v>23429.575577404743</v>
      </c>
      <c r="BX18" s="15">
        <f>BW18*(1+Main!$L$10)</f>
        <v>23663.871333178791</v>
      </c>
      <c r="BY18" s="15">
        <f>BX18*(1+Main!$L$10)</f>
        <v>23900.510046510579</v>
      </c>
      <c r="BZ18" s="15">
        <f>BY18*(1+Main!$L$10)</f>
        <v>24139.515146975686</v>
      </c>
      <c r="CA18" s="15">
        <f>BZ18*(1+Main!$L$10)</f>
        <v>24380.910298445444</v>
      </c>
      <c r="CB18" s="15">
        <f>CA18*(1+Main!$L$10)</f>
        <v>24624.719401429898</v>
      </c>
      <c r="CC18" s="15">
        <f>CB18*(1+Main!$L$10)</f>
        <v>24870.966595444199</v>
      </c>
      <c r="CD18" s="15">
        <f>CC18*(1+Main!$L$10)</f>
        <v>25119.676261398639</v>
      </c>
      <c r="CE18" s="15">
        <f>CD18*(1+Main!$L$10)</f>
        <v>25370.873024012624</v>
      </c>
      <c r="CF18" s="15">
        <f>CE18*(1+Main!$L$10)</f>
        <v>25624.581754252751</v>
      </c>
      <c r="CG18" s="15">
        <f>CF18*(1+Main!$L$10)</f>
        <v>25880.827571795278</v>
      </c>
      <c r="CH18" s="15">
        <f>CG18*(1+Main!$L$10)</f>
        <v>26139.635847513233</v>
      </c>
      <c r="CI18" s="15">
        <f>CH18*(1+Main!$L$10)</f>
        <v>26401.032205988366</v>
      </c>
      <c r="CJ18" s="15">
        <f>CI18*(1+Main!$L$10)</f>
        <v>26665.042528048249</v>
      </c>
      <c r="CK18" s="15">
        <f>CJ18*(1+Main!$L$10)</f>
        <v>26931.692953328733</v>
      </c>
      <c r="CL18" s="15">
        <f>CK18*(1+Main!$L$10)</f>
        <v>27201.009882862021</v>
      </c>
      <c r="CM18" s="15">
        <f>CL18*(1+Main!$L$10)</f>
        <v>27473.019981690642</v>
      </c>
      <c r="CN18" s="15">
        <f>CM18*(1+Main!$L$10)</f>
        <v>27747.750181507548</v>
      </c>
      <c r="CO18" s="15">
        <f>CN18*(1+Main!$L$10)</f>
        <v>28025.227683322624</v>
      </c>
      <c r="CP18" s="15">
        <f>CO18*(1+Main!$L$10)</f>
        <v>28305.479960155852</v>
      </c>
      <c r="CQ18" s="15">
        <f>CP18*(1+Main!$L$10)</f>
        <v>28588.534759757411</v>
      </c>
      <c r="CR18" s="15">
        <f>CQ18*(1+Main!$L$10)</f>
        <v>28874.420107354985</v>
      </c>
      <c r="CS18" s="15">
        <f>CR18*(1+Main!$L$10)</f>
        <v>29163.164308428535</v>
      </c>
      <c r="CT18" s="15">
        <f>CS18*(1+Main!$L$10)</f>
        <v>29454.79595151282</v>
      </c>
      <c r="CU18" s="15">
        <f>CT18*(1+Main!$L$10)</f>
        <v>29749.343911027951</v>
      </c>
      <c r="CV18" s="15">
        <f>CU18*(1+Main!$L$10)</f>
        <v>30046.83735013823</v>
      </c>
      <c r="CW18" s="15">
        <f>CV18*(1+Main!$L$10)</f>
        <v>30347.305723639613</v>
      </c>
      <c r="CX18" s="15">
        <f>CW18*(1+Main!$L$10)</f>
        <v>30650.778780876008</v>
      </c>
      <c r="CY18" s="15">
        <f>CX18*(1+Main!$L$10)</f>
        <v>30957.286568684769</v>
      </c>
      <c r="CZ18" s="15">
        <f>CY18*(1+Main!$L$10)</f>
        <v>31266.859434371618</v>
      </c>
      <c r="DA18" s="15">
        <f>CZ18*(1+Main!$L$10)</f>
        <v>31579.528028715333</v>
      </c>
      <c r="DB18" s="15">
        <f>DA18*(1+Main!$L$10)</f>
        <v>31895.323309002488</v>
      </c>
      <c r="DC18" s="15">
        <f>DB18*(1+Main!$L$10)</f>
        <v>32214.276542092513</v>
      </c>
      <c r="DD18" s="15">
        <f>DC18*(1+Main!$L$10)</f>
        <v>32536.419307513439</v>
      </c>
      <c r="DE18" s="15">
        <f>DD18*(1+Main!$L$10)</f>
        <v>32861.783500588572</v>
      </c>
      <c r="DF18" s="15">
        <f>DE18*(1+Main!$L$10)</f>
        <v>33190.401335594455</v>
      </c>
      <c r="DG18" s="15">
        <f>DF18*(1+Main!$L$10)</f>
        <v>33522.305348950402</v>
      </c>
      <c r="DH18" s="15">
        <f>DG18*(1+Main!$L$10)</f>
        <v>33857.528402439908</v>
      </c>
      <c r="DI18" s="15">
        <f>DH18*(1+Main!$L$10)</f>
        <v>34196.10368646431</v>
      </c>
      <c r="DJ18" s="15">
        <f>DI18*(1+Main!$L$10)</f>
        <v>34538.064723328956</v>
      </c>
      <c r="DK18" s="15">
        <f>DJ18*(1+Main!$L$10)</f>
        <v>34883.445370562244</v>
      </c>
      <c r="DL18" s="15">
        <f>DK18*(1+Main!$L$10)</f>
        <v>35232.279824267869</v>
      </c>
      <c r="DM18" s="15">
        <f>DL18*(1+Main!$L$10)</f>
        <v>35584.602622510545</v>
      </c>
      <c r="DN18" s="15">
        <f>DM18*(1+Main!$L$10)</f>
        <v>35940.448648735648</v>
      </c>
      <c r="DO18" s="15">
        <f>DN18*(1+Main!$L$10)</f>
        <v>36299.853135223006</v>
      </c>
      <c r="DP18" s="15">
        <f>DO18*(1+Main!$L$10)</f>
        <v>36662.85166657524</v>
      </c>
      <c r="DQ18" s="15">
        <f>DP18*(1+Main!$L$10)</f>
        <v>37029.480183240994</v>
      </c>
      <c r="DR18" s="15">
        <f>DQ18*(1+Main!$L$10)</f>
        <v>37399.774985073404</v>
      </c>
      <c r="DS18" s="15">
        <f>DR18*(1+Main!$L$10)</f>
        <v>37773.77273492414</v>
      </c>
      <c r="DT18" s="15">
        <f>DS18*(1+Main!$L$10)</f>
        <v>38151.510462273378</v>
      </c>
      <c r="DU18" s="15">
        <f>DT18*(1+Main!$L$10)</f>
        <v>38533.025566896111</v>
      </c>
      <c r="DV18" s="15">
        <f>DU18*(1+Main!$L$10)</f>
        <v>38918.35582256507</v>
      </c>
      <c r="DW18" s="15">
        <f>DV18*(1+Main!$L$10)</f>
        <v>39307.539380790724</v>
      </c>
      <c r="DX18" s="15">
        <f>DW18*(1+Main!$L$10)</f>
        <v>39700.614774598631</v>
      </c>
      <c r="DY18" s="15">
        <f>DX18*(1+Main!$L$10)</f>
        <v>40097.62092234462</v>
      </c>
      <c r="DZ18" s="15">
        <f>DY18*(1+Main!$L$10)</f>
        <v>40498.597131568065</v>
      </c>
      <c r="EA18" s="15">
        <f>DZ18*(1+Main!$L$10)</f>
        <v>40903.583102883749</v>
      </c>
      <c r="EB18" s="15">
        <f>EA18*(1+Main!$L$10)</f>
        <v>41312.618933912585</v>
      </c>
      <c r="EC18" s="15">
        <f>EB18*(1+Main!$L$10)</f>
        <v>41725.745123251712</v>
      </c>
      <c r="ED18" s="15">
        <f>EC18*(1+Main!$L$10)</f>
        <v>42143.002574484228</v>
      </c>
      <c r="EE18" s="15">
        <f>ED18*(1+Main!$L$10)</f>
        <v>42564.432600229069</v>
      </c>
      <c r="EF18" s="15">
        <f>EE18*(1+Main!$L$10)</f>
        <v>42990.076926231362</v>
      </c>
      <c r="EG18" s="15">
        <f>EF18*(1+Main!$L$10)</f>
        <v>43419.977695493675</v>
      </c>
      <c r="EH18" s="15">
        <f>EG18*(1+Main!$L$10)</f>
        <v>43854.177472448609</v>
      </c>
      <c r="EI18" s="15">
        <f>EH18*(1+Main!$L$10)</f>
        <v>44292.719247173096</v>
      </c>
      <c r="EJ18" s="15">
        <f>EI18*(1+Main!$L$10)</f>
        <v>44735.646439644828</v>
      </c>
      <c r="EK18" s="15">
        <f>EJ18*(1+Main!$L$10)</f>
        <v>45183.002904041277</v>
      </c>
      <c r="EL18" s="15">
        <f>EK18*(1+Main!$L$10)</f>
        <v>45634.832933081692</v>
      </c>
      <c r="EM18" s="15">
        <f>EL18*(1+Main!$L$10)</f>
        <v>46091.181262412509</v>
      </c>
      <c r="EN18" s="15">
        <f>EM18*(1+Main!$L$10)</f>
        <v>46552.093075036631</v>
      </c>
      <c r="EO18" s="15">
        <f>EN18*(1+Main!$L$10)</f>
        <v>47017.614005787</v>
      </c>
      <c r="EP18" s="15">
        <f>EO18*(1+Main!$L$10)</f>
        <v>47487.790145844869</v>
      </c>
      <c r="EQ18" s="15">
        <f>EP18*(1+Main!$L$10)</f>
        <v>47962.668047303319</v>
      </c>
      <c r="ER18" s="15">
        <f>EQ18*(1+Main!$L$10)</f>
        <v>48442.294727776352</v>
      </c>
      <c r="ES18" s="15">
        <f>ER18*(1+Main!$L$10)</f>
        <v>48926.717675054118</v>
      </c>
      <c r="ET18" s="15">
        <f>ES18*(1+Main!$L$10)</f>
        <v>49415.984851804657</v>
      </c>
      <c r="EU18" s="15">
        <f>ET18*(1+Main!$L$10)</f>
        <v>49910.1447003227</v>
      </c>
      <c r="EV18" s="15">
        <f>EU18*(1+Main!$L$10)</f>
        <v>50409.246147325925</v>
      </c>
      <c r="EW18" s="15">
        <f>EV18*(1+Main!$L$10)</f>
        <v>50913.338608799182</v>
      </c>
      <c r="EX18" s="15">
        <f>EW18*(1+Main!$L$10)</f>
        <v>51422.471994887172</v>
      </c>
      <c r="EY18" s="15">
        <f>EX18*(1+Main!$L$10)</f>
        <v>51936.696714836042</v>
      </c>
      <c r="EZ18" s="15">
        <f>EY18*(1+Main!$L$10)</f>
        <v>52456.0636819844</v>
      </c>
      <c r="FA18" s="15">
        <f>EZ18*(1+Main!$L$10)</f>
        <v>52980.624318804243</v>
      </c>
      <c r="FB18" s="15">
        <f>FA18*(1+Main!$L$10)</f>
        <v>53510.430561992289</v>
      </c>
      <c r="FC18" s="15">
        <f>FB18*(1+Main!$L$10)</f>
        <v>54045.534867612216</v>
      </c>
      <c r="FD18" s="15">
        <f>FC18*(1+Main!$L$10)</f>
        <v>54585.990216288337</v>
      </c>
    </row>
    <row r="19" spans="2:160" s="18" customFormat="1">
      <c r="B19" s="18" t="s">
        <v>43</v>
      </c>
      <c r="C19" s="23"/>
      <c r="D19" s="23"/>
      <c r="E19" s="23"/>
      <c r="F19" s="23"/>
      <c r="G19" s="23"/>
      <c r="H19" s="23"/>
      <c r="I19" s="23"/>
      <c r="J19" s="23"/>
      <c r="K19" s="19">
        <v>6</v>
      </c>
      <c r="L19" s="19">
        <v>-26</v>
      </c>
      <c r="M19" s="19">
        <v>-4</v>
      </c>
      <c r="N19" s="9">
        <f>Y19-SUM(K19:M19)</f>
        <v>13</v>
      </c>
      <c r="O19" s="19">
        <v>8</v>
      </c>
      <c r="P19" s="19">
        <v>-10</v>
      </c>
      <c r="Q19" s="19">
        <v>2</v>
      </c>
      <c r="R19" s="19">
        <v>4</v>
      </c>
      <c r="S19" s="19"/>
      <c r="T19" s="19">
        <v>42</v>
      </c>
      <c r="U19" s="19">
        <v>65</v>
      </c>
      <c r="V19" s="19">
        <v>21</v>
      </c>
      <c r="W19" s="19">
        <v>33</v>
      </c>
      <c r="X19" s="19">
        <v>29</v>
      </c>
      <c r="Y19" s="19">
        <v>-11</v>
      </c>
      <c r="Z19" s="11">
        <f>SUM(O19:R19)</f>
        <v>4</v>
      </c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</row>
    <row r="20" spans="2:160" s="14" customFormat="1">
      <c r="B20" s="14" t="s">
        <v>44</v>
      </c>
      <c r="C20" s="22" t="e">
        <f t="shared" ref="C20:P20" si="18">C18-C19</f>
        <v>#REF!</v>
      </c>
      <c r="D20" s="22" t="e">
        <f t="shared" si="18"/>
        <v>#REF!</v>
      </c>
      <c r="E20" s="22" t="e">
        <f t="shared" si="18"/>
        <v>#REF!</v>
      </c>
      <c r="F20" s="22" t="e">
        <f t="shared" si="18"/>
        <v>#REF!</v>
      </c>
      <c r="G20" s="22" t="e">
        <f t="shared" si="18"/>
        <v>#REF!</v>
      </c>
      <c r="H20" s="22" t="e">
        <f t="shared" si="18"/>
        <v>#REF!</v>
      </c>
      <c r="I20" s="22" t="e">
        <f t="shared" si="18"/>
        <v>#REF!</v>
      </c>
      <c r="J20" s="22" t="e">
        <f t="shared" si="18"/>
        <v>#REF!</v>
      </c>
      <c r="K20" s="15">
        <f t="shared" si="18"/>
        <v>3107</v>
      </c>
      <c r="L20" s="15">
        <f t="shared" si="18"/>
        <v>2547</v>
      </c>
      <c r="M20" s="15">
        <f t="shared" si="18"/>
        <v>3087</v>
      </c>
      <c r="N20" s="15">
        <f t="shared" si="18"/>
        <v>1973</v>
      </c>
      <c r="O20" s="15">
        <f t="shared" si="18"/>
        <v>3177</v>
      </c>
      <c r="P20" s="15">
        <f t="shared" si="18"/>
        <v>2411</v>
      </c>
      <c r="Q20" s="15">
        <f>Q18-Q19</f>
        <v>2848</v>
      </c>
      <c r="R20" s="15">
        <f>R18-R19</f>
        <v>2257.7448224852069</v>
      </c>
      <c r="S20" s="15"/>
      <c r="T20" s="15">
        <f t="shared" ref="T20:Y20" si="19">T18-T19</f>
        <v>6434</v>
      </c>
      <c r="U20" s="15">
        <f t="shared" si="19"/>
        <v>8920</v>
      </c>
      <c r="V20" s="15">
        <f t="shared" si="19"/>
        <v>7747</v>
      </c>
      <c r="W20" s="15">
        <f t="shared" si="19"/>
        <v>9771</v>
      </c>
      <c r="X20" s="15">
        <f t="shared" si="19"/>
        <v>9542</v>
      </c>
      <c r="Y20" s="15">
        <f t="shared" si="19"/>
        <v>10714</v>
      </c>
      <c r="Z20" s="15">
        <f>Z18-Z19</f>
        <v>10693.744822485205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</row>
    <row r="21" spans="2:160" s="10" customFormat="1">
      <c r="B21" s="10" t="s">
        <v>33</v>
      </c>
      <c r="C21" s="25" t="e">
        <f>C20/C22</f>
        <v>#REF!</v>
      </c>
      <c r="D21" s="25" t="e">
        <f>D20/D22</f>
        <v>#REF!</v>
      </c>
      <c r="E21" s="25" t="e">
        <f>E20/E22</f>
        <v>#REF!</v>
      </c>
      <c r="F21" s="25" t="e">
        <f>F20/F22</f>
        <v>#REF!</v>
      </c>
      <c r="G21" s="25" t="e">
        <f>G20/G22</f>
        <v>#REF!</v>
      </c>
      <c r="H21" s="25" t="e">
        <f>H20/H22</f>
        <v>#REF!</v>
      </c>
      <c r="I21" s="25" t="e">
        <f>I20/I22</f>
        <v>#REF!</v>
      </c>
      <c r="J21" s="25" t="e">
        <f>J20/J22</f>
        <v>#REF!</v>
      </c>
      <c r="K21" s="12">
        <f>K20/K22</f>
        <v>0.71507479861910239</v>
      </c>
      <c r="L21" s="12">
        <f>L20/L22</f>
        <v>0.58673116793365587</v>
      </c>
      <c r="M21" s="12">
        <f>M20/M22</f>
        <v>0.71145425213182756</v>
      </c>
      <c r="N21" s="12">
        <f>N20/N22</f>
        <v>0.44446947510700607</v>
      </c>
      <c r="O21" s="12">
        <f>O20/O22</f>
        <v>0.7333795013850416</v>
      </c>
      <c r="P21" s="12">
        <f>P20/P22</f>
        <v>0.55823107200740907</v>
      </c>
      <c r="Q21" s="12">
        <f>Q20/Q22</f>
        <v>0.65880175803839924</v>
      </c>
      <c r="R21" s="12">
        <f>R18/R22</f>
        <v>0.52318871674420697</v>
      </c>
      <c r="S21" s="12"/>
      <c r="T21" s="12">
        <f t="shared" ref="T21:X21" si="20">T20/T22</f>
        <v>1.4966271225866481</v>
      </c>
      <c r="U21" s="12">
        <f t="shared" si="20"/>
        <v>2.0676866017617059</v>
      </c>
      <c r="V21" s="12">
        <f t="shared" si="20"/>
        <v>1.7920425630349295</v>
      </c>
      <c r="W21" s="12">
        <f t="shared" si="20"/>
        <v>2.2513824884792628</v>
      </c>
      <c r="X21" s="12">
        <f t="shared" si="20"/>
        <v>2.1935632183908047</v>
      </c>
      <c r="Y21" s="12">
        <f>Y20/Y22</f>
        <v>2.4136066681685064</v>
      </c>
      <c r="Z21" s="12">
        <f>Z20/Z22</f>
        <v>2.4736860565545236</v>
      </c>
      <c r="AA21" s="12">
        <f>AA18/AA22</f>
        <v>2.5715239435577146</v>
      </c>
      <c r="AB21" s="12">
        <f>AB18/AB22</f>
        <v>2.7001001407356005</v>
      </c>
      <c r="AC21" s="12">
        <f>AC18/AC22</f>
        <v>2.958370588979875</v>
      </c>
      <c r="AD21" s="12">
        <f>AD18/AD22</f>
        <v>3.0471217066492713</v>
      </c>
      <c r="AE21" s="12">
        <f>AE18/AE22</f>
        <v>3.3962710688695004</v>
      </c>
      <c r="AF21" s="12">
        <f>AF18/AF22</f>
        <v>3.4641964902468905</v>
      </c>
      <c r="AG21" s="12">
        <f>AG18/AG22</f>
        <v>3.5334804200518288</v>
      </c>
      <c r="AH21" s="12">
        <f>AH18/AH22</f>
        <v>3.6041500284528651</v>
      </c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2:160">
      <c r="B22" t="s">
        <v>1</v>
      </c>
      <c r="C22" s="21">
        <v>1231</v>
      </c>
      <c r="D22" s="21">
        <v>1232</v>
      </c>
      <c r="E22" s="21">
        <v>1230</v>
      </c>
      <c r="F22" s="21">
        <f>W22</f>
        <v>4340</v>
      </c>
      <c r="G22" s="21">
        <v>1410</v>
      </c>
      <c r="H22" s="21">
        <v>1632</v>
      </c>
      <c r="I22" s="21">
        <v>1625</v>
      </c>
      <c r="J22" s="21">
        <f>X22</f>
        <v>4350</v>
      </c>
      <c r="K22" s="9">
        <v>4345</v>
      </c>
      <c r="L22" s="9">
        <v>4341</v>
      </c>
      <c r="M22" s="9">
        <v>4339</v>
      </c>
      <c r="N22" s="9">
        <f>Y22</f>
        <v>4439</v>
      </c>
      <c r="O22" s="9">
        <v>4332</v>
      </c>
      <c r="P22" s="9">
        <v>4319</v>
      </c>
      <c r="Q22" s="9">
        <v>4323</v>
      </c>
      <c r="R22" s="9">
        <f>Q22</f>
        <v>4323</v>
      </c>
      <c r="S22" s="9"/>
      <c r="T22" s="9">
        <v>4299</v>
      </c>
      <c r="U22" s="9">
        <v>4314</v>
      </c>
      <c r="V22" s="9">
        <v>4323</v>
      </c>
      <c r="W22" s="9">
        <v>4340</v>
      </c>
      <c r="X22" s="9">
        <v>4350</v>
      </c>
      <c r="Y22" s="9">
        <v>4439</v>
      </c>
      <c r="Z22" s="9">
        <f>R22</f>
        <v>4323</v>
      </c>
      <c r="AA22" s="9">
        <f>Z22</f>
        <v>4323</v>
      </c>
      <c r="AB22" s="9">
        <f>AA22</f>
        <v>4323</v>
      </c>
      <c r="AC22" s="9">
        <f>AB22</f>
        <v>4323</v>
      </c>
      <c r="AD22" s="9">
        <f t="shared" ref="AD22:AH22" si="21">AC22</f>
        <v>4323</v>
      </c>
      <c r="AE22" s="9">
        <f t="shared" si="21"/>
        <v>4323</v>
      </c>
      <c r="AF22" s="9">
        <f t="shared" si="21"/>
        <v>4323</v>
      </c>
      <c r="AG22" s="9">
        <f t="shared" si="21"/>
        <v>4323</v>
      </c>
      <c r="AH22" s="9">
        <f t="shared" si="21"/>
        <v>4323</v>
      </c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2:160">
      <c r="C23" s="21"/>
      <c r="D23" s="21"/>
      <c r="E23" s="21"/>
      <c r="F23" s="21"/>
      <c r="G23" s="21"/>
      <c r="H23" s="21"/>
      <c r="I23" s="21"/>
      <c r="J23" s="2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2:160">
      <c r="B24" t="s">
        <v>34</v>
      </c>
      <c r="C24" s="26"/>
      <c r="D24" s="26"/>
      <c r="E24" s="26"/>
      <c r="F24" s="26"/>
      <c r="G24" s="26"/>
      <c r="H24" s="26"/>
      <c r="I24" s="26"/>
      <c r="J24" s="26"/>
      <c r="K24" s="13"/>
      <c r="L24" s="13"/>
      <c r="M24" s="13"/>
      <c r="N24" s="13"/>
      <c r="O24" s="13">
        <f>O5/K5-1</f>
        <v>2.9143897996356971E-2</v>
      </c>
      <c r="P24" s="13">
        <f>P5/L5-1</f>
        <v>3.2659538924156406E-2</v>
      </c>
      <c r="Q24" s="13">
        <f>Q5/M5-1</f>
        <v>-8.2824395549234708E-3</v>
      </c>
      <c r="R24" s="13">
        <v>0.01</v>
      </c>
      <c r="S24" s="13"/>
      <c r="T24" s="13"/>
      <c r="U24" s="13">
        <f>U5/T5-1</f>
        <v>8.647230320699717E-2</v>
      </c>
      <c r="V24" s="13">
        <f>V5/U5-1</f>
        <v>-0.11409864219395693</v>
      </c>
      <c r="W24" s="13">
        <f>W5/V5-1</f>
        <v>0.17086690494941537</v>
      </c>
      <c r="X24" s="13">
        <f>X5/W5-1</f>
        <v>0.11250808433579107</v>
      </c>
      <c r="Y24" s="13">
        <f>Y5/X5-1</f>
        <v>6.3947539763743011E-2</v>
      </c>
      <c r="Z24" s="13">
        <v>0.13</v>
      </c>
      <c r="AA24" s="13">
        <v>0.04</v>
      </c>
      <c r="AB24" s="13">
        <v>0.05</v>
      </c>
      <c r="AC24" s="13">
        <v>0.05</v>
      </c>
      <c r="AD24" s="13">
        <v>0.03</v>
      </c>
      <c r="AE24" s="13">
        <v>7.0000000000000007E-2</v>
      </c>
      <c r="AF24" s="13">
        <v>0.02</v>
      </c>
      <c r="AG24" s="13">
        <v>0.02</v>
      </c>
      <c r="AH24" s="13">
        <v>0.02</v>
      </c>
      <c r="AI24" s="13"/>
      <c r="AJ24" s="13"/>
      <c r="AK24" s="13"/>
      <c r="AL24" s="13"/>
      <c r="AM24" s="13"/>
      <c r="AN24" s="13"/>
      <c r="AO24" s="13"/>
      <c r="AP24" s="13"/>
      <c r="AQ24" s="13"/>
      <c r="AR24" s="9"/>
      <c r="AS24" s="9"/>
      <c r="AT24" s="9"/>
    </row>
    <row r="25" spans="2:160">
      <c r="B25" t="s">
        <v>35</v>
      </c>
      <c r="C25" s="26"/>
      <c r="D25" s="26"/>
      <c r="E25" s="26"/>
      <c r="F25" s="26"/>
      <c r="G25" s="26"/>
      <c r="H25" s="26"/>
      <c r="I25" s="26"/>
      <c r="J25" s="26"/>
      <c r="K25" s="13">
        <f>K7/K5</f>
        <v>0.60683060109289622</v>
      </c>
      <c r="L25" s="13">
        <f>L7/L5</f>
        <v>0.58970932175075175</v>
      </c>
      <c r="M25" s="13">
        <f>M7/M5</f>
        <v>0.61039069689617664</v>
      </c>
      <c r="N25" s="13">
        <f>N7/N5</f>
        <v>0.57286385842013088</v>
      </c>
      <c r="O25" s="13">
        <f>O7/O5</f>
        <v>0.62522123893805315</v>
      </c>
      <c r="P25" s="13">
        <f>P7/P5</f>
        <v>0.61077408396020383</v>
      </c>
      <c r="Q25" s="13">
        <f>Q7/Q5</f>
        <v>0.60654631348068166</v>
      </c>
      <c r="R25" s="13">
        <f>R7/R5</f>
        <v>0.5700986266015301</v>
      </c>
      <c r="S25" s="13"/>
      <c r="T25" s="13">
        <f>T7/T5</f>
        <v>0.61903790087463562</v>
      </c>
      <c r="U25" s="13">
        <f>U7/U5</f>
        <v>0.60771212365158589</v>
      </c>
      <c r="V25" s="13">
        <f>V7/V5</f>
        <v>0.59311201308535777</v>
      </c>
      <c r="W25" s="13">
        <f>W7/W5</f>
        <v>0.60271633682576642</v>
      </c>
      <c r="X25" s="13">
        <f>X7/X5</f>
        <v>0.58143428518277374</v>
      </c>
      <c r="Y25" s="13">
        <f>Y7/Y5</f>
        <v>0.5952266468505486</v>
      </c>
      <c r="Z25" s="13">
        <f>Z7/Z5</f>
        <v>0.60361824304042933</v>
      </c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9"/>
      <c r="AS25" s="9"/>
      <c r="AT25" s="9"/>
    </row>
    <row r="26" spans="2:160">
      <c r="B26" t="s">
        <v>36</v>
      </c>
      <c r="C26" s="26"/>
      <c r="D26" s="26"/>
      <c r="E26" s="26"/>
      <c r="F26" s="26"/>
      <c r="G26" s="26"/>
      <c r="H26" s="26"/>
      <c r="I26" s="26"/>
      <c r="J26" s="26"/>
      <c r="K26" s="13">
        <f>K20/K5</f>
        <v>0.28296903460837886</v>
      </c>
      <c r="L26" s="13">
        <f>L20/L5</f>
        <v>0.21274640828600067</v>
      </c>
      <c r="M26" s="13">
        <f>M20/M5</f>
        <v>0.25826152430352212</v>
      </c>
      <c r="N26" s="13">
        <f>N20/N5</f>
        <v>0.1818600792699788</v>
      </c>
      <c r="O26" s="13">
        <f>O20/O5</f>
        <v>0.28115044247787613</v>
      </c>
      <c r="P26" s="13">
        <f>P20/P5</f>
        <v>0.19501739060098683</v>
      </c>
      <c r="Q26" s="13">
        <f>Q20/Q5</f>
        <v>0.2402564535177999</v>
      </c>
      <c r="R26" s="13">
        <f>R20/R5</f>
        <v>0.20604580268703937</v>
      </c>
      <c r="S26" s="13"/>
      <c r="T26" s="13">
        <f t="shared" ref="T26" si="22">T20/T5</f>
        <v>0.18758017492711371</v>
      </c>
      <c r="U26" s="13">
        <f t="shared" ref="U26:X26" si="23">U20/U5</f>
        <v>0.23936027478130198</v>
      </c>
      <c r="V26" s="13">
        <f t="shared" si="23"/>
        <v>0.23465802386866177</v>
      </c>
      <c r="W26" s="13">
        <f t="shared" si="23"/>
        <v>0.25277454404346139</v>
      </c>
      <c r="X26" s="13">
        <f t="shared" si="23"/>
        <v>0.22188633615477629</v>
      </c>
      <c r="Y26" s="13">
        <f>Y20/Y5</f>
        <v>0.23416531887922368</v>
      </c>
      <c r="Z26" s="13">
        <f>Z20/Z5</f>
        <v>0.2300992398729971</v>
      </c>
      <c r="AA26" s="13">
        <v>0.23</v>
      </c>
      <c r="AB26" s="13">
        <v>0.23</v>
      </c>
      <c r="AC26" s="13">
        <v>0.24</v>
      </c>
      <c r="AD26" s="13">
        <v>0.24</v>
      </c>
      <c r="AE26" s="13">
        <v>0.25</v>
      </c>
      <c r="AF26" s="13">
        <v>0.25</v>
      </c>
      <c r="AG26" s="13">
        <v>0.25</v>
      </c>
      <c r="AH26" s="13">
        <f t="shared" ref="AG26:AH26" si="24">AG26</f>
        <v>0.25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9"/>
      <c r="AS26" s="9"/>
      <c r="AT26" s="9"/>
    </row>
    <row r="27" spans="2:160">
      <c r="B27" t="s">
        <v>37</v>
      </c>
      <c r="C27" s="26"/>
      <c r="D27" s="26"/>
      <c r="E27" s="26"/>
      <c r="F27" s="26"/>
      <c r="G27" s="26"/>
      <c r="H27" s="26"/>
      <c r="I27" s="26"/>
      <c r="J27" s="26"/>
      <c r="K27" s="13">
        <f>K17/K16</f>
        <v>0.23192696767826301</v>
      </c>
      <c r="L27" s="13">
        <f>L17/L16</f>
        <v>0.12465277777777778</v>
      </c>
      <c r="M27" s="13">
        <f>M17/M16</f>
        <v>0.12835736499858638</v>
      </c>
      <c r="N27" s="13">
        <f>N17/N16</f>
        <v>0.19983883964544721</v>
      </c>
      <c r="O27" s="13">
        <f>O17/O16</f>
        <v>0.17742768595041322</v>
      </c>
      <c r="P27" s="13">
        <f>P17/P16</f>
        <v>0.2070673712021136</v>
      </c>
      <c r="Q27" s="13">
        <f>Q17/Q16</f>
        <v>0.15680473372781065</v>
      </c>
      <c r="R27" s="13">
        <f>R17/R16</f>
        <v>0.15680473372781065</v>
      </c>
      <c r="S27" s="13"/>
      <c r="T27" s="13">
        <f t="shared" ref="T27" si="25">T17/T16</f>
        <v>0.21264437689969604</v>
      </c>
      <c r="U27" s="13">
        <f t="shared" ref="U27:Z27" si="26">U17/U16</f>
        <v>0.16697570925273503</v>
      </c>
      <c r="V27" s="13">
        <f t="shared" si="26"/>
        <v>0.20320032823879372</v>
      </c>
      <c r="W27" s="13">
        <f t="shared" si="26"/>
        <v>0.21094567404426559</v>
      </c>
      <c r="X27" s="13">
        <f t="shared" si="26"/>
        <v>0.18098579496833819</v>
      </c>
      <c r="Y27" s="13">
        <f t="shared" si="26"/>
        <v>0.17364113650401483</v>
      </c>
      <c r="Z27" s="13">
        <f t="shared" si="26"/>
        <v>0.17470637480972145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9"/>
      <c r="AS27" s="9"/>
      <c r="AT27" s="9"/>
    </row>
    <row r="29" spans="2:160">
      <c r="M29" s="9"/>
    </row>
    <row r="30" spans="2:160">
      <c r="M30" s="9"/>
      <c r="V30" s="13"/>
      <c r="W30" s="13"/>
      <c r="X30" s="13"/>
      <c r="Y30" s="13"/>
    </row>
    <row r="31" spans="2:160">
      <c r="M31" s="9"/>
    </row>
    <row r="32" spans="2:160">
      <c r="M32" s="9"/>
    </row>
  </sheetData>
  <phoneticPr fontId="4" type="noConversion"/>
  <hyperlinks>
    <hyperlink ref="A1" location="Main!A1" display="Main" xr:uid="{F2EEBBDC-1CDE-5446-B41F-B71D0397B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2025-01-09T14:59:30Z</dcterms:created>
  <dcterms:modified xsi:type="dcterms:W3CDTF">2025-01-12T14:02:01Z</dcterms:modified>
</cp:coreProperties>
</file>