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2C98116-E093-2248-A4B8-878CFAB38B84}" xr6:coauthVersionLast="47" xr6:coauthVersionMax="47" xr10:uidLastSave="{00000000-0000-0000-0000-000000000000}"/>
  <bookViews>
    <workbookView xWindow="640" yWindow="740" windowWidth="13640" windowHeight="17260" activeTab="1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" i="2" l="1"/>
  <c r="AD28" i="2" s="1"/>
  <c r="AE28" i="2" s="1"/>
  <c r="AF28" i="2" s="1"/>
  <c r="AG28" i="2" s="1"/>
  <c r="AB28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AA26" i="2"/>
  <c r="AB26" i="2"/>
  <c r="AC26" i="2"/>
  <c r="AD26" i="2"/>
  <c r="AE26" i="2"/>
  <c r="AF26" i="2"/>
  <c r="AG26" i="2"/>
  <c r="Z26" i="2"/>
  <c r="T32" i="2"/>
  <c r="U32" i="2"/>
  <c r="V32" i="2"/>
  <c r="W32" i="2"/>
  <c r="X32" i="2"/>
  <c r="Y32" i="2"/>
  <c r="Y28" i="2"/>
  <c r="Y25" i="2"/>
  <c r="Y23" i="2"/>
  <c r="Y21" i="2"/>
  <c r="Y19" i="2"/>
  <c r="Y18" i="2"/>
  <c r="Y17" i="2"/>
  <c r="Y14" i="2"/>
  <c r="Y13" i="2"/>
  <c r="Y12" i="2"/>
  <c r="Y9" i="2"/>
  <c r="Y10" i="2" s="1"/>
  <c r="Y8" i="2"/>
  <c r="Y6" i="2"/>
  <c r="Y5" i="2"/>
  <c r="K33" i="2"/>
  <c r="L33" i="2"/>
  <c r="M33" i="2"/>
  <c r="N33" i="2"/>
  <c r="O33" i="2"/>
  <c r="P33" i="2"/>
  <c r="Q33" i="2"/>
  <c r="K32" i="2"/>
  <c r="L32" i="2"/>
  <c r="M32" i="2"/>
  <c r="N32" i="2"/>
  <c r="O32" i="2"/>
  <c r="P32" i="2"/>
  <c r="Q32" i="2"/>
  <c r="K31" i="2"/>
  <c r="L31" i="2"/>
  <c r="M31" i="2"/>
  <c r="N31" i="2"/>
  <c r="O31" i="2"/>
  <c r="P31" i="2"/>
  <c r="Q31" i="2"/>
  <c r="R31" i="2"/>
  <c r="O30" i="2"/>
  <c r="P30" i="2"/>
  <c r="Q30" i="2"/>
  <c r="R12" i="2"/>
  <c r="R13" i="2"/>
  <c r="R28" i="2"/>
  <c r="R18" i="2"/>
  <c r="R17" i="2"/>
  <c r="R11" i="2"/>
  <c r="R10" i="2"/>
  <c r="R9" i="2"/>
  <c r="R8" i="2"/>
  <c r="R6" i="2"/>
  <c r="R5" i="2"/>
  <c r="R7" i="2"/>
  <c r="R30" i="2"/>
  <c r="N28" i="2"/>
  <c r="N27" i="2" s="1"/>
  <c r="N23" i="2"/>
  <c r="N21" i="2"/>
  <c r="N19" i="2"/>
  <c r="N18" i="2"/>
  <c r="N17" i="2"/>
  <c r="N13" i="2"/>
  <c r="N12" i="2"/>
  <c r="N9" i="2"/>
  <c r="N8" i="2"/>
  <c r="N6" i="2"/>
  <c r="N5" i="2"/>
  <c r="U15" i="2"/>
  <c r="V27" i="2"/>
  <c r="X27" i="2"/>
  <c r="V26" i="2"/>
  <c r="X26" i="2"/>
  <c r="T15" i="2"/>
  <c r="V15" i="2"/>
  <c r="W15" i="2"/>
  <c r="X15" i="2"/>
  <c r="T10" i="2"/>
  <c r="U10" i="2"/>
  <c r="V10" i="2"/>
  <c r="W10" i="2"/>
  <c r="X10" i="2"/>
  <c r="T7" i="2"/>
  <c r="U7" i="2"/>
  <c r="V7" i="2"/>
  <c r="W7" i="2"/>
  <c r="X7" i="2"/>
  <c r="Y15" i="2"/>
  <c r="C15" i="2"/>
  <c r="D15" i="2"/>
  <c r="E15" i="2"/>
  <c r="G15" i="2"/>
  <c r="H15" i="2"/>
  <c r="I15" i="2"/>
  <c r="K15" i="2"/>
  <c r="L15" i="2"/>
  <c r="M15" i="2"/>
  <c r="O15" i="2"/>
  <c r="P15" i="2"/>
  <c r="Q15" i="2"/>
  <c r="C10" i="2"/>
  <c r="C11" i="2" s="1"/>
  <c r="C16" i="2" s="1"/>
  <c r="C20" i="2" s="1"/>
  <c r="C22" i="2" s="1"/>
  <c r="C24" i="2" s="1"/>
  <c r="C27" i="2" s="1"/>
  <c r="D10" i="2"/>
  <c r="E10" i="2"/>
  <c r="F10" i="2"/>
  <c r="G10" i="2"/>
  <c r="H10" i="2"/>
  <c r="I10" i="2"/>
  <c r="J10" i="2"/>
  <c r="J11" i="2" s="1"/>
  <c r="K10" i="2"/>
  <c r="L10" i="2"/>
  <c r="M10" i="2"/>
  <c r="N10" i="2"/>
  <c r="O10" i="2"/>
  <c r="P10" i="2"/>
  <c r="C7" i="2"/>
  <c r="D7" i="2"/>
  <c r="E7" i="2"/>
  <c r="E11" i="2" s="1"/>
  <c r="E16" i="2" s="1"/>
  <c r="E20" i="2" s="1"/>
  <c r="E22" i="2" s="1"/>
  <c r="E24" i="2" s="1"/>
  <c r="E27" i="2" s="1"/>
  <c r="F7" i="2"/>
  <c r="G7" i="2"/>
  <c r="H7" i="2"/>
  <c r="I7" i="2"/>
  <c r="J7" i="2"/>
  <c r="K7" i="2"/>
  <c r="L7" i="2"/>
  <c r="M7" i="2"/>
  <c r="O7" i="2"/>
  <c r="P7" i="2"/>
  <c r="Q10" i="2"/>
  <c r="Q7" i="2"/>
  <c r="L6" i="1"/>
  <c r="L5" i="1"/>
  <c r="Z28" i="2"/>
  <c r="AA28" i="2" s="1"/>
  <c r="AF32" i="2"/>
  <c r="AG32" i="2" s="1"/>
  <c r="N14" i="2"/>
  <c r="J28" i="2"/>
  <c r="J21" i="2"/>
  <c r="J18" i="2"/>
  <c r="J17" i="2"/>
  <c r="J14" i="2"/>
  <c r="J13" i="2"/>
  <c r="J12" i="2"/>
  <c r="F28" i="2"/>
  <c r="F21" i="2"/>
  <c r="F18" i="2"/>
  <c r="F17" i="2"/>
  <c r="F14" i="2"/>
  <c r="F13" i="2"/>
  <c r="F12" i="2"/>
  <c r="R15" i="2"/>
  <c r="Z15" i="2"/>
  <c r="Z16" i="2" s="1"/>
  <c r="Z20" i="2" s="1"/>
  <c r="AA15" i="2"/>
  <c r="AA16" i="2" s="1"/>
  <c r="AA20" i="2" s="1"/>
  <c r="AB15" i="2"/>
  <c r="AB16" i="2" s="1"/>
  <c r="AB20" i="2" s="1"/>
  <c r="AC15" i="2"/>
  <c r="AC16" i="2" s="1"/>
  <c r="AC20" i="2" s="1"/>
  <c r="AD15" i="2"/>
  <c r="AD16" i="2" s="1"/>
  <c r="AD20" i="2" s="1"/>
  <c r="AE15" i="2"/>
  <c r="AE16" i="2" s="1"/>
  <c r="AE20" i="2" s="1"/>
  <c r="AF15" i="2"/>
  <c r="AF16" i="2" s="1"/>
  <c r="AF20" i="2" s="1"/>
  <c r="AG15" i="2"/>
  <c r="AG16" i="2" s="1"/>
  <c r="AH15" i="2"/>
  <c r="AH16" i="2" s="1"/>
  <c r="AI15" i="2"/>
  <c r="AI16" i="2" s="1"/>
  <c r="AJ15" i="2"/>
  <c r="AJ16" i="2" s="1"/>
  <c r="AK15" i="2"/>
  <c r="AK16" i="2" s="1"/>
  <c r="AL15" i="2"/>
  <c r="AL16" i="2" s="1"/>
  <c r="AM15" i="2"/>
  <c r="AM16" i="2" s="1"/>
  <c r="AN15" i="2"/>
  <c r="AN16" i="2" s="1"/>
  <c r="AO15" i="2"/>
  <c r="AO16" i="2" s="1"/>
  <c r="AP15" i="2"/>
  <c r="AP16" i="2" s="1"/>
  <c r="AQ15" i="2"/>
  <c r="AQ16" i="2" s="1"/>
  <c r="AR15" i="2"/>
  <c r="AR16" i="2" s="1"/>
  <c r="L4" i="1"/>
  <c r="L12" i="1" l="1"/>
  <c r="Y7" i="2"/>
  <c r="Z7" i="2" s="1"/>
  <c r="AA7" i="2" s="1"/>
  <c r="N7" i="2"/>
  <c r="U11" i="2"/>
  <c r="U16" i="2" s="1"/>
  <c r="W11" i="2"/>
  <c r="W16" i="2" s="1"/>
  <c r="N11" i="2"/>
  <c r="F11" i="2"/>
  <c r="D11" i="2"/>
  <c r="D16" i="2" s="1"/>
  <c r="D20" i="2" s="1"/>
  <c r="D22" i="2" s="1"/>
  <c r="D24" i="2" s="1"/>
  <c r="D27" i="2" s="1"/>
  <c r="I11" i="2"/>
  <c r="I16" i="2" s="1"/>
  <c r="I20" i="2" s="1"/>
  <c r="I22" i="2" s="1"/>
  <c r="I24" i="2" s="1"/>
  <c r="I27" i="2" s="1"/>
  <c r="Q11" i="2"/>
  <c r="Q16" i="2" s="1"/>
  <c r="Q20" i="2" s="1"/>
  <c r="Q22" i="2" s="1"/>
  <c r="Q24" i="2" s="1"/>
  <c r="Q27" i="2" s="1"/>
  <c r="H11" i="2"/>
  <c r="H16" i="2" s="1"/>
  <c r="H20" i="2" s="1"/>
  <c r="H22" i="2" s="1"/>
  <c r="H24" i="2" s="1"/>
  <c r="H27" i="2" s="1"/>
  <c r="G11" i="2"/>
  <c r="G16" i="2" s="1"/>
  <c r="G20" i="2" s="1"/>
  <c r="G22" i="2" s="1"/>
  <c r="G24" i="2" s="1"/>
  <c r="G27" i="2" s="1"/>
  <c r="Y11" i="2"/>
  <c r="Y16" i="2" s="1"/>
  <c r="M11" i="2"/>
  <c r="M16" i="2" s="1"/>
  <c r="M20" i="2" s="1"/>
  <c r="M22" i="2" s="1"/>
  <c r="M24" i="2" s="1"/>
  <c r="M27" i="2" s="1"/>
  <c r="V11" i="2"/>
  <c r="V16" i="2" s="1"/>
  <c r="T11" i="2"/>
  <c r="T16" i="2" s="1"/>
  <c r="J15" i="2"/>
  <c r="J16" i="2" s="1"/>
  <c r="J20" i="2" s="1"/>
  <c r="J22" i="2" s="1"/>
  <c r="J24" i="2" s="1"/>
  <c r="J27" i="2" s="1"/>
  <c r="F15" i="2"/>
  <c r="F16" i="2" s="1"/>
  <c r="F20" i="2" s="1"/>
  <c r="F22" i="2" s="1"/>
  <c r="F24" i="2" s="1"/>
  <c r="F27" i="2" s="1"/>
  <c r="X11" i="2"/>
  <c r="X31" i="2" s="1"/>
  <c r="X16" i="2"/>
  <c r="N15" i="2"/>
  <c r="K11" i="2"/>
  <c r="K16" i="2" s="1"/>
  <c r="K20" i="2" s="1"/>
  <c r="K22" i="2" s="1"/>
  <c r="K24" i="2" s="1"/>
  <c r="K27" i="2" s="1"/>
  <c r="O11" i="2"/>
  <c r="O16" i="2" s="1"/>
  <c r="O20" i="2" s="1"/>
  <c r="O22" i="2" s="1"/>
  <c r="O24" i="2" s="1"/>
  <c r="O27" i="2" s="1"/>
  <c r="L11" i="2"/>
  <c r="P11" i="2"/>
  <c r="P16" i="2" s="1"/>
  <c r="U30" i="2"/>
  <c r="V30" i="2"/>
  <c r="W30" i="2"/>
  <c r="X30" i="2"/>
  <c r="L7" i="1"/>
  <c r="R16" i="2"/>
  <c r="R20" i="2" s="1"/>
  <c r="Z22" i="2" l="1"/>
  <c r="Z27" i="2" s="1"/>
  <c r="R21" i="2"/>
  <c r="R33" i="2" s="1"/>
  <c r="N16" i="2"/>
  <c r="N20" i="2" s="1"/>
  <c r="N22" i="2" s="1"/>
  <c r="N24" i="2" s="1"/>
  <c r="W31" i="2"/>
  <c r="U20" i="2"/>
  <c r="U22" i="2" s="1"/>
  <c r="T20" i="2"/>
  <c r="T22" i="2" s="1"/>
  <c r="V20" i="2"/>
  <c r="V22" i="2" s="1"/>
  <c r="T31" i="2"/>
  <c r="X20" i="2"/>
  <c r="X22" i="2" s="1"/>
  <c r="X24" i="2" s="1"/>
  <c r="W20" i="2"/>
  <c r="W22" i="2" s="1"/>
  <c r="Y20" i="2"/>
  <c r="Y22" i="2" s="1"/>
  <c r="P20" i="2"/>
  <c r="P22" i="2" s="1"/>
  <c r="P24" i="2" s="1"/>
  <c r="P27" i="2" s="1"/>
  <c r="L16" i="2"/>
  <c r="L20" i="2" s="1"/>
  <c r="L22" i="2" s="1"/>
  <c r="L24" i="2" s="1"/>
  <c r="L27" i="2" s="1"/>
  <c r="V31" i="2"/>
  <c r="U31" i="2"/>
  <c r="Y31" i="2"/>
  <c r="AB7" i="2"/>
  <c r="AA22" i="2"/>
  <c r="R22" i="2" l="1"/>
  <c r="T33" i="2"/>
  <c r="Y24" i="2"/>
  <c r="Y26" i="2" s="1"/>
  <c r="Y27" i="2" s="1"/>
  <c r="W24" i="2"/>
  <c r="W26" i="2" s="1"/>
  <c r="W27" i="2" s="1"/>
  <c r="V24" i="2"/>
  <c r="T24" i="2"/>
  <c r="T26" i="2" s="1"/>
  <c r="T27" i="2" s="1"/>
  <c r="U24" i="2"/>
  <c r="U26" i="2" s="1"/>
  <c r="U27" i="2" s="1"/>
  <c r="X33" i="2"/>
  <c r="U33" i="2"/>
  <c r="W33" i="2"/>
  <c r="V33" i="2"/>
  <c r="Y33" i="2"/>
  <c r="AA27" i="2"/>
  <c r="AC7" i="2"/>
  <c r="AB22" i="2"/>
  <c r="R24" i="2" l="1"/>
  <c r="R32" i="2" s="1"/>
  <c r="R27" i="2"/>
  <c r="AD7" i="2"/>
  <c r="AC22" i="2"/>
  <c r="AB27" i="2"/>
  <c r="AC27" i="2" l="1"/>
  <c r="AE7" i="2"/>
  <c r="AD22" i="2"/>
  <c r="AD27" i="2" l="1"/>
  <c r="AF7" i="2"/>
  <c r="AE22" i="2"/>
  <c r="AE27" i="2" l="1"/>
  <c r="AG7" i="2"/>
  <c r="AG22" i="2" s="1"/>
  <c r="AF22" i="2"/>
  <c r="AF27" i="2" l="1"/>
  <c r="AG27" i="2"/>
  <c r="L13" i="1" l="1"/>
  <c r="L15" i="1" s="1"/>
</calcChain>
</file>

<file path=xl/sharedStrings.xml><?xml version="1.0" encoding="utf-8"?>
<sst xmlns="http://schemas.openxmlformats.org/spreadsheetml/2006/main" count="58" uniqueCount="54">
  <si>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</si>
  <si>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</si>
  <si>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</si>
  <si>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</si>
  <si>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</si>
  <si>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</si>
  <si>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</si>
  <si>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</si>
  <si>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</si>
  <si>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</si>
  <si>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</si>
  <si>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</si>
  <si>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</si>
  <si>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</si>
  <si>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</si>
  <si>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</si>
  <si>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</si>
  <si>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</si>
  <si>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</si>
  <si>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</si>
  <si>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</si>
  <si>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</si>
  <si>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</si>
  <si>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</si>
  <si>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</si>
  <si>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</si>
  <si>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R&amp;D</t>
  </si>
  <si>
    <t>SMG&amp;A</t>
  </si>
  <si>
    <t>OPEX</t>
  </si>
  <si>
    <t>OPINC</t>
  </si>
  <si>
    <t>interest expense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</si>
  <si>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</si>
  <si>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</si>
  <si>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</si>
  <si>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</si>
  <si>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</si>
  <si>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</si>
  <si>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</si>
  <si>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</si>
  <si>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Q121</t>
  </si>
  <si>
    <t>Q221</t>
  </si>
  <si>
    <t>Q321</t>
  </si>
  <si>
    <t>Q421</t>
  </si>
  <si>
    <t>Other</t>
  </si>
  <si>
    <t>Products</t>
  </si>
  <si>
    <t>Services</t>
  </si>
  <si>
    <t>COGS products</t>
  </si>
  <si>
    <t>COGS services</t>
  </si>
  <si>
    <t>pension income</t>
  </si>
  <si>
    <t>noncontrolling interest</t>
  </si>
  <si>
    <t>Net income to shareholders</t>
  </si>
  <si>
    <t>debt extinguishment</t>
  </si>
  <si>
    <t xml:space="preserve">Net income </t>
  </si>
  <si>
    <t>Loss from discontinued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</si>
</sst>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0" fontId="7" fillId="0" borderId="0" xfId="0" applyFont="1"/>
    <xf numFmtId="3" fontId="7" fillId="0" borderId="0" xfId="0" applyNumberFormat="1" applyFont="1"/>
    <xf numFmtId="0" fontId="0" fillId="2" borderId="0" xfId="0" applyFill="1"/>
    <xf numFmtId="3" fontId="0" fillId="2" borderId="0" xfId="0" applyNumberFormat="1" applyFill="1"/>
    <xf numFmtId="3" fontId="6" fillId="2" borderId="0" xfId="0" applyNumberFormat="1" applyFont="1" applyFill="1"/>
    <xf numFmtId="3" fontId="7" fillId="2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10" fontId="0" fillId="2" borderId="0" xfId="2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opLeftCell="F1" workbookViewId="0">
      <selection activeCell="L11" sqref="L11"/>
    </sheetView>
  </sheetViews>
  <sheetFormatPr baseColWidth="10" defaultRowHeight="16"/>
  <sheetData>
    <row r="1" spans="7:13">
      <c r="M1" s="17">
        <v>45668</v>
      </c>
    </row>
    <row r="2" spans="7:13">
      <c r="K2" s="1" t="s">
        <v>0</v>
      </c>
      <c r="L2" s="2">
        <v>115</v>
      </c>
    </row>
    <row r="3" spans="7:13">
      <c r="K3" s="1" t="s">
        <v>1</v>
      </c>
      <c r="L3" s="3">
        <v>1331</v>
      </c>
      <c r="M3" t="s">
        <v>23</v>
      </c>
    </row>
    <row r="4" spans="7:13">
      <c r="K4" s="1" t="s">
        <v>3</v>
      </c>
      <c r="L4" s="3">
        <f>L2*L3</f>
        <v>153065</v>
      </c>
    </row>
    <row r="5" spans="7:13">
      <c r="K5" s="1" t="s">
        <v>4</v>
      </c>
      <c r="L5" s="3">
        <f>6682+13465</f>
        <v>20147</v>
      </c>
      <c r="M5" t="s">
        <v>23</v>
      </c>
    </row>
    <row r="6" spans="7:13">
      <c r="K6" s="1" t="s">
        <v>5</v>
      </c>
      <c r="L6" s="3">
        <f>220+3113+38823</f>
        <v>42156</v>
      </c>
      <c r="M6" t="s">
        <v>23</v>
      </c>
    </row>
    <row r="7" spans="7:13">
      <c r="K7" s="1" t="s">
        <v>6</v>
      </c>
      <c r="L7" s="3">
        <f>L4-L5+L6</f>
        <v>175074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</v>
      </c>
    </row>
    <row r="11" spans="7:13">
      <c r="G11" s="16"/>
      <c r="K11" s="1" t="s">
        <v>8</v>
      </c>
      <c r="L11" s="5">
        <v>7.0000000000000007E-2</v>
      </c>
    </row>
    <row r="12" spans="7:13">
      <c r="K12" s="1" t="s">
        <v>9</v>
      </c>
      <c r="L12" s="2">
        <f>NPV(L11,Model!Z26:EX26)+L5-L6</f>
        <v>126995.03320737713</v>
      </c>
    </row>
    <row r="13" spans="7:13">
      <c r="K13" s="1" t="s">
        <v>10</v>
      </c>
      <c r="L13" s="6">
        <f>L12/L3</f>
        <v>95.413248089689802</v>
      </c>
    </row>
    <row r="15" spans="7:13">
      <c r="L15" s="7">
        <f>L13/L2-1</f>
        <v>-0.17031958182878437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X38"/>
  <sheetViews>
    <sheetView tabSelected="1" workbookViewId="0">
      <pane xSplit="2" ySplit="4" topLeftCell="W6" activePane="bottomRight" state="frozen"/>
      <selection pane="topRight" activeCell="C1" sqref="C1"/>
      <selection pane="bottomLeft" activeCell="A5" sqref="A5"/>
      <selection pane="bottomRight" activeCell="Z25" sqref="Z25"/>
    </sheetView>
  </sheetViews>
  <sheetFormatPr baseColWidth="10" defaultRowHeight="16"/>
  <cols>
    <col min="1" max="1" width="4.85546875" bestFit="1" customWidth="1"/>
    <col min="2" max="2" width="24.42578125" bestFit="1" customWidth="1"/>
    <col min="3" max="10" width="10.7109375" style="20"/>
  </cols>
  <sheetData>
    <row r="1" spans="1:45">
      <c r="A1" s="8" t="s">
        <v>11</v>
      </c>
    </row>
    <row r="4" spans="1:45">
      <c r="C4" s="20" t="s">
        <v>39</v>
      </c>
      <c r="D4" s="20" t="s">
        <v>40</v>
      </c>
      <c r="E4" s="20" t="s">
        <v>41</v>
      </c>
      <c r="F4" s="20" t="s">
        <v>42</v>
      </c>
      <c r="G4" s="20" t="s">
        <v>13</v>
      </c>
      <c r="H4" s="20" t="s">
        <v>14</v>
      </c>
      <c r="I4" s="20" t="s">
        <v>15</v>
      </c>
      <c r="J4" s="20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  <c r="AG4">
        <v>2032</v>
      </c>
    </row>
    <row r="5" spans="1:45" s="9" customFormat="1">
      <c r="B5" s="9" t="s">
        <v>44</v>
      </c>
      <c r="C5" s="21"/>
      <c r="D5" s="21"/>
      <c r="E5" s="21"/>
      <c r="F5" s="21"/>
      <c r="G5" s="21"/>
      <c r="H5" s="21"/>
      <c r="I5" s="21"/>
      <c r="J5" s="21"/>
      <c r="K5" s="9">
        <v>12787</v>
      </c>
      <c r="L5" s="9">
        <v>13411</v>
      </c>
      <c r="M5" s="9">
        <v>8615</v>
      </c>
      <c r="N5" s="9">
        <f>X5-SUM(K5:M5)</f>
        <v>14758</v>
      </c>
      <c r="O5" s="9">
        <v>14303</v>
      </c>
      <c r="P5" s="9">
        <v>14562</v>
      </c>
      <c r="Q5" s="9">
        <v>14708</v>
      </c>
      <c r="R5" s="9">
        <f>N5*(1+$R$30)</f>
        <v>15237.635</v>
      </c>
      <c r="T5" s="9">
        <v>32998</v>
      </c>
      <c r="U5" s="9">
        <v>43319</v>
      </c>
      <c r="V5" s="9">
        <v>49270</v>
      </c>
      <c r="W5" s="9">
        <v>50773</v>
      </c>
      <c r="X5" s="9">
        <v>49571</v>
      </c>
      <c r="Y5" s="9">
        <f>SUM(O5:R5)</f>
        <v>58810.635000000002</v>
      </c>
    </row>
    <row r="6" spans="1:45" s="9" customFormat="1">
      <c r="B6" s="9" t="s">
        <v>45</v>
      </c>
      <c r="C6" s="21"/>
      <c r="D6" s="21"/>
      <c r="E6" s="21"/>
      <c r="F6" s="21"/>
      <c r="G6" s="21"/>
      <c r="H6" s="21"/>
      <c r="I6" s="21"/>
      <c r="J6" s="21"/>
      <c r="K6" s="9">
        <v>4427</v>
      </c>
      <c r="L6" s="9">
        <v>4904</v>
      </c>
      <c r="M6" s="9">
        <v>4849</v>
      </c>
      <c r="N6" s="9">
        <f>X6-SUM(K6:M6)</f>
        <v>5169</v>
      </c>
      <c r="O6" s="9">
        <v>5002</v>
      </c>
      <c r="P6" s="9">
        <v>5159</v>
      </c>
      <c r="Q6" s="9">
        <v>5381</v>
      </c>
      <c r="R6" s="9">
        <f>N6*(1+$R$30)</f>
        <v>5336.9925000000003</v>
      </c>
      <c r="T6" s="9">
        <v>12351</v>
      </c>
      <c r="U6" s="9">
        <v>13268</v>
      </c>
      <c r="V6" s="9">
        <v>15118</v>
      </c>
      <c r="W6" s="9">
        <v>16301</v>
      </c>
      <c r="X6" s="9">
        <v>19349</v>
      </c>
      <c r="Y6" s="9">
        <f>SUM(O6:R6)</f>
        <v>20878.9925</v>
      </c>
    </row>
    <row r="7" spans="1:45" s="14" customFormat="1">
      <c r="B7" s="14" t="s">
        <v>12</v>
      </c>
      <c r="C7" s="22">
        <f t="shared" ref="C7:P7" si="0">C5+C6</f>
        <v>0</v>
      </c>
      <c r="D7" s="22">
        <f t="shared" si="0"/>
        <v>0</v>
      </c>
      <c r="E7" s="22">
        <f t="shared" si="0"/>
        <v>0</v>
      </c>
      <c r="F7" s="22">
        <f t="shared" si="0"/>
        <v>0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15">
        <f t="shared" si="0"/>
        <v>17214</v>
      </c>
      <c r="L7" s="15">
        <f t="shared" si="0"/>
        <v>18315</v>
      </c>
      <c r="M7" s="15">
        <f t="shared" si="0"/>
        <v>13464</v>
      </c>
      <c r="N7" s="15">
        <f t="shared" si="0"/>
        <v>19927</v>
      </c>
      <c r="O7" s="15">
        <f t="shared" si="0"/>
        <v>19305</v>
      </c>
      <c r="P7" s="15">
        <f t="shared" si="0"/>
        <v>19721</v>
      </c>
      <c r="Q7" s="15">
        <f>Q5+Q6</f>
        <v>20089</v>
      </c>
      <c r="R7" s="15">
        <f>N7*(1+R30)</f>
        <v>20574.627499999999</v>
      </c>
      <c r="S7" s="15"/>
      <c r="T7" s="15">
        <f t="shared" ref="T7:X7" si="1">T5+T6</f>
        <v>45349</v>
      </c>
      <c r="U7" s="15">
        <f t="shared" si="1"/>
        <v>56587</v>
      </c>
      <c r="V7" s="15">
        <f t="shared" si="1"/>
        <v>64388</v>
      </c>
      <c r="W7" s="15">
        <f t="shared" si="1"/>
        <v>67074</v>
      </c>
      <c r="X7" s="15">
        <f t="shared" si="1"/>
        <v>68920</v>
      </c>
      <c r="Y7" s="15">
        <f>Y5+Y6</f>
        <v>79689.627500000002</v>
      </c>
      <c r="Z7" s="15">
        <f>Y7*(1+Z30)</f>
        <v>84471.005150000012</v>
      </c>
      <c r="AA7" s="15">
        <f>Z7*(1+AA30)</f>
        <v>90383.975510500022</v>
      </c>
      <c r="AB7" s="15">
        <f>AA7*(1+AB30)</f>
        <v>95807.014041130024</v>
      </c>
      <c r="AC7" s="15">
        <f>AB7*(1+AC30)</f>
        <v>101555.43488359783</v>
      </c>
      <c r="AD7" s="15">
        <f>AC7*(1+AD30)</f>
        <v>105617.65227894175</v>
      </c>
      <c r="AE7" s="15">
        <f>AD7*(1+AE30)</f>
        <v>108786.18184731</v>
      </c>
      <c r="AF7" s="15">
        <f>AE7*(1+AF30)</f>
        <v>110961.9054842562</v>
      </c>
      <c r="AG7" s="15">
        <f>AF7*(1+AG30)</f>
        <v>113181.14359394133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s="18" customFormat="1">
      <c r="B8" s="18" t="s">
        <v>46</v>
      </c>
      <c r="C8" s="23"/>
      <c r="D8" s="23"/>
      <c r="E8" s="23"/>
      <c r="F8" s="23"/>
      <c r="G8" s="23"/>
      <c r="H8" s="23"/>
      <c r="I8" s="23"/>
      <c r="J8" s="23"/>
      <c r="K8" s="19">
        <v>10700</v>
      </c>
      <c r="L8" s="19">
        <v>11089</v>
      </c>
      <c r="M8" s="19">
        <v>9289</v>
      </c>
      <c r="N8" s="9">
        <f>X8-SUM(K8:M8)</f>
        <v>12347</v>
      </c>
      <c r="O8" s="19">
        <v>12216</v>
      </c>
      <c r="P8" s="19">
        <v>12625</v>
      </c>
      <c r="Q8" s="19">
        <v>12336</v>
      </c>
      <c r="R8" s="9">
        <f>N8*(1+$R$30)</f>
        <v>12748.2775</v>
      </c>
      <c r="S8" s="19"/>
      <c r="T8" s="19">
        <v>26910</v>
      </c>
      <c r="U8" s="19">
        <v>38137</v>
      </c>
      <c r="V8" s="19">
        <v>41095</v>
      </c>
      <c r="W8" s="19">
        <v>41927</v>
      </c>
      <c r="X8" s="19">
        <v>43425</v>
      </c>
      <c r="Y8" s="9">
        <f>SUM(O8:R8)</f>
        <v>49925.277499999997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s="18" customFormat="1">
      <c r="B9" s="18" t="s">
        <v>47</v>
      </c>
      <c r="C9" s="23"/>
      <c r="D9" s="23"/>
      <c r="E9" s="23"/>
      <c r="F9" s="23"/>
      <c r="G9" s="23"/>
      <c r="H9" s="23"/>
      <c r="I9" s="23"/>
      <c r="J9" s="23"/>
      <c r="K9" s="19">
        <v>2945</v>
      </c>
      <c r="L9" s="19">
        <v>3429</v>
      </c>
      <c r="M9" s="19">
        <v>3461</v>
      </c>
      <c r="N9" s="9">
        <f>X9-SUM(K9:M9)</f>
        <v>3571</v>
      </c>
      <c r="O9" s="19">
        <v>3528</v>
      </c>
      <c r="P9" s="19">
        <v>3516</v>
      </c>
      <c r="Q9" s="19">
        <v>3719</v>
      </c>
      <c r="R9" s="9">
        <f>N9*(1+$R$30)</f>
        <v>3687.0574999999999</v>
      </c>
      <c r="S9" s="19"/>
      <c r="T9" s="19">
        <v>7688</v>
      </c>
      <c r="U9" s="19">
        <v>9919</v>
      </c>
      <c r="V9" s="19">
        <v>10802</v>
      </c>
      <c r="W9" s="19">
        <v>11479</v>
      </c>
      <c r="X9" s="19">
        <v>13406</v>
      </c>
      <c r="Y9" s="9">
        <f>SUM(O9:R9)</f>
        <v>14450.057499999999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10" customFormat="1">
      <c r="B10" s="10" t="s">
        <v>24</v>
      </c>
      <c r="C10" s="24">
        <f t="shared" ref="C10:P10" si="2">SUM(C8:C9)</f>
        <v>0</v>
      </c>
      <c r="D10" s="24">
        <f t="shared" si="2"/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11">
        <f t="shared" si="2"/>
        <v>13645</v>
      </c>
      <c r="L10" s="11">
        <f t="shared" si="2"/>
        <v>14518</v>
      </c>
      <c r="M10" s="11">
        <f t="shared" si="2"/>
        <v>12750</v>
      </c>
      <c r="N10" s="11">
        <f t="shared" si="2"/>
        <v>15918</v>
      </c>
      <c r="O10" s="11">
        <f t="shared" si="2"/>
        <v>15744</v>
      </c>
      <c r="P10" s="11">
        <f t="shared" si="2"/>
        <v>16141</v>
      </c>
      <c r="Q10" s="11">
        <f>SUM(Q8:Q9)</f>
        <v>16055</v>
      </c>
      <c r="R10" s="11">
        <f>SUM(R8:R9)</f>
        <v>16435.334999999999</v>
      </c>
      <c r="S10" s="11"/>
      <c r="T10" s="11">
        <f t="shared" ref="T10:X10" si="3">SUM(T8:T9)</f>
        <v>34598</v>
      </c>
      <c r="U10" s="11">
        <f t="shared" si="3"/>
        <v>48056</v>
      </c>
      <c r="V10" s="11">
        <f t="shared" si="3"/>
        <v>51897</v>
      </c>
      <c r="W10" s="11">
        <f t="shared" si="3"/>
        <v>53406</v>
      </c>
      <c r="X10" s="11">
        <f t="shared" si="3"/>
        <v>56831</v>
      </c>
      <c r="Y10" s="11">
        <f>SUM(Y8:Y9)</f>
        <v>64375.334999999992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s="10" customFormat="1">
      <c r="B11" s="10" t="s">
        <v>25</v>
      </c>
      <c r="C11" s="24">
        <f t="shared" ref="C11:P11" si="4">C7-C10</f>
        <v>0</v>
      </c>
      <c r="D11" s="24">
        <f t="shared" si="4"/>
        <v>0</v>
      </c>
      <c r="E11" s="24">
        <f t="shared" si="4"/>
        <v>0</v>
      </c>
      <c r="F11" s="24">
        <f t="shared" si="4"/>
        <v>0</v>
      </c>
      <c r="G11" s="24">
        <f t="shared" si="4"/>
        <v>0</v>
      </c>
      <c r="H11" s="24">
        <f t="shared" si="4"/>
        <v>0</v>
      </c>
      <c r="I11" s="24">
        <f t="shared" si="4"/>
        <v>0</v>
      </c>
      <c r="J11" s="24">
        <f t="shared" si="4"/>
        <v>0</v>
      </c>
      <c r="K11" s="11">
        <f t="shared" si="4"/>
        <v>3569</v>
      </c>
      <c r="L11" s="11">
        <f t="shared" si="4"/>
        <v>3797</v>
      </c>
      <c r="M11" s="11">
        <f t="shared" si="4"/>
        <v>714</v>
      </c>
      <c r="N11" s="11">
        <f t="shared" si="4"/>
        <v>4009</v>
      </c>
      <c r="O11" s="11">
        <f t="shared" si="4"/>
        <v>3561</v>
      </c>
      <c r="P11" s="11">
        <f t="shared" si="4"/>
        <v>3580</v>
      </c>
      <c r="Q11" s="11">
        <f>Q7-Q10</f>
        <v>4034</v>
      </c>
      <c r="R11" s="11">
        <f>R7-R10</f>
        <v>4139.2924999999996</v>
      </c>
      <c r="S11" s="11"/>
      <c r="T11" s="11">
        <f t="shared" ref="T11:X11" si="5">T7-T10</f>
        <v>10751</v>
      </c>
      <c r="U11" s="11">
        <f t="shared" si="5"/>
        <v>8531</v>
      </c>
      <c r="V11" s="11">
        <f t="shared" si="5"/>
        <v>12491</v>
      </c>
      <c r="W11" s="11">
        <f t="shared" si="5"/>
        <v>13668</v>
      </c>
      <c r="X11" s="11">
        <f t="shared" si="5"/>
        <v>12089</v>
      </c>
      <c r="Y11" s="11">
        <f>Y7-Y10</f>
        <v>15314.29250000001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>
      <c r="B12" t="s">
        <v>26</v>
      </c>
      <c r="C12" s="21">
        <v>610</v>
      </c>
      <c r="D12" s="21">
        <v>659</v>
      </c>
      <c r="E12" s="21">
        <v>765</v>
      </c>
      <c r="F12" s="21">
        <f>V12-SUM(C12:E12)</f>
        <v>698</v>
      </c>
      <c r="G12" s="21">
        <v>1060</v>
      </c>
      <c r="H12" s="21">
        <v>1300</v>
      </c>
      <c r="I12" s="21">
        <v>1279</v>
      </c>
      <c r="J12" s="21">
        <f>W12-SUM(G12:I12)</f>
        <v>-928</v>
      </c>
      <c r="K12" s="9">
        <v>607</v>
      </c>
      <c r="L12" s="9">
        <v>729</v>
      </c>
      <c r="M12" s="9">
        <v>712</v>
      </c>
      <c r="N12" s="9">
        <f>X12-SUM(K12:M12)</f>
        <v>757</v>
      </c>
      <c r="O12" s="9">
        <v>669</v>
      </c>
      <c r="P12" s="9">
        <v>706</v>
      </c>
      <c r="Q12" s="9">
        <v>751</v>
      </c>
      <c r="R12" s="9">
        <f>N12</f>
        <v>757</v>
      </c>
      <c r="S12" s="9"/>
      <c r="T12" s="9">
        <v>2452</v>
      </c>
      <c r="U12" s="9">
        <v>2582</v>
      </c>
      <c r="V12" s="9">
        <v>2732</v>
      </c>
      <c r="W12" s="9">
        <v>2711</v>
      </c>
      <c r="X12" s="9">
        <v>2805</v>
      </c>
      <c r="Y12" s="9">
        <f>SUM(O12:R12)</f>
        <v>2883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B13" t="s">
        <v>27</v>
      </c>
      <c r="C13" s="21">
        <v>319</v>
      </c>
      <c r="D13" s="21">
        <v>341</v>
      </c>
      <c r="E13" s="21">
        <v>376</v>
      </c>
      <c r="F13" s="21">
        <f>V13-SUM(C13:E13)</f>
        <v>4010</v>
      </c>
      <c r="G13" s="21">
        <v>597</v>
      </c>
      <c r="H13" s="21">
        <v>592</v>
      </c>
      <c r="I13" s="21">
        <v>557</v>
      </c>
      <c r="J13" s="21">
        <f>W13-SUM(G13:I13)</f>
        <v>3827</v>
      </c>
      <c r="K13" s="9">
        <v>1363</v>
      </c>
      <c r="L13" s="9">
        <v>1600</v>
      </c>
      <c r="M13" s="9">
        <v>1401</v>
      </c>
      <c r="N13" s="9">
        <f>X13-SUM(K13:M13)</f>
        <v>1445</v>
      </c>
      <c r="O13" s="9">
        <v>1394</v>
      </c>
      <c r="P13" s="9">
        <v>1449</v>
      </c>
      <c r="Q13" s="9">
        <v>1389</v>
      </c>
      <c r="R13" s="9">
        <f>N13</f>
        <v>1445</v>
      </c>
      <c r="S13" s="9"/>
      <c r="T13" s="9">
        <v>3711</v>
      </c>
      <c r="U13" s="9">
        <v>5540</v>
      </c>
      <c r="V13" s="9">
        <v>5046</v>
      </c>
      <c r="W13" s="9">
        <v>5573</v>
      </c>
      <c r="X13" s="9">
        <v>5809</v>
      </c>
      <c r="Y13" s="9">
        <f>SUM(O13:R13)</f>
        <v>5677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B14" t="s">
        <v>43</v>
      </c>
      <c r="C14" s="21">
        <v>0</v>
      </c>
      <c r="D14" s="21">
        <v>0</v>
      </c>
      <c r="E14" s="21">
        <v>0</v>
      </c>
      <c r="F14" s="21">
        <f>V14-SUM(C14:E14)</f>
        <v>423</v>
      </c>
      <c r="G14" s="21">
        <v>293</v>
      </c>
      <c r="H14" s="21">
        <v>616</v>
      </c>
      <c r="I14" s="21">
        <v>590</v>
      </c>
      <c r="J14" s="21">
        <f>W14-SUM(G14:I14)</f>
        <v>-1379</v>
      </c>
      <c r="K14" s="9">
        <v>88</v>
      </c>
      <c r="L14" s="9">
        <v>25</v>
      </c>
      <c r="M14" s="9">
        <v>3</v>
      </c>
      <c r="N14" s="9">
        <f>X14-SUM(K14:M14)</f>
        <v>-30</v>
      </c>
      <c r="O14" s="9">
        <v>372</v>
      </c>
      <c r="P14" s="9">
        <v>-896</v>
      </c>
      <c r="Q14" s="9">
        <v>134</v>
      </c>
      <c r="R14" s="9">
        <v>-200</v>
      </c>
      <c r="S14" s="9"/>
      <c r="T14" s="9">
        <v>326</v>
      </c>
      <c r="U14" s="9">
        <v>885</v>
      </c>
      <c r="V14" s="9">
        <v>423</v>
      </c>
      <c r="W14" s="9">
        <v>120</v>
      </c>
      <c r="X14" s="9">
        <v>86</v>
      </c>
      <c r="Y14" s="9">
        <f>SUM(O14:R14)</f>
        <v>-590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s="10" customFormat="1">
      <c r="B15" s="10" t="s">
        <v>28</v>
      </c>
      <c r="C15" s="24">
        <f t="shared" ref="C15:P15" si="6">C12+C13-C14</f>
        <v>929</v>
      </c>
      <c r="D15" s="24">
        <f t="shared" si="6"/>
        <v>1000</v>
      </c>
      <c r="E15" s="24">
        <f t="shared" si="6"/>
        <v>1141</v>
      </c>
      <c r="F15" s="24">
        <f t="shared" si="6"/>
        <v>4285</v>
      </c>
      <c r="G15" s="24">
        <f t="shared" si="6"/>
        <v>1364</v>
      </c>
      <c r="H15" s="24">
        <f t="shared" si="6"/>
        <v>1276</v>
      </c>
      <c r="I15" s="24">
        <f t="shared" si="6"/>
        <v>1246</v>
      </c>
      <c r="J15" s="24">
        <f t="shared" si="6"/>
        <v>4278</v>
      </c>
      <c r="K15" s="11">
        <f t="shared" si="6"/>
        <v>1882</v>
      </c>
      <c r="L15" s="11">
        <f t="shared" si="6"/>
        <v>2304</v>
      </c>
      <c r="M15" s="11">
        <f t="shared" si="6"/>
        <v>2110</v>
      </c>
      <c r="N15" s="11">
        <f t="shared" si="6"/>
        <v>2232</v>
      </c>
      <c r="O15" s="11">
        <f t="shared" si="6"/>
        <v>1691</v>
      </c>
      <c r="P15" s="11">
        <f t="shared" si="6"/>
        <v>3051</v>
      </c>
      <c r="Q15" s="11">
        <f>Q12+Q13-Q14</f>
        <v>2006</v>
      </c>
      <c r="R15" s="11">
        <f t="shared" ref="C15:R15" si="7">SUM(R12:R14)</f>
        <v>2002</v>
      </c>
      <c r="S15" s="11"/>
      <c r="T15" s="11">
        <f t="shared" ref="T15:X15" si="8">T12+T13-T14</f>
        <v>5837</v>
      </c>
      <c r="U15" s="11">
        <f>U12+U13-U14+3183</f>
        <v>10420</v>
      </c>
      <c r="V15" s="11">
        <f t="shared" si="8"/>
        <v>7355</v>
      </c>
      <c r="W15" s="11">
        <f t="shared" si="8"/>
        <v>8164</v>
      </c>
      <c r="X15" s="11">
        <f t="shared" si="8"/>
        <v>8528</v>
      </c>
      <c r="Y15" s="11">
        <f>Y12+Y13-Y14</f>
        <v>9150</v>
      </c>
      <c r="Z15" s="11">
        <f t="shared" ref="Z15:AR15" si="9">SUM(Z12:Z14)</f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f t="shared" si="9"/>
        <v>0</v>
      </c>
      <c r="AL15" s="11">
        <f t="shared" si="9"/>
        <v>0</v>
      </c>
      <c r="AM15" s="11">
        <f t="shared" si="9"/>
        <v>0</v>
      </c>
      <c r="AN15" s="11">
        <f t="shared" si="9"/>
        <v>0</v>
      </c>
      <c r="AO15" s="11">
        <f t="shared" si="9"/>
        <v>0</v>
      </c>
      <c r="AP15" s="11">
        <f t="shared" si="9"/>
        <v>0</v>
      </c>
      <c r="AQ15" s="11">
        <f t="shared" si="9"/>
        <v>0</v>
      </c>
      <c r="AR15" s="11">
        <f t="shared" si="9"/>
        <v>0</v>
      </c>
      <c r="AS15" s="11"/>
    </row>
    <row r="16" spans="1:45" s="10" customFormat="1">
      <c r="B16" s="10" t="s">
        <v>29</v>
      </c>
      <c r="C16" s="24">
        <f t="shared" ref="C16" si="10">C11-C15</f>
        <v>-929</v>
      </c>
      <c r="D16" s="24">
        <f t="shared" ref="D16" si="11">D11-D15</f>
        <v>-1000</v>
      </c>
      <c r="E16" s="24">
        <f t="shared" ref="E16" si="12">E11-E15</f>
        <v>-1141</v>
      </c>
      <c r="F16" s="24">
        <f t="shared" ref="F16" si="13">F11-F15</f>
        <v>-4285</v>
      </c>
      <c r="G16" s="24">
        <f t="shared" ref="G16" si="14">G11-G15</f>
        <v>-1364</v>
      </c>
      <c r="H16" s="24">
        <f t="shared" ref="H16" si="15">H11-H15</f>
        <v>-1276</v>
      </c>
      <c r="I16" s="24">
        <f t="shared" ref="I16" si="16">I11-I15</f>
        <v>-1246</v>
      </c>
      <c r="J16" s="24">
        <f t="shared" ref="J16" si="17">J11-J15</f>
        <v>-4278</v>
      </c>
      <c r="K16" s="11">
        <f t="shared" ref="K16" si="18">K11-K15</f>
        <v>1687</v>
      </c>
      <c r="L16" s="11">
        <f t="shared" ref="L16" si="19">L11-L15</f>
        <v>1493</v>
      </c>
      <c r="M16" s="11">
        <f t="shared" ref="M16" si="20">M11-M15</f>
        <v>-1396</v>
      </c>
      <c r="N16" s="11">
        <f t="shared" ref="N16" si="21">N11-N15</f>
        <v>1777</v>
      </c>
      <c r="O16" s="11">
        <f t="shared" ref="O16" si="22">O11-O15</f>
        <v>1870</v>
      </c>
      <c r="P16" s="11">
        <f t="shared" ref="P16" si="23">P11-P15</f>
        <v>529</v>
      </c>
      <c r="Q16" s="11">
        <f t="shared" ref="C16:R16" si="24">Q11-Q15</f>
        <v>2028</v>
      </c>
      <c r="R16" s="11">
        <f t="shared" si="24"/>
        <v>2137.2924999999996</v>
      </c>
      <c r="S16" s="11"/>
      <c r="T16" s="11">
        <f t="shared" ref="T16" si="25">T11-T15</f>
        <v>4914</v>
      </c>
      <c r="U16" s="11">
        <f t="shared" ref="U16" si="26">U11-U15</f>
        <v>-1889</v>
      </c>
      <c r="V16" s="11">
        <f t="shared" ref="V16" si="27">V11-V15</f>
        <v>5136</v>
      </c>
      <c r="W16" s="11">
        <f t="shared" ref="W16" si="28">W11-W15</f>
        <v>5504</v>
      </c>
      <c r="X16" s="11">
        <f t="shared" ref="X16" si="29">X11-X15</f>
        <v>3561</v>
      </c>
      <c r="Y16" s="11">
        <f t="shared" ref="Y16:AR16" si="30">Y11-Y15</f>
        <v>6164.2925000000105</v>
      </c>
      <c r="Z16" s="11">
        <f t="shared" si="30"/>
        <v>0</v>
      </c>
      <c r="AA16" s="11">
        <f t="shared" si="30"/>
        <v>0</v>
      </c>
      <c r="AB16" s="11">
        <f t="shared" si="30"/>
        <v>0</v>
      </c>
      <c r="AC16" s="11">
        <f t="shared" si="30"/>
        <v>0</v>
      </c>
      <c r="AD16" s="11">
        <f t="shared" si="30"/>
        <v>0</v>
      </c>
      <c r="AE16" s="11">
        <f t="shared" si="30"/>
        <v>0</v>
      </c>
      <c r="AF16" s="11">
        <f t="shared" si="30"/>
        <v>0</v>
      </c>
      <c r="AG16" s="11">
        <f t="shared" si="30"/>
        <v>0</v>
      </c>
      <c r="AH16" s="11">
        <f t="shared" si="30"/>
        <v>0</v>
      </c>
      <c r="AI16" s="11">
        <f t="shared" si="30"/>
        <v>0</v>
      </c>
      <c r="AJ16" s="11">
        <f t="shared" si="30"/>
        <v>0</v>
      </c>
      <c r="AK16" s="11">
        <f t="shared" si="30"/>
        <v>0</v>
      </c>
      <c r="AL16" s="11">
        <f t="shared" si="30"/>
        <v>0</v>
      </c>
      <c r="AM16" s="11">
        <f t="shared" si="30"/>
        <v>0</v>
      </c>
      <c r="AN16" s="11">
        <f t="shared" si="30"/>
        <v>0</v>
      </c>
      <c r="AO16" s="11">
        <f t="shared" si="30"/>
        <v>0</v>
      </c>
      <c r="AP16" s="11">
        <f t="shared" si="30"/>
        <v>0</v>
      </c>
      <c r="AQ16" s="11">
        <f t="shared" si="30"/>
        <v>0</v>
      </c>
      <c r="AR16" s="11">
        <f t="shared" si="30"/>
        <v>0</v>
      </c>
      <c r="AS16" s="11"/>
    </row>
    <row r="17" spans="2:154">
      <c r="B17" t="s">
        <v>48</v>
      </c>
      <c r="C17" s="21">
        <v>-9</v>
      </c>
      <c r="D17" s="21">
        <v>-10</v>
      </c>
      <c r="E17" s="21">
        <v>-7</v>
      </c>
      <c r="F17" s="21">
        <f>V17-SUM(C17:E17)</f>
        <v>-1918</v>
      </c>
      <c r="G17" s="21">
        <v>-13</v>
      </c>
      <c r="H17" s="21">
        <v>-25</v>
      </c>
      <c r="I17" s="21">
        <v>-31</v>
      </c>
      <c r="J17" s="21">
        <f>W17-SUM(G17:I17)</f>
        <v>-1820</v>
      </c>
      <c r="K17" s="9">
        <v>-444</v>
      </c>
      <c r="L17" s="9">
        <v>-447</v>
      </c>
      <c r="M17" s="9">
        <v>-443</v>
      </c>
      <c r="N17" s="9">
        <f>X17-SUM(K17:M17)</f>
        <v>-446</v>
      </c>
      <c r="O17" s="9">
        <v>-386</v>
      </c>
      <c r="P17" s="9">
        <v>-374</v>
      </c>
      <c r="Q17" s="9">
        <v>-374</v>
      </c>
      <c r="R17" s="9">
        <f>Q17</f>
        <v>-374</v>
      </c>
      <c r="S17" s="9"/>
      <c r="T17" s="9">
        <v>-829</v>
      </c>
      <c r="U17" s="9">
        <v>-902</v>
      </c>
      <c r="V17" s="9">
        <v>-1944</v>
      </c>
      <c r="W17" s="9">
        <v>-1889</v>
      </c>
      <c r="X17" s="9">
        <v>-1780</v>
      </c>
      <c r="Y17" s="9">
        <f>SUM(O17:R17)</f>
        <v>-1508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2:154">
      <c r="B18" t="s">
        <v>30</v>
      </c>
      <c r="C18" s="21">
        <v>-11</v>
      </c>
      <c r="D18" s="21">
        <v>0</v>
      </c>
      <c r="E18" s="21">
        <v>62</v>
      </c>
      <c r="F18" s="21">
        <f>V18-SUM(C18:E18)</f>
        <v>1271</v>
      </c>
      <c r="G18" s="21">
        <v>-42</v>
      </c>
      <c r="H18" s="21">
        <v>-4</v>
      </c>
      <c r="I18" s="21">
        <v>22</v>
      </c>
      <c r="J18" s="21">
        <f>W18-SUM(G18:I18)</f>
        <v>1300</v>
      </c>
      <c r="K18" s="9">
        <v>315</v>
      </c>
      <c r="L18" s="9">
        <v>333</v>
      </c>
      <c r="M18" s="9">
        <v>369</v>
      </c>
      <c r="N18" s="9">
        <f>X18-SUM(K18:M18)</f>
        <v>488</v>
      </c>
      <c r="O18" s="9">
        <v>405</v>
      </c>
      <c r="P18" s="9">
        <v>475</v>
      </c>
      <c r="Q18" s="9">
        <v>496</v>
      </c>
      <c r="R18" s="9">
        <f>Q18</f>
        <v>496</v>
      </c>
      <c r="S18" s="9"/>
      <c r="T18" s="9">
        <v>1591</v>
      </c>
      <c r="U18" s="9">
        <v>1366</v>
      </c>
      <c r="V18" s="9">
        <v>1322</v>
      </c>
      <c r="W18" s="9">
        <v>1276</v>
      </c>
      <c r="X18" s="9">
        <v>1505</v>
      </c>
      <c r="Y18" s="9">
        <f>SUM(O18:R18)</f>
        <v>1872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2:154">
      <c r="B19" t="s">
        <v>51</v>
      </c>
      <c r="C19" s="21"/>
      <c r="D19" s="21"/>
      <c r="E19" s="21"/>
      <c r="F19" s="21"/>
      <c r="G19" s="21"/>
      <c r="H19" s="21"/>
      <c r="I19" s="21"/>
      <c r="J19" s="21"/>
      <c r="K19" s="9"/>
      <c r="L19" s="9"/>
      <c r="M19" s="9"/>
      <c r="N19" s="9">
        <f>X19-SUM(K19:M19)</f>
        <v>0</v>
      </c>
      <c r="O19" s="9"/>
      <c r="P19" s="9"/>
      <c r="Q19" s="9"/>
      <c r="R19" s="9"/>
      <c r="S19" s="9"/>
      <c r="T19" s="9">
        <v>0</v>
      </c>
      <c r="U19" s="9">
        <v>0</v>
      </c>
      <c r="V19" s="9">
        <v>649</v>
      </c>
      <c r="W19" s="9"/>
      <c r="X19" s="9"/>
      <c r="Y19" s="9">
        <f>SUM(O19:R19)</f>
        <v>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2:154" s="10" customFormat="1">
      <c r="B20" s="10" t="s">
        <v>31</v>
      </c>
      <c r="C20" s="24">
        <f t="shared" ref="C20:P20" si="31">C16-C17-C18</f>
        <v>-909</v>
      </c>
      <c r="D20" s="24">
        <f t="shared" si="31"/>
        <v>-990</v>
      </c>
      <c r="E20" s="24">
        <f t="shared" si="31"/>
        <v>-1196</v>
      </c>
      <c r="F20" s="24">
        <f t="shared" si="31"/>
        <v>-3638</v>
      </c>
      <c r="G20" s="24">
        <f t="shared" si="31"/>
        <v>-1309</v>
      </c>
      <c r="H20" s="24">
        <f t="shared" si="31"/>
        <v>-1247</v>
      </c>
      <c r="I20" s="24">
        <f t="shared" si="31"/>
        <v>-1237</v>
      </c>
      <c r="J20" s="24">
        <f t="shared" si="31"/>
        <v>-3758</v>
      </c>
      <c r="K20" s="11">
        <f t="shared" si="31"/>
        <v>1816</v>
      </c>
      <c r="L20" s="11">
        <f t="shared" si="31"/>
        <v>1607</v>
      </c>
      <c r="M20" s="11">
        <f t="shared" si="31"/>
        <v>-1322</v>
      </c>
      <c r="N20" s="11">
        <f t="shared" si="31"/>
        <v>1735</v>
      </c>
      <c r="O20" s="11">
        <f t="shared" si="31"/>
        <v>1851</v>
      </c>
      <c r="P20" s="11">
        <f t="shared" si="31"/>
        <v>428</v>
      </c>
      <c r="Q20" s="11">
        <f>Q16-Q17-Q18</f>
        <v>1906</v>
      </c>
      <c r="R20" s="11">
        <f>SUM(R16:R18)</f>
        <v>2259.2924999999996</v>
      </c>
      <c r="S20" s="11"/>
      <c r="T20" s="11">
        <f t="shared" ref="T20:U20" si="32">T16-T17-T18-T19</f>
        <v>4152</v>
      </c>
      <c r="U20" s="11">
        <f t="shared" si="32"/>
        <v>-2353</v>
      </c>
      <c r="V20" s="11">
        <f>V16-V17-V18-V19</f>
        <v>5109</v>
      </c>
      <c r="W20" s="11">
        <f t="shared" ref="W20:Y20" si="33">W16-W17-W18-W19</f>
        <v>6117</v>
      </c>
      <c r="X20" s="11">
        <f t="shared" si="33"/>
        <v>3836</v>
      </c>
      <c r="Y20" s="11">
        <f t="shared" si="33"/>
        <v>5800.2925000000105</v>
      </c>
      <c r="Z20" s="11">
        <f>SUM(Z16:Z18)</f>
        <v>0</v>
      </c>
      <c r="AA20" s="11">
        <f>SUM(AA16:AA18)</f>
        <v>0</v>
      </c>
      <c r="AB20" s="11">
        <f>SUM(AB16:AB18)</f>
        <v>0</v>
      </c>
      <c r="AC20" s="11">
        <f>SUM(AC16:AC18)</f>
        <v>0</v>
      </c>
      <c r="AD20" s="11">
        <f>SUM(AD16:AD18)</f>
        <v>0</v>
      </c>
      <c r="AE20" s="11">
        <f>SUM(AE16:AE18)</f>
        <v>0</v>
      </c>
      <c r="AF20" s="11">
        <f>SUM(AF16:AF18)</f>
        <v>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2:154">
      <c r="B21" t="s">
        <v>32</v>
      </c>
      <c r="C21" s="21">
        <v>89</v>
      </c>
      <c r="D21" s="21">
        <v>113</v>
      </c>
      <c r="E21" s="21">
        <v>82</v>
      </c>
      <c r="F21" s="21">
        <f>V21-SUM(C21:E21)</f>
        <v>680</v>
      </c>
      <c r="G21" s="21">
        <v>113</v>
      </c>
      <c r="H21" s="21">
        <v>54</v>
      </c>
      <c r="I21" s="21">
        <v>-135</v>
      </c>
      <c r="J21" s="21">
        <f>W21-SUM(G21:I21)</f>
        <v>758</v>
      </c>
      <c r="K21" s="9">
        <v>335</v>
      </c>
      <c r="L21" s="9">
        <v>248</v>
      </c>
      <c r="M21" s="9">
        <v>-389</v>
      </c>
      <c r="N21" s="9">
        <f>X21-SUM(K21:M21)</f>
        <v>262</v>
      </c>
      <c r="O21" s="9">
        <v>108</v>
      </c>
      <c r="P21" s="9">
        <v>253</v>
      </c>
      <c r="Q21" s="9">
        <v>371</v>
      </c>
      <c r="R21" s="9">
        <f>R20*Q33</f>
        <v>439.76784758656868</v>
      </c>
      <c r="S21" s="9"/>
      <c r="T21" s="9">
        <v>421</v>
      </c>
      <c r="U21" s="9">
        <v>575</v>
      </c>
      <c r="V21" s="9">
        <v>964</v>
      </c>
      <c r="W21" s="9">
        <v>790</v>
      </c>
      <c r="X21" s="9">
        <v>456</v>
      </c>
      <c r="Y21" s="9">
        <f>SUM(O21:R21)</f>
        <v>1171.7678475865687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2:154" s="14" customFormat="1">
      <c r="B22" s="14" t="s">
        <v>33</v>
      </c>
      <c r="C22" s="22">
        <f t="shared" ref="C22:P22" si="34">C20-C21</f>
        <v>-998</v>
      </c>
      <c r="D22" s="22">
        <f t="shared" si="34"/>
        <v>-1103</v>
      </c>
      <c r="E22" s="22">
        <f t="shared" si="34"/>
        <v>-1278</v>
      </c>
      <c r="F22" s="22">
        <f t="shared" si="34"/>
        <v>-4318</v>
      </c>
      <c r="G22" s="22">
        <f t="shared" si="34"/>
        <v>-1422</v>
      </c>
      <c r="H22" s="22">
        <f t="shared" si="34"/>
        <v>-1301</v>
      </c>
      <c r="I22" s="22">
        <f t="shared" si="34"/>
        <v>-1102</v>
      </c>
      <c r="J22" s="22">
        <f t="shared" si="34"/>
        <v>-4516</v>
      </c>
      <c r="K22" s="15">
        <f t="shared" si="34"/>
        <v>1481</v>
      </c>
      <c r="L22" s="15">
        <f t="shared" si="34"/>
        <v>1359</v>
      </c>
      <c r="M22" s="15">
        <f t="shared" si="34"/>
        <v>-933</v>
      </c>
      <c r="N22" s="15">
        <f t="shared" si="34"/>
        <v>1473</v>
      </c>
      <c r="O22" s="15">
        <f t="shared" si="34"/>
        <v>1743</v>
      </c>
      <c r="P22" s="15">
        <f t="shared" si="34"/>
        <v>175</v>
      </c>
      <c r="Q22" s="15">
        <f>Q20-Q21</f>
        <v>1535</v>
      </c>
      <c r="R22" s="15">
        <f>R20-R21</f>
        <v>1819.5246524134309</v>
      </c>
      <c r="S22" s="15"/>
      <c r="T22" s="15">
        <f t="shared" ref="T22:X22" si="35">T20-T21</f>
        <v>3731</v>
      </c>
      <c r="U22" s="15">
        <f t="shared" si="35"/>
        <v>-2928</v>
      </c>
      <c r="V22" s="15">
        <f t="shared" si="35"/>
        <v>4145</v>
      </c>
      <c r="W22" s="15">
        <f t="shared" si="35"/>
        <v>5327</v>
      </c>
      <c r="X22" s="15">
        <f t="shared" si="35"/>
        <v>3380</v>
      </c>
      <c r="Y22" s="15">
        <f>Y20-Y21</f>
        <v>4628.5246524134418</v>
      </c>
      <c r="Z22" s="15">
        <f>Z7*Z32</f>
        <v>8447.1005150000019</v>
      </c>
      <c r="AA22" s="15">
        <f>AA7*AA32</f>
        <v>6326.8782857350025</v>
      </c>
      <c r="AB22" s="15">
        <f>AB7*AB32</f>
        <v>7664.5611232904021</v>
      </c>
      <c r="AC22" s="15">
        <f>AC7*AC32</f>
        <v>9139.9891395238046</v>
      </c>
      <c r="AD22" s="15">
        <f>AD7*AD32</f>
        <v>10561.765227894175</v>
      </c>
      <c r="AE22" s="15">
        <f>AE7*AE32</f>
        <v>10878.618184731</v>
      </c>
      <c r="AF22" s="15">
        <f>AF7*AF32</f>
        <v>11096.19054842562</v>
      </c>
      <c r="AG22" s="15">
        <f>AG7*AG32</f>
        <v>11318.114359394134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</row>
    <row r="23" spans="2:154" s="18" customFormat="1">
      <c r="B23" s="18" t="s">
        <v>49</v>
      </c>
      <c r="C23" s="23"/>
      <c r="D23" s="23"/>
      <c r="E23" s="23"/>
      <c r="F23" s="23"/>
      <c r="G23" s="23"/>
      <c r="H23" s="23"/>
      <c r="I23" s="23"/>
      <c r="J23" s="23"/>
      <c r="K23" s="19">
        <v>55</v>
      </c>
      <c r="L23" s="19">
        <v>32</v>
      </c>
      <c r="M23" s="19">
        <v>51</v>
      </c>
      <c r="N23" s="9">
        <f>X23-SUM(K23:M23)</f>
        <v>47</v>
      </c>
      <c r="O23" s="19">
        <v>34</v>
      </c>
      <c r="P23" s="19">
        <v>64</v>
      </c>
      <c r="Q23" s="19">
        <v>63</v>
      </c>
      <c r="R23" s="19">
        <v>63</v>
      </c>
      <c r="S23" s="19"/>
      <c r="T23" s="19">
        <v>221</v>
      </c>
      <c r="U23" s="19">
        <v>181</v>
      </c>
      <c r="V23" s="19">
        <v>248</v>
      </c>
      <c r="W23" s="19">
        <v>111</v>
      </c>
      <c r="X23" s="19">
        <v>185</v>
      </c>
      <c r="Y23" s="9">
        <f>SUM(O23:R23)</f>
        <v>224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</row>
    <row r="24" spans="2:154" s="14" customFormat="1">
      <c r="B24" s="14" t="s">
        <v>50</v>
      </c>
      <c r="C24" s="22">
        <f t="shared" ref="C24:P24" si="36">C22-C23</f>
        <v>-998</v>
      </c>
      <c r="D24" s="22">
        <f t="shared" si="36"/>
        <v>-1103</v>
      </c>
      <c r="E24" s="22">
        <f t="shared" si="36"/>
        <v>-1278</v>
      </c>
      <c r="F24" s="22">
        <f t="shared" si="36"/>
        <v>-4318</v>
      </c>
      <c r="G24" s="22">
        <f t="shared" si="36"/>
        <v>-1422</v>
      </c>
      <c r="H24" s="22">
        <f t="shared" si="36"/>
        <v>-1301</v>
      </c>
      <c r="I24" s="22">
        <f t="shared" si="36"/>
        <v>-1102</v>
      </c>
      <c r="J24" s="22">
        <f t="shared" si="36"/>
        <v>-4516</v>
      </c>
      <c r="K24" s="15">
        <f t="shared" si="36"/>
        <v>1426</v>
      </c>
      <c r="L24" s="15">
        <f t="shared" si="36"/>
        <v>1327</v>
      </c>
      <c r="M24" s="15">
        <f t="shared" si="36"/>
        <v>-984</v>
      </c>
      <c r="N24" s="15">
        <f t="shared" si="36"/>
        <v>1426</v>
      </c>
      <c r="O24" s="15">
        <f t="shared" si="36"/>
        <v>1709</v>
      </c>
      <c r="P24" s="15">
        <f t="shared" si="36"/>
        <v>111</v>
      </c>
      <c r="Q24" s="15">
        <f>Q22-Q23</f>
        <v>1472</v>
      </c>
      <c r="R24" s="15">
        <f>R22-R23</f>
        <v>1756.5246524134309</v>
      </c>
      <c r="S24" s="15"/>
      <c r="T24" s="15">
        <f t="shared" ref="T24:X24" si="37">T22-T23</f>
        <v>3510</v>
      </c>
      <c r="U24" s="15">
        <f t="shared" si="37"/>
        <v>-3109</v>
      </c>
      <c r="V24" s="15">
        <f t="shared" si="37"/>
        <v>3897</v>
      </c>
      <c r="W24" s="15">
        <f t="shared" si="37"/>
        <v>5216</v>
      </c>
      <c r="X24" s="15">
        <f t="shared" si="37"/>
        <v>3195</v>
      </c>
      <c r="Y24" s="15">
        <f>Y22-Y23</f>
        <v>4404.5246524134418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</row>
    <row r="25" spans="2:154" s="18" customFormat="1">
      <c r="B25" s="18" t="s">
        <v>53</v>
      </c>
      <c r="C25" s="23"/>
      <c r="D25" s="23"/>
      <c r="E25" s="23"/>
      <c r="F25" s="23"/>
      <c r="G25" s="23"/>
      <c r="H25" s="23"/>
      <c r="I25" s="23"/>
      <c r="J25" s="23"/>
      <c r="K25" s="19"/>
      <c r="L25" s="19"/>
      <c r="M25" s="19"/>
      <c r="N25" s="19"/>
      <c r="O25" s="19"/>
      <c r="P25" s="19"/>
      <c r="Q25" s="19"/>
      <c r="R25" s="19"/>
      <c r="S25" s="19"/>
      <c r="T25" s="19">
        <v>2027</v>
      </c>
      <c r="U25" s="19">
        <v>-410</v>
      </c>
      <c r="V25" s="19">
        <v>-33</v>
      </c>
      <c r="W25" s="19">
        <v>-19</v>
      </c>
      <c r="X25" s="19">
        <v>0</v>
      </c>
      <c r="Y25" s="9">
        <f>SUM(O25:R25)</f>
        <v>0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</row>
    <row r="26" spans="2:154" s="14" customFormat="1">
      <c r="B26" s="14" t="s">
        <v>52</v>
      </c>
      <c r="C26" s="22"/>
      <c r="D26" s="22"/>
      <c r="E26" s="22"/>
      <c r="F26" s="22"/>
      <c r="G26" s="22"/>
      <c r="H26" s="22"/>
      <c r="I26" s="22"/>
      <c r="J26" s="22"/>
      <c r="K26" s="15"/>
      <c r="L26" s="15"/>
      <c r="M26" s="15"/>
      <c r="N26" s="15"/>
      <c r="O26" s="15"/>
      <c r="P26" s="15"/>
      <c r="Q26" s="15"/>
      <c r="R26" s="15"/>
      <c r="S26" s="15"/>
      <c r="T26" s="15">
        <f t="shared" ref="T26:W26" si="38">T24+T25</f>
        <v>5537</v>
      </c>
      <c r="U26" s="15">
        <f t="shared" si="38"/>
        <v>-3519</v>
      </c>
      <c r="V26" s="15">
        <f t="shared" si="38"/>
        <v>3864</v>
      </c>
      <c r="W26" s="15">
        <f t="shared" si="38"/>
        <v>5197</v>
      </c>
      <c r="X26" s="15">
        <f>X24+X25</f>
        <v>3195</v>
      </c>
      <c r="Y26" s="15">
        <f>Y24+Y25</f>
        <v>4404.5246524134418</v>
      </c>
      <c r="Z26" s="15">
        <f>Z7*Z32</f>
        <v>8447.1005150000019</v>
      </c>
      <c r="AA26" s="15">
        <f t="shared" ref="AA26:CL26" si="39">AA7*AA32</f>
        <v>6326.8782857350025</v>
      </c>
      <c r="AB26" s="15">
        <f t="shared" si="39"/>
        <v>7664.5611232904021</v>
      </c>
      <c r="AC26" s="15">
        <f t="shared" si="39"/>
        <v>9139.9891395238046</v>
      </c>
      <c r="AD26" s="15">
        <f t="shared" si="39"/>
        <v>10561.765227894175</v>
      </c>
      <c r="AE26" s="15">
        <f t="shared" si="39"/>
        <v>10878.618184731</v>
      </c>
      <c r="AF26" s="15">
        <f t="shared" si="39"/>
        <v>11096.19054842562</v>
      </c>
      <c r="AG26" s="15">
        <f t="shared" si="39"/>
        <v>11318.114359394134</v>
      </c>
      <c r="AH26" s="15">
        <f>AG26*(1+Main!$L$10)</f>
        <v>11318.114359394134</v>
      </c>
      <c r="AI26" s="15">
        <f>AH26*(1+Main!$L$10)</f>
        <v>11318.114359394134</v>
      </c>
      <c r="AJ26" s="15">
        <f>AI26*(1+Main!$L$10)</f>
        <v>11318.114359394134</v>
      </c>
      <c r="AK26" s="15">
        <f>AJ26*(1+Main!$L$10)</f>
        <v>11318.114359394134</v>
      </c>
      <c r="AL26" s="15">
        <f>AK26*(1+Main!$L$10)</f>
        <v>11318.114359394134</v>
      </c>
      <c r="AM26" s="15">
        <f>AL26*(1+Main!$L$10)</f>
        <v>11318.114359394134</v>
      </c>
      <c r="AN26" s="15">
        <f>AM26*(1+Main!$L$10)</f>
        <v>11318.114359394134</v>
      </c>
      <c r="AO26" s="15">
        <f>AN26*(1+Main!$L$10)</f>
        <v>11318.114359394134</v>
      </c>
      <c r="AP26" s="15">
        <f>AO26*(1+Main!$L$10)</f>
        <v>11318.114359394134</v>
      </c>
      <c r="AQ26" s="15">
        <f>AP26*(1+Main!$L$10)</f>
        <v>11318.114359394134</v>
      </c>
      <c r="AR26" s="15">
        <f>AQ26*(1+Main!$L$10)</f>
        <v>11318.114359394134</v>
      </c>
      <c r="AS26" s="15">
        <f>AR26*(1+Main!$L$10)</f>
        <v>11318.114359394134</v>
      </c>
      <c r="AT26" s="15">
        <f>AS26*(1+Main!$L$10)</f>
        <v>11318.114359394134</v>
      </c>
      <c r="AU26" s="15">
        <f>AT26*(1+Main!$L$10)</f>
        <v>11318.114359394134</v>
      </c>
      <c r="AV26" s="15">
        <f>AU26*(1+Main!$L$10)</f>
        <v>11318.114359394134</v>
      </c>
      <c r="AW26" s="15">
        <f>AV26*(1+Main!$L$10)</f>
        <v>11318.114359394134</v>
      </c>
      <c r="AX26" s="15">
        <f>AW26*(1+Main!$L$10)</f>
        <v>11318.114359394134</v>
      </c>
      <c r="AY26" s="15">
        <f>AX26*(1+Main!$L$10)</f>
        <v>11318.114359394134</v>
      </c>
      <c r="AZ26" s="15">
        <f>AY26*(1+Main!$L$10)</f>
        <v>11318.114359394134</v>
      </c>
      <c r="BA26" s="15">
        <f>AZ26*(1+Main!$L$10)</f>
        <v>11318.114359394134</v>
      </c>
      <c r="BB26" s="15">
        <f>BA26*(1+Main!$L$10)</f>
        <v>11318.114359394134</v>
      </c>
      <c r="BC26" s="15">
        <f>BB26*(1+Main!$L$10)</f>
        <v>11318.114359394134</v>
      </c>
      <c r="BD26" s="15">
        <f>BC26*(1+Main!$L$10)</f>
        <v>11318.114359394134</v>
      </c>
      <c r="BE26" s="15">
        <f>BD26*(1+Main!$L$10)</f>
        <v>11318.114359394134</v>
      </c>
      <c r="BF26" s="15">
        <f>BE26*(1+Main!$L$10)</f>
        <v>11318.114359394134</v>
      </c>
      <c r="BG26" s="15">
        <f>BF26*(1+Main!$L$10)</f>
        <v>11318.114359394134</v>
      </c>
      <c r="BH26" s="15">
        <f>BG26*(1+Main!$L$10)</f>
        <v>11318.114359394134</v>
      </c>
      <c r="BI26" s="15">
        <f>BH26*(1+Main!$L$10)</f>
        <v>11318.114359394134</v>
      </c>
      <c r="BJ26" s="15">
        <f>BI26*(1+Main!$L$10)</f>
        <v>11318.114359394134</v>
      </c>
      <c r="BK26" s="15">
        <f>BJ26*(1+Main!$L$10)</f>
        <v>11318.114359394134</v>
      </c>
      <c r="BL26" s="15">
        <f>BK26*(1+Main!$L$10)</f>
        <v>11318.114359394134</v>
      </c>
      <c r="BM26" s="15">
        <f>BL26*(1+Main!$L$10)</f>
        <v>11318.114359394134</v>
      </c>
      <c r="BN26" s="15">
        <f>BM26*(1+Main!$L$10)</f>
        <v>11318.114359394134</v>
      </c>
      <c r="BO26" s="15">
        <f>BN26*(1+Main!$L$10)</f>
        <v>11318.114359394134</v>
      </c>
      <c r="BP26" s="15">
        <f>BO26*(1+Main!$L$10)</f>
        <v>11318.114359394134</v>
      </c>
      <c r="BQ26" s="15">
        <f>BP26*(1+Main!$L$10)</f>
        <v>11318.114359394134</v>
      </c>
      <c r="BR26" s="15">
        <f>BQ26*(1+Main!$L$10)</f>
        <v>11318.114359394134</v>
      </c>
      <c r="BS26" s="15">
        <f>BR26*(1+Main!$L$10)</f>
        <v>11318.114359394134</v>
      </c>
      <c r="BT26" s="15">
        <f>BS26*(1+Main!$L$10)</f>
        <v>11318.114359394134</v>
      </c>
      <c r="BU26" s="15">
        <f>BT26*(1+Main!$L$10)</f>
        <v>11318.114359394134</v>
      </c>
      <c r="BV26" s="15">
        <f>BU26*(1+Main!$L$10)</f>
        <v>11318.114359394134</v>
      </c>
      <c r="BW26" s="15">
        <f>BV26*(1+Main!$L$10)</f>
        <v>11318.114359394134</v>
      </c>
      <c r="BX26" s="15">
        <f>BW26*(1+Main!$L$10)</f>
        <v>11318.114359394134</v>
      </c>
      <c r="BY26" s="15">
        <f>BX26*(1+Main!$L$10)</f>
        <v>11318.114359394134</v>
      </c>
      <c r="BZ26" s="15">
        <f>BY26*(1+Main!$L$10)</f>
        <v>11318.114359394134</v>
      </c>
      <c r="CA26" s="15">
        <f>BZ26*(1+Main!$L$10)</f>
        <v>11318.114359394134</v>
      </c>
      <c r="CB26" s="15">
        <f>CA26*(1+Main!$L$10)</f>
        <v>11318.114359394134</v>
      </c>
      <c r="CC26" s="15">
        <f>CB26*(1+Main!$L$10)</f>
        <v>11318.114359394134</v>
      </c>
      <c r="CD26" s="15">
        <f>CC26*(1+Main!$L$10)</f>
        <v>11318.114359394134</v>
      </c>
      <c r="CE26" s="15">
        <f>CD26*(1+Main!$L$10)</f>
        <v>11318.114359394134</v>
      </c>
      <c r="CF26" s="15">
        <f>CE26*(1+Main!$L$10)</f>
        <v>11318.114359394134</v>
      </c>
      <c r="CG26" s="15">
        <f>CF26*(1+Main!$L$10)</f>
        <v>11318.114359394134</v>
      </c>
      <c r="CH26" s="15">
        <f>CG26*(1+Main!$L$10)</f>
        <v>11318.114359394134</v>
      </c>
      <c r="CI26" s="15">
        <f>CH26*(1+Main!$L$10)</f>
        <v>11318.114359394134</v>
      </c>
      <c r="CJ26" s="15">
        <f>CI26*(1+Main!$L$10)</f>
        <v>11318.114359394134</v>
      </c>
      <c r="CK26" s="15">
        <f>CJ26*(1+Main!$L$10)</f>
        <v>11318.114359394134</v>
      </c>
      <c r="CL26" s="15">
        <f>CK26*(1+Main!$L$10)</f>
        <v>11318.114359394134</v>
      </c>
      <c r="CM26" s="15">
        <f>CL26*(1+Main!$L$10)</f>
        <v>11318.114359394134</v>
      </c>
      <c r="CN26" s="15">
        <f>CM26*(1+Main!$L$10)</f>
        <v>11318.114359394134</v>
      </c>
      <c r="CO26" s="15">
        <f>CN26*(1+Main!$L$10)</f>
        <v>11318.114359394134</v>
      </c>
      <c r="CP26" s="15">
        <f>CO26*(1+Main!$L$10)</f>
        <v>11318.114359394134</v>
      </c>
      <c r="CQ26" s="15">
        <f>CP26*(1+Main!$L$10)</f>
        <v>11318.114359394134</v>
      </c>
      <c r="CR26" s="15">
        <f>CQ26*(1+Main!$L$10)</f>
        <v>11318.114359394134</v>
      </c>
      <c r="CS26" s="15">
        <f>CR26*(1+Main!$L$10)</f>
        <v>11318.114359394134</v>
      </c>
      <c r="CT26" s="15">
        <f>CS26*(1+Main!$L$10)</f>
        <v>11318.114359394134</v>
      </c>
      <c r="CU26" s="15">
        <f>CT26*(1+Main!$L$10)</f>
        <v>11318.114359394134</v>
      </c>
      <c r="CV26" s="15">
        <f>CU26*(1+Main!$L$10)</f>
        <v>11318.114359394134</v>
      </c>
      <c r="CW26" s="15">
        <f>CV26*(1+Main!$L$10)</f>
        <v>11318.114359394134</v>
      </c>
      <c r="CX26" s="15">
        <f>CW26*(1+Main!$L$10)</f>
        <v>11318.114359394134</v>
      </c>
      <c r="CY26" s="15">
        <f>CX26*(1+Main!$L$10)</f>
        <v>11318.114359394134</v>
      </c>
      <c r="CZ26" s="15">
        <f>CY26*(1+Main!$L$10)</f>
        <v>11318.114359394134</v>
      </c>
      <c r="DA26" s="15">
        <f>CZ26*(1+Main!$L$10)</f>
        <v>11318.114359394134</v>
      </c>
      <c r="DB26" s="15">
        <f>DA26*(1+Main!$L$10)</f>
        <v>11318.114359394134</v>
      </c>
      <c r="DC26" s="15">
        <f>DB26*(1+Main!$L$10)</f>
        <v>11318.114359394134</v>
      </c>
      <c r="DD26" s="15">
        <f>DC26*(1+Main!$L$10)</f>
        <v>11318.114359394134</v>
      </c>
      <c r="DE26" s="15">
        <f>DD26*(1+Main!$L$10)</f>
        <v>11318.114359394134</v>
      </c>
      <c r="DF26" s="15">
        <f>DE26*(1+Main!$L$10)</f>
        <v>11318.114359394134</v>
      </c>
      <c r="DG26" s="15">
        <f>DF26*(1+Main!$L$10)</f>
        <v>11318.114359394134</v>
      </c>
      <c r="DH26" s="15">
        <f>DG26*(1+Main!$L$10)</f>
        <v>11318.114359394134</v>
      </c>
      <c r="DI26" s="15">
        <f>DH26*(1+Main!$L$10)</f>
        <v>11318.114359394134</v>
      </c>
      <c r="DJ26" s="15">
        <f>DI26*(1+Main!$L$10)</f>
        <v>11318.114359394134</v>
      </c>
      <c r="DK26" s="15">
        <f>DJ26*(1+Main!$L$10)</f>
        <v>11318.114359394134</v>
      </c>
      <c r="DL26" s="15">
        <f>DK26*(1+Main!$L$10)</f>
        <v>11318.114359394134</v>
      </c>
      <c r="DM26" s="15">
        <f>DL26*(1+Main!$L$10)</f>
        <v>11318.114359394134</v>
      </c>
      <c r="DN26" s="15">
        <f>DM26*(1+Main!$L$10)</f>
        <v>11318.114359394134</v>
      </c>
      <c r="DO26" s="15">
        <f>DN26*(1+Main!$L$10)</f>
        <v>11318.114359394134</v>
      </c>
      <c r="DP26" s="15">
        <f>DO26*(1+Main!$L$10)</f>
        <v>11318.114359394134</v>
      </c>
      <c r="DQ26" s="15">
        <f>DP26*(1+Main!$L$10)</f>
        <v>11318.114359394134</v>
      </c>
      <c r="DR26" s="15">
        <f>DQ26*(1+Main!$L$10)</f>
        <v>11318.114359394134</v>
      </c>
      <c r="DS26" s="15">
        <f>DR26*(1+Main!$L$10)</f>
        <v>11318.114359394134</v>
      </c>
      <c r="DT26" s="15">
        <f>DS26*(1+Main!$L$10)</f>
        <v>11318.114359394134</v>
      </c>
      <c r="DU26" s="15">
        <f>DT26*(1+Main!$L$10)</f>
        <v>11318.114359394134</v>
      </c>
      <c r="DV26" s="15">
        <f>DU26*(1+Main!$L$10)</f>
        <v>11318.114359394134</v>
      </c>
      <c r="DW26" s="15">
        <f>DV26*(1+Main!$L$10)</f>
        <v>11318.114359394134</v>
      </c>
      <c r="DX26" s="15">
        <f>DW26*(1+Main!$L$10)</f>
        <v>11318.114359394134</v>
      </c>
      <c r="DY26" s="15">
        <f>DX26*(1+Main!$L$10)</f>
        <v>11318.114359394134</v>
      </c>
      <c r="DZ26" s="15">
        <f>DY26*(1+Main!$L$10)</f>
        <v>11318.114359394134</v>
      </c>
      <c r="EA26" s="15">
        <f>DZ26*(1+Main!$L$10)</f>
        <v>11318.114359394134</v>
      </c>
      <c r="EB26" s="15">
        <f>EA26*(1+Main!$L$10)</f>
        <v>11318.114359394134</v>
      </c>
      <c r="EC26" s="15">
        <f>EB26*(1+Main!$L$10)</f>
        <v>11318.114359394134</v>
      </c>
      <c r="ED26" s="15">
        <f>EC26*(1+Main!$L$10)</f>
        <v>11318.114359394134</v>
      </c>
      <c r="EE26" s="15">
        <f>ED26*(1+Main!$L$10)</f>
        <v>11318.114359394134</v>
      </c>
      <c r="EF26" s="15">
        <f>EE26*(1+Main!$L$10)</f>
        <v>11318.114359394134</v>
      </c>
      <c r="EG26" s="15">
        <f>EF26*(1+Main!$L$10)</f>
        <v>11318.114359394134</v>
      </c>
      <c r="EH26" s="15">
        <f>EG26*(1+Main!$L$10)</f>
        <v>11318.114359394134</v>
      </c>
      <c r="EI26" s="15">
        <f>EH26*(1+Main!$L$10)</f>
        <v>11318.114359394134</v>
      </c>
      <c r="EJ26" s="15">
        <f>EI26*(1+Main!$L$10)</f>
        <v>11318.114359394134</v>
      </c>
      <c r="EK26" s="15">
        <f>EJ26*(1+Main!$L$10)</f>
        <v>11318.114359394134</v>
      </c>
      <c r="EL26" s="15">
        <f>EK26*(1+Main!$L$10)</f>
        <v>11318.114359394134</v>
      </c>
      <c r="EM26" s="15">
        <f>EL26*(1+Main!$L$10)</f>
        <v>11318.114359394134</v>
      </c>
      <c r="EN26" s="15">
        <f>EM26*(1+Main!$L$10)</f>
        <v>11318.114359394134</v>
      </c>
      <c r="EO26" s="15">
        <f>EN26*(1+Main!$L$10)</f>
        <v>11318.114359394134</v>
      </c>
      <c r="EP26" s="15">
        <f>EO26*(1+Main!$L$10)</f>
        <v>11318.114359394134</v>
      </c>
      <c r="EQ26" s="15">
        <f>EP26*(1+Main!$L$10)</f>
        <v>11318.114359394134</v>
      </c>
      <c r="ER26" s="15">
        <f>EQ26*(1+Main!$L$10)</f>
        <v>11318.114359394134</v>
      </c>
      <c r="ES26" s="15">
        <f>ER26*(1+Main!$L$10)</f>
        <v>11318.114359394134</v>
      </c>
      <c r="ET26" s="15">
        <f>ES26*(1+Main!$L$10)</f>
        <v>11318.114359394134</v>
      </c>
      <c r="EU26" s="15">
        <f>ET26*(1+Main!$L$10)</f>
        <v>11318.114359394134</v>
      </c>
      <c r="EV26" s="15">
        <f>EU26*(1+Main!$L$10)</f>
        <v>11318.114359394134</v>
      </c>
      <c r="EW26" s="15">
        <f>EV26*(1+Main!$L$10)</f>
        <v>11318.114359394134</v>
      </c>
      <c r="EX26" s="15">
        <f>EW26*(1+Main!$L$10)</f>
        <v>11318.114359394134</v>
      </c>
    </row>
    <row r="27" spans="2:154" s="10" customFormat="1">
      <c r="B27" s="10" t="s">
        <v>34</v>
      </c>
      <c r="C27" s="25">
        <f t="shared" ref="C27:P27" si="40">C24/C28</f>
        <v>-0.81072298943948007</v>
      </c>
      <c r="D27" s="25">
        <f t="shared" si="40"/>
        <v>-0.89529220779220775</v>
      </c>
      <c r="E27" s="25">
        <f t="shared" si="40"/>
        <v>-1.0390243902439025</v>
      </c>
      <c r="F27" s="25">
        <f t="shared" si="40"/>
        <v>-2.8624461385482269</v>
      </c>
      <c r="G27" s="25">
        <f t="shared" si="40"/>
        <v>-1.0085106382978724</v>
      </c>
      <c r="H27" s="25">
        <f t="shared" si="40"/>
        <v>-0.79718137254901966</v>
      </c>
      <c r="I27" s="25">
        <f t="shared" si="40"/>
        <v>-0.67815384615384611</v>
      </c>
      <c r="J27" s="25">
        <f t="shared" si="40"/>
        <v>-3.0392354801803618</v>
      </c>
      <c r="K27" s="12">
        <f t="shared" si="40"/>
        <v>0.96730430063763395</v>
      </c>
      <c r="L27" s="12">
        <f t="shared" si="40"/>
        <v>0.90352011983386671</v>
      </c>
      <c r="M27" s="12">
        <f t="shared" si="40"/>
        <v>-0.67951108348870937</v>
      </c>
      <c r="N27" s="12">
        <f t="shared" si="40"/>
        <v>0.99345130277274618</v>
      </c>
      <c r="O27" s="12">
        <f t="shared" si="40"/>
        <v>1.2779481043894414</v>
      </c>
      <c r="P27" s="12">
        <f t="shared" si="40"/>
        <v>8.2706206691006631E-2</v>
      </c>
      <c r="Q27" s="12">
        <f>Q24/Q28</f>
        <v>1.0934482246322983</v>
      </c>
      <c r="R27" s="12">
        <f t="shared" ref="R27" si="41">R22/R28</f>
        <v>1.351600544059895</v>
      </c>
      <c r="S27" s="12"/>
      <c r="T27" s="12">
        <f t="shared" ref="T27:W27" si="42">T26/T28</f>
        <v>6.40930663271212</v>
      </c>
      <c r="U27" s="12">
        <f t="shared" si="42"/>
        <v>-2.59169244365886</v>
      </c>
      <c r="V27" s="12">
        <f t="shared" si="42"/>
        <v>2.5614849187935036</v>
      </c>
      <c r="W27" s="12">
        <f t="shared" si="42"/>
        <v>3.4975435762837335</v>
      </c>
      <c r="X27" s="12">
        <f>X26/X28</f>
        <v>2.2258603873484741</v>
      </c>
      <c r="Y27" s="12">
        <f>Y26/Y28</f>
        <v>3.2718204222355087</v>
      </c>
      <c r="Z27" s="12">
        <f>Z22/Z28</f>
        <v>6.2747738188976392</v>
      </c>
      <c r="AA27" s="12">
        <f>AA22/AA28</f>
        <v>4.6998055903543321</v>
      </c>
      <c r="AB27" s="12">
        <f>AB22/AB28</f>
        <v>5.693478772314962</v>
      </c>
      <c r="AC27" s="12">
        <f>AC22/AC28</f>
        <v>6.7894734359855926</v>
      </c>
      <c r="AD27" s="12">
        <f>AD22/AD28</f>
        <v>7.8456137482500186</v>
      </c>
      <c r="AE27" s="12">
        <f>AE22/AE28</f>
        <v>8.0809821606975181</v>
      </c>
      <c r="AF27" s="12">
        <f>AF22/AF28</f>
        <v>8.2426018039114695</v>
      </c>
      <c r="AG27" s="12">
        <f>AG22/AG28</f>
        <v>8.4074538399896994</v>
      </c>
      <c r="AH27" s="12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2:154">
      <c r="B28" t="s">
        <v>1</v>
      </c>
      <c r="C28" s="21">
        <v>1231</v>
      </c>
      <c r="D28" s="21">
        <v>1232</v>
      </c>
      <c r="E28" s="21">
        <v>1230</v>
      </c>
      <c r="F28" s="21">
        <f>V28</f>
        <v>1508.5</v>
      </c>
      <c r="G28" s="21">
        <v>1410</v>
      </c>
      <c r="H28" s="21">
        <v>1632</v>
      </c>
      <c r="I28" s="21">
        <v>1625</v>
      </c>
      <c r="J28" s="21">
        <f>W28</f>
        <v>1485.9</v>
      </c>
      <c r="K28" s="9">
        <v>1474.2</v>
      </c>
      <c r="L28" s="9">
        <v>1468.7</v>
      </c>
      <c r="M28" s="9">
        <v>1448.1</v>
      </c>
      <c r="N28" s="9">
        <f>X28</f>
        <v>1435.4</v>
      </c>
      <c r="O28" s="9">
        <v>1337.3</v>
      </c>
      <c r="P28" s="9">
        <v>1342.1</v>
      </c>
      <c r="Q28" s="9">
        <v>1346.2</v>
      </c>
      <c r="R28" s="9">
        <f>Q28</f>
        <v>1346.2</v>
      </c>
      <c r="S28" s="9"/>
      <c r="T28" s="9">
        <v>863.9</v>
      </c>
      <c r="U28" s="9">
        <v>1357.8</v>
      </c>
      <c r="V28" s="9">
        <v>1508.5</v>
      </c>
      <c r="W28" s="9">
        <v>1485.9</v>
      </c>
      <c r="X28" s="9">
        <v>1435.4</v>
      </c>
      <c r="Y28" s="9">
        <f>R28</f>
        <v>1346.2</v>
      </c>
      <c r="Z28" s="9">
        <f>Y28</f>
        <v>1346.2</v>
      </c>
      <c r="AA28" s="9">
        <f>Z28</f>
        <v>1346.2</v>
      </c>
      <c r="AB28" s="9">
        <f>AA28</f>
        <v>1346.2</v>
      </c>
      <c r="AC28" s="9">
        <f t="shared" ref="AC28:AG28" si="43">AB28</f>
        <v>1346.2</v>
      </c>
      <c r="AD28" s="9">
        <f t="shared" si="43"/>
        <v>1346.2</v>
      </c>
      <c r="AE28" s="9">
        <f t="shared" si="43"/>
        <v>1346.2</v>
      </c>
      <c r="AF28" s="9">
        <f t="shared" si="43"/>
        <v>1346.2</v>
      </c>
      <c r="AG28" s="9">
        <f t="shared" si="43"/>
        <v>1346.2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2:154">
      <c r="C29" s="21"/>
      <c r="D29" s="21"/>
      <c r="E29" s="21"/>
      <c r="F29" s="21"/>
      <c r="G29" s="21"/>
      <c r="H29" s="21"/>
      <c r="I29" s="21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2:154">
      <c r="B30" t="s">
        <v>35</v>
      </c>
      <c r="C30" s="26"/>
      <c r="D30" s="26"/>
      <c r="E30" s="26"/>
      <c r="F30" s="26"/>
      <c r="G30" s="26"/>
      <c r="H30" s="26"/>
      <c r="I30" s="26"/>
      <c r="J30" s="26"/>
      <c r="K30" s="13"/>
      <c r="L30" s="13"/>
      <c r="M30" s="13"/>
      <c r="N30" s="13"/>
      <c r="O30" s="13">
        <f t="shared" ref="N30:P30" si="44">O7/K7-1</f>
        <v>0.12147089578250259</v>
      </c>
      <c r="P30" s="13">
        <f t="shared" si="44"/>
        <v>7.6767676767676818E-2</v>
      </c>
      <c r="Q30" s="13">
        <f>Q7/M7-1</f>
        <v>0.49205288175876416</v>
      </c>
      <c r="R30" s="13">
        <f>3.25%</f>
        <v>3.2500000000000001E-2</v>
      </c>
      <c r="S30" s="13"/>
      <c r="T30" s="13"/>
      <c r="U30" s="13">
        <f>U7/T7-1</f>
        <v>0.24781141811285812</v>
      </c>
      <c r="V30" s="13">
        <f>V7/U7-1</f>
        <v>0.1378585187410537</v>
      </c>
      <c r="W30" s="13">
        <f>W7/V7-1</f>
        <v>4.1715847673479578E-2</v>
      </c>
      <c r="X30" s="13">
        <f>X7/W7-1</f>
        <v>2.7521841548140857E-2</v>
      </c>
      <c r="Y30" s="13">
        <v>0.13</v>
      </c>
      <c r="Z30" s="13">
        <v>0.06</v>
      </c>
      <c r="AA30" s="13">
        <v>7.0000000000000007E-2</v>
      </c>
      <c r="AB30" s="13">
        <v>0.06</v>
      </c>
      <c r="AC30" s="13">
        <v>0.06</v>
      </c>
      <c r="AD30" s="13">
        <v>0.04</v>
      </c>
      <c r="AE30" s="13">
        <v>0.03</v>
      </c>
      <c r="AF30" s="13">
        <v>0.02</v>
      </c>
      <c r="AG30" s="13">
        <v>0.02</v>
      </c>
      <c r="AH30" s="13"/>
      <c r="AI30" s="13"/>
      <c r="AJ30" s="13"/>
      <c r="AK30" s="13"/>
      <c r="AL30" s="13"/>
      <c r="AM30" s="13"/>
      <c r="AN30" s="13"/>
      <c r="AO30" s="13"/>
      <c r="AP30" s="13"/>
      <c r="AQ30" s="9"/>
      <c r="AR30" s="9"/>
      <c r="AS30" s="9"/>
    </row>
    <row r="31" spans="2:154">
      <c r="B31" t="s">
        <v>36</v>
      </c>
      <c r="C31" s="26"/>
      <c r="D31" s="26"/>
      <c r="E31" s="26"/>
      <c r="F31" s="26"/>
      <c r="G31" s="26"/>
      <c r="H31" s="26"/>
      <c r="I31" s="26"/>
      <c r="J31" s="26"/>
      <c r="K31" s="13">
        <f t="shared" ref="K31:Q31" si="45">K11/K7</f>
        <v>0.20733124201231556</v>
      </c>
      <c r="L31" s="13">
        <f t="shared" si="45"/>
        <v>0.20731640731640733</v>
      </c>
      <c r="M31" s="13">
        <f t="shared" si="45"/>
        <v>5.3030303030303032E-2</v>
      </c>
      <c r="N31" s="13">
        <f t="shared" si="45"/>
        <v>0.20118432277814022</v>
      </c>
      <c r="O31" s="13">
        <f t="shared" si="45"/>
        <v>0.18445998445998446</v>
      </c>
      <c r="P31" s="13">
        <f t="shared" si="45"/>
        <v>0.18153237665432786</v>
      </c>
      <c r="Q31" s="13">
        <f t="shared" si="45"/>
        <v>0.20080641146896311</v>
      </c>
      <c r="R31" s="13">
        <f>R11/R7</f>
        <v>0.20118432277814019</v>
      </c>
      <c r="S31" s="13"/>
      <c r="T31" s="13">
        <f>T11/T7</f>
        <v>0.23707248230390968</v>
      </c>
      <c r="U31" s="13">
        <f>U11/U7</f>
        <v>0.15075900825277891</v>
      </c>
      <c r="V31" s="13">
        <f>V11/V7</f>
        <v>0.19399577561036219</v>
      </c>
      <c r="W31" s="13">
        <f>W11/W7</f>
        <v>0.20377493514625639</v>
      </c>
      <c r="X31" s="13">
        <f>X11/X7</f>
        <v>0.17540626813697041</v>
      </c>
      <c r="Y31" s="13">
        <f>Y11/Y7</f>
        <v>0.19217422618771823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9"/>
      <c r="AR31" s="9"/>
      <c r="AS31" s="9"/>
    </row>
    <row r="32" spans="2:154">
      <c r="B32" t="s">
        <v>37</v>
      </c>
      <c r="C32" s="26"/>
      <c r="D32" s="26"/>
      <c r="E32" s="26"/>
      <c r="F32" s="26"/>
      <c r="G32" s="26"/>
      <c r="H32" s="26"/>
      <c r="I32" s="26"/>
      <c r="J32" s="26"/>
      <c r="K32" s="13">
        <f t="shared" ref="K32:Q32" si="46">K24/K7</f>
        <v>8.2839549204136165E-2</v>
      </c>
      <c r="L32" s="13">
        <f t="shared" si="46"/>
        <v>7.2454272454272453E-2</v>
      </c>
      <c r="M32" s="13">
        <f t="shared" si="46"/>
        <v>-7.3083778966131913E-2</v>
      </c>
      <c r="N32" s="13">
        <f t="shared" si="46"/>
        <v>7.1561198374065341E-2</v>
      </c>
      <c r="O32" s="13">
        <f t="shared" si="46"/>
        <v>8.8526288526288521E-2</v>
      </c>
      <c r="P32" s="13">
        <f t="shared" si="46"/>
        <v>5.6285178236397749E-3</v>
      </c>
      <c r="Q32" s="13">
        <f t="shared" si="46"/>
        <v>7.3273931007018761E-2</v>
      </c>
      <c r="R32" s="13">
        <f>R24/R7</f>
        <v>8.5373339197194753E-2</v>
      </c>
      <c r="S32" s="13"/>
      <c r="T32" s="13">
        <f t="shared" ref="T32:X32" si="47">T26/T7</f>
        <v>0.12209751041919337</v>
      </c>
      <c r="U32" s="13">
        <f t="shared" si="47"/>
        <v>-6.2187428207892269E-2</v>
      </c>
      <c r="V32" s="13">
        <f t="shared" si="47"/>
        <v>6.0011182207864819E-2</v>
      </c>
      <c r="W32" s="13">
        <f t="shared" si="47"/>
        <v>7.748158750037272E-2</v>
      </c>
      <c r="X32" s="13">
        <f t="shared" si="47"/>
        <v>4.6358096343586765E-2</v>
      </c>
      <c r="Y32" s="13">
        <f>Y26/Y7</f>
        <v>5.5270990599290248E-2</v>
      </c>
      <c r="Z32" s="13">
        <v>0.1</v>
      </c>
      <c r="AA32" s="13">
        <v>7.0000000000000007E-2</v>
      </c>
      <c r="AB32" s="13">
        <v>0.08</v>
      </c>
      <c r="AC32" s="13">
        <v>0.09</v>
      </c>
      <c r="AD32" s="13">
        <v>0.1</v>
      </c>
      <c r="AE32" s="13">
        <v>0.1</v>
      </c>
      <c r="AF32" s="13">
        <f t="shared" ref="AB32:AG32" si="48">AE32</f>
        <v>0.1</v>
      </c>
      <c r="AG32" s="13">
        <f t="shared" si="48"/>
        <v>0.1</v>
      </c>
      <c r="AH32" s="13"/>
      <c r="AI32" s="13"/>
      <c r="AJ32" s="13"/>
      <c r="AK32" s="13"/>
      <c r="AL32" s="13"/>
      <c r="AM32" s="13"/>
      <c r="AN32" s="13"/>
      <c r="AO32" s="13"/>
      <c r="AP32" s="13"/>
      <c r="AQ32" s="9"/>
      <c r="AR32" s="9"/>
      <c r="AS32" s="9"/>
    </row>
    <row r="33" spans="2:45">
      <c r="B33" t="s">
        <v>38</v>
      </c>
      <c r="C33" s="26"/>
      <c r="D33" s="26"/>
      <c r="E33" s="26"/>
      <c r="F33" s="26"/>
      <c r="G33" s="26"/>
      <c r="H33" s="26"/>
      <c r="I33" s="26"/>
      <c r="J33" s="26"/>
      <c r="K33" s="13">
        <f t="shared" ref="K33:Q33" si="49">K21/K20</f>
        <v>0.18447136563876651</v>
      </c>
      <c r="L33" s="13">
        <f t="shared" si="49"/>
        <v>0.15432482887367766</v>
      </c>
      <c r="M33" s="13">
        <f t="shared" si="49"/>
        <v>0.29425113464447805</v>
      </c>
      <c r="N33" s="13">
        <f t="shared" si="49"/>
        <v>0.15100864553314122</v>
      </c>
      <c r="O33" s="13">
        <f t="shared" si="49"/>
        <v>5.834683954619125E-2</v>
      </c>
      <c r="P33" s="13">
        <f t="shared" si="49"/>
        <v>0.59112149532710279</v>
      </c>
      <c r="Q33" s="13">
        <f t="shared" si="49"/>
        <v>0.19464847848898217</v>
      </c>
      <c r="R33" s="13">
        <f>R21/R20</f>
        <v>0.19464847848898217</v>
      </c>
      <c r="S33" s="13"/>
      <c r="T33" s="13">
        <f>T21/T20</f>
        <v>0.10139691714836223</v>
      </c>
      <c r="U33" s="13">
        <f>U21/U20</f>
        <v>-0.24436889077773055</v>
      </c>
      <c r="V33" s="13">
        <f>V21/V20</f>
        <v>0.18868663143472303</v>
      </c>
      <c r="W33" s="13">
        <f>W21/W20</f>
        <v>0.12914827529834885</v>
      </c>
      <c r="X33" s="13">
        <f>X21/X20</f>
        <v>0.11887382690302398</v>
      </c>
      <c r="Y33" s="13">
        <f>Y21/Y20</f>
        <v>0.20201875122445404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9"/>
      <c r="AR33" s="9"/>
      <c r="AS33" s="9"/>
    </row>
    <row r="35" spans="2:45">
      <c r="M35" s="9"/>
    </row>
    <row r="36" spans="2:45">
      <c r="M36" s="9"/>
      <c r="U36" s="13"/>
      <c r="V36" s="13"/>
      <c r="W36" s="13"/>
      <c r="X36" s="13"/>
    </row>
    <row r="37" spans="2:45">
      <c r="M37" s="9"/>
    </row>
    <row r="38" spans="2:45">
      <c r="M38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2025-01-11T12:20:44Z</dcterms:modified>
</cp:coreProperties>
</file>