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putanyn/Documents/Job_Project/FIN-Financial-Analysis/"/>
    </mc:Choice>
  </mc:AlternateContent>
  <xr:revisionPtr revIDLastSave="0" documentId="13_ncr:1_{4ED1BC2B-3DE6-5946-B300-94CADC062983}" xr6:coauthVersionLast="47" xr6:coauthVersionMax="47" xr10:uidLastSave="{00000000-0000-0000-0000-000000000000}"/>
  <bookViews>
    <workbookView xWindow="0" yWindow="500" windowWidth="28800" windowHeight="15880" activeTab="1" xr2:uid="{00000000-000D-0000-FFFF-FFFF00000000}"/>
  </bookViews>
  <sheets>
    <sheet name="Overview" sheetId="16" r:id="rId1"/>
    <sheet name="Analysis Report" sheetId="17" r:id="rId2"/>
    <sheet name="Income Yearly" sheetId="1" r:id="rId3"/>
    <sheet name="Balance Sheet Yearly" sheetId="3" r:id="rId4"/>
    <sheet name="Cash Flow Yearly" sheetId="5" r:id="rId5"/>
    <sheet name="Yearly Ratios" sheetId="8" r:id="rId6"/>
    <sheet name="Common Size Income Statement" sheetId="11" r:id="rId7"/>
    <sheet name="Common Size Balance Sheet" sheetId="12" r:id="rId8"/>
    <sheet name="Benchmarking" sheetId="13" r:id="rId9"/>
    <sheet name="Altman Z-Score" sheetId="15" r:id="rId10"/>
    <sheet name="DuPont Analyis" sheetId="14" r:id="rId11"/>
    <sheet name="Income Quarterly" sheetId="2" r:id="rId12"/>
    <sheet name="Balance Sheet Quarterly" sheetId="4" r:id="rId13"/>
    <sheet name="Cash Flow Quarterly" sheetId="6" r:id="rId14"/>
    <sheet name="Quarterly Ratios" sheetId="10"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8" l="1"/>
  <c r="E10" i="8"/>
  <c r="F10" i="8"/>
  <c r="G10" i="8"/>
  <c r="C10" i="8"/>
  <c r="E8" i="14"/>
  <c r="F8" i="14"/>
  <c r="G8" i="14"/>
  <c r="H8" i="14"/>
  <c r="I8" i="14"/>
  <c r="D8" i="14"/>
  <c r="E7" i="14"/>
  <c r="F7" i="14"/>
  <c r="G7" i="14"/>
  <c r="H7" i="14"/>
  <c r="I7" i="14"/>
  <c r="D7" i="14"/>
  <c r="E6" i="14"/>
  <c r="F6" i="14"/>
  <c r="G6" i="14"/>
  <c r="H6" i="14"/>
  <c r="I6" i="14"/>
  <c r="D6" i="14"/>
  <c r="E5" i="14"/>
  <c r="F5" i="14"/>
  <c r="G5" i="14"/>
  <c r="H5" i="14"/>
  <c r="I5" i="14"/>
  <c r="D5" i="14"/>
  <c r="E13" i="15"/>
  <c r="F13" i="15"/>
  <c r="G13" i="15"/>
  <c r="H13" i="15"/>
  <c r="I13" i="15"/>
  <c r="D13" i="15"/>
  <c r="E12" i="15"/>
  <c r="F12" i="15"/>
  <c r="G12" i="15"/>
  <c r="H12" i="15"/>
  <c r="I12" i="15"/>
  <c r="D12" i="15"/>
  <c r="E11" i="15"/>
  <c r="F11" i="15"/>
  <c r="G11" i="15"/>
  <c r="H11" i="15"/>
  <c r="I11" i="15"/>
  <c r="D11" i="15"/>
  <c r="E10" i="15"/>
  <c r="F10" i="15"/>
  <c r="G10" i="15"/>
  <c r="H10" i="15"/>
  <c r="I10" i="15"/>
  <c r="D10" i="15"/>
  <c r="E8" i="15"/>
  <c r="F8" i="15"/>
  <c r="G8" i="15"/>
  <c r="H8" i="15"/>
  <c r="I8" i="15"/>
  <c r="D8" i="15"/>
  <c r="E7" i="15"/>
  <c r="F7" i="15"/>
  <c r="G7" i="15"/>
  <c r="H7" i="15"/>
  <c r="I7" i="15"/>
  <c r="D7" i="15"/>
  <c r="E6" i="15"/>
  <c r="F6" i="15"/>
  <c r="G6" i="15"/>
  <c r="H6" i="15"/>
  <c r="I6" i="15"/>
  <c r="D6" i="15"/>
  <c r="E5" i="15"/>
  <c r="F5" i="15"/>
  <c r="G5" i="15"/>
  <c r="H5" i="15"/>
  <c r="I5" i="15"/>
  <c r="D5" i="15"/>
  <c r="N31" i="5"/>
  <c r="M31" i="5"/>
  <c r="L31" i="5"/>
  <c r="K31" i="5"/>
  <c r="N30" i="5"/>
  <c r="M30" i="5"/>
  <c r="N29" i="5"/>
  <c r="M29" i="5"/>
  <c r="L29" i="5"/>
  <c r="K29" i="5"/>
  <c r="N27" i="5"/>
  <c r="M27" i="5"/>
  <c r="L27" i="5"/>
  <c r="K27" i="5"/>
  <c r="N25" i="5"/>
  <c r="M25" i="5"/>
  <c r="L25" i="5"/>
  <c r="N22" i="5"/>
  <c r="M22" i="5"/>
  <c r="L22" i="5"/>
  <c r="K22" i="5"/>
  <c r="N21" i="5"/>
  <c r="M21" i="5"/>
  <c r="L21" i="5"/>
  <c r="K21" i="5"/>
  <c r="N19" i="5"/>
  <c r="M19" i="5"/>
  <c r="K19" i="5"/>
  <c r="N18" i="5"/>
  <c r="M18" i="5"/>
  <c r="K18" i="5"/>
  <c r="N16" i="5"/>
  <c r="M16" i="5"/>
  <c r="L16" i="5"/>
  <c r="K16" i="5"/>
  <c r="N15" i="5"/>
  <c r="M15" i="5"/>
  <c r="L15" i="5"/>
  <c r="K15" i="5"/>
  <c r="N14" i="5"/>
  <c r="M14" i="5"/>
  <c r="L14" i="5"/>
  <c r="K14" i="5"/>
  <c r="N13" i="5"/>
  <c r="M13" i="5"/>
  <c r="L13" i="5"/>
  <c r="K13" i="5"/>
  <c r="N12" i="5"/>
  <c r="M12" i="5"/>
  <c r="L12" i="5"/>
  <c r="N11" i="5"/>
  <c r="M11" i="5"/>
  <c r="L11" i="5"/>
  <c r="K11" i="5"/>
  <c r="N10" i="5"/>
  <c r="M10" i="5"/>
  <c r="L10" i="5"/>
  <c r="K10" i="5"/>
  <c r="N9" i="5"/>
  <c r="M9" i="5"/>
  <c r="L9" i="5"/>
  <c r="K9" i="5"/>
  <c r="N8" i="5"/>
  <c r="M8" i="5"/>
  <c r="L8" i="5"/>
  <c r="K8" i="5"/>
  <c r="N7" i="5"/>
  <c r="M7" i="5"/>
  <c r="L7" i="5"/>
  <c r="K7" i="5"/>
  <c r="N6" i="5"/>
  <c r="M6" i="5"/>
  <c r="L6" i="5"/>
  <c r="K6" i="5"/>
  <c r="N5" i="5"/>
  <c r="M5" i="5"/>
  <c r="L5" i="5"/>
  <c r="K5" i="5"/>
  <c r="J6" i="5"/>
  <c r="J7" i="5"/>
  <c r="J8" i="5"/>
  <c r="J9" i="5"/>
  <c r="J10" i="5"/>
  <c r="J11" i="5"/>
  <c r="J13" i="5"/>
  <c r="J14" i="5"/>
  <c r="J15" i="5"/>
  <c r="J16" i="5"/>
  <c r="J18" i="5"/>
  <c r="J19" i="5"/>
  <c r="J21" i="5"/>
  <c r="J22" i="5"/>
  <c r="J27" i="5"/>
  <c r="J29" i="5"/>
  <c r="J31" i="5"/>
  <c r="J5" i="5"/>
  <c r="N33" i="3"/>
  <c r="N32" i="3"/>
  <c r="N31" i="3"/>
  <c r="N30" i="3"/>
  <c r="N29" i="3"/>
  <c r="N28" i="3"/>
  <c r="N27" i="3"/>
  <c r="N26" i="3"/>
  <c r="N25" i="3"/>
  <c r="N24" i="3"/>
  <c r="N23" i="3"/>
  <c r="N22" i="3"/>
  <c r="N21" i="3"/>
  <c r="N20" i="3"/>
  <c r="N19" i="3"/>
  <c r="N18" i="3"/>
  <c r="N17" i="3"/>
  <c r="N16" i="3"/>
  <c r="N14" i="3"/>
  <c r="N13" i="3"/>
  <c r="N12" i="3"/>
  <c r="N11" i="3"/>
  <c r="N10" i="3"/>
  <c r="N9" i="3"/>
  <c r="N8" i="3"/>
  <c r="N7" i="3"/>
  <c r="N6" i="3"/>
  <c r="N5" i="3"/>
  <c r="M33" i="3"/>
  <c r="M32" i="3"/>
  <c r="M31" i="3"/>
  <c r="M30" i="3"/>
  <c r="M29" i="3"/>
  <c r="M28" i="3"/>
  <c r="M27" i="3"/>
  <c r="M26" i="3"/>
  <c r="M25" i="3"/>
  <c r="M24" i="3"/>
  <c r="M23" i="3"/>
  <c r="M22" i="3"/>
  <c r="M21" i="3"/>
  <c r="M20" i="3"/>
  <c r="M19" i="3"/>
  <c r="M18" i="3"/>
  <c r="M17" i="3"/>
  <c r="M16" i="3"/>
  <c r="M14" i="3"/>
  <c r="M13" i="3"/>
  <c r="M12" i="3"/>
  <c r="M11" i="3"/>
  <c r="M10" i="3"/>
  <c r="M9" i="3"/>
  <c r="M8" i="3"/>
  <c r="M7" i="3"/>
  <c r="M6" i="3"/>
  <c r="M5" i="3"/>
  <c r="L33" i="3"/>
  <c r="L32" i="3"/>
  <c r="L31" i="3"/>
  <c r="L30" i="3"/>
  <c r="L29" i="3"/>
  <c r="L28" i="3"/>
  <c r="L27" i="3"/>
  <c r="L26" i="3"/>
  <c r="L25" i="3"/>
  <c r="L24" i="3"/>
  <c r="L23" i="3"/>
  <c r="L22" i="3"/>
  <c r="L21" i="3"/>
  <c r="L20" i="3"/>
  <c r="L19" i="3"/>
  <c r="L18" i="3"/>
  <c r="L17" i="3"/>
  <c r="L16" i="3"/>
  <c r="L14" i="3"/>
  <c r="L13" i="3"/>
  <c r="L12" i="3"/>
  <c r="L11" i="3"/>
  <c r="L10" i="3"/>
  <c r="L9" i="3"/>
  <c r="L8" i="3"/>
  <c r="L7" i="3"/>
  <c r="L6" i="3"/>
  <c r="L5" i="3"/>
  <c r="K33" i="3"/>
  <c r="K32" i="3"/>
  <c r="K31" i="3"/>
  <c r="K30" i="3"/>
  <c r="K29" i="3"/>
  <c r="K28" i="3"/>
  <c r="K27" i="3"/>
  <c r="K26" i="3"/>
  <c r="K25" i="3"/>
  <c r="K24" i="3"/>
  <c r="K23" i="3"/>
  <c r="K22" i="3"/>
  <c r="K21" i="3"/>
  <c r="K20" i="3"/>
  <c r="K19" i="3"/>
  <c r="K18" i="3"/>
  <c r="K17" i="3"/>
  <c r="K16" i="3"/>
  <c r="K14" i="3"/>
  <c r="K13" i="3"/>
  <c r="K12" i="3"/>
  <c r="K11" i="3"/>
  <c r="K10" i="3"/>
  <c r="K9" i="3"/>
  <c r="K8" i="3"/>
  <c r="K7" i="3"/>
  <c r="K6" i="3"/>
  <c r="K5" i="3"/>
  <c r="J33" i="3"/>
  <c r="J6" i="3"/>
  <c r="J7" i="3"/>
  <c r="J8" i="3"/>
  <c r="J9" i="3"/>
  <c r="J10" i="3"/>
  <c r="J11" i="3"/>
  <c r="J12" i="3"/>
  <c r="J13" i="3"/>
  <c r="J14" i="3"/>
  <c r="J16" i="3"/>
  <c r="J17" i="3"/>
  <c r="J18" i="3"/>
  <c r="J19" i="3"/>
  <c r="J20" i="3"/>
  <c r="J21" i="3"/>
  <c r="J22" i="3"/>
  <c r="J23" i="3"/>
  <c r="J24" i="3"/>
  <c r="J25" i="3"/>
  <c r="J26" i="3"/>
  <c r="J27" i="3"/>
  <c r="J28" i="3"/>
  <c r="J29" i="3"/>
  <c r="J30" i="3"/>
  <c r="J31" i="3"/>
  <c r="J32" i="3"/>
  <c r="J5" i="3"/>
  <c r="J6" i="1"/>
  <c r="K6" i="1"/>
  <c r="L6" i="1"/>
  <c r="M6" i="1"/>
  <c r="N6" i="1"/>
  <c r="J7" i="1"/>
  <c r="K7" i="1"/>
  <c r="L7" i="1"/>
  <c r="M7" i="1"/>
  <c r="N7" i="1"/>
  <c r="J8" i="1"/>
  <c r="K8" i="1"/>
  <c r="L8" i="1"/>
  <c r="M8" i="1"/>
  <c r="N8" i="1"/>
  <c r="J10" i="1"/>
  <c r="K10" i="1"/>
  <c r="L10" i="1"/>
  <c r="M10" i="1"/>
  <c r="N10" i="1"/>
  <c r="J11" i="1"/>
  <c r="K11" i="1"/>
  <c r="L11" i="1"/>
  <c r="M11" i="1"/>
  <c r="N11" i="1"/>
  <c r="J12" i="1"/>
  <c r="K12" i="1"/>
  <c r="L12" i="1"/>
  <c r="M12" i="1"/>
  <c r="N12" i="1"/>
  <c r="J13" i="1"/>
  <c r="K13" i="1"/>
  <c r="L13" i="1"/>
  <c r="M13" i="1"/>
  <c r="N13" i="1"/>
  <c r="J14" i="1"/>
  <c r="K14" i="1"/>
  <c r="L14" i="1"/>
  <c r="M14" i="1"/>
  <c r="N14" i="1"/>
  <c r="J15" i="1"/>
  <c r="K15" i="1"/>
  <c r="L15" i="1"/>
  <c r="M15" i="1"/>
  <c r="N15" i="1"/>
  <c r="J16" i="1"/>
  <c r="K16" i="1"/>
  <c r="L16" i="1"/>
  <c r="M16" i="1"/>
  <c r="N16" i="1"/>
  <c r="J17" i="1"/>
  <c r="K17" i="1"/>
  <c r="L17" i="1"/>
  <c r="M17" i="1"/>
  <c r="N17" i="1"/>
  <c r="J19" i="1"/>
  <c r="K19" i="1"/>
  <c r="L19" i="1"/>
  <c r="M19" i="1"/>
  <c r="N19" i="1"/>
  <c r="J20" i="1"/>
  <c r="K20" i="1"/>
  <c r="L20" i="1"/>
  <c r="M20" i="1"/>
  <c r="N20" i="1"/>
  <c r="J21" i="1"/>
  <c r="K21" i="1"/>
  <c r="L21" i="1"/>
  <c r="M21" i="1"/>
  <c r="N21" i="1"/>
  <c r="J22" i="1"/>
  <c r="K22" i="1"/>
  <c r="L22" i="1"/>
  <c r="M22" i="1"/>
  <c r="N22" i="1"/>
  <c r="J23" i="1"/>
  <c r="K23" i="1"/>
  <c r="L23" i="1"/>
  <c r="M23" i="1"/>
  <c r="N23" i="1"/>
  <c r="J24" i="1"/>
  <c r="K24" i="1"/>
  <c r="L24" i="1"/>
  <c r="M24" i="1"/>
  <c r="N24" i="1"/>
  <c r="J25" i="1"/>
  <c r="K25" i="1"/>
  <c r="L25" i="1"/>
  <c r="M25" i="1"/>
  <c r="N25" i="1"/>
  <c r="J26" i="1"/>
  <c r="K26" i="1"/>
  <c r="L26" i="1"/>
  <c r="M26" i="1"/>
  <c r="N26" i="1"/>
  <c r="J27" i="1"/>
  <c r="K27" i="1"/>
  <c r="L27" i="1"/>
  <c r="M27" i="1"/>
  <c r="N27" i="1"/>
  <c r="K5" i="1"/>
  <c r="L5" i="1"/>
  <c r="M5" i="1"/>
  <c r="N5" i="1"/>
  <c r="J5" i="1"/>
  <c r="H7" i="1"/>
  <c r="C5" i="11"/>
  <c r="D6" i="11"/>
  <c r="E6" i="11"/>
  <c r="F6" i="11"/>
  <c r="G6" i="11"/>
  <c r="D8" i="11"/>
  <c r="E8" i="11"/>
  <c r="F8" i="11"/>
  <c r="G8" i="11"/>
  <c r="D9" i="11"/>
  <c r="E9" i="11"/>
  <c r="F9" i="11"/>
  <c r="G9" i="11"/>
  <c r="D10" i="11"/>
  <c r="E10" i="11"/>
  <c r="F10" i="11"/>
  <c r="G10" i="11"/>
  <c r="D11" i="11"/>
  <c r="E11" i="11"/>
  <c r="F11" i="11"/>
  <c r="G11" i="11"/>
  <c r="D12" i="11"/>
  <c r="E12" i="11"/>
  <c r="F12" i="11"/>
  <c r="G12" i="11"/>
  <c r="D13" i="11"/>
  <c r="E13" i="11"/>
  <c r="F13" i="11"/>
  <c r="G13" i="11"/>
  <c r="D14" i="11"/>
  <c r="E14" i="11"/>
  <c r="F14" i="11"/>
  <c r="G14" i="11"/>
  <c r="D15" i="11"/>
  <c r="E15" i="11"/>
  <c r="F15" i="11"/>
  <c r="G15" i="11"/>
  <c r="D16" i="11"/>
  <c r="E16" i="11"/>
  <c r="F16" i="11"/>
  <c r="G16" i="11"/>
  <c r="D17" i="11"/>
  <c r="E17" i="11"/>
  <c r="F17" i="11"/>
  <c r="G17" i="11"/>
  <c r="D18" i="11"/>
  <c r="E18" i="11"/>
  <c r="F18" i="11"/>
  <c r="G18" i="11"/>
  <c r="D19" i="11"/>
  <c r="E19" i="11"/>
  <c r="F19" i="11"/>
  <c r="G19" i="11"/>
  <c r="D20" i="11"/>
  <c r="E20" i="11"/>
  <c r="F20" i="11"/>
  <c r="G20" i="11"/>
  <c r="D21" i="11"/>
  <c r="E21" i="11"/>
  <c r="F21" i="11"/>
  <c r="G21" i="11"/>
  <c r="D22" i="11"/>
  <c r="E22" i="11"/>
  <c r="F22" i="11"/>
  <c r="G22" i="11"/>
  <c r="D23" i="11"/>
  <c r="E23" i="11"/>
  <c r="F23" i="11"/>
  <c r="G23" i="11"/>
  <c r="E5" i="11"/>
  <c r="F5" i="11"/>
  <c r="G5" i="11"/>
  <c r="D5" i="11"/>
  <c r="C6" i="11"/>
  <c r="C8" i="11"/>
  <c r="C9" i="11"/>
  <c r="C10" i="11"/>
  <c r="C11" i="11"/>
  <c r="C12" i="11"/>
  <c r="C13" i="11"/>
  <c r="C14" i="11"/>
  <c r="C15" i="11"/>
  <c r="C16" i="11"/>
  <c r="C17" i="11"/>
  <c r="C18" i="11"/>
  <c r="C19" i="11"/>
  <c r="C20" i="11"/>
  <c r="C21" i="11"/>
  <c r="C22" i="11"/>
  <c r="C23" i="11"/>
  <c r="M33" i="10"/>
  <c r="N33" i="10"/>
  <c r="O33" i="10"/>
  <c r="P33" i="10"/>
  <c r="Q33" i="10"/>
  <c r="R33" i="10"/>
  <c r="S33" i="10"/>
  <c r="T33" i="10"/>
  <c r="M34" i="10"/>
  <c r="N34" i="10"/>
  <c r="O34" i="10"/>
  <c r="P34" i="10"/>
  <c r="Q34" i="10"/>
  <c r="R34" i="10"/>
  <c r="S34" i="10"/>
  <c r="T34" i="10"/>
  <c r="L34" i="10"/>
  <c r="K34" i="10"/>
  <c r="J34" i="10"/>
  <c r="I34" i="10"/>
  <c r="H34" i="10"/>
  <c r="L33" i="10"/>
  <c r="K33" i="10"/>
  <c r="J33" i="10"/>
  <c r="I33" i="10"/>
  <c r="H33" i="10"/>
  <c r="G34" i="10"/>
  <c r="F34" i="10"/>
  <c r="E34" i="10"/>
  <c r="D34" i="10"/>
  <c r="C34" i="10"/>
  <c r="G33" i="10"/>
  <c r="F33" i="10"/>
  <c r="E33" i="10"/>
  <c r="D33" i="10"/>
  <c r="C33" i="10"/>
  <c r="D33" i="8"/>
  <c r="E33" i="8"/>
  <c r="F33" i="8"/>
  <c r="G33" i="8"/>
  <c r="D34" i="8"/>
  <c r="E34" i="8"/>
  <c r="F34" i="8"/>
  <c r="G34" i="8"/>
  <c r="C34" i="8"/>
  <c r="C33" i="8"/>
  <c r="T31" i="10"/>
  <c r="S31" i="10"/>
  <c r="R31" i="10"/>
  <c r="Q31" i="10"/>
  <c r="P31" i="10"/>
  <c r="O31" i="10"/>
  <c r="N31" i="10"/>
  <c r="M31" i="10"/>
  <c r="L31" i="10"/>
  <c r="K31" i="10"/>
  <c r="J31" i="10"/>
  <c r="I31" i="10"/>
  <c r="H31" i="10"/>
  <c r="G31" i="10"/>
  <c r="F31" i="10"/>
  <c r="E31" i="10"/>
  <c r="D31" i="10"/>
  <c r="T30" i="10"/>
  <c r="S30" i="10"/>
  <c r="R30" i="10"/>
  <c r="Q30" i="10"/>
  <c r="P30" i="10"/>
  <c r="O30" i="10"/>
  <c r="N30" i="10"/>
  <c r="M30" i="10"/>
  <c r="L30" i="10"/>
  <c r="K30" i="10"/>
  <c r="J30" i="10"/>
  <c r="I30" i="10"/>
  <c r="H30" i="10"/>
  <c r="G30" i="10"/>
  <c r="F30" i="10"/>
  <c r="E30" i="10"/>
  <c r="D30" i="10"/>
  <c r="T29" i="10"/>
  <c r="S29" i="10"/>
  <c r="R29" i="10"/>
  <c r="Q29" i="10"/>
  <c r="P29" i="10"/>
  <c r="O29" i="10"/>
  <c r="N29" i="10"/>
  <c r="M29" i="10"/>
  <c r="L29" i="10"/>
  <c r="K29" i="10"/>
  <c r="J29" i="10"/>
  <c r="I29" i="10"/>
  <c r="H29" i="10"/>
  <c r="G29" i="10"/>
  <c r="F29" i="10"/>
  <c r="E29" i="10"/>
  <c r="D29" i="10"/>
  <c r="T28" i="10"/>
  <c r="S28" i="10"/>
  <c r="R28" i="10"/>
  <c r="Q28" i="10"/>
  <c r="P28" i="10"/>
  <c r="O28" i="10"/>
  <c r="N28" i="10"/>
  <c r="M28" i="10"/>
  <c r="L28" i="10"/>
  <c r="K28" i="10"/>
  <c r="J28" i="10"/>
  <c r="I28" i="10"/>
  <c r="H28" i="10"/>
  <c r="G28" i="10"/>
  <c r="F28" i="10"/>
  <c r="E28" i="10"/>
  <c r="D28" i="10"/>
  <c r="T27" i="10"/>
  <c r="S27" i="10"/>
  <c r="R27" i="10"/>
  <c r="Q27" i="10"/>
  <c r="P27" i="10"/>
  <c r="O27" i="10"/>
  <c r="N27" i="10"/>
  <c r="M27" i="10"/>
  <c r="L27" i="10"/>
  <c r="K27" i="10"/>
  <c r="J27" i="10"/>
  <c r="I27" i="10"/>
  <c r="H27" i="10"/>
  <c r="G27" i="10"/>
  <c r="F27" i="10"/>
  <c r="E27" i="10"/>
  <c r="D27" i="10"/>
  <c r="T26" i="10"/>
  <c r="S26" i="10"/>
  <c r="R26" i="10"/>
  <c r="Q26" i="10"/>
  <c r="P26" i="10"/>
  <c r="O26" i="10"/>
  <c r="N26" i="10"/>
  <c r="M26" i="10"/>
  <c r="L26" i="10"/>
  <c r="K26" i="10"/>
  <c r="J26" i="10"/>
  <c r="I26" i="10"/>
  <c r="H26" i="10"/>
  <c r="G26" i="10"/>
  <c r="F26" i="10"/>
  <c r="E26" i="10"/>
  <c r="D26" i="10"/>
  <c r="T25" i="10"/>
  <c r="S25" i="10"/>
  <c r="R25" i="10"/>
  <c r="Q25" i="10"/>
  <c r="P25" i="10"/>
  <c r="O25" i="10"/>
  <c r="N25" i="10"/>
  <c r="M25" i="10"/>
  <c r="L25" i="10"/>
  <c r="K25" i="10"/>
  <c r="J25" i="10"/>
  <c r="I25" i="10"/>
  <c r="H25" i="10"/>
  <c r="G25" i="10"/>
  <c r="F25" i="10"/>
  <c r="E25" i="10"/>
  <c r="D25" i="10"/>
  <c r="T23" i="10"/>
  <c r="S23" i="10"/>
  <c r="R23" i="10"/>
  <c r="Q23" i="10"/>
  <c r="P23" i="10"/>
  <c r="O23" i="10"/>
  <c r="N23" i="10"/>
  <c r="M23" i="10"/>
  <c r="L23" i="10"/>
  <c r="K23" i="10"/>
  <c r="J23" i="10"/>
  <c r="I23" i="10"/>
  <c r="H23" i="10"/>
  <c r="G23" i="10"/>
  <c r="F23" i="10"/>
  <c r="E23" i="10"/>
  <c r="D23" i="10"/>
  <c r="T22" i="10"/>
  <c r="S22" i="10"/>
  <c r="R22" i="10"/>
  <c r="Q22" i="10"/>
  <c r="P22" i="10"/>
  <c r="O22" i="10"/>
  <c r="N22" i="10"/>
  <c r="M22" i="10"/>
  <c r="L22" i="10"/>
  <c r="K22" i="10"/>
  <c r="J22" i="10"/>
  <c r="I22" i="10"/>
  <c r="H22" i="10"/>
  <c r="G22" i="10"/>
  <c r="F22" i="10"/>
  <c r="E22" i="10"/>
  <c r="D22" i="10"/>
  <c r="T21" i="10"/>
  <c r="S21" i="10"/>
  <c r="R21" i="10"/>
  <c r="Q21" i="10"/>
  <c r="P21" i="10"/>
  <c r="O21" i="10"/>
  <c r="N21" i="10"/>
  <c r="M21" i="10"/>
  <c r="L21" i="10"/>
  <c r="K21" i="10"/>
  <c r="J21" i="10"/>
  <c r="I21" i="10"/>
  <c r="H21" i="10"/>
  <c r="G21" i="10"/>
  <c r="F21" i="10"/>
  <c r="E21" i="10"/>
  <c r="D21" i="10"/>
  <c r="T20" i="10"/>
  <c r="S20" i="10"/>
  <c r="R20" i="10"/>
  <c r="Q20" i="10"/>
  <c r="P20" i="10"/>
  <c r="O20" i="10"/>
  <c r="N20" i="10"/>
  <c r="M20" i="10"/>
  <c r="L20" i="10"/>
  <c r="K20" i="10"/>
  <c r="J20" i="10"/>
  <c r="I20" i="10"/>
  <c r="H20" i="10"/>
  <c r="G20" i="10"/>
  <c r="F20" i="10"/>
  <c r="E20" i="10"/>
  <c r="D20" i="10"/>
  <c r="T19" i="10"/>
  <c r="S19" i="10"/>
  <c r="R19" i="10"/>
  <c r="Q19" i="10"/>
  <c r="P19" i="10"/>
  <c r="O19" i="10"/>
  <c r="N19" i="10"/>
  <c r="M19" i="10"/>
  <c r="L19" i="10"/>
  <c r="K19" i="10"/>
  <c r="J19" i="10"/>
  <c r="I19" i="10"/>
  <c r="H19" i="10"/>
  <c r="G19" i="10"/>
  <c r="F19" i="10"/>
  <c r="E19" i="10"/>
  <c r="D19" i="10"/>
  <c r="T17" i="10"/>
  <c r="S17" i="10"/>
  <c r="R17" i="10"/>
  <c r="Q17" i="10"/>
  <c r="P17" i="10"/>
  <c r="O17" i="10"/>
  <c r="N17" i="10"/>
  <c r="M17" i="10"/>
  <c r="L17" i="10"/>
  <c r="K17" i="10"/>
  <c r="J17" i="10"/>
  <c r="I17" i="10"/>
  <c r="H17" i="10"/>
  <c r="G17" i="10"/>
  <c r="F17" i="10"/>
  <c r="E17" i="10"/>
  <c r="D17" i="10"/>
  <c r="T16" i="10"/>
  <c r="S16" i="10"/>
  <c r="R16" i="10"/>
  <c r="Q16" i="10"/>
  <c r="P16" i="10"/>
  <c r="O16" i="10"/>
  <c r="N16" i="10"/>
  <c r="M16" i="10"/>
  <c r="L16" i="10"/>
  <c r="K16" i="10"/>
  <c r="J16" i="10"/>
  <c r="I16" i="10"/>
  <c r="H16" i="10"/>
  <c r="G16" i="10"/>
  <c r="F16" i="10"/>
  <c r="E16" i="10"/>
  <c r="D16" i="10"/>
  <c r="T15" i="10"/>
  <c r="S15" i="10"/>
  <c r="R15" i="10"/>
  <c r="Q15" i="10"/>
  <c r="P15" i="10"/>
  <c r="O15" i="10"/>
  <c r="N15" i="10"/>
  <c r="M15" i="10"/>
  <c r="L15" i="10"/>
  <c r="K15" i="10"/>
  <c r="J15" i="10"/>
  <c r="I15" i="10"/>
  <c r="H15" i="10"/>
  <c r="G15" i="10"/>
  <c r="F15" i="10"/>
  <c r="E15" i="10"/>
  <c r="D15" i="10"/>
  <c r="T13" i="10"/>
  <c r="S13" i="10"/>
  <c r="R13" i="10"/>
  <c r="Q13" i="10"/>
  <c r="P13" i="10"/>
  <c r="O13" i="10"/>
  <c r="N13" i="10"/>
  <c r="M13" i="10"/>
  <c r="L13" i="10"/>
  <c r="K13" i="10"/>
  <c r="J13" i="10"/>
  <c r="I13" i="10"/>
  <c r="H13" i="10"/>
  <c r="G13" i="10"/>
  <c r="F13" i="10"/>
  <c r="E13" i="10"/>
  <c r="D13" i="10"/>
  <c r="T12" i="10"/>
  <c r="S12" i="10"/>
  <c r="R12" i="10"/>
  <c r="Q12" i="10"/>
  <c r="P12" i="10"/>
  <c r="O12" i="10"/>
  <c r="N12" i="10"/>
  <c r="M12" i="10"/>
  <c r="L12" i="10"/>
  <c r="K12" i="10"/>
  <c r="J12" i="10"/>
  <c r="I12" i="10"/>
  <c r="H12" i="10"/>
  <c r="G12" i="10"/>
  <c r="F12" i="10"/>
  <c r="E12" i="10"/>
  <c r="D12" i="10"/>
  <c r="T11" i="10"/>
  <c r="S11" i="10"/>
  <c r="R11" i="10"/>
  <c r="Q11" i="10"/>
  <c r="P11" i="10"/>
  <c r="O11" i="10"/>
  <c r="N11" i="10"/>
  <c r="M11" i="10"/>
  <c r="L11" i="10"/>
  <c r="K11" i="10"/>
  <c r="J11" i="10"/>
  <c r="I11" i="10"/>
  <c r="H11" i="10"/>
  <c r="G11" i="10"/>
  <c r="F11" i="10"/>
  <c r="E11" i="10"/>
  <c r="D11" i="10"/>
  <c r="T10" i="10"/>
  <c r="S10" i="10"/>
  <c r="R10" i="10"/>
  <c r="Q10" i="10"/>
  <c r="P10" i="10"/>
  <c r="O10" i="10"/>
  <c r="N10" i="10"/>
  <c r="M10" i="10"/>
  <c r="L10" i="10"/>
  <c r="K10" i="10"/>
  <c r="J10" i="10"/>
  <c r="I10" i="10"/>
  <c r="H10" i="10"/>
  <c r="G10" i="10"/>
  <c r="F10" i="10"/>
  <c r="E10" i="10"/>
  <c r="D10" i="10"/>
  <c r="T9" i="10"/>
  <c r="S9" i="10"/>
  <c r="R9" i="10"/>
  <c r="Q9" i="10"/>
  <c r="P9" i="10"/>
  <c r="O9" i="10"/>
  <c r="N9" i="10"/>
  <c r="M9" i="10"/>
  <c r="L9" i="10"/>
  <c r="K9" i="10"/>
  <c r="J9" i="10"/>
  <c r="I9" i="10"/>
  <c r="H9" i="10"/>
  <c r="G9" i="10"/>
  <c r="F9" i="10"/>
  <c r="E9" i="10"/>
  <c r="D9" i="10"/>
  <c r="T8" i="10"/>
  <c r="S8" i="10"/>
  <c r="R8" i="10"/>
  <c r="Q8" i="10"/>
  <c r="P8" i="10"/>
  <c r="O8" i="10"/>
  <c r="N8" i="10"/>
  <c r="M8" i="10"/>
  <c r="L8" i="10"/>
  <c r="K8" i="10"/>
  <c r="J8" i="10"/>
  <c r="I8" i="10"/>
  <c r="H8" i="10"/>
  <c r="G8" i="10"/>
  <c r="F8" i="10"/>
  <c r="E8" i="10"/>
  <c r="D8" i="10"/>
  <c r="T7" i="10"/>
  <c r="S7" i="10"/>
  <c r="R7" i="10"/>
  <c r="Q7" i="10"/>
  <c r="P7" i="10"/>
  <c r="O7" i="10"/>
  <c r="N7" i="10"/>
  <c r="M7" i="10"/>
  <c r="L7" i="10"/>
  <c r="K7" i="10"/>
  <c r="J7" i="10"/>
  <c r="I7" i="10"/>
  <c r="H7" i="10"/>
  <c r="G7" i="10"/>
  <c r="F7" i="10"/>
  <c r="E7" i="10"/>
  <c r="D7" i="10"/>
  <c r="T6" i="10"/>
  <c r="S6" i="10"/>
  <c r="R6" i="10"/>
  <c r="Q6" i="10"/>
  <c r="P6" i="10"/>
  <c r="O6" i="10"/>
  <c r="N6" i="10"/>
  <c r="M6" i="10"/>
  <c r="L6" i="10"/>
  <c r="K6" i="10"/>
  <c r="J6" i="10"/>
  <c r="I6" i="10"/>
  <c r="H6" i="10"/>
  <c r="G6" i="10"/>
  <c r="F6" i="10"/>
  <c r="E6" i="10"/>
  <c r="D6" i="10"/>
  <c r="C13" i="10"/>
  <c r="C6" i="10"/>
  <c r="D13" i="8"/>
  <c r="E13" i="8"/>
  <c r="F13" i="8"/>
  <c r="G13" i="8"/>
  <c r="C13" i="8"/>
  <c r="C31" i="10"/>
  <c r="C30" i="10"/>
  <c r="C29" i="10"/>
  <c r="C28" i="10"/>
  <c r="C27" i="10"/>
  <c r="C26" i="10"/>
  <c r="C25" i="10"/>
  <c r="C23" i="10"/>
  <c r="C22" i="10"/>
  <c r="C21" i="10"/>
  <c r="C20" i="10"/>
  <c r="C19" i="10"/>
  <c r="C17" i="10"/>
  <c r="C16" i="10"/>
  <c r="C15" i="10"/>
  <c r="C12" i="10"/>
  <c r="C11" i="10"/>
  <c r="C10" i="10"/>
  <c r="C9" i="10"/>
  <c r="C8" i="10"/>
  <c r="C7" i="10"/>
  <c r="E9" i="8"/>
  <c r="F9" i="8"/>
  <c r="G9" i="8"/>
  <c r="E11" i="8"/>
  <c r="F11" i="8"/>
  <c r="G11" i="8"/>
  <c r="E12" i="8"/>
  <c r="F12" i="8"/>
  <c r="G12" i="8"/>
  <c r="E15" i="8"/>
  <c r="F15" i="8"/>
  <c r="G15" i="8"/>
  <c r="E16" i="8"/>
  <c r="F16" i="8"/>
  <c r="G16" i="8"/>
  <c r="E17" i="8"/>
  <c r="F17" i="8"/>
  <c r="G17" i="8"/>
  <c r="E19" i="8"/>
  <c r="F19" i="8"/>
  <c r="G19" i="8"/>
  <c r="E20" i="8"/>
  <c r="F20" i="8"/>
  <c r="G20" i="8"/>
  <c r="E21" i="8"/>
  <c r="F21" i="8"/>
  <c r="G21" i="8"/>
  <c r="E22" i="8"/>
  <c r="F22" i="8"/>
  <c r="G22" i="8"/>
  <c r="E23" i="8"/>
  <c r="F23" i="8"/>
  <c r="G23" i="8"/>
  <c r="E25" i="8"/>
  <c r="F25" i="8"/>
  <c r="G25" i="8"/>
  <c r="E26" i="8"/>
  <c r="F26" i="8"/>
  <c r="G26" i="8"/>
  <c r="E27" i="8"/>
  <c r="F27" i="8"/>
  <c r="G27" i="8"/>
  <c r="E28" i="8"/>
  <c r="F28" i="8"/>
  <c r="G28" i="8"/>
  <c r="E29" i="8"/>
  <c r="F29" i="8"/>
  <c r="G29" i="8"/>
  <c r="E30" i="8"/>
  <c r="F30" i="8"/>
  <c r="G30" i="8"/>
  <c r="E31" i="8"/>
  <c r="F31" i="8"/>
  <c r="G31" i="8"/>
  <c r="D31" i="8"/>
  <c r="D30" i="8"/>
  <c r="D29" i="8"/>
  <c r="D28" i="8"/>
  <c r="D27" i="8"/>
  <c r="D26" i="8"/>
  <c r="D25" i="8"/>
  <c r="D23" i="8"/>
  <c r="D22" i="8"/>
  <c r="D21" i="8"/>
  <c r="D20" i="8"/>
  <c r="D19" i="8"/>
  <c r="D17" i="8"/>
  <c r="D16" i="8"/>
  <c r="D15" i="8"/>
  <c r="D12" i="8"/>
  <c r="D11" i="8"/>
  <c r="D9" i="8"/>
  <c r="C31" i="8"/>
  <c r="C30" i="8"/>
  <c r="C29" i="8"/>
  <c r="C28" i="8"/>
  <c r="C27" i="8"/>
  <c r="C7" i="1"/>
  <c r="C6" i="8" s="1"/>
  <c r="C7" i="8"/>
  <c r="C23" i="8"/>
  <c r="C22" i="8"/>
  <c r="C21" i="8"/>
  <c r="C17" i="8"/>
  <c r="C12" i="8"/>
  <c r="C11" i="8"/>
  <c r="C26" i="8"/>
  <c r="C25" i="8"/>
  <c r="C20" i="8"/>
  <c r="C19" i="8"/>
  <c r="C16" i="8"/>
  <c r="C15" i="8"/>
  <c r="C9" i="8"/>
  <c r="D8" i="8"/>
  <c r="E8" i="8"/>
  <c r="F8" i="8"/>
  <c r="G8" i="8"/>
  <c r="C8" i="8"/>
  <c r="D7" i="8"/>
  <c r="E7" i="8"/>
  <c r="F7" i="8"/>
  <c r="G7" i="8"/>
  <c r="D7" i="1"/>
  <c r="D6" i="8" s="1"/>
  <c r="E7" i="1"/>
  <c r="E6" i="8" s="1"/>
  <c r="F7" i="1"/>
  <c r="F6" i="8" s="1"/>
  <c r="G7" i="1"/>
  <c r="G6" i="8" s="1"/>
  <c r="D7" i="11" l="1"/>
  <c r="F7" i="11"/>
  <c r="C7" i="11"/>
  <c r="E7" i="11"/>
  <c r="G7" i="11"/>
</calcChain>
</file>

<file path=xl/sharedStrings.xml><?xml version="1.0" encoding="utf-8"?>
<sst xmlns="http://schemas.openxmlformats.org/spreadsheetml/2006/main" count="598" uniqueCount="277">
  <si>
    <t>Total Revenue</t>
  </si>
  <si>
    <t>Cost of Revenue</t>
  </si>
  <si>
    <t>Gross Profit</t>
  </si>
  <si>
    <t>Selling, General, and Administrative Expenses</t>
  </si>
  <si>
    <t>Research and Development</t>
  </si>
  <si>
    <t>Operating Expenses</t>
  </si>
  <si>
    <t>Operating Income</t>
  </si>
  <si>
    <t>Net Investment Income</t>
  </si>
  <si>
    <t>Net Interest Income</t>
  </si>
  <si>
    <t>Interest Income</t>
  </si>
  <si>
    <t>Interest Expense</t>
  </si>
  <si>
    <t>Non-Interest Income</t>
  </si>
  <si>
    <t>Other Non-Operating Income</t>
  </si>
  <si>
    <t>Depreciation</t>
  </si>
  <si>
    <t>Depreciation and Amortization</t>
  </si>
  <si>
    <t>Income Before Tax</t>
  </si>
  <si>
    <t>Income Tax Expense</t>
  </si>
  <si>
    <t>Interest and Debt Expense</t>
  </si>
  <si>
    <t>Net Income From Continuing Operations</t>
  </si>
  <si>
    <t>Comprehensive Income Net of Tax</t>
  </si>
  <si>
    <t>EBIT</t>
  </si>
  <si>
    <t>EBITDA</t>
  </si>
  <si>
    <t>Net Income</t>
  </si>
  <si>
    <t>2024Q2</t>
  </si>
  <si>
    <t>2024Q1</t>
  </si>
  <si>
    <t>2023Q4</t>
  </si>
  <si>
    <t>2023Q3</t>
  </si>
  <si>
    <t>2023Q2</t>
  </si>
  <si>
    <t>2023Q1</t>
  </si>
  <si>
    <t>2022Q4</t>
  </si>
  <si>
    <t>2022Q3</t>
  </si>
  <si>
    <t>2022Q2</t>
  </si>
  <si>
    <t>2022Q1</t>
  </si>
  <si>
    <t>2021Q4</t>
  </si>
  <si>
    <t>2021Q3</t>
  </si>
  <si>
    <t>2021Q2</t>
  </si>
  <si>
    <t>2021Q1</t>
  </si>
  <si>
    <t>2020Q4</t>
  </si>
  <si>
    <t>2020Q3</t>
  </si>
  <si>
    <t>2020Q2</t>
  </si>
  <si>
    <t>2020Q1</t>
  </si>
  <si>
    <t>2019Q4</t>
  </si>
  <si>
    <t>2019Q3</t>
  </si>
  <si>
    <t>2019Q2</t>
  </si>
  <si>
    <t>2019Q1</t>
  </si>
  <si>
    <t>2018Q4</t>
  </si>
  <si>
    <t>2018Q3</t>
  </si>
  <si>
    <t>2018Q2</t>
  </si>
  <si>
    <t>2018Q1</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</si>
  <si>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</si>
  <si>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</si>
  <si>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</si>
  <si>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</si>
  <si>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</si>
  <si>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</si>
  <si>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</si>
  <si>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</si>
  <si>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</si>
  <si>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</si>
  <si>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</si>
  <si>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</si>
  <si>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</si>
  <si>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</si>
  <si>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</si>
  <si>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</si>
  <si>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</si>
  <si>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</si>
  <si>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</si>
  <si>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</si>
  <si>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</si>
  <si>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</si>
  <si>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</si>
  <si>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</si>
  <si>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</si>
  <si>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</si>
  <si>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</si>
  <si>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</si>
  <si>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</si>
  <si>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</si>
  <si>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</si>
  <si>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</si>
  <si>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2009Q4</t>
  </si>
  <si>
    <t>2009Q3</t>
  </si>
  <si>
    <t>2009Q2</t>
  </si>
  <si>
    <t>2009Q1</t>
  </si>
  <si>
    <t>2008Q4</t>
  </si>
  <si>
    <t>2008Q3</t>
  </si>
  <si>
    <t>Total Current Assets</t>
  </si>
  <si>
    <t>Cash and Cash Equivalents</t>
  </si>
  <si>
    <t>Cash and Short Term Investments</t>
  </si>
  <si>
    <t>Inventory</t>
  </si>
  <si>
    <t>Current Net Receivables</t>
  </si>
  <si>
    <t>Total Non-Current Assets</t>
  </si>
  <si>
    <t>Property, Plant, and Equipment</t>
  </si>
  <si>
    <t>Accumulated Depreciation and Amortization (PPE)</t>
  </si>
  <si>
    <t>Intangible Assets</t>
  </si>
  <si>
    <t>Goodwill</t>
  </si>
  <si>
    <t>Long-Term Investments</t>
  </si>
  <si>
    <t>Other Current Assets</t>
  </si>
  <si>
    <t>Other Non-Current Assets</t>
  </si>
  <si>
    <t>Total Assets</t>
  </si>
  <si>
    <t>Total Current Liabilities</t>
  </si>
  <si>
    <t>Current Accounts Payable</t>
  </si>
  <si>
    <t>Deferred Revenue</t>
  </si>
  <si>
    <t>Current Debt</t>
  </si>
  <si>
    <t>Short-Term Debt</t>
  </si>
  <si>
    <t>Total Non-Current Liabilities</t>
  </si>
  <si>
    <t>Long-Term Debt</t>
  </si>
  <si>
    <t>Other Current Liabilities</t>
  </si>
  <si>
    <t>Other Non-Current Liabilities</t>
  </si>
  <si>
    <t>Total Liabilities</t>
  </si>
  <si>
    <t>Total Shareholder Equity</t>
  </si>
  <si>
    <t>Treasury Stock</t>
  </si>
  <si>
    <t>Retained Earnings</t>
  </si>
  <si>
    <t>Common Stock</t>
  </si>
  <si>
    <t>Common Stock Shares Outstanding</t>
  </si>
  <si>
    <t>Operating Cash Flow</t>
  </si>
  <si>
    <t>Payments for Operating Activities</t>
  </si>
  <si>
    <t>Proceeds from Operating Activities</t>
  </si>
  <si>
    <t>Change in Operating Liabilities</t>
  </si>
  <si>
    <t>Change in Operating Assets</t>
  </si>
  <si>
    <t>Depreciation, Depletion, and Amortization</t>
  </si>
  <si>
    <t>Change in Receivables</t>
  </si>
  <si>
    <t>Change in Inventory</t>
  </si>
  <si>
    <t>Profit/Loss</t>
  </si>
  <si>
    <t>Cash Flow from Investment</t>
  </si>
  <si>
    <t>Capital Expenditures</t>
  </si>
  <si>
    <t>Cash Flow from Financing</t>
  </si>
  <si>
    <t>Proceeds from Repayments of Short-Term Debt</t>
  </si>
  <si>
    <t>Payments for Repurchase of Common Stock</t>
  </si>
  <si>
    <t>Payments for Repurchase of Equity</t>
  </si>
  <si>
    <t>Payments for Repurchase of Preferred Stock</t>
  </si>
  <si>
    <t>Dividend Payout</t>
  </si>
  <si>
    <t>Dividend Payout (Common Stock)</t>
  </si>
  <si>
    <t>Dividend Payout (Preferred Stock)</t>
  </si>
  <si>
    <t>Proceeds from Issuance of Common Stock</t>
  </si>
  <si>
    <t>Proceeds from Issuance of Long-Term Debt and Capital Securities (Net)</t>
  </si>
  <si>
    <t>Proceeds from Issuance of Preferred Stock</t>
  </si>
  <si>
    <t>Proceeds from Repurchase of Equity</t>
  </si>
  <si>
    <t>Proceeds from Sale of Treasury Stock</t>
  </si>
  <si>
    <t>Change in Cash and Cash Equivalents</t>
  </si>
  <si>
    <t>Change in Exchange Rate</t>
  </si>
  <si>
    <t>Profitability Ratio</t>
  </si>
  <si>
    <t>Gross Profit Margin</t>
  </si>
  <si>
    <t>Return on Assets (ROA)</t>
  </si>
  <si>
    <t>Return on Equity (ROE)</t>
  </si>
  <si>
    <t>Debt to Equity Ratio</t>
  </si>
  <si>
    <t>Interest Coverage Ratio</t>
  </si>
  <si>
    <t>Efficiency Ratios</t>
  </si>
  <si>
    <t>Asset Turnover</t>
  </si>
  <si>
    <t>Inventory Turnover</t>
  </si>
  <si>
    <t>Liquidity Ratios</t>
  </si>
  <si>
    <t>Solvency Ratios</t>
  </si>
  <si>
    <t>Operating Margin</t>
  </si>
  <si>
    <t>Net Profit Margin</t>
  </si>
  <si>
    <t>Current Ratio</t>
  </si>
  <si>
    <t>Quick Ratio</t>
  </si>
  <si>
    <t>EBITDA Margin</t>
  </si>
  <si>
    <t>Earnings Per Share (EPS)</t>
  </si>
  <si>
    <t>Cash Ratio</t>
  </si>
  <si>
    <t>Debt Ratio</t>
  </si>
  <si>
    <t>Equity Ratio</t>
  </si>
  <si>
    <t>Long-Term Debt to Capitalization Ratio</t>
  </si>
  <si>
    <t>Receivables Turnover</t>
  </si>
  <si>
    <t>Days Sales Outstanding (DSO)</t>
  </si>
  <si>
    <t>Days Invetory Outstanding (DIO)</t>
  </si>
  <si>
    <t>Account Payable Turnover</t>
  </si>
  <si>
    <t>Days Payable Outstanding (DPO)</t>
  </si>
  <si>
    <t>Return on Capital Employed (ROCE)</t>
  </si>
  <si>
    <t>Cash Flow Ratios</t>
  </si>
  <si>
    <t>Operating Cash Flow Ratio</t>
  </si>
  <si>
    <t>Free Cash Flow to Firm</t>
  </si>
  <si>
    <t>Fiscal Year</t>
  </si>
  <si>
    <t>Revenue per Share</t>
  </si>
  <si>
    <t>Earnings per Share</t>
  </si>
  <si>
    <t>Dividend per Share</t>
  </si>
  <si>
    <t>Capital Expenditures per Share</t>
  </si>
  <si>
    <t>Book Value per Share</t>
  </si>
  <si>
    <t>Common Shares Outstanding</t>
  </si>
  <si>
    <t>Selling/General/Administrative Expenses, Total</t>
  </si>
  <si>
    <t>Depreciation &amp; Amortisation</t>
  </si>
  <si>
    <t>SG&amp;A to Sale</t>
  </si>
  <si>
    <t>Tax Rate</t>
  </si>
  <si>
    <t>Working Capital</t>
  </si>
  <si>
    <t>Long Term Debt</t>
  </si>
  <si>
    <t>Shareholders' Equity</t>
  </si>
  <si>
    <t>Return on Equity</t>
  </si>
  <si>
    <t>Return on Assets</t>
  </si>
  <si>
    <t>Dividend Payout Ratio</t>
  </si>
  <si>
    <t>Cash Conversion Cycle</t>
  </si>
  <si>
    <t>Cash from Operating Activities</t>
  </si>
  <si>
    <t>Cash from Investing Activities</t>
  </si>
  <si>
    <t>Cash from Financing Activities</t>
  </si>
  <si>
    <t>Net Change in Cash</t>
  </si>
  <si>
    <t>Fedx</t>
  </si>
  <si>
    <t>DHL</t>
  </si>
  <si>
    <t>Ups</t>
  </si>
  <si>
    <t>Fact Sheet</t>
  </si>
  <si>
    <t>Var%
23-24</t>
  </si>
  <si>
    <t>Var%
22-23</t>
  </si>
  <si>
    <t>Var%
21-22</t>
  </si>
  <si>
    <t>Var%
20-21</t>
  </si>
  <si>
    <t>Var%
19-20</t>
  </si>
  <si>
    <t>$ in Millon</t>
  </si>
  <si>
    <t>`</t>
  </si>
  <si>
    <t>Income Statement - Annually</t>
  </si>
  <si>
    <t>Balance Sheet - Annually</t>
  </si>
  <si>
    <t>Cash Flow Statement - Annually</t>
  </si>
  <si>
    <t>Ratio Analysis</t>
  </si>
  <si>
    <t>Trend Line</t>
  </si>
  <si>
    <t>Common Size Income Statement</t>
  </si>
  <si>
    <t>Common Size Balance Sheet</t>
  </si>
  <si>
    <t>Benchmarking</t>
  </si>
  <si>
    <t>$ in Million</t>
  </si>
  <si>
    <t>Income Statement - Quarterly</t>
  </si>
  <si>
    <t>Balance Sheet - Quarterly</t>
  </si>
  <si>
    <t>Cash Flow Statement - Quarterly</t>
  </si>
  <si>
    <t>Ration Analysis</t>
  </si>
  <si>
    <t>Altman Z - Score</t>
  </si>
  <si>
    <t>Retained Earning</t>
  </si>
  <si>
    <t>Market Value Of Equity</t>
  </si>
  <si>
    <t>Total Liabialities</t>
  </si>
  <si>
    <t>Sales</t>
  </si>
  <si>
    <t>Z-Score</t>
  </si>
  <si>
    <t>Description</t>
  </si>
  <si>
    <t>Share Price</t>
  </si>
  <si>
    <t>Z-Score = 1.2 * (Working Capital / Total Assets) + 1.4 * (Retained Earnings / Total Assets) + 3.3 * (EBIT / Total Assets) + 0.6 * (Market Value of Equity / Total Liabilities) + 1.0 * (Sales / Total Assets)</t>
  </si>
  <si>
    <t>DuPont</t>
  </si>
  <si>
    <t>Asset Turn Over</t>
  </si>
  <si>
    <t>Equity Multiplier</t>
  </si>
  <si>
    <t>ROE (DuPont)</t>
  </si>
  <si>
    <t>(Net Income ÷ Revenue)</t>
  </si>
  <si>
    <t>(Revenue ÷ Total Assets)</t>
  </si>
  <si>
    <t>(Total Assets ÷ Total Equity)</t>
  </si>
  <si>
    <t>Annual Income Statements</t>
  </si>
  <si>
    <t>Annual Cash Flow Statements</t>
  </si>
  <si>
    <t>Annual Balance Sheets</t>
  </si>
  <si>
    <t>Ratio Analysis covering profitability, liquidity, solvency, and efficiency ratios</t>
  </si>
  <si>
    <t>Common-Size Income Statements and Balance Sheets</t>
  </si>
  <si>
    <t>Benchmarking against competitors (DHL and UPS)</t>
  </si>
  <si>
    <t>Altman Z-Score to assess bankruptcy risk</t>
  </si>
  <si>
    <t>DuPont Analysis to deconstruct the Return on Equity (ROE)</t>
  </si>
  <si>
    <t>Objective</t>
  </si>
  <si>
    <t>The goal of this project is to provide a comprehensive financial analysis of FedEx over the past five years, using key financial statements and performance metrics. 
The analysis covers income statements, balance sheets, cash flow statements, ratio analysis, common-size financials, benchmarking against competitors, Altman Z-Score analysis, and DuPont analysis.</t>
  </si>
  <si>
    <t>Key Deliverables</t>
  </si>
  <si>
    <t>Scope</t>
  </si>
  <si>
    <r>
      <t>Financial Trends Analysis:</t>
    </r>
    <r>
      <rPr>
        <sz val="16"/>
        <color theme="1"/>
        <rFont val="Arial"/>
        <family val="2"/>
      </rPr>
      <t xml:space="preserve"> Track FedEx's performance in terms of revenue, expenses, operating income, net income, and other key financial metrics over the past five years.</t>
    </r>
  </si>
  <si>
    <r>
      <t>Financial Ratios:</t>
    </r>
    <r>
      <rPr>
        <sz val="16"/>
        <color theme="1"/>
        <rFont val="Arial"/>
        <family val="2"/>
      </rPr>
      <t xml:space="preserve"> Calculate and interpret FedEx’s profitability, liquidity, solvency, and efficiency using widely accepted financial ratios.</t>
    </r>
  </si>
  <si>
    <r>
      <t>Benchmarking:</t>
    </r>
    <r>
      <rPr>
        <sz val="16"/>
        <color theme="1"/>
        <rFont val="Arial"/>
        <family val="2"/>
      </rPr>
      <t xml:space="preserve"> Compare FedEx's performance against competitors DHL and UPS.</t>
    </r>
  </si>
  <si>
    <r>
      <t>Risk Analysis:</t>
    </r>
    <r>
      <rPr>
        <sz val="16"/>
        <color theme="1"/>
        <rFont val="Arial"/>
        <family val="2"/>
      </rPr>
      <t xml:space="preserve"> Use the Altman Z-Score to assess the financial stability of FedEx.</t>
    </r>
  </si>
  <si>
    <r>
      <t>DuPont Analysis:</t>
    </r>
    <r>
      <rPr>
        <sz val="16"/>
        <color theme="1"/>
        <rFont val="Arial"/>
        <family val="2"/>
      </rPr>
      <t xml:space="preserve"> Break down the components of FedEx's Return on Equity (ROE) to understand the driving factors behind its financial performance.</t>
    </r>
  </si>
  <si>
    <r>
      <t>Project Title:</t>
    </r>
    <r>
      <rPr>
        <sz val="18"/>
        <color theme="3"/>
        <rFont val="Arial"/>
        <family val="2"/>
      </rPr>
      <t xml:space="preserve"> FedEx Financial Analysis (2024 Edition)</t>
    </r>
  </si>
  <si>
    <t>Over the past five years, FedEx's total revenue showed fluctuating growth, with revenue peaking in 2022 but seeing a decline in 2023 and 2024. Gross profit followed a similar pattern, indicating pressure on margins due to rising costs of revenue. Operating income has experienced volatile trends, with a sharp decrease in 2024 primarily driven by rising operating expenses.</t>
  </si>
  <si>
    <t>FedEx has demonstrated strong operating cash flow generation throughout the period, though there was a marked decline in 2024. Cash flow from investing activities has remained negative, driven by consistent capital expenditures. Cash flow from financing saw significant fluctuations, with periods of large stock repurchases and debt repayments.</t>
  </si>
  <si>
    <t>When compared to its competitors, DHL and UPS, FedEx shows strong gross profit and operating margins. However, its net profit margin lags behind UPS, reflecting higher costs. FedEx also holds a competitive advantage in working capital and cash generation but falls behind in shareholder equity and return on assets compared to UPS.</t>
  </si>
  <si>
    <t>Key Competitor Insights:</t>
  </si>
  <si>
    <t>The Altman Z-Score for FedEx has remained above the threshold for financial distress throughout the period, suggesting that the company is not at immediate risk of bankruptcy. However, the score has trended downwards in recent years, indicating the need for close monitoring of financial health, particularly in light of rising liabilities and declining EBIT.</t>
  </si>
  <si>
    <t>FedEx’s Return on Equity (ROE) in 2024 stood at 0.16, driven by a relatively low net profit margin of 5%, stable asset turnover, and an equity multiplier of 3.15. The equity multiplier has remained elevated, reflecting significant leverage, which is contributing positively to ROE. However, profitability pressures are limiting further growth in ROE.</t>
  </si>
  <si>
    <r>
      <t>DHL:</t>
    </r>
    <r>
      <rPr>
        <sz val="12"/>
        <color theme="1"/>
        <rFont val="Arial"/>
        <family val="2"/>
      </rPr>
      <t xml:space="preserve"> FedEx outperforms DHL in revenue per share and operating income, though DHL has a higher net profit margin.</t>
    </r>
  </si>
  <si>
    <r>
      <t>UPS:</t>
    </r>
    <r>
      <rPr>
        <sz val="12"/>
        <color theme="1"/>
        <rFont val="Arial"/>
        <family val="2"/>
      </rPr>
      <t xml:space="preserve"> UPS leads in net profit margin and return on equity, reflecting stronger cost control and equity performance.</t>
    </r>
  </si>
  <si>
    <t>6. DuPont Analysis</t>
  </si>
  <si>
    <t>5. Altman Z-Score Analysis</t>
  </si>
  <si>
    <t>4. Benchmarking</t>
  </si>
  <si>
    <t>3. Ratio Analysis</t>
  </si>
  <si>
    <t>2. Cash Flow Statement Analysis</t>
  </si>
  <si>
    <t>1. Income Statement Analysis</t>
  </si>
  <si>
    <r>
      <t xml:space="preserve">Revenue Trends
</t>
    </r>
    <r>
      <rPr>
        <sz val="12"/>
        <color theme="1"/>
        <rFont val="Arial"/>
        <family val="2"/>
      </rPr>
      <t>FedEx saw significant revenue growth from 2020 to 2022, but a drop-off in 2023 and 2024 indicates challenges, possibly due to macroeconomic conditions.</t>
    </r>
  </si>
  <si>
    <r>
      <t xml:space="preserve">Gross Profit Margin
</t>
    </r>
    <r>
      <rPr>
        <sz val="12"/>
        <color theme="1"/>
        <rFont val="Arial"/>
        <family val="2"/>
      </rPr>
      <t xml:space="preserve"> Despite revenue fluctuations, the gross profit margin remained relatively stable, reflecting consistent cost management efforts.</t>
    </r>
  </si>
  <si>
    <r>
      <t xml:space="preserve">Operating Income
</t>
    </r>
    <r>
      <rPr>
        <sz val="12"/>
        <color theme="1"/>
        <rFont val="Arial"/>
        <family val="2"/>
      </rPr>
      <t>A significant decline in 2024 points to rising expenses, particularly in selling, general, and administrative expenses.</t>
    </r>
  </si>
  <si>
    <t>Analysis Report</t>
  </si>
  <si>
    <r>
      <t xml:space="preserve">Operating Cash Flow
</t>
    </r>
    <r>
      <rPr>
        <sz val="12"/>
        <color theme="1"/>
        <rFont val="Arial"/>
        <family val="2"/>
      </rPr>
      <t>FedEx maintained healthy operating cash flows but faced a decline in 2024, indicating potential challenges in converting revenue into cash.</t>
    </r>
  </si>
  <si>
    <r>
      <t xml:space="preserve">Investment
</t>
    </r>
    <r>
      <rPr>
        <sz val="12"/>
        <color theme="1"/>
        <rFont val="Arial"/>
        <family val="2"/>
      </rPr>
      <t>Consistent capital expenditures reflect the company’s investment in long-term assets, aligning with its growth strategy.</t>
    </r>
  </si>
  <si>
    <r>
      <t xml:space="preserve">Financing Activities
</t>
    </r>
    <r>
      <rPr>
        <sz val="12"/>
        <color theme="1"/>
        <rFont val="Arial"/>
        <family val="2"/>
      </rPr>
      <t>Large fluctuations in financing cash flows indicate changes in capital structure, including significant stock buybacks and debt management.</t>
    </r>
  </si>
  <si>
    <r>
      <t xml:space="preserve">Profitability Ratios
</t>
    </r>
    <r>
      <rPr>
        <sz val="12"/>
        <color theme="1"/>
        <rFont val="Arial"/>
        <family val="2"/>
      </rPr>
      <t>FedEx’s gross profit margin remains solid at around 55%, while the operating margin has dipped in recent years, down to 6.39% in 2024. Net profit margin remains tight, reflecting rising cost pressures.</t>
    </r>
  </si>
  <si>
    <r>
      <t xml:space="preserve">Liquidity Ratios
</t>
    </r>
    <r>
      <rPr>
        <sz val="12"/>
        <color theme="1"/>
        <rFont val="Arial"/>
        <family val="2"/>
      </rPr>
      <t>The current and quick ratios have remained relatively stable, indicating that FedEx maintains sufficient liquidity to cover its short-term liabilities.</t>
    </r>
  </si>
  <si>
    <r>
      <t xml:space="preserve">Solvency Ratios
</t>
    </r>
    <r>
      <rPr>
        <sz val="12"/>
        <color theme="1"/>
        <rFont val="Arial"/>
        <family val="2"/>
      </rPr>
      <t>The debt-to-equity ratio has decreased slightly over time, suggesting that FedEx has been managing its leverage effectively. Interest coverage remains strong, indicating that the company can cover its interest expenses comfortably.</t>
    </r>
  </si>
  <si>
    <r>
      <t xml:space="preserve">Efficiency Ratios
</t>
    </r>
    <r>
      <rPr>
        <sz val="12"/>
        <color theme="1"/>
        <rFont val="Arial"/>
        <family val="2"/>
      </rPr>
      <t>The asset turnover ratio is strong, indicating efficient use of assets. Inventory and receivables turnover show that FedEx has effective working capital management.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</si>
</sst>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0.0%"/>
    <numFmt numFmtId="166" formatCode="0.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
      <sz val="11"/>
      <color rgb="FF000000"/>
      <name val="Arial"/>
      <family val="2"/>
    </font>
    <font>
      <b/>
      <sz val="11"/>
      <color rgb="FF000000"/>
      <name val="Arial"/>
      <family val="2"/>
    </font>
    <font>
      <sz val="8"/>
      <name val="Calibri"/>
      <family val="2"/>
      <scheme val="minor"/>
    </font>
    <font>
      <b/>
      <sz val="16"/>
      <color theme="3"/>
      <name val="Arial"/>
      <family val="2"/>
    </font>
    <font>
      <b/>
      <sz val="16"/>
      <color rgb="FF1F497D"/>
      <name val="Arial"/>
      <family val="2"/>
    </font>
    <font>
      <sz val="8"/>
      <color theme="0" tint="-0.499984740745262"/>
      <name val="Arial"/>
      <family val="2"/>
    </font>
    <font>
      <b/>
      <sz val="12"/>
      <color theme="3"/>
      <name val="Arial"/>
      <family val="2"/>
    </font>
    <font>
      <sz val="12"/>
      <color theme="1"/>
      <name val="Arial"/>
      <family val="2"/>
    </font>
    <font>
      <b/>
      <sz val="12"/>
      <color theme="1"/>
      <name val="Arial"/>
      <family val="2"/>
    </font>
    <font>
      <sz val="16"/>
      <color theme="1"/>
      <name val="Arial"/>
      <family val="2"/>
    </font>
    <font>
      <b/>
      <sz val="16"/>
      <color theme="1"/>
      <name val="Arial"/>
      <family val="2"/>
    </font>
    <font>
      <b/>
      <sz val="18"/>
      <color theme="3"/>
      <name val="Arial"/>
      <family val="2"/>
    </font>
    <font>
      <sz val="18"/>
      <color theme="3"/>
      <name val="Arial"/>
      <family val="2"/>
    </font>
    <font>
      <b/>
      <u/>
      <sz val="18"/>
      <color theme="3"/>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5">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double">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88">
    <xf numFmtId="0" fontId="0" fillId="0" borderId="0" xfId="0"/>
    <xf numFmtId="0" fontId="3" fillId="0" borderId="0" xfId="0" applyFont="1"/>
    <xf numFmtId="0" fontId="3" fillId="0" borderId="0" xfId="0" applyFont="1" applyAlignment="1">
      <alignment horizontal="left"/>
    </xf>
    <xf numFmtId="43" fontId="3" fillId="0" borderId="0" xfId="1" applyFont="1" applyBorder="1"/>
    <xf numFmtId="0" fontId="3" fillId="0" borderId="0" xfId="0" applyFont="1" applyAlignment="1">
      <alignment horizontal="left" vertical="top"/>
    </xf>
    <xf numFmtId="164" fontId="3" fillId="0" borderId="0" xfId="1" applyNumberFormat="1" applyFont="1" applyBorder="1"/>
    <xf numFmtId="0" fontId="5" fillId="0" borderId="0" xfId="0" applyFont="1"/>
    <xf numFmtId="0" fontId="5" fillId="0" borderId="0" xfId="0" applyFont="1" applyAlignment="1">
      <alignment horizontal="left"/>
    </xf>
    <xf numFmtId="43" fontId="5" fillId="0" borderId="0" xfId="1" applyFont="1" applyBorder="1"/>
    <xf numFmtId="0" fontId="5" fillId="0" borderId="0" xfId="0" applyFont="1" applyAlignment="1">
      <alignment horizontal="left" vertical="top"/>
    </xf>
    <xf numFmtId="164" fontId="5" fillId="0" borderId="0" xfId="1" applyNumberFormat="1" applyFont="1" applyBorder="1"/>
    <xf numFmtId="43" fontId="5" fillId="0" borderId="0" xfId="1" applyFont="1" applyFill="1" applyBorder="1"/>
    <xf numFmtId="164" fontId="5" fillId="0" borderId="0" xfId="1" applyNumberFormat="1" applyFont="1" applyFill="1" applyBorder="1"/>
    <xf numFmtId="0" fontId="6" fillId="0" borderId="0" xfId="0" applyFont="1"/>
    <xf numFmtId="0" fontId="6" fillId="0" borderId="0" xfId="0" applyFont="1" applyAlignment="1">
      <alignment horizontal="left" vertical="top"/>
    </xf>
    <xf numFmtId="164" fontId="6" fillId="0" borderId="0" xfId="1" applyNumberFormat="1" applyFont="1" applyBorder="1"/>
    <xf numFmtId="164" fontId="6" fillId="0" borderId="0" xfId="1" applyNumberFormat="1" applyFont="1" applyFill="1" applyBorder="1"/>
    <xf numFmtId="0" fontId="4" fillId="0" borderId="0" xfId="0" applyFont="1"/>
    <xf numFmtId="0" fontId="4" fillId="0" borderId="0" xfId="0" applyFont="1" applyAlignment="1">
      <alignment horizontal="left" vertical="top"/>
    </xf>
    <xf numFmtId="164" fontId="4" fillId="0" borderId="0" xfId="1" applyNumberFormat="1" applyFont="1" applyBorder="1"/>
    <xf numFmtId="0" fontId="5" fillId="0" borderId="1" xfId="0" applyFont="1" applyBorder="1" applyAlignment="1">
      <alignment horizontal="left" vertical="top"/>
    </xf>
    <xf numFmtId="164" fontId="5" fillId="0" borderId="1" xfId="1" applyNumberFormat="1" applyFont="1" applyBorder="1"/>
    <xf numFmtId="164" fontId="5" fillId="0" borderId="1" xfId="1" applyNumberFormat="1" applyFont="1" applyFill="1" applyBorder="1"/>
    <xf numFmtId="0" fontId="6" fillId="0" borderId="1" xfId="0" applyFont="1" applyBorder="1" applyAlignment="1">
      <alignment horizontal="left" vertical="top"/>
    </xf>
    <xf numFmtId="164" fontId="6" fillId="0" borderId="1" xfId="1" applyNumberFormat="1" applyFont="1" applyBorder="1"/>
    <xf numFmtId="164" fontId="6" fillId="0" borderId="1" xfId="1" applyNumberFormat="1" applyFont="1" applyFill="1" applyBorder="1"/>
    <xf numFmtId="0" fontId="3" fillId="0" borderId="1" xfId="0" applyFont="1" applyBorder="1" applyAlignment="1">
      <alignment horizontal="left" vertical="top"/>
    </xf>
    <xf numFmtId="164" fontId="3" fillId="0" borderId="1" xfId="1" applyNumberFormat="1" applyFont="1" applyBorder="1"/>
    <xf numFmtId="0" fontId="4" fillId="0" borderId="1" xfId="0" applyFont="1" applyBorder="1" applyAlignment="1">
      <alignment horizontal="left" vertical="top"/>
    </xf>
    <xf numFmtId="164" fontId="4" fillId="0" borderId="1" xfId="1" applyNumberFormat="1" applyFont="1" applyBorder="1"/>
    <xf numFmtId="0" fontId="6" fillId="0" borderId="2" xfId="0" applyFont="1" applyBorder="1" applyAlignment="1">
      <alignment horizontal="left" vertical="top"/>
    </xf>
    <xf numFmtId="164" fontId="6" fillId="0" borderId="2" xfId="1" applyNumberFormat="1" applyFont="1" applyBorder="1"/>
    <xf numFmtId="43" fontId="3" fillId="0" borderId="0" xfId="1" applyFont="1"/>
    <xf numFmtId="0" fontId="3" fillId="0" borderId="1" xfId="0" applyFont="1" applyBorder="1"/>
    <xf numFmtId="43" fontId="3" fillId="0" borderId="1" xfId="1" applyFont="1" applyBorder="1"/>
    <xf numFmtId="0" fontId="4" fillId="0" borderId="3" xfId="0" applyFont="1" applyBorder="1"/>
    <xf numFmtId="43" fontId="3" fillId="0" borderId="3" xfId="1" applyFont="1" applyBorder="1"/>
    <xf numFmtId="164" fontId="3" fillId="0" borderId="1" xfId="0" applyNumberFormat="1" applyFont="1" applyBorder="1"/>
    <xf numFmtId="0" fontId="5" fillId="0" borderId="0" xfId="0" applyFont="1" applyAlignment="1">
      <alignment horizontal="right"/>
    </xf>
    <xf numFmtId="0" fontId="6" fillId="2" borderId="1" xfId="0" applyFont="1" applyFill="1" applyBorder="1" applyAlignment="1">
      <alignment horizontal="right" vertical="top"/>
    </xf>
    <xf numFmtId="0" fontId="3" fillId="0" borderId="0" xfId="0" applyFont="1" applyAlignment="1">
      <alignment horizontal="right"/>
    </xf>
    <xf numFmtId="0" fontId="3" fillId="0" borderId="0" xfId="0" applyFont="1" applyAlignment="1">
      <alignment horizontal="center"/>
    </xf>
    <xf numFmtId="165" fontId="5" fillId="0" borderId="0" xfId="2" applyNumberFormat="1" applyFont="1" applyBorder="1"/>
    <xf numFmtId="10" fontId="5" fillId="0" borderId="0" xfId="2" applyNumberFormat="1" applyFont="1" applyBorder="1"/>
    <xf numFmtId="10" fontId="5" fillId="0" borderId="1" xfId="2" applyNumberFormat="1" applyFont="1" applyBorder="1"/>
    <xf numFmtId="164" fontId="3" fillId="0" borderId="0" xfId="0" applyNumberFormat="1" applyFont="1"/>
    <xf numFmtId="10" fontId="3" fillId="0" borderId="0" xfId="2" applyNumberFormat="1" applyFont="1"/>
    <xf numFmtId="10" fontId="6" fillId="0" borderId="1" xfId="2" applyNumberFormat="1" applyFont="1" applyBorder="1"/>
    <xf numFmtId="10" fontId="6" fillId="0" borderId="0" xfId="2" applyNumberFormat="1" applyFont="1" applyBorder="1"/>
    <xf numFmtId="10" fontId="6" fillId="0" borderId="2" xfId="2" applyNumberFormat="1" applyFont="1" applyBorder="1"/>
    <xf numFmtId="0" fontId="6" fillId="0" borderId="4" xfId="0" applyFont="1" applyBorder="1" applyAlignment="1">
      <alignment horizontal="left" vertical="top"/>
    </xf>
    <xf numFmtId="164" fontId="6" fillId="0" borderId="4" xfId="1" applyNumberFormat="1" applyFont="1" applyBorder="1"/>
    <xf numFmtId="164" fontId="6" fillId="0" borderId="4" xfId="1" applyNumberFormat="1" applyFont="1" applyFill="1" applyBorder="1"/>
    <xf numFmtId="3" fontId="3" fillId="0" borderId="0" xfId="0" applyNumberFormat="1" applyFont="1"/>
    <xf numFmtId="10" fontId="3" fillId="0" borderId="0" xfId="0" applyNumberFormat="1" applyFont="1"/>
    <xf numFmtId="0" fontId="6" fillId="2" borderId="1" xfId="0" applyFont="1" applyFill="1" applyBorder="1" applyAlignment="1">
      <alignment horizontal="right"/>
    </xf>
    <xf numFmtId="0" fontId="6" fillId="2" borderId="0" xfId="0" applyFont="1" applyFill="1" applyAlignment="1">
      <alignment horizontal="center" vertical="top" wrapText="1"/>
    </xf>
    <xf numFmtId="0" fontId="5" fillId="2" borderId="1" xfId="0" applyFont="1" applyFill="1" applyBorder="1" applyAlignment="1">
      <alignment horizontal="right"/>
    </xf>
    <xf numFmtId="0" fontId="6" fillId="2" borderId="1" xfId="0" applyFont="1" applyFill="1" applyBorder="1" applyAlignment="1">
      <alignment horizontal="left"/>
    </xf>
    <xf numFmtId="0" fontId="8" fillId="0" borderId="0" xfId="0" applyFont="1" applyAlignment="1">
      <alignment horizontal="left"/>
    </xf>
    <xf numFmtId="0" fontId="9" fillId="0" borderId="0" xfId="0" applyFont="1" applyAlignment="1">
      <alignment horizontal="left"/>
    </xf>
    <xf numFmtId="0" fontId="4" fillId="2" borderId="1" xfId="0" applyFont="1" applyFill="1" applyBorder="1" applyAlignment="1">
      <alignment horizontal="center"/>
    </xf>
    <xf numFmtId="0" fontId="4" fillId="2" borderId="1" xfId="0" applyFont="1" applyFill="1" applyBorder="1"/>
    <xf numFmtId="0" fontId="4" fillId="3" borderId="1" xfId="0" applyFont="1" applyFill="1" applyBorder="1" applyAlignment="1">
      <alignment horizontal="right" vertical="top"/>
    </xf>
    <xf numFmtId="0" fontId="4" fillId="3" borderId="1" xfId="0" applyFont="1" applyFill="1" applyBorder="1" applyAlignment="1">
      <alignment horizontal="left"/>
    </xf>
    <xf numFmtId="0" fontId="6" fillId="3" borderId="1" xfId="0" applyFont="1" applyFill="1" applyBorder="1" applyAlignment="1">
      <alignment horizontal="left"/>
    </xf>
    <xf numFmtId="0" fontId="6" fillId="3" borderId="1" xfId="0" applyFont="1" applyFill="1" applyBorder="1" applyAlignment="1">
      <alignment horizontal="right" vertical="top"/>
    </xf>
    <xf numFmtId="0" fontId="3" fillId="3" borderId="1" xfId="0" applyFont="1" applyFill="1" applyBorder="1"/>
    <xf numFmtId="0" fontId="8" fillId="0" borderId="0" xfId="0" applyFont="1"/>
    <xf numFmtId="0" fontId="3" fillId="2" borderId="1" xfId="0" applyFont="1" applyFill="1" applyBorder="1"/>
    <xf numFmtId="166" fontId="4" fillId="0" borderId="0" xfId="0" applyNumberFormat="1" applyFont="1"/>
    <xf numFmtId="0" fontId="10" fillId="0" borderId="0" xfId="0" applyFont="1"/>
    <xf numFmtId="0" fontId="10" fillId="0" borderId="1" xfId="0" applyFont="1" applyBorder="1"/>
    <xf numFmtId="43" fontId="6" fillId="0" borderId="0" xfId="1" applyFont="1" applyBorder="1" applyAlignment="1">
      <alignment horizontal="center"/>
    </xf>
    <xf numFmtId="0" fontId="1" fillId="0" borderId="0" xfId="0" applyFont="1" applyAlignment="1">
      <alignment horizontal="center"/>
    </xf>
    <xf numFmtId="0" fontId="3" fillId="0" borderId="0" xfId="0" applyFont="1" applyAlignment="1">
      <alignment horizontal="center"/>
    </xf>
    <xf numFmtId="43" fontId="3" fillId="0" borderId="0" xfId="1" applyFont="1" applyBorder="1" applyAlignment="1">
      <alignment horizontal="center"/>
    </xf>
    <xf numFmtId="0" fontId="0" fillId="0" borderId="0" xfId="0" applyAlignment="1">
      <alignment horizontal="center"/>
    </xf>
    <xf numFmtId="0" fontId="4" fillId="0" borderId="0" xfId="0" applyFont="1" applyAlignment="1">
      <alignment horizontal="center"/>
    </xf>
    <xf numFmtId="0" fontId="14" fillId="0" borderId="0" xfId="0" applyFont="1"/>
    <xf numFmtId="0" fontId="14" fillId="0" borderId="0" xfId="0" applyFont="1" applyAlignment="1">
      <alignment wrapText="1"/>
    </xf>
    <xf numFmtId="0" fontId="15" fillId="0" borderId="0" xfId="0" applyFont="1"/>
    <xf numFmtId="0" fontId="16" fillId="0" borderId="0" xfId="0" applyFont="1"/>
    <xf numFmtId="0" fontId="18" fillId="0" borderId="0" xfId="0" applyFont="1"/>
    <xf numFmtId="0" fontId="13" fillId="0" borderId="0" xfId="0" applyFont="1" applyAlignment="1">
      <alignment vertical="top" wrapText="1"/>
    </xf>
    <xf numFmtId="0" fontId="12" fillId="0" borderId="0" xfId="0" applyFont="1" applyAlignment="1">
      <alignment vertical="top" wrapText="1"/>
    </xf>
    <xf numFmtId="0" fontId="11" fillId="0" borderId="0" xfId="0" applyFont="1" applyAlignment="1">
      <alignment vertical="top" wrapText="1"/>
    </xf>
    <xf numFmtId="0" fontId="16" fillId="0" borderId="0" xfId="0" applyFont="1" applyAlignment="1">
      <alignment vertical="top" wrapText="1"/>
    </xf>
  </cellXfs>
  <cellStyles count="3">
    <cellStyle name="Comma" xfId="1" builtinId="3"/>
    <cellStyle name="Normal" xfId="0" builtinId="0"/>
    <cellStyle name="Percent" xfId="2" builtinId="5"/>
  </cellStyles>
  <dxfs count="1">
    <dxf>
      <font>
        <color theme="3" tint="-0.24994659260841701"/>
      </font>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6536-5DE5-7D44-B22B-3704B9BF42A8}">
  <dimension ref="B2:B22"/>
  <sheetViews>
    <sheetView showGridLines="0" zoomScale="75" workbookViewId="0">
      <selection activeCell="B8" sqref="B8"/>
    </sheetView>
  </sheetViews>
  <sheetFormatPr baseColWidth="10" defaultRowHeight="20" x14ac:dyDescent="0.2"/>
  <cols>
    <col min="1" max="1" width="10.83203125" style="79"/>
    <col min="2" max="2" width="255.83203125" style="79" bestFit="1" customWidth="1"/>
    <col min="3" max="16384" width="10.83203125" style="79"/>
  </cols>
  <sheetData>
    <row r="2" spans="2:2" ht="23" x14ac:dyDescent="0.25">
      <c r="B2" s="82" t="s">
        <v>251</v>
      </c>
    </row>
    <row r="4" spans="2:2" ht="23" x14ac:dyDescent="0.25">
      <c r="B4" s="83" t="s">
        <v>242</v>
      </c>
    </row>
    <row r="5" spans="2:2" ht="42" x14ac:dyDescent="0.2">
      <c r="B5" s="80" t="s">
        <v>243</v>
      </c>
    </row>
    <row r="7" spans="2:2" ht="23" x14ac:dyDescent="0.25">
      <c r="B7" s="83" t="s">
        <v>245</v>
      </c>
    </row>
    <row r="8" spans="2:2" x14ac:dyDescent="0.2">
      <c r="B8" s="79" t="s">
        <v>234</v>
      </c>
    </row>
    <row r="9" spans="2:2" x14ac:dyDescent="0.2">
      <c r="B9" s="79" t="s">
        <v>235</v>
      </c>
    </row>
    <row r="10" spans="2:2" x14ac:dyDescent="0.2">
      <c r="B10" s="79" t="s">
        <v>236</v>
      </c>
    </row>
    <row r="11" spans="2:2" x14ac:dyDescent="0.2">
      <c r="B11" s="79" t="s">
        <v>237</v>
      </c>
    </row>
    <row r="12" spans="2:2" x14ac:dyDescent="0.2">
      <c r="B12" s="79" t="s">
        <v>238</v>
      </c>
    </row>
    <row r="13" spans="2:2" x14ac:dyDescent="0.2">
      <c r="B13" s="79" t="s">
        <v>239</v>
      </c>
    </row>
    <row r="14" spans="2:2" x14ac:dyDescent="0.2">
      <c r="B14" s="79" t="s">
        <v>240</v>
      </c>
    </row>
    <row r="15" spans="2:2" x14ac:dyDescent="0.2">
      <c r="B15" s="79" t="s">
        <v>241</v>
      </c>
    </row>
    <row r="17" spans="2:2" ht="23" x14ac:dyDescent="0.25">
      <c r="B17" s="83" t="s">
        <v>244</v>
      </c>
    </row>
    <row r="18" spans="2:2" x14ac:dyDescent="0.2">
      <c r="B18" s="81" t="s">
        <v>246</v>
      </c>
    </row>
    <row r="19" spans="2:2" x14ac:dyDescent="0.2">
      <c r="B19" s="81" t="s">
        <v>247</v>
      </c>
    </row>
    <row r="20" spans="2:2" x14ac:dyDescent="0.2">
      <c r="B20" s="81" t="s">
        <v>248</v>
      </c>
    </row>
    <row r="21" spans="2:2" x14ac:dyDescent="0.2">
      <c r="B21" s="81" t="s">
        <v>249</v>
      </c>
    </row>
    <row r="22" spans="2:2" x14ac:dyDescent="0.2">
      <c r="B22" s="81" t="s">
        <v>250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68BB-5F05-4241-9EAB-37EA7DDB7ADF}">
  <dimension ref="B2:I15"/>
  <sheetViews>
    <sheetView showGridLines="0" zoomScale="125" workbookViewId="0">
      <selection activeCell="I20" sqref="I20"/>
    </sheetView>
  </sheetViews>
  <sheetFormatPr baseColWidth="10" defaultRowHeight="16" customHeight="1" x14ac:dyDescent="0.15"/>
  <cols>
    <col min="1" max="1" width="10.83203125" style="1"/>
    <col min="2" max="2" width="22.83203125" style="1" bestFit="1" customWidth="1"/>
    <col min="3" max="3" width="2.6640625" style="1" customWidth="1"/>
    <col min="4" max="9" width="12.6640625" style="1" bestFit="1" customWidth="1"/>
    <col min="10" max="16384" width="10.83203125" style="1"/>
  </cols>
  <sheetData>
    <row r="2" spans="2:9" ht="16" customHeight="1" x14ac:dyDescent="0.2">
      <c r="B2" s="68" t="s">
        <v>218</v>
      </c>
    </row>
    <row r="4" spans="2:9" ht="16" customHeight="1" x14ac:dyDescent="0.15">
      <c r="B4" s="62" t="s">
        <v>224</v>
      </c>
      <c r="C4" s="69"/>
      <c r="D4" s="55">
        <v>2024</v>
      </c>
      <c r="E4" s="55">
        <v>2023</v>
      </c>
      <c r="F4" s="55">
        <v>2022</v>
      </c>
      <c r="G4" s="55">
        <v>2021</v>
      </c>
      <c r="H4" s="55">
        <v>2020</v>
      </c>
      <c r="I4" s="55">
        <v>2019</v>
      </c>
    </row>
    <row r="5" spans="2:9" ht="16" customHeight="1" x14ac:dyDescent="0.15">
      <c r="B5" s="1" t="s">
        <v>183</v>
      </c>
      <c r="D5" s="45">
        <f>'Balance Sheet Yearly'!C5-'Balance Sheet Yearly'!C19</f>
        <v>4852000000</v>
      </c>
      <c r="E5" s="45">
        <f>'Balance Sheet Yearly'!D5-'Balance Sheet Yearly'!D19</f>
        <v>5024000000</v>
      </c>
      <c r="F5" s="45">
        <f>'Balance Sheet Yearly'!E5-'Balance Sheet Yearly'!E19</f>
        <v>6091000000</v>
      </c>
      <c r="G5" s="45">
        <f>'Balance Sheet Yearly'!F5-'Balance Sheet Yearly'!F19</f>
        <v>6920000000</v>
      </c>
      <c r="H5" s="45">
        <f>'Balance Sheet Yearly'!G5-'Balance Sheet Yearly'!G19</f>
        <v>6039000000</v>
      </c>
      <c r="I5" s="45">
        <f>'Balance Sheet Yearly'!H5-'Balance Sheet Yearly'!H19</f>
        <v>4073000000</v>
      </c>
    </row>
    <row r="6" spans="2:9" ht="16" customHeight="1" x14ac:dyDescent="0.15">
      <c r="B6" s="1" t="s">
        <v>100</v>
      </c>
      <c r="D6" s="45">
        <f>'Balance Sheet Yearly'!C18</f>
        <v>87007000000</v>
      </c>
      <c r="E6" s="45">
        <f>'Balance Sheet Yearly'!D18</f>
        <v>87143000000</v>
      </c>
      <c r="F6" s="45">
        <f>'Balance Sheet Yearly'!E18</f>
        <v>85994000000</v>
      </c>
      <c r="G6" s="45">
        <f>'Balance Sheet Yearly'!F18</f>
        <v>82777000000</v>
      </c>
      <c r="H6" s="45">
        <f>'Balance Sheet Yearly'!G18</f>
        <v>73537000000</v>
      </c>
      <c r="I6" s="45">
        <f>'Balance Sheet Yearly'!H18</f>
        <v>54403000000</v>
      </c>
    </row>
    <row r="7" spans="2:9" ht="16" customHeight="1" x14ac:dyDescent="0.15">
      <c r="B7" s="1" t="s">
        <v>219</v>
      </c>
      <c r="D7" s="45">
        <f>'Balance Sheet Yearly'!C31</f>
        <v>38649000000</v>
      </c>
      <c r="E7" s="45">
        <f>'Balance Sheet Yearly'!D31</f>
        <v>35259000000</v>
      </c>
      <c r="F7" s="45">
        <f>'Balance Sheet Yearly'!E31</f>
        <v>32782000000</v>
      </c>
      <c r="G7" s="45">
        <f>'Balance Sheet Yearly'!F31</f>
        <v>29817000000</v>
      </c>
      <c r="H7" s="45">
        <f>'Balance Sheet Yearly'!G31</f>
        <v>25216000000</v>
      </c>
      <c r="I7" s="45">
        <f>'Balance Sheet Yearly'!H31</f>
        <v>24648000000</v>
      </c>
    </row>
    <row r="8" spans="2:9" ht="16" customHeight="1" x14ac:dyDescent="0.15">
      <c r="B8" s="1" t="s">
        <v>20</v>
      </c>
      <c r="D8" s="45">
        <f>'Income Yearly'!C25</f>
        <v>6581000000</v>
      </c>
      <c r="E8" s="45">
        <f>'Income Yearly'!D25</f>
        <v>6057000000</v>
      </c>
      <c r="F8" s="45">
        <f>'Income Yearly'!E25</f>
        <v>5585000000</v>
      </c>
      <c r="G8" s="45">
        <f>'Income Yearly'!F25</f>
        <v>7467000000</v>
      </c>
      <c r="H8" s="45">
        <f>'Income Yearly'!G25</f>
        <v>2341000000</v>
      </c>
      <c r="I8" s="45">
        <f>'Income Yearly'!H25</f>
        <v>1243000000</v>
      </c>
    </row>
    <row r="9" spans="2:9" ht="16" customHeight="1" x14ac:dyDescent="0.15">
      <c r="B9" s="1" t="s">
        <v>225</v>
      </c>
      <c r="D9" s="1">
        <v>288.42</v>
      </c>
      <c r="E9" s="1">
        <v>252.97</v>
      </c>
      <c r="F9" s="1">
        <v>173.2</v>
      </c>
      <c r="G9" s="1">
        <v>258.64</v>
      </c>
      <c r="H9" s="1">
        <v>259.62</v>
      </c>
      <c r="I9" s="1">
        <v>151.21</v>
      </c>
    </row>
    <row r="10" spans="2:9" ht="16" customHeight="1" x14ac:dyDescent="0.15">
      <c r="B10" s="1" t="s">
        <v>220</v>
      </c>
      <c r="D10" s="45">
        <f>D9*'Balance Sheet Yearly'!C33</f>
        <v>70662900000</v>
      </c>
      <c r="E10" s="45">
        <f>E9*'Balance Sheet Yearly'!D33</f>
        <v>63495470000</v>
      </c>
      <c r="F10" s="45">
        <f>F9*'Balance Sheet Yearly'!E33</f>
        <v>45032000000</v>
      </c>
      <c r="G10" s="45">
        <f>G9*'Balance Sheet Yearly'!F33</f>
        <v>69056880000</v>
      </c>
      <c r="H10" s="45">
        <f>H9*'Balance Sheet Yearly'!G33</f>
        <v>67760820000</v>
      </c>
      <c r="I10" s="45">
        <f>I9*'Balance Sheet Yearly'!H33</f>
        <v>39617020000</v>
      </c>
    </row>
    <row r="11" spans="2:9" ht="16" customHeight="1" x14ac:dyDescent="0.15">
      <c r="B11" s="1" t="s">
        <v>221</v>
      </c>
      <c r="D11" s="45">
        <f>'Balance Sheet Yearly'!C28</f>
        <v>59425000000</v>
      </c>
      <c r="E11" s="45">
        <f>'Balance Sheet Yearly'!D28</f>
        <v>61055000000</v>
      </c>
      <c r="F11" s="45">
        <f>'Balance Sheet Yearly'!E28</f>
        <v>61055000000</v>
      </c>
      <c r="G11" s="45">
        <f>'Balance Sheet Yearly'!F28</f>
        <v>58609000000</v>
      </c>
      <c r="H11" s="45">
        <f>'Balance Sheet Yearly'!G28</f>
        <v>55242000000</v>
      </c>
      <c r="I11" s="45">
        <f>'Balance Sheet Yearly'!H28</f>
        <v>36646000000</v>
      </c>
    </row>
    <row r="12" spans="2:9" ht="16" customHeight="1" x14ac:dyDescent="0.15">
      <c r="B12" s="33" t="s">
        <v>222</v>
      </c>
      <c r="C12" s="33"/>
      <c r="D12" s="37">
        <f>'Income Yearly'!C5</f>
        <v>86948000000</v>
      </c>
      <c r="E12" s="37">
        <f>'Income Yearly'!D5</f>
        <v>89461000000</v>
      </c>
      <c r="F12" s="37">
        <f>'Income Yearly'!E5</f>
        <v>92823000000</v>
      </c>
      <c r="G12" s="37">
        <f>'Income Yearly'!F5</f>
        <v>82773000000</v>
      </c>
      <c r="H12" s="37">
        <f>'Income Yearly'!G5</f>
        <v>68545000000</v>
      </c>
      <c r="I12" s="37">
        <f>'Income Yearly'!H5</f>
        <v>69113000000</v>
      </c>
    </row>
    <row r="13" spans="2:9" ht="16" customHeight="1" x14ac:dyDescent="0.15">
      <c r="B13" s="17" t="s">
        <v>223</v>
      </c>
      <c r="C13" s="17"/>
      <c r="D13" s="70">
        <f>1.2*(D5/D6)+1.4*(D7/D6)+3.3*(D8/D6)+0.6*(D10/D11)+1*(D12/D6)</f>
        <v>2.6511989824289834</v>
      </c>
      <c r="E13" s="70">
        <f t="shared" ref="E13:I13" si="0">1.2*(E5/E6)+1.4*(E7/E6)+3.3*(E8/E6)+0.6*(E10/E11)+1*(E12/E6)</f>
        <v>2.5155921930186746</v>
      </c>
      <c r="F13" s="70">
        <f t="shared" si="0"/>
        <v>2.354968631591952</v>
      </c>
      <c r="G13" s="70">
        <f t="shared" si="0"/>
        <v>2.6092006221982045</v>
      </c>
      <c r="H13" s="70">
        <f t="shared" si="0"/>
        <v>2.3517491261505916</v>
      </c>
      <c r="I13" s="70">
        <f t="shared" si="0"/>
        <v>2.7185612086574347</v>
      </c>
    </row>
    <row r="15" spans="2:9" ht="16" customHeight="1" x14ac:dyDescent="0.15">
      <c r="B15" s="1" t="s">
        <v>226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CEDD-5CF3-DC4C-BF09-46ED8ABBCA16}">
  <dimension ref="B2:I13"/>
  <sheetViews>
    <sheetView showGridLines="0" zoomScale="81" workbookViewId="0">
      <selection activeCell="I16" sqref="I16"/>
    </sheetView>
  </sheetViews>
  <sheetFormatPr baseColWidth="10" defaultRowHeight="16" customHeight="1" x14ac:dyDescent="0.15"/>
  <cols>
    <col min="1" max="1" width="10.83203125" style="1"/>
    <col min="2" max="2" width="15.1640625" style="1" bestFit="1" customWidth="1"/>
    <col min="3" max="3" width="17.6640625" style="1" bestFit="1" customWidth="1"/>
    <col min="4" max="9" width="12.6640625" style="1" bestFit="1" customWidth="1"/>
    <col min="10" max="16384" width="10.83203125" style="1"/>
  </cols>
  <sheetData>
    <row r="2" spans="2:9" ht="16" customHeight="1" x14ac:dyDescent="0.2">
      <c r="B2" s="68" t="s">
        <v>227</v>
      </c>
    </row>
    <row r="4" spans="2:9" ht="16" customHeight="1" x14ac:dyDescent="0.15">
      <c r="B4" s="62" t="s">
        <v>224</v>
      </c>
      <c r="C4" s="69"/>
      <c r="D4" s="55">
        <v>2024</v>
      </c>
      <c r="E4" s="55">
        <v>2023</v>
      </c>
      <c r="F4" s="55">
        <v>2022</v>
      </c>
      <c r="G4" s="55">
        <v>2021</v>
      </c>
      <c r="H4" s="55">
        <v>2020</v>
      </c>
      <c r="I4" s="55">
        <v>2019</v>
      </c>
    </row>
    <row r="5" spans="2:9" ht="16" customHeight="1" x14ac:dyDescent="0.15">
      <c r="B5" s="1" t="s">
        <v>154</v>
      </c>
      <c r="C5" s="71" t="s">
        <v>231</v>
      </c>
      <c r="D5" s="32">
        <f>'Income Yearly'!C27/'Income Yearly'!C5</f>
        <v>4.9811381515388511E-2</v>
      </c>
      <c r="E5" s="32">
        <f>'Income Yearly'!D27/'Income Yearly'!D5</f>
        <v>4.4399235421021449E-2</v>
      </c>
      <c r="F5" s="32">
        <f>'Income Yearly'!E27/'Income Yearly'!E5</f>
        <v>4.1218232550122275E-2</v>
      </c>
      <c r="G5" s="32">
        <f>'Income Yearly'!F27/'Income Yearly'!F5</f>
        <v>6.3196936199002088E-2</v>
      </c>
      <c r="H5" s="32">
        <f>'Income Yearly'!G27/'Income Yearly'!G5</f>
        <v>1.8761397622000145E-2</v>
      </c>
      <c r="I5" s="32">
        <f>'Income Yearly'!H27/'Income Yearly'!H5</f>
        <v>7.8132912766049802E-3</v>
      </c>
    </row>
    <row r="6" spans="2:9" ht="16" customHeight="1" x14ac:dyDescent="0.15">
      <c r="B6" s="1" t="s">
        <v>228</v>
      </c>
      <c r="C6" s="71" t="s">
        <v>232</v>
      </c>
      <c r="D6" s="32">
        <f>'Income Yearly'!C5/'Balance Sheet Yearly'!C18</f>
        <v>0.99932189364074153</v>
      </c>
      <c r="E6" s="32">
        <f>'Income Yearly'!D5/'Balance Sheet Yearly'!D18</f>
        <v>1.0265999563935142</v>
      </c>
      <c r="F6" s="32">
        <f>'Income Yearly'!E5/'Balance Sheet Yearly'!E18</f>
        <v>1.0794125171523594</v>
      </c>
      <c r="G6" s="32">
        <f>'Income Yearly'!F5/'Balance Sheet Yearly'!F18</f>
        <v>0.99995167739831115</v>
      </c>
      <c r="H6" s="32">
        <f>'Income Yearly'!G5/'Balance Sheet Yearly'!G18</f>
        <v>0.93211580564885699</v>
      </c>
      <c r="I6" s="32">
        <f>'Income Yearly'!H5/'Balance Sheet Yearly'!H18</f>
        <v>1.2703895005790122</v>
      </c>
    </row>
    <row r="7" spans="2:9" ht="16" customHeight="1" x14ac:dyDescent="0.15">
      <c r="B7" s="33" t="s">
        <v>229</v>
      </c>
      <c r="C7" s="72" t="s">
        <v>233</v>
      </c>
      <c r="D7" s="34">
        <f>'Balance Sheet Yearly'!C18/'Balance Sheet Yearly'!C29</f>
        <v>3.1544848089333621</v>
      </c>
      <c r="E7" s="34">
        <f>'Balance Sheet Yearly'!D18/'Balance Sheet Yearly'!D29</f>
        <v>3.3403480527445568</v>
      </c>
      <c r="F7" s="34">
        <f>'Balance Sheet Yearly'!E18/'Balance Sheet Yearly'!E29</f>
        <v>3.4481735434460083</v>
      </c>
      <c r="G7" s="34">
        <f>'Balance Sheet Yearly'!F18/'Balance Sheet Yearly'!F29</f>
        <v>3.4250662032439592</v>
      </c>
      <c r="H7" s="34">
        <f>'Balance Sheet Yearly'!G18/'Balance Sheet Yearly'!G29</f>
        <v>4.0195135282864172</v>
      </c>
      <c r="I7" s="34">
        <f>'Balance Sheet Yearly'!H18/'Balance Sheet Yearly'!H29</f>
        <v>3.0637495072365826</v>
      </c>
    </row>
    <row r="8" spans="2:9" ht="16" customHeight="1" x14ac:dyDescent="0.15">
      <c r="B8" s="1" t="s">
        <v>230</v>
      </c>
      <c r="D8" s="32">
        <f>D5*D6*D7</f>
        <v>0.15702269596113405</v>
      </c>
      <c r="E8" s="32">
        <f t="shared" ref="E8:I8" si="0">E5*E6*E7</f>
        <v>0.15225390984360626</v>
      </c>
      <c r="F8" s="32">
        <f t="shared" si="0"/>
        <v>0.15341433096756082</v>
      </c>
      <c r="G8" s="32">
        <f t="shared" si="0"/>
        <v>0.21644323071830521</v>
      </c>
      <c r="H8" s="32">
        <f t="shared" si="0"/>
        <v>7.0292429625580757E-2</v>
      </c>
      <c r="I8" s="32">
        <f t="shared" si="0"/>
        <v>3.0410542321338063E-2</v>
      </c>
    </row>
    <row r="10" spans="2:9" ht="16" customHeight="1" x14ac:dyDescent="0.15">
      <c r="D10" s="45"/>
      <c r="E10" s="45"/>
      <c r="F10" s="45"/>
      <c r="G10" s="45"/>
      <c r="H10" s="45"/>
      <c r="I10" s="45"/>
    </row>
    <row r="11" spans="2:9" ht="16" customHeight="1" x14ac:dyDescent="0.15">
      <c r="D11" s="45"/>
      <c r="E11" s="45"/>
      <c r="F11" s="45"/>
      <c r="G11" s="45"/>
      <c r="H11" s="45"/>
      <c r="I11" s="45"/>
    </row>
    <row r="12" spans="2:9" ht="16" customHeight="1" x14ac:dyDescent="0.15">
      <c r="D12" s="45"/>
      <c r="E12" s="45"/>
      <c r="F12" s="45"/>
      <c r="G12" s="45"/>
      <c r="H12" s="45"/>
      <c r="I12" s="45"/>
    </row>
    <row r="13" spans="2:9" ht="16" customHeight="1" x14ac:dyDescent="0.15">
      <c r="B13" s="17"/>
      <c r="C13" s="17"/>
      <c r="D13" s="70"/>
      <c r="E13" s="70"/>
      <c r="F13" s="70"/>
      <c r="G13" s="70"/>
      <c r="H13" s="70"/>
      <c r="I13" s="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N27"/>
  <sheetViews>
    <sheetView showGridLines="0" zoomScale="89" workbookViewId="0">
      <selection activeCell="B2" sqref="B2"/>
    </sheetView>
  </sheetViews>
  <sheetFormatPr baseColWidth="10" defaultColWidth="8.83203125" defaultRowHeight="16" customHeight="1" x14ac:dyDescent="0.15"/>
  <cols>
    <col min="1" max="1" width="8.83203125" style="1"/>
    <col min="2" max="2" width="37" style="2" bestFit="1" customWidth="1"/>
    <col min="3" max="62" width="17.33203125" style="5" bestFit="1" customWidth="1"/>
    <col min="63" max="63" width="16.83203125" style="5" bestFit="1" customWidth="1"/>
    <col min="64" max="66" width="16.33203125" style="5" bestFit="1" customWidth="1"/>
    <col min="67" max="16384" width="8.83203125" style="1"/>
  </cols>
  <sheetData>
    <row r="1" spans="2:66" ht="16" customHeight="1" x14ac:dyDescent="0.15">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row>
    <row r="2" spans="2:66" ht="16" customHeight="1" x14ac:dyDescent="0.2">
      <c r="B2" s="59" t="s">
        <v>214</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row>
    <row r="3" spans="2:66" ht="16" customHeight="1" x14ac:dyDescent="0.15">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row>
    <row r="4" spans="2:66" s="40" customFormat="1" ht="16" customHeight="1" x14ac:dyDescent="0.15">
      <c r="B4" s="64" t="s">
        <v>213</v>
      </c>
      <c r="C4" s="63" t="s">
        <v>23</v>
      </c>
      <c r="D4" s="63" t="s">
        <v>24</v>
      </c>
      <c r="E4" s="63" t="s">
        <v>25</v>
      </c>
      <c r="F4" s="63" t="s">
        <v>26</v>
      </c>
      <c r="G4" s="63" t="s">
        <v>27</v>
      </c>
      <c r="H4" s="63" t="s">
        <v>28</v>
      </c>
      <c r="I4" s="63" t="s">
        <v>29</v>
      </c>
      <c r="J4" s="63" t="s">
        <v>30</v>
      </c>
      <c r="K4" s="63" t="s">
        <v>31</v>
      </c>
      <c r="L4" s="63" t="s">
        <v>32</v>
      </c>
      <c r="M4" s="63" t="s">
        <v>33</v>
      </c>
      <c r="N4" s="63" t="s">
        <v>34</v>
      </c>
      <c r="O4" s="63" t="s">
        <v>35</v>
      </c>
      <c r="P4" s="63" t="s">
        <v>36</v>
      </c>
      <c r="Q4" s="63" t="s">
        <v>37</v>
      </c>
      <c r="R4" s="63" t="s">
        <v>38</v>
      </c>
      <c r="S4" s="63" t="s">
        <v>39</v>
      </c>
      <c r="T4" s="63" t="s">
        <v>40</v>
      </c>
      <c r="U4" s="63" t="s">
        <v>41</v>
      </c>
      <c r="V4" s="63" t="s">
        <v>42</v>
      </c>
      <c r="W4" s="63" t="s">
        <v>43</v>
      </c>
      <c r="X4" s="63" t="s">
        <v>44</v>
      </c>
      <c r="Y4" s="63" t="s">
        <v>45</v>
      </c>
      <c r="Z4" s="63" t="s">
        <v>46</v>
      </c>
      <c r="AA4" s="63" t="s">
        <v>47</v>
      </c>
      <c r="AB4" s="63" t="s">
        <v>48</v>
      </c>
      <c r="AC4" s="63" t="s">
        <v>49</v>
      </c>
      <c r="AD4" s="63" t="s">
        <v>50</v>
      </c>
      <c r="AE4" s="63" t="s">
        <v>51</v>
      </c>
      <c r="AF4" s="63" t="s">
        <v>52</v>
      </c>
      <c r="AG4" s="63" t="s">
        <v>53</v>
      </c>
      <c r="AH4" s="63" t="s">
        <v>54</v>
      </c>
      <c r="AI4" s="63" t="s">
        <v>55</v>
      </c>
      <c r="AJ4" s="63" t="s">
        <v>56</v>
      </c>
      <c r="AK4" s="63" t="s">
        <v>57</v>
      </c>
      <c r="AL4" s="63" t="s">
        <v>58</v>
      </c>
      <c r="AM4" s="63" t="s">
        <v>59</v>
      </c>
      <c r="AN4" s="63" t="s">
        <v>60</v>
      </c>
      <c r="AO4" s="63" t="s">
        <v>61</v>
      </c>
      <c r="AP4" s="63" t="s">
        <v>62</v>
      </c>
      <c r="AQ4" s="63" t="s">
        <v>63</v>
      </c>
      <c r="AR4" s="63" t="s">
        <v>64</v>
      </c>
      <c r="AS4" s="63" t="s">
        <v>65</v>
      </c>
      <c r="AT4" s="63" t="s">
        <v>66</v>
      </c>
      <c r="AU4" s="63" t="s">
        <v>67</v>
      </c>
      <c r="AV4" s="63" t="s">
        <v>68</v>
      </c>
      <c r="AW4" s="63" t="s">
        <v>69</v>
      </c>
      <c r="AX4" s="63" t="s">
        <v>70</v>
      </c>
      <c r="AY4" s="63" t="s">
        <v>71</v>
      </c>
      <c r="AZ4" s="63" t="s">
        <v>72</v>
      </c>
      <c r="BA4" s="63" t="s">
        <v>73</v>
      </c>
      <c r="BB4" s="63" t="s">
        <v>74</v>
      </c>
      <c r="BC4" s="63" t="s">
        <v>75</v>
      </c>
      <c r="BD4" s="63" t="s">
        <v>76</v>
      </c>
      <c r="BE4" s="63" t="s">
        <v>77</v>
      </c>
      <c r="BF4" s="63" t="s">
        <v>78</v>
      </c>
      <c r="BG4" s="63" t="s">
        <v>79</v>
      </c>
      <c r="BH4" s="63" t="s">
        <v>80</v>
      </c>
      <c r="BI4" s="63" t="s">
        <v>81</v>
      </c>
      <c r="BJ4" s="63" t="s">
        <v>82</v>
      </c>
      <c r="BK4" s="63" t="s">
        <v>83</v>
      </c>
      <c r="BL4" s="63" t="s">
        <v>84</v>
      </c>
      <c r="BM4" s="63" t="s">
        <v>85</v>
      </c>
      <c r="BN4" s="63" t="s">
        <v>86</v>
      </c>
    </row>
    <row r="5" spans="2:66" s="17" customFormat="1" ht="16" customHeight="1" x14ac:dyDescent="0.15">
      <c r="B5" s="18" t="s">
        <v>0</v>
      </c>
      <c r="C5" s="19">
        <v>21364000000</v>
      </c>
      <c r="D5" s="19">
        <v>21738000000</v>
      </c>
      <c r="E5" s="19">
        <v>22165000000</v>
      </c>
      <c r="F5" s="19">
        <v>21681000000</v>
      </c>
      <c r="G5" s="19">
        <v>21236000000</v>
      </c>
      <c r="H5" s="19">
        <v>22169000000</v>
      </c>
      <c r="I5" s="19">
        <v>22814000000</v>
      </c>
      <c r="J5" s="19">
        <v>23242000000</v>
      </c>
      <c r="K5" s="19">
        <v>23705000000</v>
      </c>
      <c r="L5" s="19">
        <v>23641000000</v>
      </c>
      <c r="M5" s="19">
        <v>23474000000</v>
      </c>
      <c r="N5" s="19">
        <v>22003000000</v>
      </c>
      <c r="O5" s="19">
        <v>21379000000</v>
      </c>
      <c r="P5" s="19">
        <v>21510000000</v>
      </c>
      <c r="Q5" s="19">
        <v>20563000000</v>
      </c>
      <c r="R5" s="19">
        <v>19321000000</v>
      </c>
      <c r="S5" s="19">
        <v>17358000000</v>
      </c>
      <c r="T5" s="19">
        <v>17481000000</v>
      </c>
      <c r="U5" s="19">
        <v>17324000000</v>
      </c>
      <c r="V5" s="19">
        <v>17048000000</v>
      </c>
      <c r="W5" s="19">
        <v>17807000000</v>
      </c>
      <c r="X5" s="19">
        <v>17010000000</v>
      </c>
      <c r="Y5" s="19">
        <v>17824000000</v>
      </c>
      <c r="Z5" s="19">
        <v>17052000000</v>
      </c>
      <c r="AA5" s="19">
        <v>17314000000</v>
      </c>
      <c r="AB5" s="19">
        <v>16526000000</v>
      </c>
      <c r="AC5" s="19">
        <v>16313000000</v>
      </c>
      <c r="AD5" s="19">
        <v>15297000000</v>
      </c>
      <c r="AE5" s="19">
        <v>15728000000</v>
      </c>
      <c r="AF5" s="19">
        <v>14997000000</v>
      </c>
      <c r="AG5" s="19">
        <v>14931000000</v>
      </c>
      <c r="AH5" s="19">
        <v>14663000000</v>
      </c>
      <c r="AI5" s="19">
        <v>12979000000</v>
      </c>
      <c r="AJ5" s="19">
        <v>12654000000</v>
      </c>
      <c r="AK5" s="19">
        <v>12453000000</v>
      </c>
      <c r="AL5" s="19">
        <v>12279000000</v>
      </c>
      <c r="AM5" s="19">
        <v>12114000000</v>
      </c>
      <c r="AN5" s="19">
        <v>11716000000</v>
      </c>
      <c r="AO5" s="19">
        <v>11939000000</v>
      </c>
      <c r="AP5" s="19">
        <v>11684000000</v>
      </c>
      <c r="AQ5" s="19">
        <v>11839000000</v>
      </c>
      <c r="AR5" s="19">
        <v>11301000000</v>
      </c>
      <c r="AS5" s="19">
        <v>11403000000</v>
      </c>
      <c r="AT5" s="19">
        <v>11024000000</v>
      </c>
      <c r="AU5" s="19">
        <v>11435000000</v>
      </c>
      <c r="AV5" s="19">
        <v>10953000000</v>
      </c>
      <c r="AW5" s="19">
        <v>11107000000</v>
      </c>
      <c r="AX5" s="19">
        <v>10792000000</v>
      </c>
      <c r="AY5" s="19">
        <v>11008000000</v>
      </c>
      <c r="AZ5" s="19">
        <v>10564000000</v>
      </c>
      <c r="BA5" s="19">
        <v>10587000000</v>
      </c>
      <c r="BB5" s="19">
        <v>10521000000</v>
      </c>
      <c r="BC5" s="19">
        <v>10552000000</v>
      </c>
      <c r="BD5" s="19">
        <v>9663000000</v>
      </c>
      <c r="BE5" s="19">
        <v>9632000000</v>
      </c>
      <c r="BF5" s="19">
        <v>9457000000</v>
      </c>
      <c r="BG5" s="19">
        <v>9428000000</v>
      </c>
      <c r="BH5" s="19">
        <v>8701000000</v>
      </c>
      <c r="BI5" s="19">
        <v>8596000000</v>
      </c>
      <c r="BJ5" s="19">
        <v>8009000000</v>
      </c>
      <c r="BK5" s="19">
        <v>7852000000</v>
      </c>
      <c r="BL5" s="19">
        <v>8137000000</v>
      </c>
      <c r="BM5" s="19">
        <v>9538000000</v>
      </c>
      <c r="BN5" s="19">
        <v>9970000000</v>
      </c>
    </row>
    <row r="6" spans="2:66" ht="16" customHeight="1" x14ac:dyDescent="0.15">
      <c r="B6" s="26" t="s">
        <v>1</v>
      </c>
      <c r="C6" s="27">
        <v>9686000000</v>
      </c>
      <c r="D6" s="27">
        <v>9631000000</v>
      </c>
      <c r="E6" s="27">
        <v>10014000000</v>
      </c>
      <c r="F6" s="27">
        <v>9727000000</v>
      </c>
      <c r="G6" s="27">
        <v>70000000</v>
      </c>
      <c r="H6" s="27">
        <v>9888000000</v>
      </c>
      <c r="I6" s="27">
        <v>10206000000</v>
      </c>
      <c r="J6" s="27">
        <v>10484000000</v>
      </c>
      <c r="K6" s="27">
        <v>12349000000</v>
      </c>
      <c r="L6" s="27">
        <v>10056000000</v>
      </c>
      <c r="M6" s="27">
        <v>10166000000</v>
      </c>
      <c r="N6" s="27">
        <v>9438000000</v>
      </c>
      <c r="O6" s="27">
        <v>9169000000</v>
      </c>
      <c r="P6" s="27">
        <v>9386000000</v>
      </c>
      <c r="Q6" s="27">
        <v>8733000000</v>
      </c>
      <c r="R6" s="27">
        <v>8022000000</v>
      </c>
      <c r="S6" s="27">
        <v>63000000</v>
      </c>
      <c r="T6" s="27">
        <v>7783000000</v>
      </c>
      <c r="U6" s="27">
        <v>7800000000</v>
      </c>
      <c r="V6" s="27">
        <v>9947000000</v>
      </c>
      <c r="W6" s="27">
        <v>84000000</v>
      </c>
      <c r="X6" s="27">
        <v>10164000000</v>
      </c>
      <c r="Y6" s="27">
        <v>10448000000</v>
      </c>
      <c r="Z6" s="27">
        <v>10069000000</v>
      </c>
      <c r="AA6" s="27">
        <v>380000000</v>
      </c>
      <c r="AB6" s="27">
        <v>11458000000</v>
      </c>
      <c r="AC6" s="27">
        <v>11065000000</v>
      </c>
      <c r="AD6" s="27">
        <v>10341000000</v>
      </c>
      <c r="AE6" s="27">
        <v>16728000000</v>
      </c>
      <c r="AF6" s="27">
        <v>10216000000</v>
      </c>
      <c r="AG6" s="27">
        <v>10021000000</v>
      </c>
      <c r="AH6" s="27">
        <v>9799000000</v>
      </c>
      <c r="AI6" s="27">
        <v>14209000000</v>
      </c>
      <c r="AJ6" s="27">
        <v>8376000000</v>
      </c>
      <c r="AK6" s="27">
        <v>5714000000</v>
      </c>
      <c r="AL6" s="27">
        <v>5785000000</v>
      </c>
      <c r="AM6" s="27">
        <v>473000000</v>
      </c>
      <c r="AN6" s="27">
        <v>5726000000</v>
      </c>
      <c r="AO6" s="27">
        <v>5899000000</v>
      </c>
      <c r="AP6" s="27">
        <v>5865000000</v>
      </c>
      <c r="AQ6" s="27">
        <v>11127000000</v>
      </c>
      <c r="AR6" s="27">
        <v>5768000000</v>
      </c>
      <c r="AS6" s="27">
        <v>5763000000</v>
      </c>
      <c r="AT6" s="27">
        <v>5661000000</v>
      </c>
      <c r="AU6" s="27">
        <v>100000000</v>
      </c>
      <c r="AV6" s="27">
        <v>5789000000</v>
      </c>
      <c r="AW6" s="27">
        <v>5879000000</v>
      </c>
      <c r="AX6" s="27">
        <v>5783000000</v>
      </c>
      <c r="AY6" s="27">
        <v>134000000</v>
      </c>
      <c r="AZ6" s="27">
        <v>5710000000</v>
      </c>
      <c r="BA6" s="27">
        <v>5693000000</v>
      </c>
      <c r="BB6" s="27">
        <v>5799000000</v>
      </c>
      <c r="BC6" s="27">
        <v>8231000000</v>
      </c>
      <c r="BD6" s="27">
        <v>5378000000</v>
      </c>
      <c r="BE6" s="27">
        <v>5257000000</v>
      </c>
      <c r="BF6" s="27">
        <v>5207000000</v>
      </c>
      <c r="BG6" s="27">
        <v>5569000000</v>
      </c>
      <c r="BH6" s="27">
        <v>5251000000</v>
      </c>
      <c r="BI6" s="27">
        <v>5065000000</v>
      </c>
      <c r="BJ6" s="27">
        <v>4939000000</v>
      </c>
      <c r="BK6" s="27">
        <v>932000000</v>
      </c>
      <c r="BL6" s="27">
        <v>1536000000</v>
      </c>
      <c r="BM6" s="27">
        <v>1627000000</v>
      </c>
      <c r="BN6" s="27">
        <v>2726000000</v>
      </c>
    </row>
    <row r="7" spans="2:66" s="17" customFormat="1" ht="16" customHeight="1" x14ac:dyDescent="0.15">
      <c r="B7" s="18" t="s">
        <v>2</v>
      </c>
      <c r="C7" s="19">
        <v>11678000000</v>
      </c>
      <c r="D7" s="19">
        <v>12107000000</v>
      </c>
      <c r="E7" s="19">
        <v>12151000000</v>
      </c>
      <c r="F7" s="19">
        <v>11954000000</v>
      </c>
      <c r="G7" s="19">
        <v>-70000000</v>
      </c>
      <c r="H7" s="19">
        <v>12281000000</v>
      </c>
      <c r="I7" s="19">
        <v>12608000000</v>
      </c>
      <c r="J7" s="19">
        <v>12758000000</v>
      </c>
      <c r="K7" s="19">
        <v>11356000000</v>
      </c>
      <c r="L7" s="19">
        <v>13585000000</v>
      </c>
      <c r="M7" s="19">
        <v>13308000000</v>
      </c>
      <c r="N7" s="19">
        <v>12565000000</v>
      </c>
      <c r="O7" s="19">
        <v>-393000000</v>
      </c>
      <c r="P7" s="19">
        <v>12124000000</v>
      </c>
      <c r="Q7" s="19">
        <v>11830000000</v>
      </c>
      <c r="R7" s="19">
        <v>11299000000</v>
      </c>
      <c r="S7" s="19">
        <v>17295000000</v>
      </c>
      <c r="T7" s="19">
        <v>9698000000</v>
      </c>
      <c r="U7" s="19">
        <v>9524000000</v>
      </c>
      <c r="V7" s="19">
        <v>7101000000</v>
      </c>
      <c r="W7" s="19">
        <v>17723000000</v>
      </c>
      <c r="X7" s="19">
        <v>6846000000</v>
      </c>
      <c r="Y7" s="19">
        <v>7376000000</v>
      </c>
      <c r="Z7" s="19">
        <v>6983000000</v>
      </c>
      <c r="AA7" s="19">
        <v>16934000000</v>
      </c>
      <c r="AB7" s="19">
        <v>5068000000</v>
      </c>
      <c r="AC7" s="19">
        <v>5248000000</v>
      </c>
      <c r="AD7" s="19">
        <v>4956000000</v>
      </c>
      <c r="AE7" s="19">
        <v>15728000000</v>
      </c>
      <c r="AF7" s="19">
        <v>4781000000</v>
      </c>
      <c r="AG7" s="19">
        <v>4910000000</v>
      </c>
      <c r="AH7" s="19">
        <v>4864000000</v>
      </c>
      <c r="AI7" s="19">
        <v>12979000000</v>
      </c>
      <c r="AJ7" s="19">
        <v>4278000000</v>
      </c>
      <c r="AK7" s="19">
        <v>6739000000</v>
      </c>
      <c r="AL7" s="19">
        <v>6494000000</v>
      </c>
      <c r="AM7" s="19">
        <v>11641000000</v>
      </c>
      <c r="AN7" s="19">
        <v>5990000000</v>
      </c>
      <c r="AO7" s="19">
        <v>6040000000</v>
      </c>
      <c r="AP7" s="19">
        <v>5819000000</v>
      </c>
      <c r="AQ7" s="19">
        <v>11839000000</v>
      </c>
      <c r="AR7" s="19">
        <v>5533000000</v>
      </c>
      <c r="AS7" s="19">
        <v>5640000000</v>
      </c>
      <c r="AT7" s="19">
        <v>5363000000</v>
      </c>
      <c r="AU7" s="19">
        <v>11335000000</v>
      </c>
      <c r="AV7" s="19">
        <v>5164000000</v>
      </c>
      <c r="AW7" s="19">
        <v>5228000000</v>
      </c>
      <c r="AX7" s="19">
        <v>5009000000</v>
      </c>
      <c r="AY7" s="19">
        <v>10874000000</v>
      </c>
      <c r="AZ7" s="19">
        <v>4854000000</v>
      </c>
      <c r="BA7" s="19">
        <v>4894000000</v>
      </c>
      <c r="BB7" s="19">
        <v>4722000000</v>
      </c>
      <c r="BC7" s="19">
        <v>10552000000</v>
      </c>
      <c r="BD7" s="19">
        <v>4285000000</v>
      </c>
      <c r="BE7" s="19">
        <v>4375000000</v>
      </c>
      <c r="BF7" s="19">
        <v>4250000000</v>
      </c>
      <c r="BG7" s="19">
        <v>9428000000</v>
      </c>
      <c r="BH7" s="19">
        <v>3450000000</v>
      </c>
      <c r="BI7" s="19">
        <v>3531000000</v>
      </c>
      <c r="BJ7" s="19">
        <v>3070000000</v>
      </c>
      <c r="BK7" s="19">
        <v>6920000000</v>
      </c>
      <c r="BL7" s="19">
        <v>6601000000</v>
      </c>
      <c r="BM7" s="19">
        <v>7911000000</v>
      </c>
      <c r="BN7" s="19">
        <v>7244000000</v>
      </c>
    </row>
    <row r="8" spans="2:66" ht="16" customHeight="1" x14ac:dyDescent="0.15">
      <c r="B8" s="4" t="s">
        <v>3</v>
      </c>
      <c r="C8" s="5">
        <v>454000000</v>
      </c>
      <c r="D8" s="5">
        <v>34000000</v>
      </c>
      <c r="E8" s="5">
        <v>40000000</v>
      </c>
      <c r="F8" s="5">
        <v>56000000</v>
      </c>
      <c r="G8" s="5">
        <v>475000000</v>
      </c>
      <c r="H8" s="5">
        <v>34000000</v>
      </c>
      <c r="I8" s="5">
        <v>40000000</v>
      </c>
      <c r="J8" s="5">
        <v>68000000</v>
      </c>
      <c r="K8" s="5">
        <v>509000000</v>
      </c>
      <c r="L8" s="5">
        <v>39000000</v>
      </c>
      <c r="M8" s="5">
        <v>43000000</v>
      </c>
      <c r="N8" s="5">
        <v>69000000</v>
      </c>
      <c r="O8" s="5">
        <v>2794000000</v>
      </c>
      <c r="P8" s="5">
        <v>9963000000</v>
      </c>
      <c r="Q8" s="5">
        <v>10309000000</v>
      </c>
      <c r="R8" s="5">
        <v>8594000000</v>
      </c>
      <c r="S8" s="5">
        <v>8947000000</v>
      </c>
      <c r="T8" s="5">
        <v>9083000000</v>
      </c>
      <c r="U8" s="5">
        <v>8887000000</v>
      </c>
      <c r="V8" s="5">
        <v>8606000000</v>
      </c>
      <c r="W8" s="5">
        <v>8760000000</v>
      </c>
      <c r="X8" s="5">
        <v>8552000000</v>
      </c>
      <c r="Y8" s="5">
        <v>8843000000</v>
      </c>
      <c r="Z8" s="5">
        <v>8662000000</v>
      </c>
      <c r="AA8" s="5">
        <v>9515000000</v>
      </c>
      <c r="AB8" s="5">
        <v>5981000000</v>
      </c>
      <c r="AC8" s="5">
        <v>5742000000</v>
      </c>
      <c r="AD8" s="5">
        <v>5518000000</v>
      </c>
      <c r="AE8" s="5">
        <v>8933000000</v>
      </c>
      <c r="AF8" s="5">
        <v>5395000000</v>
      </c>
      <c r="AG8" s="5">
        <v>5353000000</v>
      </c>
      <c r="AH8" s="5">
        <v>5311000000</v>
      </c>
      <c r="AI8" s="5">
        <v>8055000000</v>
      </c>
      <c r="AJ8" s="5">
        <v>4712000000</v>
      </c>
      <c r="AK8" s="5">
        <v>4570000000</v>
      </c>
      <c r="AL8" s="5">
        <v>4525000000</v>
      </c>
      <c r="AM8" s="5">
        <v>197000000</v>
      </c>
      <c r="AN8" s="5">
        <v>4411000000</v>
      </c>
      <c r="AO8" s="5">
        <v>4304000000</v>
      </c>
      <c r="AP8" s="5">
        <v>4189000000</v>
      </c>
      <c r="AQ8" s="5">
        <v>6921000000</v>
      </c>
      <c r="AR8" s="5">
        <v>4167000000</v>
      </c>
      <c r="AS8" s="5">
        <v>4148000000</v>
      </c>
      <c r="AT8" s="5">
        <v>4077000000</v>
      </c>
      <c r="AU8" s="5">
        <v>6869000000</v>
      </c>
      <c r="AV8" s="5">
        <v>4150000000</v>
      </c>
      <c r="AW8" s="5">
        <v>4133000000</v>
      </c>
      <c r="AX8" s="5">
        <v>4103000000</v>
      </c>
      <c r="AY8" s="5">
        <v>6741000000</v>
      </c>
      <c r="AZ8" s="5">
        <v>4021000000</v>
      </c>
      <c r="BA8" s="5">
        <v>3982000000</v>
      </c>
      <c r="BB8" s="5">
        <v>4004000000</v>
      </c>
      <c r="BC8" s="5">
        <v>6459000000</v>
      </c>
      <c r="BD8" s="5">
        <v>3828000000</v>
      </c>
      <c r="BE8" s="5">
        <v>3779000000</v>
      </c>
      <c r="BF8" s="5">
        <v>3803000000</v>
      </c>
      <c r="BG8" s="5">
        <v>3677000000</v>
      </c>
      <c r="BH8" s="5">
        <v>3549000000</v>
      </c>
      <c r="BI8" s="5">
        <v>3424000000</v>
      </c>
      <c r="BJ8" s="5">
        <v>3377000000</v>
      </c>
      <c r="BK8" s="5">
        <v>4871000000</v>
      </c>
      <c r="BL8" s="5">
        <v>3414000000</v>
      </c>
      <c r="BM8" s="5">
        <v>5296000000</v>
      </c>
      <c r="BN8" s="5">
        <v>4202000000</v>
      </c>
    </row>
    <row r="9" spans="2:66" ht="16" customHeight="1" x14ac:dyDescent="0.15">
      <c r="B9" s="4" t="s">
        <v>4</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row>
    <row r="10" spans="2:66" ht="16" customHeight="1" x14ac:dyDescent="0.15">
      <c r="B10" s="4" t="s">
        <v>5</v>
      </c>
      <c r="C10" s="5">
        <v>3979000000</v>
      </c>
      <c r="D10" s="5">
        <v>3322000000</v>
      </c>
      <c r="E10" s="5">
        <v>3309000000</v>
      </c>
      <c r="F10" s="5">
        <v>3282000000</v>
      </c>
      <c r="G10" s="5">
        <v>70000000</v>
      </c>
      <c r="H10" s="5">
        <v>3555000000</v>
      </c>
      <c r="I10" s="5">
        <v>3649000000</v>
      </c>
      <c r="J10" s="5">
        <v>3723000000</v>
      </c>
      <c r="K10" s="5">
        <v>4543000000</v>
      </c>
      <c r="L10" s="5">
        <v>3574000000</v>
      </c>
      <c r="M10" s="5">
        <v>3395000000</v>
      </c>
      <c r="N10" s="5">
        <v>3273000000</v>
      </c>
      <c r="O10" s="5">
        <v>4345000000</v>
      </c>
      <c r="P10" s="5">
        <v>3297000000</v>
      </c>
      <c r="Q10" s="5">
        <v>3014000000</v>
      </c>
      <c r="R10" s="5">
        <v>2847000000</v>
      </c>
      <c r="S10" s="5">
        <v>63000000</v>
      </c>
      <c r="T10" s="5">
        <v>2707000000</v>
      </c>
      <c r="U10" s="5">
        <v>2721000000</v>
      </c>
      <c r="V10" s="5">
        <v>2624000000</v>
      </c>
      <c r="W10" s="5">
        <v>84000000</v>
      </c>
      <c r="X10" s="5">
        <v>2483000000</v>
      </c>
      <c r="Y10" s="5">
        <v>2583000000</v>
      </c>
      <c r="Z10" s="5">
        <v>2484000000</v>
      </c>
      <c r="AA10" s="5">
        <v>380000000</v>
      </c>
      <c r="AB10" s="5">
        <v>8389000000</v>
      </c>
      <c r="AC10" s="5">
        <v>8137000000</v>
      </c>
      <c r="AD10" s="5">
        <v>7848000000</v>
      </c>
      <c r="AE10" s="5">
        <v>22000000</v>
      </c>
      <c r="AF10" s="5">
        <v>7555000000</v>
      </c>
      <c r="AG10" s="5">
        <v>13764000000</v>
      </c>
      <c r="AH10" s="5">
        <v>13399000000</v>
      </c>
      <c r="AI10" s="5">
        <v>13047000000</v>
      </c>
      <c r="AJ10" s="5">
        <v>11790000000</v>
      </c>
      <c r="AK10" s="5">
        <v>11316000000</v>
      </c>
      <c r="AL10" s="5">
        <v>11135000000</v>
      </c>
      <c r="AM10" s="5">
        <v>13435000000</v>
      </c>
      <c r="AN10" s="5">
        <v>10678000000</v>
      </c>
      <c r="AO10" s="5">
        <v>10851000000</v>
      </c>
      <c r="AP10" s="5">
        <v>10622000000</v>
      </c>
      <c r="AQ10" s="5">
        <v>10287000000</v>
      </c>
      <c r="AR10" s="5">
        <v>10660000000</v>
      </c>
      <c r="AS10" s="5">
        <v>10576000000</v>
      </c>
      <c r="AT10" s="5">
        <v>10229000000</v>
      </c>
      <c r="AU10" s="5">
        <v>9050000000</v>
      </c>
      <c r="AV10" s="5">
        <v>10364000000</v>
      </c>
      <c r="AW10" s="5">
        <v>10389000000</v>
      </c>
      <c r="AX10" s="5">
        <v>10050000000</v>
      </c>
      <c r="AY10" s="5">
        <v>10152000000</v>
      </c>
      <c r="AZ10" s="5">
        <v>9751000000</v>
      </c>
      <c r="BA10" s="5">
        <v>9807000000</v>
      </c>
      <c r="BB10" s="5">
        <v>9784000000</v>
      </c>
      <c r="BC10" s="5">
        <v>-1854000000</v>
      </c>
      <c r="BD10" s="5">
        <v>13098000000</v>
      </c>
      <c r="BE10" s="5">
        <v>12942000000</v>
      </c>
      <c r="BF10" s="5">
        <v>12663000000</v>
      </c>
      <c r="BG10" s="5">
        <v>12512000000</v>
      </c>
      <c r="BH10" s="5">
        <v>11834000000</v>
      </c>
      <c r="BI10" s="5">
        <v>11449000000</v>
      </c>
      <c r="BJ10" s="5">
        <v>11106000000</v>
      </c>
      <c r="BK10" s="5">
        <v>5367000000</v>
      </c>
      <c r="BL10" s="5">
        <v>5201000000</v>
      </c>
      <c r="BM10" s="5">
        <v>5787000000</v>
      </c>
      <c r="BN10" s="5">
        <v>8723000000</v>
      </c>
    </row>
    <row r="11" spans="2:66" s="17" customFormat="1" ht="16" customHeight="1" x14ac:dyDescent="0.15">
      <c r="B11" s="28" t="s">
        <v>6</v>
      </c>
      <c r="C11" s="29">
        <v>1555000000</v>
      </c>
      <c r="D11" s="29">
        <v>1243000000</v>
      </c>
      <c r="E11" s="29">
        <v>1276000000</v>
      </c>
      <c r="F11" s="29">
        <v>1485000000</v>
      </c>
      <c r="G11" s="29">
        <v>1503000000</v>
      </c>
      <c r="H11" s="29">
        <v>1042000000</v>
      </c>
      <c r="I11" s="29">
        <v>1176000000</v>
      </c>
      <c r="J11" s="29">
        <v>1191000000</v>
      </c>
      <c r="K11" s="29">
        <v>1924000000</v>
      </c>
      <c r="L11" s="29">
        <v>1326000000</v>
      </c>
      <c r="M11" s="29">
        <v>1597000000</v>
      </c>
      <c r="N11" s="29">
        <v>1398000000</v>
      </c>
      <c r="O11" s="29">
        <v>1797000000</v>
      </c>
      <c r="P11" s="29">
        <v>1005000000</v>
      </c>
      <c r="Q11" s="29">
        <v>1465000000</v>
      </c>
      <c r="R11" s="29">
        <v>1590000000</v>
      </c>
      <c r="S11" s="29">
        <v>475000000</v>
      </c>
      <c r="T11" s="29">
        <v>411000000</v>
      </c>
      <c r="U11" s="29">
        <v>554000000</v>
      </c>
      <c r="V11" s="29">
        <v>977000000</v>
      </c>
      <c r="W11" s="29">
        <v>1316000000</v>
      </c>
      <c r="X11" s="29">
        <v>911000000</v>
      </c>
      <c r="Y11" s="29">
        <v>1168000000</v>
      </c>
      <c r="Z11" s="29">
        <v>1071000000</v>
      </c>
      <c r="AA11" s="29">
        <v>1328000000</v>
      </c>
      <c r="AB11" s="29">
        <v>858000000</v>
      </c>
      <c r="AC11" s="29">
        <v>1115000000</v>
      </c>
      <c r="AD11" s="29">
        <v>971000000</v>
      </c>
      <c r="AE11" s="29">
        <v>1581000000</v>
      </c>
      <c r="AF11" s="29">
        <v>1025000000</v>
      </c>
      <c r="AG11" s="29">
        <v>1167000000</v>
      </c>
      <c r="AH11" s="29">
        <v>1264000000</v>
      </c>
      <c r="AI11" s="29">
        <v>-68000000</v>
      </c>
      <c r="AJ11" s="29">
        <v>864000000</v>
      </c>
      <c r="AK11" s="29">
        <v>1137000000</v>
      </c>
      <c r="AL11" s="29">
        <v>1144000000</v>
      </c>
      <c r="AM11" s="29">
        <v>-1321000000</v>
      </c>
      <c r="AN11" s="29">
        <v>1038000000</v>
      </c>
      <c r="AO11" s="29">
        <v>1088000000</v>
      </c>
      <c r="AP11" s="29">
        <v>1062000000</v>
      </c>
      <c r="AQ11" s="29">
        <v>1264000000</v>
      </c>
      <c r="AR11" s="29">
        <v>737000000</v>
      </c>
      <c r="AS11" s="29">
        <v>923000000</v>
      </c>
      <c r="AT11" s="29">
        <v>891000000</v>
      </c>
      <c r="AU11" s="29">
        <v>502000000</v>
      </c>
      <c r="AV11" s="29">
        <v>589000000</v>
      </c>
      <c r="AW11" s="29">
        <v>718000000</v>
      </c>
      <c r="AX11" s="29">
        <v>742000000</v>
      </c>
      <c r="AY11" s="29">
        <v>856000000</v>
      </c>
      <c r="AZ11" s="29">
        <v>813000000</v>
      </c>
      <c r="BA11" s="29">
        <v>780000000</v>
      </c>
      <c r="BB11" s="29">
        <v>737000000</v>
      </c>
      <c r="BC11" s="29">
        <v>888000000</v>
      </c>
      <c r="BD11" s="29">
        <v>393000000</v>
      </c>
      <c r="BE11" s="29">
        <v>469000000</v>
      </c>
      <c r="BF11" s="29">
        <v>628000000</v>
      </c>
      <c r="BG11" s="29">
        <v>696000000</v>
      </c>
      <c r="BH11" s="29">
        <v>416000000</v>
      </c>
      <c r="BI11" s="29">
        <v>571000000</v>
      </c>
      <c r="BJ11" s="29">
        <v>315000000</v>
      </c>
      <c r="BK11" s="29">
        <v>-849000000</v>
      </c>
      <c r="BL11" s="29">
        <v>182000000</v>
      </c>
      <c r="BM11" s="29">
        <v>784000000</v>
      </c>
      <c r="BN11" s="29">
        <v>630000000</v>
      </c>
    </row>
    <row r="12" spans="2:66" ht="16" customHeight="1" x14ac:dyDescent="0.15">
      <c r="B12" s="4" t="s">
        <v>7</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row>
    <row r="13" spans="2:66" ht="16" customHeight="1" x14ac:dyDescent="0.15">
      <c r="B13" s="4" t="s">
        <v>8</v>
      </c>
      <c r="C13" s="5">
        <v>-96000000</v>
      </c>
      <c r="D13" s="5">
        <v>-91000000</v>
      </c>
      <c r="E13" s="5">
        <v>-97000000</v>
      </c>
      <c r="F13" s="5">
        <v>-91000000</v>
      </c>
      <c r="G13" s="5">
        <v>-105000000</v>
      </c>
      <c r="H13" s="5">
        <v>-122000000</v>
      </c>
      <c r="I13" s="5">
        <v>-127000000</v>
      </c>
      <c r="J13" s="5">
        <v>-142000000</v>
      </c>
      <c r="K13" s="5">
        <v>-158000000</v>
      </c>
      <c r="L13" s="5">
        <v>-163000000</v>
      </c>
      <c r="M13" s="5">
        <v>-155000000</v>
      </c>
      <c r="N13" s="5">
        <v>-160000000</v>
      </c>
      <c r="O13" s="5">
        <v>-186000000</v>
      </c>
      <c r="P13" s="5">
        <v>-187000000</v>
      </c>
      <c r="Q13" s="5">
        <v>-184000000</v>
      </c>
      <c r="R13" s="5">
        <v>-184000000</v>
      </c>
      <c r="S13" s="5">
        <v>-664000000</v>
      </c>
      <c r="T13" s="5">
        <v>-6000000</v>
      </c>
      <c r="U13" s="5">
        <v>-1000000</v>
      </c>
      <c r="V13" s="5">
        <v>-1000000</v>
      </c>
      <c r="W13" s="5">
        <v>-136000000</v>
      </c>
      <c r="X13" s="5">
        <v>-135000000</v>
      </c>
      <c r="Y13" s="5">
        <v>0</v>
      </c>
      <c r="Z13" s="5">
        <v>0</v>
      </c>
      <c r="AA13" s="5">
        <v>0</v>
      </c>
      <c r="AB13" s="5">
        <v>0</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row>
    <row r="14" spans="2:66" ht="16" customHeight="1" x14ac:dyDescent="0.15">
      <c r="B14" s="4" t="s">
        <v>9</v>
      </c>
      <c r="C14" s="5">
        <v>0</v>
      </c>
      <c r="D14" s="5">
        <v>0</v>
      </c>
      <c r="E14" s="5">
        <v>0</v>
      </c>
      <c r="F14" s="5">
        <v>91000000</v>
      </c>
      <c r="G14" s="5">
        <v>105000000</v>
      </c>
      <c r="H14" s="5">
        <v>122000000</v>
      </c>
      <c r="I14" s="5">
        <v>127000000</v>
      </c>
      <c r="J14" s="5">
        <v>142000000</v>
      </c>
      <c r="K14" s="5">
        <v>158000000</v>
      </c>
      <c r="L14" s="5">
        <v>163000000</v>
      </c>
      <c r="M14" s="5">
        <v>155000000</v>
      </c>
      <c r="N14" s="5">
        <v>160000000</v>
      </c>
      <c r="O14" s="5">
        <v>186000000</v>
      </c>
      <c r="P14" s="5">
        <v>187000000</v>
      </c>
      <c r="Q14" s="5">
        <v>184000000</v>
      </c>
      <c r="R14" s="5">
        <v>184000000</v>
      </c>
      <c r="S14" s="5">
        <v>174000000</v>
      </c>
      <c r="T14" s="5">
        <v>155000000</v>
      </c>
      <c r="U14" s="5">
        <v>151000000</v>
      </c>
      <c r="V14" s="5">
        <v>137000000</v>
      </c>
      <c r="W14" s="5">
        <v>136000000</v>
      </c>
      <c r="X14" s="5">
        <v>0</v>
      </c>
      <c r="Y14" s="5">
        <v>0</v>
      </c>
      <c r="Z14" s="5">
        <v>0</v>
      </c>
      <c r="AA14" s="5">
        <v>0</v>
      </c>
      <c r="AB14" s="5">
        <v>0</v>
      </c>
      <c r="AC14" s="5">
        <v>0</v>
      </c>
      <c r="AD14" s="5">
        <v>0</v>
      </c>
      <c r="AE14" s="5">
        <v>0</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0</v>
      </c>
      <c r="BA14" s="5">
        <v>0</v>
      </c>
      <c r="BB14" s="5">
        <v>0</v>
      </c>
      <c r="BC14" s="5">
        <v>0</v>
      </c>
      <c r="BD14" s="5">
        <v>0</v>
      </c>
      <c r="BE14" s="5">
        <v>0</v>
      </c>
      <c r="BF14" s="5">
        <v>0</v>
      </c>
      <c r="BG14" s="5">
        <v>0</v>
      </c>
      <c r="BH14" s="5">
        <v>0</v>
      </c>
      <c r="BI14" s="5">
        <v>0</v>
      </c>
      <c r="BJ14" s="5">
        <v>0</v>
      </c>
      <c r="BK14" s="5">
        <v>0</v>
      </c>
      <c r="BL14" s="5">
        <v>0</v>
      </c>
      <c r="BM14" s="5">
        <v>0</v>
      </c>
      <c r="BN14" s="5">
        <v>0</v>
      </c>
    </row>
    <row r="15" spans="2:66" ht="16" customHeight="1" x14ac:dyDescent="0.15">
      <c r="B15" s="4" t="s">
        <v>10</v>
      </c>
      <c r="C15" s="5">
        <v>96000000</v>
      </c>
      <c r="D15" s="5">
        <v>91000000</v>
      </c>
      <c r="E15" s="5">
        <v>97000000</v>
      </c>
      <c r="F15" s="5">
        <v>91000000</v>
      </c>
      <c r="G15" s="5">
        <v>167000000</v>
      </c>
      <c r="H15" s="5">
        <v>765000000</v>
      </c>
      <c r="I15" s="5">
        <v>189000000</v>
      </c>
      <c r="J15" s="5">
        <v>113000000</v>
      </c>
      <c r="K15" s="5">
        <v>342000000</v>
      </c>
      <c r="L15" s="5">
        <v>165000000</v>
      </c>
      <c r="M15" s="5">
        <v>155000000</v>
      </c>
      <c r="N15" s="5">
        <v>160000000</v>
      </c>
      <c r="O15" s="5">
        <v>793000000</v>
      </c>
      <c r="P15" s="5">
        <v>187000000</v>
      </c>
      <c r="Q15" s="5">
        <v>184000000</v>
      </c>
      <c r="R15" s="5">
        <v>184000000</v>
      </c>
      <c r="S15" s="5">
        <v>664000000</v>
      </c>
      <c r="T15" s="5">
        <v>6000000</v>
      </c>
      <c r="U15" s="5">
        <v>1000000</v>
      </c>
      <c r="V15" s="5">
        <v>1000000</v>
      </c>
      <c r="W15" s="5">
        <v>588000000</v>
      </c>
      <c r="X15" s="5">
        <v>135000000</v>
      </c>
      <c r="Y15" s="5">
        <v>129000000</v>
      </c>
      <c r="Z15" s="5">
        <v>112000000</v>
      </c>
      <c r="AA15" s="5">
        <v>558000000</v>
      </c>
      <c r="AB15" s="5">
        <v>125000000</v>
      </c>
      <c r="AC15" s="5">
        <v>124000000</v>
      </c>
      <c r="AD15" s="5">
        <v>114000000</v>
      </c>
      <c r="AE15" s="5">
        <v>512000000</v>
      </c>
      <c r="AF15" s="5">
        <v>122000000</v>
      </c>
      <c r="AG15" s="5">
        <v>119000000</v>
      </c>
      <c r="AH15" s="5">
        <v>113000000</v>
      </c>
      <c r="AI15" s="5">
        <v>336000000</v>
      </c>
      <c r="AJ15" s="5">
        <v>81000000</v>
      </c>
      <c r="AK15" s="5">
        <v>74000000</v>
      </c>
      <c r="AL15" s="5">
        <v>63000000</v>
      </c>
      <c r="AM15" s="5">
        <v>235000000</v>
      </c>
      <c r="AN15" s="5">
        <v>58000000</v>
      </c>
      <c r="AO15" s="5">
        <v>47000000</v>
      </c>
      <c r="AP15" s="5">
        <v>48000000</v>
      </c>
      <c r="AQ15" s="5">
        <v>160000000</v>
      </c>
      <c r="AR15" s="5">
        <v>38000000</v>
      </c>
      <c r="AS15" s="5">
        <v>30000000</v>
      </c>
      <c r="AT15" s="5">
        <v>27000000</v>
      </c>
      <c r="AU15" s="5">
        <v>82000000</v>
      </c>
      <c r="AV15" s="5">
        <v>9000000</v>
      </c>
      <c r="AW15" s="5">
        <v>18000000</v>
      </c>
      <c r="AX15" s="5">
        <v>10000000</v>
      </c>
      <c r="AY15" s="5">
        <v>82000000</v>
      </c>
      <c r="AZ15" s="5">
        <v>12000000</v>
      </c>
      <c r="BA15" s="5">
        <v>7000000</v>
      </c>
      <c r="BB15" s="5">
        <v>11000000</v>
      </c>
      <c r="BC15" s="5">
        <v>12000000</v>
      </c>
      <c r="BD15" s="5">
        <v>24000000</v>
      </c>
      <c r="BE15" s="5">
        <v>23000000</v>
      </c>
      <c r="BF15" s="5">
        <v>18000000</v>
      </c>
      <c r="BG15" s="5">
        <v>98000000</v>
      </c>
      <c r="BH15" s="5">
        <v>19000000</v>
      </c>
      <c r="BI15" s="5">
        <v>39000000</v>
      </c>
      <c r="BJ15" s="5">
        <v>43000000</v>
      </c>
      <c r="BK15" s="5">
        <v>85000000</v>
      </c>
      <c r="BL15" s="5">
        <v>42000000</v>
      </c>
      <c r="BM15" s="5">
        <v>34000000</v>
      </c>
      <c r="BN15" s="5">
        <v>34000000</v>
      </c>
    </row>
    <row r="16" spans="2:66" ht="16" customHeight="1" x14ac:dyDescent="0.15">
      <c r="B16" s="4" t="s">
        <v>11</v>
      </c>
      <c r="C16" s="5">
        <v>22109000000</v>
      </c>
      <c r="D16" s="5">
        <v>21738000000</v>
      </c>
      <c r="E16" s="5">
        <v>22165000000</v>
      </c>
      <c r="F16" s="5">
        <v>21681000000</v>
      </c>
      <c r="G16" s="5">
        <v>21930000000</v>
      </c>
      <c r="H16" s="5">
        <v>22169000000</v>
      </c>
      <c r="I16" s="5">
        <v>22814000000</v>
      </c>
      <c r="J16" s="5">
        <v>23242000000</v>
      </c>
      <c r="K16" s="5">
        <v>24394000000</v>
      </c>
      <c r="L16" s="5">
        <v>23641000000</v>
      </c>
      <c r="M16" s="5">
        <v>23474000000</v>
      </c>
      <c r="N16" s="5">
        <v>22003000000</v>
      </c>
      <c r="O16" s="5">
        <v>-393000000</v>
      </c>
      <c r="P16" s="5">
        <v>21510000000</v>
      </c>
      <c r="Q16" s="5">
        <v>20563000000</v>
      </c>
      <c r="R16" s="5">
        <v>19321000000</v>
      </c>
      <c r="S16" s="5">
        <v>17358000000</v>
      </c>
      <c r="T16" s="5">
        <v>17487000000</v>
      </c>
      <c r="U16" s="5">
        <v>17324000000</v>
      </c>
      <c r="V16" s="5">
        <v>17048000000</v>
      </c>
      <c r="W16" s="5">
        <v>17807000000</v>
      </c>
      <c r="X16" s="5">
        <v>17010000000</v>
      </c>
      <c r="Y16" s="5">
        <v>17824000000</v>
      </c>
      <c r="Z16" s="5">
        <v>17052000000</v>
      </c>
      <c r="AA16" s="5">
        <v>17314000000</v>
      </c>
      <c r="AB16" s="5">
        <v>16526000000</v>
      </c>
      <c r="AC16" s="5">
        <v>16313000000</v>
      </c>
      <c r="AD16" s="5">
        <v>15297000000</v>
      </c>
      <c r="AE16" s="5">
        <v>0</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0</v>
      </c>
      <c r="BA16" s="5">
        <v>0</v>
      </c>
      <c r="BB16" s="5">
        <v>0</v>
      </c>
      <c r="BC16" s="5">
        <v>0</v>
      </c>
      <c r="BD16" s="5">
        <v>0</v>
      </c>
      <c r="BE16" s="5">
        <v>0</v>
      </c>
      <c r="BF16" s="5">
        <v>0</v>
      </c>
      <c r="BG16" s="5">
        <v>0</v>
      </c>
      <c r="BH16" s="5">
        <v>0</v>
      </c>
      <c r="BI16" s="5">
        <v>0</v>
      </c>
      <c r="BJ16" s="5">
        <v>0</v>
      </c>
      <c r="BK16" s="5">
        <v>0</v>
      </c>
      <c r="BL16" s="5">
        <v>0</v>
      </c>
      <c r="BM16" s="5">
        <v>0</v>
      </c>
      <c r="BN16" s="5">
        <v>0</v>
      </c>
    </row>
    <row r="17" spans="2:66" ht="16" customHeight="1" x14ac:dyDescent="0.15">
      <c r="B17" s="4" t="s">
        <v>12</v>
      </c>
      <c r="C17" s="5">
        <v>-33000000</v>
      </c>
      <c r="D17" s="5">
        <v>-9000000</v>
      </c>
      <c r="E17" s="5">
        <v>-18000000</v>
      </c>
      <c r="F17" s="5">
        <v>-10000000</v>
      </c>
      <c r="G17" s="5">
        <v>-20000000</v>
      </c>
      <c r="H17" s="5">
        <v>0</v>
      </c>
      <c r="I17" s="5">
        <v>-91000000</v>
      </c>
      <c r="J17" s="5">
        <v>4000000</v>
      </c>
      <c r="K17" s="5">
        <v>24000000</v>
      </c>
      <c r="L17" s="5">
        <v>1000000</v>
      </c>
      <c r="M17" s="5">
        <v>-15000000</v>
      </c>
      <c r="N17" s="5">
        <v>3000000</v>
      </c>
      <c r="O17" s="5">
        <v>-35000000</v>
      </c>
      <c r="P17" s="5">
        <v>29000000</v>
      </c>
      <c r="Q17" s="5">
        <v>-25000000</v>
      </c>
      <c r="R17" s="5">
        <v>-1000000</v>
      </c>
      <c r="S17" s="5">
        <v>6000000</v>
      </c>
      <c r="T17" s="5">
        <v>-4000000</v>
      </c>
      <c r="U17" s="5">
        <v>1000000</v>
      </c>
      <c r="V17" s="5">
        <v>-12000000</v>
      </c>
      <c r="W17" s="5">
        <v>-9000000</v>
      </c>
      <c r="X17" s="5">
        <v>-3000000</v>
      </c>
      <c r="Y17" s="5">
        <v>-18000000</v>
      </c>
      <c r="Z17" s="5">
        <v>-1000000</v>
      </c>
      <c r="AA17" s="5">
        <v>15000000</v>
      </c>
      <c r="AB17" s="5">
        <v>-2000000</v>
      </c>
      <c r="AC17" s="5">
        <v>1000000</v>
      </c>
      <c r="AD17" s="5">
        <v>-21000000</v>
      </c>
      <c r="AE17" s="5">
        <v>4000000</v>
      </c>
      <c r="AF17" s="5">
        <v>-4000000</v>
      </c>
      <c r="AG17" s="5">
        <v>30000000</v>
      </c>
      <c r="AH17" s="5">
        <v>-9000000</v>
      </c>
      <c r="AI17" s="5">
        <v>-16000000</v>
      </c>
      <c r="AJ17" s="5">
        <v>-1000000</v>
      </c>
      <c r="AK17" s="5">
        <v>-8000000</v>
      </c>
      <c r="AL17" s="5">
        <v>3000000</v>
      </c>
      <c r="AM17" s="5">
        <v>-27000000</v>
      </c>
      <c r="AN17" s="5">
        <v>5000000</v>
      </c>
      <c r="AO17" s="5">
        <v>5000000</v>
      </c>
      <c r="AP17" s="5">
        <v>-2000000</v>
      </c>
      <c r="AQ17" s="5">
        <v>1000000</v>
      </c>
      <c r="AR17" s="5">
        <v>-9000000</v>
      </c>
      <c r="AS17" s="5">
        <v>-5000000</v>
      </c>
      <c r="AT17" s="5">
        <v>-2000000</v>
      </c>
      <c r="AU17" s="5">
        <v>-6000000</v>
      </c>
      <c r="AV17" s="5">
        <v>-16000000</v>
      </c>
      <c r="AW17" s="5">
        <v>-8000000</v>
      </c>
      <c r="AX17" s="5">
        <v>-5000000</v>
      </c>
      <c r="AY17" s="5">
        <v>1000000</v>
      </c>
      <c r="AZ17" s="5">
        <v>-9000000</v>
      </c>
      <c r="BA17" s="5">
        <v>4000000</v>
      </c>
      <c r="BB17" s="5">
        <v>-2000000</v>
      </c>
      <c r="BC17" s="5">
        <v>-11000000</v>
      </c>
      <c r="BD17" s="5">
        <v>-9000000</v>
      </c>
      <c r="BE17" s="5">
        <v>-9000000</v>
      </c>
      <c r="BF17" s="5">
        <v>-7000000</v>
      </c>
      <c r="BG17" s="5">
        <v>-5000000</v>
      </c>
      <c r="BH17" s="5">
        <v>-16000000</v>
      </c>
      <c r="BI17" s="5">
        <v>-9000000</v>
      </c>
      <c r="BJ17" s="5">
        <v>-3000000</v>
      </c>
      <c r="BK17" s="5">
        <v>-4000000</v>
      </c>
      <c r="BL17" s="5">
        <v>-4000000</v>
      </c>
      <c r="BM17" s="5">
        <v>0</v>
      </c>
      <c r="BN17" s="5">
        <v>-3000000</v>
      </c>
    </row>
    <row r="18" spans="2:66" ht="16" customHeight="1" x14ac:dyDescent="0.15">
      <c r="B18" s="4" t="s">
        <v>13</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row>
    <row r="19" spans="2:66" ht="16" customHeight="1" x14ac:dyDescent="0.15">
      <c r="B19" s="4" t="s">
        <v>14</v>
      </c>
      <c r="C19" s="5">
        <v>1104000000</v>
      </c>
      <c r="D19" s="5">
        <v>1072000000</v>
      </c>
      <c r="E19" s="5">
        <v>1040000000</v>
      </c>
      <c r="F19" s="5">
        <v>1071000000</v>
      </c>
      <c r="G19" s="5">
        <v>1533000000</v>
      </c>
      <c r="H19" s="5">
        <v>1031000000</v>
      </c>
      <c r="I19" s="5">
        <v>1118000000</v>
      </c>
      <c r="J19" s="5">
        <v>1100000000</v>
      </c>
      <c r="K19" s="5">
        <v>1018000000</v>
      </c>
      <c r="L19" s="5">
        <v>986000000</v>
      </c>
      <c r="M19" s="5">
        <v>995000000</v>
      </c>
      <c r="N19" s="5">
        <v>971000000</v>
      </c>
      <c r="O19" s="5">
        <v>975000000</v>
      </c>
      <c r="P19" s="5">
        <v>956000000</v>
      </c>
      <c r="Q19" s="5">
        <v>936000000</v>
      </c>
      <c r="R19" s="5">
        <v>926000000</v>
      </c>
      <c r="S19" s="5">
        <v>72000000</v>
      </c>
      <c r="T19" s="5">
        <v>6000000</v>
      </c>
      <c r="U19" s="5">
        <v>3000000</v>
      </c>
      <c r="V19" s="5">
        <v>3000000</v>
      </c>
      <c r="W19" s="5">
        <v>866000000</v>
      </c>
      <c r="X19" s="5">
        <v>851000000</v>
      </c>
      <c r="Y19" s="5">
        <v>828000000</v>
      </c>
      <c r="Z19" s="5">
        <v>808000000</v>
      </c>
      <c r="AA19" s="5">
        <v>802000000</v>
      </c>
      <c r="AB19" s="5">
        <v>786000000</v>
      </c>
      <c r="AC19" s="5">
        <v>756000000</v>
      </c>
      <c r="AD19" s="5">
        <v>751000000</v>
      </c>
      <c r="AE19" s="5">
        <v>754000000</v>
      </c>
      <c r="AF19" s="5">
        <v>762000000</v>
      </c>
      <c r="AG19" s="5">
        <v>740000000</v>
      </c>
      <c r="AH19" s="5">
        <v>739000000</v>
      </c>
      <c r="AI19" s="5">
        <v>667000000</v>
      </c>
      <c r="AJ19" s="5">
        <v>663000000</v>
      </c>
      <c r="AK19" s="5">
        <v>653000000</v>
      </c>
      <c r="AL19" s="5">
        <v>648000000</v>
      </c>
      <c r="AM19" s="5">
        <v>657000000</v>
      </c>
      <c r="AN19" s="5">
        <v>652000000</v>
      </c>
      <c r="AO19" s="5">
        <v>651000000</v>
      </c>
      <c r="AP19" s="5">
        <v>651000000</v>
      </c>
      <c r="AQ19" s="5">
        <v>649000000</v>
      </c>
      <c r="AR19" s="5">
        <v>652000000</v>
      </c>
      <c r="AS19" s="5">
        <v>647000000</v>
      </c>
      <c r="AT19" s="5">
        <v>639000000</v>
      </c>
      <c r="AU19" s="5">
        <v>622000000</v>
      </c>
      <c r="AV19" s="5">
        <v>599000000</v>
      </c>
      <c r="AW19" s="5">
        <v>592000000</v>
      </c>
      <c r="AX19" s="5">
        <v>573000000</v>
      </c>
      <c r="AY19" s="5">
        <v>543000000</v>
      </c>
      <c r="AZ19" s="5">
        <v>543000000</v>
      </c>
      <c r="BA19" s="5">
        <v>518000000</v>
      </c>
      <c r="BB19" s="5">
        <v>509000000</v>
      </c>
      <c r="BC19" s="5">
        <v>17000000</v>
      </c>
      <c r="BD19" s="5">
        <v>493000000</v>
      </c>
      <c r="BE19" s="5">
        <v>502000000</v>
      </c>
      <c r="BF19" s="5">
        <v>479000000</v>
      </c>
      <c r="BG19" s="5">
        <v>488000000</v>
      </c>
      <c r="BH19" s="5">
        <v>488000000</v>
      </c>
      <c r="BI19" s="5">
        <v>487000000</v>
      </c>
      <c r="BJ19" s="5">
        <v>495000000</v>
      </c>
      <c r="BK19" s="5">
        <v>496000000</v>
      </c>
      <c r="BL19" s="5">
        <v>496000000</v>
      </c>
      <c r="BM19" s="5">
        <v>491000000</v>
      </c>
      <c r="BN19" s="5">
        <v>492000000</v>
      </c>
    </row>
    <row r="20" spans="2:66" s="17" customFormat="1" ht="16" customHeight="1" x14ac:dyDescent="0.15">
      <c r="B20" s="28" t="s">
        <v>15</v>
      </c>
      <c r="C20" s="29">
        <v>2028000000</v>
      </c>
      <c r="D20" s="29">
        <v>1183000000</v>
      </c>
      <c r="E20" s="29">
        <v>1202000000</v>
      </c>
      <c r="F20" s="29">
        <v>1423000000</v>
      </c>
      <c r="G20" s="29">
        <v>2128000000</v>
      </c>
      <c r="H20" s="29">
        <v>1022000000</v>
      </c>
      <c r="I20" s="29">
        <v>1059000000</v>
      </c>
      <c r="J20" s="29">
        <v>1154000000</v>
      </c>
      <c r="K20" s="29">
        <v>684000000</v>
      </c>
      <c r="L20" s="29">
        <v>1375000000</v>
      </c>
      <c r="M20" s="29">
        <v>1380000000</v>
      </c>
      <c r="N20" s="29">
        <v>1457000000</v>
      </c>
      <c r="O20" s="29">
        <v>2613000000</v>
      </c>
      <c r="P20" s="29">
        <v>1049000000</v>
      </c>
      <c r="Q20" s="29">
        <v>1406000000</v>
      </c>
      <c r="R20" s="29">
        <v>1606000000</v>
      </c>
      <c r="S20" s="29">
        <v>-319000000</v>
      </c>
      <c r="T20" s="29">
        <v>420000000</v>
      </c>
      <c r="U20" s="29">
        <v>572000000</v>
      </c>
      <c r="V20" s="29">
        <v>996000000</v>
      </c>
      <c r="W20" s="29">
        <v>-2554000000</v>
      </c>
      <c r="X20" s="29">
        <v>931000000</v>
      </c>
      <c r="Y20" s="29">
        <v>1177000000</v>
      </c>
      <c r="Z20" s="29">
        <v>1101000000</v>
      </c>
      <c r="AA20" s="29">
        <v>1358000000</v>
      </c>
      <c r="AB20" s="29">
        <v>874000000</v>
      </c>
      <c r="AC20" s="29">
        <v>1139000000</v>
      </c>
      <c r="AD20" s="29">
        <v>982000000</v>
      </c>
      <c r="AE20" s="29">
        <v>1460000000</v>
      </c>
      <c r="AF20" s="29">
        <v>899000000</v>
      </c>
      <c r="AG20" s="29">
        <v>1078000000</v>
      </c>
      <c r="AH20" s="29">
        <v>1142000000</v>
      </c>
      <c r="AI20" s="29">
        <v>-181000000</v>
      </c>
      <c r="AJ20" s="29">
        <v>782000000</v>
      </c>
      <c r="AK20" s="29">
        <v>1055000000</v>
      </c>
      <c r="AL20" s="29">
        <v>1084000000</v>
      </c>
      <c r="AM20" s="29">
        <v>-1417000000</v>
      </c>
      <c r="AN20" s="29">
        <v>985000000</v>
      </c>
      <c r="AO20" s="29">
        <v>1046000000</v>
      </c>
      <c r="AP20" s="29">
        <v>1012000000</v>
      </c>
      <c r="AQ20" s="29">
        <v>1329000000</v>
      </c>
      <c r="AR20" s="29">
        <v>653000000</v>
      </c>
      <c r="AS20" s="29">
        <v>851000000</v>
      </c>
      <c r="AT20" s="29">
        <v>825000000</v>
      </c>
      <c r="AU20" s="29">
        <v>1200000000</v>
      </c>
      <c r="AV20" s="29">
        <v>564000000</v>
      </c>
      <c r="AW20" s="29">
        <v>692000000</v>
      </c>
      <c r="AX20" s="29">
        <v>727000000</v>
      </c>
      <c r="AY20" s="29">
        <v>848000000</v>
      </c>
      <c r="AZ20" s="29">
        <v>792000000</v>
      </c>
      <c r="BA20" s="29">
        <v>777000000</v>
      </c>
      <c r="BB20" s="29">
        <v>724000000</v>
      </c>
      <c r="BC20" s="29">
        <v>865000000</v>
      </c>
      <c r="BD20" s="29">
        <v>360000000</v>
      </c>
      <c r="BE20" s="29">
        <v>437000000</v>
      </c>
      <c r="BF20" s="29">
        <v>603000000</v>
      </c>
      <c r="BG20" s="29">
        <v>672000000</v>
      </c>
      <c r="BH20" s="29">
        <v>381000000</v>
      </c>
      <c r="BI20" s="29">
        <v>547000000</v>
      </c>
      <c r="BJ20" s="29">
        <v>294000000</v>
      </c>
      <c r="BK20" s="29">
        <v>-874000000</v>
      </c>
      <c r="BL20" s="29">
        <v>159000000</v>
      </c>
      <c r="BM20" s="29">
        <v>774000000</v>
      </c>
      <c r="BN20" s="29">
        <v>618000000</v>
      </c>
    </row>
    <row r="21" spans="2:66" ht="16" customHeight="1" x14ac:dyDescent="0.15">
      <c r="B21" s="4" t="s">
        <v>16</v>
      </c>
      <c r="C21" s="5">
        <v>554000000</v>
      </c>
      <c r="D21" s="5">
        <v>304000000</v>
      </c>
      <c r="E21" s="5">
        <v>302000000</v>
      </c>
      <c r="F21" s="5">
        <v>345000000</v>
      </c>
      <c r="G21" s="5">
        <v>590000000</v>
      </c>
      <c r="H21" s="5">
        <v>251000000</v>
      </c>
      <c r="I21" s="5">
        <v>271000000</v>
      </c>
      <c r="J21" s="5">
        <v>279000000</v>
      </c>
      <c r="K21" s="5">
        <v>126000000</v>
      </c>
      <c r="L21" s="5">
        <v>263000000</v>
      </c>
      <c r="M21" s="5">
        <v>336000000</v>
      </c>
      <c r="N21" s="5">
        <v>345000000</v>
      </c>
      <c r="O21" s="5">
        <v>745000000</v>
      </c>
      <c r="P21" s="5">
        <v>157000000</v>
      </c>
      <c r="Q21" s="5">
        <v>180000000</v>
      </c>
      <c r="R21" s="5">
        <v>361000000</v>
      </c>
      <c r="S21" s="5">
        <v>15000000</v>
      </c>
      <c r="T21" s="5">
        <v>105000000</v>
      </c>
      <c r="U21" s="5">
        <v>12000000</v>
      </c>
      <c r="V21" s="5">
        <v>251000000</v>
      </c>
      <c r="W21" s="5">
        <v>-585000000</v>
      </c>
      <c r="X21" s="5">
        <v>192000000</v>
      </c>
      <c r="Y21" s="5">
        <v>242000000</v>
      </c>
      <c r="Z21" s="5">
        <v>266000000</v>
      </c>
      <c r="AA21" s="5">
        <v>231000000</v>
      </c>
      <c r="AB21" s="5">
        <v>-1200000000</v>
      </c>
      <c r="AC21" s="5">
        <v>364000000</v>
      </c>
      <c r="AD21" s="5">
        <v>386000000</v>
      </c>
      <c r="AE21" s="5">
        <v>440000000</v>
      </c>
      <c r="AF21" s="5">
        <v>337000000</v>
      </c>
      <c r="AG21" s="5">
        <v>378000000</v>
      </c>
      <c r="AH21" s="5">
        <v>427000000</v>
      </c>
      <c r="AI21" s="5">
        <v>-111000000</v>
      </c>
      <c r="AJ21" s="5">
        <v>275000000</v>
      </c>
      <c r="AK21" s="5">
        <v>364000000</v>
      </c>
      <c r="AL21" s="5">
        <v>392000000</v>
      </c>
      <c r="AM21" s="5">
        <v>-522000000</v>
      </c>
      <c r="AN21" s="5">
        <v>357000000</v>
      </c>
      <c r="AO21" s="5">
        <v>383000000</v>
      </c>
      <c r="AP21" s="5">
        <v>359000000</v>
      </c>
      <c r="AQ21" s="5">
        <v>549000000</v>
      </c>
      <c r="AR21" s="5">
        <v>216000000</v>
      </c>
      <c r="AS21" s="5">
        <v>292000000</v>
      </c>
      <c r="AT21" s="5">
        <v>277000000</v>
      </c>
      <c r="AU21" s="5">
        <v>897000000</v>
      </c>
      <c r="AV21" s="5">
        <v>203000000</v>
      </c>
      <c r="AW21" s="5">
        <v>254000000</v>
      </c>
      <c r="AX21" s="5">
        <v>268000000</v>
      </c>
      <c r="AY21" s="5">
        <v>298000000</v>
      </c>
      <c r="AZ21" s="5">
        <v>271000000</v>
      </c>
      <c r="BA21" s="5">
        <v>280000000</v>
      </c>
      <c r="BB21" s="5">
        <v>260000000</v>
      </c>
      <c r="BC21" s="5">
        <v>307000000</v>
      </c>
      <c r="BD21" s="5">
        <v>129000000</v>
      </c>
      <c r="BE21" s="5">
        <v>154000000</v>
      </c>
      <c r="BF21" s="5">
        <v>223000000</v>
      </c>
      <c r="BG21" s="5">
        <v>253000000</v>
      </c>
      <c r="BH21" s="5">
        <v>142000000</v>
      </c>
      <c r="BI21" s="5">
        <v>202000000</v>
      </c>
      <c r="BJ21" s="5">
        <v>113000000</v>
      </c>
      <c r="BK21" s="5">
        <v>2000000</v>
      </c>
      <c r="BL21" s="5">
        <v>62000000</v>
      </c>
      <c r="BM21" s="5">
        <v>281000000</v>
      </c>
      <c r="BN21" s="5">
        <v>234000000</v>
      </c>
    </row>
    <row r="22" spans="2:66" ht="16" customHeight="1" x14ac:dyDescent="0.15">
      <c r="B22" s="4" t="s">
        <v>17</v>
      </c>
      <c r="C22" s="5">
        <v>0</v>
      </c>
      <c r="D22" s="5">
        <v>0</v>
      </c>
      <c r="E22" s="5">
        <v>0</v>
      </c>
      <c r="F22" s="5">
        <v>0</v>
      </c>
      <c r="G22" s="5">
        <v>0</v>
      </c>
      <c r="H22" s="5">
        <v>0</v>
      </c>
      <c r="I22" s="5">
        <v>0</v>
      </c>
      <c r="J22" s="5">
        <v>0</v>
      </c>
      <c r="K22" s="5">
        <v>0</v>
      </c>
      <c r="L22" s="5">
        <v>0</v>
      </c>
      <c r="M22" s="5">
        <v>0</v>
      </c>
      <c r="N22" s="5">
        <v>0</v>
      </c>
      <c r="O22" s="5">
        <v>393000000</v>
      </c>
      <c r="P22" s="5">
        <v>0</v>
      </c>
      <c r="Q22" s="5">
        <v>0</v>
      </c>
      <c r="R22" s="5">
        <v>0</v>
      </c>
      <c r="S22" s="5">
        <v>664000000</v>
      </c>
      <c r="T22" s="5">
        <v>6000000</v>
      </c>
      <c r="U22" s="5">
        <v>1000000</v>
      </c>
      <c r="V22" s="5">
        <v>1000000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row>
    <row r="23" spans="2:66" s="17" customFormat="1" ht="16" customHeight="1" x14ac:dyDescent="0.15">
      <c r="B23" s="28" t="s">
        <v>18</v>
      </c>
      <c r="C23" s="29">
        <v>1474000000</v>
      </c>
      <c r="D23" s="29">
        <v>879000000</v>
      </c>
      <c r="E23" s="29">
        <v>900000000</v>
      </c>
      <c r="F23" s="29">
        <v>1078000000</v>
      </c>
      <c r="G23" s="29">
        <v>-140000000</v>
      </c>
      <c r="H23" s="29">
        <v>771000000</v>
      </c>
      <c r="I23" s="29">
        <v>788000000</v>
      </c>
      <c r="J23" s="29">
        <v>875000000</v>
      </c>
      <c r="K23" s="29">
        <v>558000000</v>
      </c>
      <c r="L23" s="29">
        <v>1112000000</v>
      </c>
      <c r="M23" s="29">
        <v>1044000000</v>
      </c>
      <c r="N23" s="29">
        <v>1112000000</v>
      </c>
      <c r="O23" s="29">
        <v>-393000000</v>
      </c>
      <c r="P23" s="29">
        <v>892000000</v>
      </c>
      <c r="Q23" s="29">
        <v>1226000000</v>
      </c>
      <c r="R23" s="29">
        <v>1245000000</v>
      </c>
      <c r="S23" s="29">
        <v>424000000</v>
      </c>
      <c r="T23" s="29">
        <v>315000000</v>
      </c>
      <c r="U23" s="29">
        <v>560000000</v>
      </c>
      <c r="V23" s="29">
        <v>745000000</v>
      </c>
      <c r="W23" s="29">
        <v>1316000000</v>
      </c>
      <c r="X23" s="29">
        <v>739000000</v>
      </c>
      <c r="Y23" s="29">
        <v>935000000</v>
      </c>
      <c r="Z23" s="29">
        <v>835000000</v>
      </c>
      <c r="AA23" s="29">
        <v>1490000000</v>
      </c>
      <c r="AB23" s="29">
        <v>2074000000</v>
      </c>
      <c r="AC23" s="29">
        <v>775000000</v>
      </c>
      <c r="AD23" s="29">
        <v>596000000</v>
      </c>
      <c r="AE23" s="29">
        <v>1581000000</v>
      </c>
      <c r="AF23" s="29">
        <v>562000000</v>
      </c>
      <c r="AG23" s="29">
        <v>700000000</v>
      </c>
      <c r="AH23" s="29">
        <v>715000000</v>
      </c>
      <c r="AI23" s="29">
        <v>-68000000</v>
      </c>
      <c r="AJ23" s="29">
        <v>507000000</v>
      </c>
      <c r="AK23" s="29">
        <v>691000000</v>
      </c>
      <c r="AL23" s="29">
        <v>692000000</v>
      </c>
      <c r="AM23" s="29">
        <v>-1321000000</v>
      </c>
      <c r="AN23" s="29">
        <v>580000000</v>
      </c>
      <c r="AO23" s="29">
        <v>616000000</v>
      </c>
      <c r="AP23" s="29">
        <v>606000000</v>
      </c>
      <c r="AQ23" s="29">
        <v>1183000000</v>
      </c>
      <c r="AR23" s="29">
        <v>378000000</v>
      </c>
      <c r="AS23" s="29">
        <v>500000000</v>
      </c>
      <c r="AT23" s="29">
        <v>489000000</v>
      </c>
      <c r="AU23" s="29">
        <v>502000000</v>
      </c>
      <c r="AV23" s="29">
        <v>361000000</v>
      </c>
      <c r="AW23" s="29">
        <v>438000000</v>
      </c>
      <c r="AX23" s="29">
        <v>459000000</v>
      </c>
      <c r="AY23" s="29">
        <v>856000000</v>
      </c>
      <c r="AZ23" s="29">
        <v>521000000</v>
      </c>
      <c r="BA23" s="29">
        <v>497000000</v>
      </c>
      <c r="BB23" s="29">
        <v>464000000</v>
      </c>
      <c r="BC23" s="29">
        <v>888000000</v>
      </c>
      <c r="BD23" s="29">
        <v>231000000</v>
      </c>
      <c r="BE23" s="29">
        <v>283000000</v>
      </c>
      <c r="BF23" s="29">
        <v>380000000</v>
      </c>
      <c r="BG23" s="29">
        <v>696000000</v>
      </c>
      <c r="BH23" s="29">
        <v>239000000</v>
      </c>
      <c r="BI23" s="29">
        <v>345000000</v>
      </c>
      <c r="BJ23" s="29">
        <v>181000000</v>
      </c>
      <c r="BK23" s="29">
        <v>0</v>
      </c>
      <c r="BL23" s="29">
        <v>0</v>
      </c>
      <c r="BM23" s="29">
        <v>0</v>
      </c>
      <c r="BN23" s="29">
        <v>0</v>
      </c>
    </row>
    <row r="24" spans="2:66" ht="16" customHeight="1" x14ac:dyDescent="0.15">
      <c r="B24" s="4" t="s">
        <v>19</v>
      </c>
      <c r="C24" s="5">
        <v>1450000000</v>
      </c>
      <c r="D24" s="5">
        <v>838000000</v>
      </c>
      <c r="E24" s="5">
        <v>962000000</v>
      </c>
      <c r="F24" s="5">
        <v>1049000000</v>
      </c>
      <c r="G24" s="5">
        <v>1519000000</v>
      </c>
      <c r="H24" s="5">
        <v>848000000</v>
      </c>
      <c r="I24" s="5">
        <v>717000000</v>
      </c>
      <c r="J24" s="5">
        <v>664000000</v>
      </c>
      <c r="K24" s="5">
        <v>342000000</v>
      </c>
      <c r="L24" s="5">
        <v>1202000000</v>
      </c>
      <c r="M24" s="5">
        <v>948000000</v>
      </c>
      <c r="N24" s="5">
        <v>963000000</v>
      </c>
      <c r="O24" s="5">
        <v>1900000000</v>
      </c>
      <c r="P24" s="5">
        <v>1026000000</v>
      </c>
      <c r="Q24" s="5">
        <v>1348000000</v>
      </c>
      <c r="R24" s="5">
        <v>1372000000</v>
      </c>
      <c r="S24" s="5">
        <v>-594000000</v>
      </c>
      <c r="T24" s="5">
        <v>294000000</v>
      </c>
      <c r="U24" s="5">
        <v>612000000</v>
      </c>
      <c r="V24" s="5">
        <v>641000000</v>
      </c>
      <c r="W24" s="5">
        <v>-2097000000</v>
      </c>
      <c r="X24" s="5">
        <v>819000000</v>
      </c>
      <c r="Y24" s="5">
        <v>881000000</v>
      </c>
      <c r="Z24" s="5">
        <v>650000000</v>
      </c>
      <c r="AA24" s="5">
        <v>906000000</v>
      </c>
      <c r="AB24" s="5">
        <v>2151000000</v>
      </c>
      <c r="AC24" s="5">
        <v>666000000</v>
      </c>
      <c r="AD24" s="5">
        <v>686000000</v>
      </c>
      <c r="AE24" s="5">
        <v>939000000</v>
      </c>
      <c r="AF24" s="5">
        <v>653000000</v>
      </c>
      <c r="AG24" s="5">
        <v>451000000</v>
      </c>
      <c r="AH24" s="5">
        <v>708000000</v>
      </c>
      <c r="AI24" s="5">
        <v>-80000000</v>
      </c>
      <c r="AJ24" s="5">
        <v>389000000</v>
      </c>
      <c r="AK24" s="5">
        <v>640000000</v>
      </c>
      <c r="AL24" s="5">
        <v>530000000</v>
      </c>
      <c r="AM24" s="5">
        <v>-871000000</v>
      </c>
      <c r="AN24" s="5">
        <v>458000000</v>
      </c>
      <c r="AO24" s="5">
        <v>523000000</v>
      </c>
      <c r="AP24" s="5">
        <v>606000000</v>
      </c>
      <c r="AQ24" s="5">
        <v>790000000</v>
      </c>
      <c r="AR24" s="5">
        <v>393000000</v>
      </c>
      <c r="AS24" s="5">
        <v>588000000</v>
      </c>
      <c r="AT24" s="5">
        <v>452000000</v>
      </c>
      <c r="AU24" s="5">
        <v>1193000000</v>
      </c>
      <c r="AV24" s="5">
        <v>421000000</v>
      </c>
      <c r="AW24" s="5">
        <v>515000000</v>
      </c>
      <c r="AX24" s="5">
        <v>565000000</v>
      </c>
      <c r="AY24" s="5">
        <v>-1920000000</v>
      </c>
      <c r="AZ24" s="5">
        <v>619000000</v>
      </c>
      <c r="BA24" s="5">
        <v>417000000</v>
      </c>
      <c r="BB24" s="5">
        <v>513000000</v>
      </c>
      <c r="BC24" s="5">
        <v>264000000</v>
      </c>
      <c r="BD24" s="5">
        <v>291000000</v>
      </c>
      <c r="BE24" s="5">
        <v>353000000</v>
      </c>
      <c r="BF24" s="5">
        <v>434000000</v>
      </c>
      <c r="BG24" s="5">
        <v>-659000000</v>
      </c>
      <c r="BH24" s="5">
        <v>211000000</v>
      </c>
      <c r="BI24" s="5">
        <v>374000000</v>
      </c>
      <c r="BJ24" s="5">
        <v>191000000</v>
      </c>
      <c r="BK24" s="5">
        <v>0</v>
      </c>
      <c r="BL24" s="5">
        <v>0</v>
      </c>
      <c r="BM24" s="5">
        <v>0</v>
      </c>
      <c r="BN24" s="5">
        <v>0</v>
      </c>
    </row>
    <row r="25" spans="2:66" s="17" customFormat="1" ht="16" customHeight="1" x14ac:dyDescent="0.15">
      <c r="B25" s="18" t="s">
        <v>20</v>
      </c>
      <c r="C25" s="19">
        <v>1555000000</v>
      </c>
      <c r="D25" s="19">
        <v>1243000000</v>
      </c>
      <c r="E25" s="19">
        <v>1276000000</v>
      </c>
      <c r="F25" s="19">
        <v>1485000000</v>
      </c>
      <c r="G25" s="19">
        <v>1503000000</v>
      </c>
      <c r="H25" s="19">
        <v>1042000000</v>
      </c>
      <c r="I25" s="19">
        <v>1176000000</v>
      </c>
      <c r="J25" s="19">
        <v>1191000000</v>
      </c>
      <c r="K25" s="19">
        <v>1924000000</v>
      </c>
      <c r="L25" s="19">
        <v>1326000000</v>
      </c>
      <c r="M25" s="19">
        <v>1597000000</v>
      </c>
      <c r="N25" s="19">
        <v>1398000000</v>
      </c>
      <c r="O25" s="19">
        <v>1797000000</v>
      </c>
      <c r="P25" s="19">
        <v>1005000000</v>
      </c>
      <c r="Q25" s="19">
        <v>1465000000</v>
      </c>
      <c r="R25" s="19">
        <v>1590000000</v>
      </c>
      <c r="S25" s="19">
        <v>475000000</v>
      </c>
      <c r="T25" s="19">
        <v>411000000</v>
      </c>
      <c r="U25" s="19">
        <v>554000000</v>
      </c>
      <c r="V25" s="19">
        <v>977000000</v>
      </c>
      <c r="W25" s="19">
        <v>1316000000</v>
      </c>
      <c r="X25" s="19">
        <v>911000000</v>
      </c>
      <c r="Y25" s="19">
        <v>1168000000</v>
      </c>
      <c r="Z25" s="19">
        <v>1071000000</v>
      </c>
      <c r="AA25" s="19">
        <v>1328000000</v>
      </c>
      <c r="AB25" s="19">
        <v>858000000</v>
      </c>
      <c r="AC25" s="19">
        <v>1115000000</v>
      </c>
      <c r="AD25" s="19">
        <v>971000000</v>
      </c>
      <c r="AE25" s="19">
        <v>1581000000</v>
      </c>
      <c r="AF25" s="19">
        <v>1025000000</v>
      </c>
      <c r="AG25" s="19">
        <v>1167000000</v>
      </c>
      <c r="AH25" s="19">
        <v>1264000000</v>
      </c>
      <c r="AI25" s="19">
        <v>-68000000</v>
      </c>
      <c r="AJ25" s="19">
        <v>864000000</v>
      </c>
      <c r="AK25" s="19">
        <v>1137000000</v>
      </c>
      <c r="AL25" s="19">
        <v>1144000000</v>
      </c>
      <c r="AM25" s="19">
        <v>-1321000000</v>
      </c>
      <c r="AN25" s="19">
        <v>1038000000</v>
      </c>
      <c r="AO25" s="19">
        <v>1088000000</v>
      </c>
      <c r="AP25" s="19">
        <v>1062000000</v>
      </c>
      <c r="AQ25" s="19">
        <v>1264000000</v>
      </c>
      <c r="AR25" s="19">
        <v>737000000</v>
      </c>
      <c r="AS25" s="19">
        <v>923000000</v>
      </c>
      <c r="AT25" s="19">
        <v>891000000</v>
      </c>
      <c r="AU25" s="19">
        <v>502000000</v>
      </c>
      <c r="AV25" s="19">
        <v>589000000</v>
      </c>
      <c r="AW25" s="19">
        <v>718000000</v>
      </c>
      <c r="AX25" s="19">
        <v>742000000</v>
      </c>
      <c r="AY25" s="19">
        <v>856000000</v>
      </c>
      <c r="AZ25" s="19">
        <v>813000000</v>
      </c>
      <c r="BA25" s="19">
        <v>780000000</v>
      </c>
      <c r="BB25" s="19">
        <v>737000000</v>
      </c>
      <c r="BC25" s="19">
        <v>888000000</v>
      </c>
      <c r="BD25" s="19">
        <v>393000000</v>
      </c>
      <c r="BE25" s="19">
        <v>469000000</v>
      </c>
      <c r="BF25" s="19">
        <v>628000000</v>
      </c>
      <c r="BG25" s="19">
        <v>696000000</v>
      </c>
      <c r="BH25" s="19">
        <v>416000000</v>
      </c>
      <c r="BI25" s="19">
        <v>571000000</v>
      </c>
      <c r="BJ25" s="19">
        <v>315000000</v>
      </c>
      <c r="BK25" s="19">
        <v>-849000000</v>
      </c>
      <c r="BL25" s="19">
        <v>182000000</v>
      </c>
      <c r="BM25" s="19">
        <v>784000000</v>
      </c>
      <c r="BN25" s="19">
        <v>630000000</v>
      </c>
    </row>
    <row r="26" spans="2:66" s="17" customFormat="1" ht="16" customHeight="1" x14ac:dyDescent="0.15">
      <c r="B26" s="18" t="s">
        <v>21</v>
      </c>
      <c r="C26" s="19">
        <v>3091000000</v>
      </c>
      <c r="D26" s="19">
        <v>2543000000</v>
      </c>
      <c r="E26" s="19">
        <v>2242000000</v>
      </c>
      <c r="F26" s="19">
        <v>2766000000</v>
      </c>
      <c r="G26" s="19">
        <v>3036000000</v>
      </c>
      <c r="H26" s="19">
        <v>1288000000</v>
      </c>
      <c r="I26" s="19">
        <v>2294000000</v>
      </c>
      <c r="J26" s="19">
        <v>2291000000</v>
      </c>
      <c r="K26" s="19">
        <v>2044000000</v>
      </c>
      <c r="L26" s="19">
        <v>2526000000</v>
      </c>
      <c r="M26" s="19">
        <v>2680000000</v>
      </c>
      <c r="N26" s="19">
        <v>2655000000</v>
      </c>
      <c r="O26" s="19">
        <v>2402000000</v>
      </c>
      <c r="P26" s="19">
        <v>1981000000</v>
      </c>
      <c r="Q26" s="19">
        <v>2401000000</v>
      </c>
      <c r="R26" s="19">
        <v>2516000000</v>
      </c>
      <c r="S26" s="19">
        <v>417000000</v>
      </c>
      <c r="T26" s="19">
        <v>432000000</v>
      </c>
      <c r="U26" s="19">
        <v>576000000</v>
      </c>
      <c r="V26" s="19">
        <v>1000000000</v>
      </c>
      <c r="W26" s="19">
        <v>1948000000</v>
      </c>
      <c r="X26" s="19">
        <v>1770000000</v>
      </c>
      <c r="Y26" s="19">
        <v>1168000000</v>
      </c>
      <c r="Z26" s="19">
        <v>1879000000</v>
      </c>
      <c r="AA26" s="19">
        <v>2250000000</v>
      </c>
      <c r="AB26" s="19">
        <v>1787000000</v>
      </c>
      <c r="AC26" s="19">
        <v>2018000000</v>
      </c>
      <c r="AD26" s="19">
        <v>1868000000</v>
      </c>
      <c r="AE26" s="19">
        <v>1581000000</v>
      </c>
      <c r="AF26" s="19">
        <v>1787000000</v>
      </c>
      <c r="AG26" s="19">
        <v>1907000000</v>
      </c>
      <c r="AH26" s="19">
        <v>2003000000</v>
      </c>
      <c r="AI26" s="19">
        <v>599000000</v>
      </c>
      <c r="AJ26" s="19">
        <v>1527000000</v>
      </c>
      <c r="AK26" s="19">
        <v>1790000000</v>
      </c>
      <c r="AL26" s="19">
        <v>1792000000</v>
      </c>
      <c r="AM26" s="19">
        <v>-112000000</v>
      </c>
      <c r="AN26" s="19">
        <v>1614000000</v>
      </c>
      <c r="AO26" s="19">
        <v>1664000000</v>
      </c>
      <c r="AP26" s="19">
        <v>1638000000</v>
      </c>
      <c r="AQ26" s="19">
        <v>1832000000</v>
      </c>
      <c r="AR26" s="19">
        <v>1293000000</v>
      </c>
      <c r="AS26" s="19">
        <v>1474000000</v>
      </c>
      <c r="AT26" s="19">
        <v>1434000000</v>
      </c>
      <c r="AU26" s="19">
        <v>2316000000</v>
      </c>
      <c r="AV26" s="19">
        <v>1282000000</v>
      </c>
      <c r="AW26" s="19">
        <v>1310000000</v>
      </c>
      <c r="AX26" s="19">
        <v>1315000000</v>
      </c>
      <c r="AY26" s="19">
        <v>-1043000000</v>
      </c>
      <c r="AZ26" s="19">
        <v>1356000000</v>
      </c>
      <c r="BA26" s="19">
        <v>1298000000</v>
      </c>
      <c r="BB26" s="19">
        <v>1246000000</v>
      </c>
      <c r="BC26" s="19">
        <v>905000000</v>
      </c>
      <c r="BD26" s="19">
        <v>2239000000</v>
      </c>
      <c r="BE26" s="19">
        <v>1038000000</v>
      </c>
      <c r="BF26" s="19">
        <v>1107000000</v>
      </c>
      <c r="BG26" s="19">
        <v>1184000000</v>
      </c>
      <c r="BH26" s="19">
        <v>904000000</v>
      </c>
      <c r="BI26" s="19">
        <v>1058000000</v>
      </c>
      <c r="BJ26" s="19">
        <v>810000000</v>
      </c>
      <c r="BK26" s="19">
        <v>-1866000000</v>
      </c>
      <c r="BL26" s="19">
        <v>1900000000</v>
      </c>
      <c r="BM26" s="19">
        <v>3955000000</v>
      </c>
      <c r="BN26" s="19">
        <v>1742000000</v>
      </c>
    </row>
    <row r="27" spans="2:66" s="17" customFormat="1" ht="16" customHeight="1" x14ac:dyDescent="0.15">
      <c r="B27" s="18" t="s">
        <v>22</v>
      </c>
      <c r="C27" s="19">
        <v>1474000000</v>
      </c>
      <c r="D27" s="19">
        <v>879000000</v>
      </c>
      <c r="E27" s="19">
        <v>900000000</v>
      </c>
      <c r="F27" s="19">
        <v>1078000000</v>
      </c>
      <c r="G27" s="19">
        <v>1538000000</v>
      </c>
      <c r="H27" s="19">
        <v>771000000</v>
      </c>
      <c r="I27" s="19">
        <v>788000000</v>
      </c>
      <c r="J27" s="19">
        <v>875000000</v>
      </c>
      <c r="K27" s="19">
        <v>558000000</v>
      </c>
      <c r="L27" s="19">
        <v>1112000000</v>
      </c>
      <c r="M27" s="19">
        <v>1044000000</v>
      </c>
      <c r="N27" s="19">
        <v>1112000000</v>
      </c>
      <c r="O27" s="19">
        <v>1868000000</v>
      </c>
      <c r="P27" s="19">
        <v>892000000</v>
      </c>
      <c r="Q27" s="19">
        <v>1226000000</v>
      </c>
      <c r="R27" s="19">
        <v>1245000000</v>
      </c>
      <c r="S27" s="19">
        <v>-334000000</v>
      </c>
      <c r="T27" s="19">
        <v>315000000</v>
      </c>
      <c r="U27" s="19">
        <v>560000000</v>
      </c>
      <c r="V27" s="19">
        <v>745000000</v>
      </c>
      <c r="W27" s="19">
        <v>-1969000000</v>
      </c>
      <c r="X27" s="19">
        <v>739000000</v>
      </c>
      <c r="Y27" s="19">
        <v>935000000</v>
      </c>
      <c r="Z27" s="19">
        <v>835000000</v>
      </c>
      <c r="AA27" s="19">
        <v>1127000000</v>
      </c>
      <c r="AB27" s="19">
        <v>2074000000</v>
      </c>
      <c r="AC27" s="19">
        <v>775000000</v>
      </c>
      <c r="AD27" s="19">
        <v>596000000</v>
      </c>
      <c r="AE27" s="19">
        <v>1020000000</v>
      </c>
      <c r="AF27" s="19">
        <v>562000000</v>
      </c>
      <c r="AG27" s="19">
        <v>700000000</v>
      </c>
      <c r="AH27" s="19">
        <v>715000000</v>
      </c>
      <c r="AI27" s="19">
        <v>-70000000</v>
      </c>
      <c r="AJ27" s="19">
        <v>507000000</v>
      </c>
      <c r="AK27" s="19">
        <v>691000000</v>
      </c>
      <c r="AL27" s="19">
        <v>692000000</v>
      </c>
      <c r="AM27" s="19">
        <v>-895000000</v>
      </c>
      <c r="AN27" s="19">
        <v>628000000</v>
      </c>
      <c r="AO27" s="19">
        <v>663000000</v>
      </c>
      <c r="AP27" s="19">
        <v>653000000</v>
      </c>
      <c r="AQ27" s="19">
        <v>780000000</v>
      </c>
      <c r="AR27" s="19">
        <v>437000000</v>
      </c>
      <c r="AS27" s="19">
        <v>559000000</v>
      </c>
      <c r="AT27" s="19">
        <v>548000000</v>
      </c>
      <c r="AU27" s="19">
        <v>303000000</v>
      </c>
      <c r="AV27" s="19">
        <v>361000000</v>
      </c>
      <c r="AW27" s="19">
        <v>438000000</v>
      </c>
      <c r="AX27" s="19">
        <v>459000000</v>
      </c>
      <c r="AY27" s="19">
        <v>550000000</v>
      </c>
      <c r="AZ27" s="19">
        <v>521000000</v>
      </c>
      <c r="BA27" s="19">
        <v>497000000</v>
      </c>
      <c r="BB27" s="19">
        <v>464000000</v>
      </c>
      <c r="BC27" s="19">
        <v>558000000</v>
      </c>
      <c r="BD27" s="19">
        <v>231000000</v>
      </c>
      <c r="BE27" s="19">
        <v>283000000</v>
      </c>
      <c r="BF27" s="19">
        <v>380000000</v>
      </c>
      <c r="BG27" s="19">
        <v>419000000</v>
      </c>
      <c r="BH27" s="19">
        <v>239000000</v>
      </c>
      <c r="BI27" s="19">
        <v>345000000</v>
      </c>
      <c r="BJ27" s="19">
        <v>181000000</v>
      </c>
      <c r="BK27" s="19">
        <v>-876000000</v>
      </c>
      <c r="BL27" s="19">
        <v>97000000</v>
      </c>
      <c r="BM27" s="19">
        <v>493000000</v>
      </c>
      <c r="BN27" s="19">
        <v>384000000</v>
      </c>
    </row>
  </sheetData>
  <mergeCells count="1">
    <mergeCell ref="C3:BN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N33"/>
  <sheetViews>
    <sheetView showGridLines="0" workbookViewId="0">
      <selection activeCell="D11" sqref="D11"/>
    </sheetView>
  </sheetViews>
  <sheetFormatPr baseColWidth="10" defaultColWidth="8.83203125" defaultRowHeight="16" customHeight="1" x14ac:dyDescent="0.15"/>
  <cols>
    <col min="1" max="1" width="8.83203125" style="6"/>
    <col min="2" max="2" width="40.6640625" style="7" bestFit="1" customWidth="1"/>
    <col min="3" max="62" width="12.1640625" style="8" bestFit="1" customWidth="1"/>
    <col min="63" max="16384" width="8.83203125" style="6"/>
  </cols>
  <sheetData>
    <row r="2" spans="2:66" ht="16" customHeight="1" x14ac:dyDescent="0.2">
      <c r="B2" s="59" t="s">
        <v>215</v>
      </c>
    </row>
    <row r="3" spans="2:66" ht="16" customHeight="1" x14ac:dyDescent="0.2">
      <c r="C3" s="77" t="s">
        <v>172</v>
      </c>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row>
    <row r="4" spans="2:66" s="38" customFormat="1" ht="16" customHeight="1" x14ac:dyDescent="0.15">
      <c r="B4" s="65" t="s">
        <v>213</v>
      </c>
      <c r="C4" s="66" t="s">
        <v>23</v>
      </c>
      <c r="D4" s="66" t="s">
        <v>24</v>
      </c>
      <c r="E4" s="66" t="s">
        <v>25</v>
      </c>
      <c r="F4" s="66" t="s">
        <v>26</v>
      </c>
      <c r="G4" s="66" t="s">
        <v>27</v>
      </c>
      <c r="H4" s="66" t="s">
        <v>28</v>
      </c>
      <c r="I4" s="66" t="s">
        <v>29</v>
      </c>
      <c r="J4" s="66" t="s">
        <v>30</v>
      </c>
      <c r="K4" s="66" t="s">
        <v>31</v>
      </c>
      <c r="L4" s="66" t="s">
        <v>32</v>
      </c>
      <c r="M4" s="66" t="s">
        <v>33</v>
      </c>
      <c r="N4" s="66" t="s">
        <v>34</v>
      </c>
      <c r="O4" s="66" t="s">
        <v>35</v>
      </c>
      <c r="P4" s="66" t="s">
        <v>36</v>
      </c>
      <c r="Q4" s="66" t="s">
        <v>37</v>
      </c>
      <c r="R4" s="66" t="s">
        <v>38</v>
      </c>
      <c r="S4" s="66" t="s">
        <v>39</v>
      </c>
      <c r="T4" s="66" t="s">
        <v>40</v>
      </c>
      <c r="U4" s="66" t="s">
        <v>41</v>
      </c>
      <c r="V4" s="66" t="s">
        <v>42</v>
      </c>
      <c r="W4" s="66" t="s">
        <v>43</v>
      </c>
      <c r="X4" s="66" t="s">
        <v>44</v>
      </c>
      <c r="Y4" s="66" t="s">
        <v>45</v>
      </c>
      <c r="Z4" s="66" t="s">
        <v>46</v>
      </c>
      <c r="AA4" s="66" t="s">
        <v>47</v>
      </c>
      <c r="AB4" s="66" t="s">
        <v>48</v>
      </c>
      <c r="AC4" s="66" t="s">
        <v>49</v>
      </c>
      <c r="AD4" s="66" t="s">
        <v>50</v>
      </c>
      <c r="AE4" s="66" t="s">
        <v>51</v>
      </c>
      <c r="AF4" s="66" t="s">
        <v>52</v>
      </c>
      <c r="AG4" s="66" t="s">
        <v>53</v>
      </c>
      <c r="AH4" s="66" t="s">
        <v>54</v>
      </c>
      <c r="AI4" s="66" t="s">
        <v>55</v>
      </c>
      <c r="AJ4" s="66" t="s">
        <v>56</v>
      </c>
      <c r="AK4" s="66" t="s">
        <v>57</v>
      </c>
      <c r="AL4" s="66" t="s">
        <v>58</v>
      </c>
      <c r="AM4" s="66" t="s">
        <v>59</v>
      </c>
      <c r="AN4" s="66" t="s">
        <v>60</v>
      </c>
      <c r="AO4" s="66" t="s">
        <v>61</v>
      </c>
      <c r="AP4" s="66" t="s">
        <v>62</v>
      </c>
      <c r="AQ4" s="66" t="s">
        <v>63</v>
      </c>
      <c r="AR4" s="66" t="s">
        <v>64</v>
      </c>
      <c r="AS4" s="66" t="s">
        <v>65</v>
      </c>
      <c r="AT4" s="66" t="s">
        <v>66</v>
      </c>
      <c r="AU4" s="66" t="s">
        <v>67</v>
      </c>
      <c r="AV4" s="66" t="s">
        <v>68</v>
      </c>
      <c r="AW4" s="66" t="s">
        <v>69</v>
      </c>
      <c r="AX4" s="66" t="s">
        <v>70</v>
      </c>
      <c r="AY4" s="66" t="s">
        <v>71</v>
      </c>
      <c r="AZ4" s="66" t="s">
        <v>72</v>
      </c>
      <c r="BA4" s="66" t="s">
        <v>73</v>
      </c>
      <c r="BB4" s="66" t="s">
        <v>74</v>
      </c>
      <c r="BC4" s="66" t="s">
        <v>75</v>
      </c>
      <c r="BD4" s="66" t="s">
        <v>76</v>
      </c>
      <c r="BE4" s="66" t="s">
        <v>77</v>
      </c>
      <c r="BF4" s="66" t="s">
        <v>78</v>
      </c>
      <c r="BG4" s="66" t="s">
        <v>79</v>
      </c>
      <c r="BH4" s="66" t="s">
        <v>80</v>
      </c>
      <c r="BI4" s="66" t="s">
        <v>81</v>
      </c>
      <c r="BJ4" s="66" t="s">
        <v>82</v>
      </c>
    </row>
    <row r="5" spans="2:66" s="13" customFormat="1" ht="16" customHeight="1" x14ac:dyDescent="0.15">
      <c r="B5" s="14" t="s">
        <v>87</v>
      </c>
      <c r="C5" s="15">
        <v>18207000000</v>
      </c>
      <c r="D5" s="15">
        <v>17424000000</v>
      </c>
      <c r="E5" s="15">
        <v>19117000000</v>
      </c>
      <c r="F5" s="15">
        <v>18887000000</v>
      </c>
      <c r="G5" s="15">
        <v>18610000000</v>
      </c>
      <c r="H5" s="15">
        <v>17944000000</v>
      </c>
      <c r="I5" s="15">
        <v>18217000000</v>
      </c>
      <c r="J5" s="15">
        <v>19606000000</v>
      </c>
      <c r="K5" s="15">
        <v>20365000000</v>
      </c>
      <c r="L5" s="15">
        <v>19466000000</v>
      </c>
      <c r="M5" s="15">
        <v>20747000000</v>
      </c>
      <c r="N5" s="15">
        <v>19546000000</v>
      </c>
      <c r="O5" s="15">
        <v>20580000000</v>
      </c>
      <c r="P5" s="15">
        <v>21710000000</v>
      </c>
      <c r="Q5" s="15">
        <v>21265000000</v>
      </c>
      <c r="R5" s="15">
        <v>18903000000</v>
      </c>
      <c r="S5" s="15">
        <v>16383000000</v>
      </c>
      <c r="T5" s="15">
        <v>12541000000</v>
      </c>
      <c r="U5" s="15">
        <v>13198000000</v>
      </c>
      <c r="V5" s="15">
        <v>13017000000</v>
      </c>
      <c r="W5" s="15">
        <v>13086000000</v>
      </c>
      <c r="X5" s="15">
        <v>13500000000</v>
      </c>
      <c r="Y5" s="15">
        <v>13438000000</v>
      </c>
      <c r="Z5" s="15">
        <v>12641000000</v>
      </c>
      <c r="AA5" s="15">
        <v>13341000000</v>
      </c>
      <c r="AB5" s="15">
        <v>13575000000</v>
      </c>
      <c r="AC5" s="15">
        <v>12881000000</v>
      </c>
      <c r="AD5" s="15">
        <v>12722000000</v>
      </c>
      <c r="AE5" s="15">
        <v>12628000000</v>
      </c>
      <c r="AF5" s="15">
        <v>11938000000</v>
      </c>
      <c r="AG5" s="15">
        <v>12052000000</v>
      </c>
      <c r="AH5" s="15">
        <v>11401000000</v>
      </c>
      <c r="AI5" s="15">
        <v>11989000000</v>
      </c>
      <c r="AJ5" s="15">
        <v>10237000000</v>
      </c>
      <c r="AK5" s="15">
        <v>11152000000</v>
      </c>
      <c r="AL5" s="15">
        <v>10703000000</v>
      </c>
      <c r="AM5" s="15">
        <v>10335000000</v>
      </c>
      <c r="AN5" s="15">
        <v>10482000000</v>
      </c>
      <c r="AO5" s="15">
        <v>9212000000</v>
      </c>
      <c r="AP5" s="15">
        <v>9250000000</v>
      </c>
      <c r="AQ5" s="15">
        <v>9683000000</v>
      </c>
      <c r="AR5" s="15">
        <v>9781000000</v>
      </c>
      <c r="AS5" s="15">
        <v>10866000000</v>
      </c>
      <c r="AT5" s="15">
        <v>11493000000</v>
      </c>
      <c r="AU5" s="15">
        <v>11274000000</v>
      </c>
      <c r="AV5" s="15">
        <v>9745000000</v>
      </c>
      <c r="AW5" s="15">
        <v>9159000000</v>
      </c>
      <c r="AX5" s="15">
        <v>8877000000</v>
      </c>
      <c r="AY5" s="15">
        <v>9056000000</v>
      </c>
      <c r="AZ5" s="15">
        <v>8198000000</v>
      </c>
      <c r="BA5" s="15">
        <v>8168000000</v>
      </c>
      <c r="BB5" s="15">
        <v>7963000000</v>
      </c>
      <c r="BC5" s="15">
        <v>8285000000</v>
      </c>
      <c r="BD5" s="15">
        <v>7238000000</v>
      </c>
      <c r="BE5" s="15">
        <v>7398000000</v>
      </c>
      <c r="BF5" s="15">
        <v>7036000000</v>
      </c>
      <c r="BG5" s="15">
        <v>7284000000</v>
      </c>
      <c r="BH5" s="15">
        <v>6683000000</v>
      </c>
      <c r="BI5" s="15">
        <v>6434000000</v>
      </c>
      <c r="BJ5" s="15">
        <v>6388000000</v>
      </c>
    </row>
    <row r="6" spans="2:66" ht="16" customHeight="1" x14ac:dyDescent="0.15">
      <c r="B6" s="9" t="s">
        <v>88</v>
      </c>
      <c r="C6" s="10">
        <v>6501000000</v>
      </c>
      <c r="D6" s="10">
        <v>5644000000</v>
      </c>
      <c r="E6" s="10">
        <v>6729000000</v>
      </c>
      <c r="F6" s="10">
        <v>7055000000</v>
      </c>
      <c r="G6" s="10">
        <v>6856000000</v>
      </c>
      <c r="H6" s="10">
        <v>5373000000</v>
      </c>
      <c r="I6" s="10">
        <v>4646000000</v>
      </c>
      <c r="J6" s="10">
        <v>6850000000</v>
      </c>
      <c r="K6" s="10">
        <v>6897000000</v>
      </c>
      <c r="L6" s="10">
        <v>6065000000</v>
      </c>
      <c r="M6" s="10">
        <v>6833000000</v>
      </c>
      <c r="N6" s="10">
        <v>6853000000</v>
      </c>
      <c r="O6" s="10">
        <v>7087000000</v>
      </c>
      <c r="P6" s="10">
        <v>8856000000</v>
      </c>
      <c r="Q6" s="10">
        <v>8339000000</v>
      </c>
      <c r="R6" s="10">
        <v>6954000000</v>
      </c>
      <c r="S6" s="10">
        <v>4881000000</v>
      </c>
      <c r="T6" s="10">
        <v>1766000000</v>
      </c>
      <c r="U6" s="10">
        <v>2031000000</v>
      </c>
      <c r="V6" s="10">
        <v>2389000000</v>
      </c>
      <c r="W6" s="10">
        <v>2319000000</v>
      </c>
      <c r="X6" s="10">
        <v>2872000000</v>
      </c>
      <c r="Y6" s="10">
        <v>2123000000</v>
      </c>
      <c r="Z6" s="10">
        <v>2369000000</v>
      </c>
      <c r="AA6" s="10">
        <v>3265000000</v>
      </c>
      <c r="AB6" s="10">
        <v>2789000000</v>
      </c>
      <c r="AC6" s="10">
        <v>2768000000</v>
      </c>
      <c r="AD6" s="10">
        <v>3503000000</v>
      </c>
      <c r="AE6" s="10">
        <v>3969000000</v>
      </c>
      <c r="AF6" s="10">
        <v>3173000000</v>
      </c>
      <c r="AG6" s="10">
        <v>3059000000</v>
      </c>
      <c r="AH6" s="10">
        <v>2989000000</v>
      </c>
      <c r="AI6" s="10">
        <v>3534000000</v>
      </c>
      <c r="AJ6" s="10">
        <v>2841000000</v>
      </c>
      <c r="AK6" s="10">
        <v>3647000000</v>
      </c>
      <c r="AL6" s="10">
        <v>3543000000</v>
      </c>
      <c r="AM6" s="10">
        <v>3763000000</v>
      </c>
      <c r="AN6" s="10">
        <v>3478000000</v>
      </c>
      <c r="AO6" s="10">
        <v>2266000000</v>
      </c>
      <c r="AP6" s="10">
        <v>2416000000</v>
      </c>
      <c r="AQ6" s="10">
        <v>2908000000</v>
      </c>
      <c r="AR6" s="10">
        <v>3042000000</v>
      </c>
      <c r="AS6" s="10">
        <v>3935000000</v>
      </c>
      <c r="AT6" s="10">
        <v>5096000000</v>
      </c>
      <c r="AU6" s="10">
        <v>4917000000</v>
      </c>
      <c r="AV6" s="10">
        <v>3372000000</v>
      </c>
      <c r="AW6" s="10">
        <v>2517000000</v>
      </c>
      <c r="AX6" s="10">
        <v>2743000000</v>
      </c>
      <c r="AY6" s="10">
        <v>2843000000</v>
      </c>
      <c r="AZ6" s="10">
        <v>2040000000</v>
      </c>
      <c r="BA6" s="10">
        <v>1896000000</v>
      </c>
      <c r="BB6" s="10">
        <v>1959000000</v>
      </c>
      <c r="BC6" s="10">
        <v>2328000000</v>
      </c>
      <c r="BD6" s="10">
        <v>1359000000</v>
      </c>
      <c r="BE6" s="10">
        <v>1877000000</v>
      </c>
      <c r="BF6" s="10">
        <v>1709000000</v>
      </c>
      <c r="BG6" s="10">
        <v>1952000000</v>
      </c>
      <c r="BH6" s="10">
        <v>1549000000</v>
      </c>
      <c r="BI6" s="10">
        <v>1465000000</v>
      </c>
      <c r="BJ6" s="10">
        <v>1789000000</v>
      </c>
    </row>
    <row r="7" spans="2:66" ht="16" customHeight="1" x14ac:dyDescent="0.15">
      <c r="B7" s="9" t="s">
        <v>89</v>
      </c>
      <c r="C7" s="10">
        <v>6501000000</v>
      </c>
      <c r="D7" s="10">
        <v>5644000000</v>
      </c>
      <c r="E7" s="10">
        <v>6729000000</v>
      </c>
      <c r="F7" s="10">
        <v>7055000000</v>
      </c>
      <c r="G7" s="10">
        <v>6856000000</v>
      </c>
      <c r="H7" s="10">
        <v>5373000000</v>
      </c>
      <c r="I7" s="10">
        <v>4646000000</v>
      </c>
      <c r="J7" s="10">
        <v>6850000000</v>
      </c>
      <c r="K7" s="10">
        <v>6897000000</v>
      </c>
      <c r="L7" s="10">
        <v>6065000000</v>
      </c>
      <c r="M7" s="10">
        <v>6833000000</v>
      </c>
      <c r="N7" s="10">
        <v>6853000000</v>
      </c>
      <c r="O7" s="10">
        <v>7087000000</v>
      </c>
      <c r="P7" s="10">
        <v>8856000000</v>
      </c>
      <c r="Q7" s="10">
        <v>8339000000</v>
      </c>
      <c r="R7" s="10">
        <v>6954000000</v>
      </c>
      <c r="S7" s="10">
        <v>4881000000</v>
      </c>
      <c r="T7" s="10">
        <v>1766000000</v>
      </c>
      <c r="U7" s="10">
        <v>2031000000</v>
      </c>
      <c r="V7" s="10">
        <v>2389000000</v>
      </c>
      <c r="W7" s="10">
        <v>2319000000</v>
      </c>
      <c r="X7" s="10">
        <v>2872000000</v>
      </c>
      <c r="Y7" s="10">
        <v>2123000000</v>
      </c>
      <c r="Z7" s="10">
        <v>2369000000</v>
      </c>
      <c r="AA7" s="10">
        <v>3265000000</v>
      </c>
      <c r="AB7" s="10">
        <v>2789000000</v>
      </c>
      <c r="AC7" s="10">
        <v>2768000000</v>
      </c>
      <c r="AD7" s="10">
        <v>3503000000</v>
      </c>
      <c r="AE7" s="10">
        <v>3969000000</v>
      </c>
      <c r="AF7" s="10">
        <v>3173000000</v>
      </c>
      <c r="AG7" s="10">
        <v>3059000000</v>
      </c>
      <c r="AH7" s="10">
        <v>2989000000</v>
      </c>
      <c r="AI7" s="10">
        <v>3534000000</v>
      </c>
      <c r="AJ7" s="10">
        <v>2841000000</v>
      </c>
      <c r="AK7" s="10">
        <v>3647000000</v>
      </c>
      <c r="AL7" s="10">
        <v>3543000000</v>
      </c>
      <c r="AM7" s="10">
        <v>3763000000</v>
      </c>
      <c r="AN7" s="10">
        <v>3478000000</v>
      </c>
      <c r="AO7" s="10">
        <v>2266000000</v>
      </c>
      <c r="AP7" s="10">
        <v>2416000000</v>
      </c>
      <c r="AQ7" s="10">
        <v>2908000000</v>
      </c>
      <c r="AR7" s="10">
        <v>3042000000</v>
      </c>
      <c r="AS7" s="10">
        <v>3935000000</v>
      </c>
      <c r="AT7" s="10">
        <v>5096000000</v>
      </c>
      <c r="AU7" s="10">
        <v>4917000000</v>
      </c>
      <c r="AV7" s="10">
        <v>3372000000</v>
      </c>
      <c r="AW7" s="10">
        <v>2517000000</v>
      </c>
      <c r="AX7" s="10">
        <v>2743000000</v>
      </c>
      <c r="AY7" s="10">
        <v>2843000000</v>
      </c>
      <c r="AZ7" s="10">
        <v>2040000000</v>
      </c>
      <c r="BA7" s="10">
        <v>1896000000</v>
      </c>
      <c r="BB7" s="10">
        <v>1959000000</v>
      </c>
      <c r="BC7" s="10">
        <v>2328000000</v>
      </c>
      <c r="BD7" s="10">
        <v>1359000000</v>
      </c>
      <c r="BE7" s="10">
        <v>1877000000</v>
      </c>
      <c r="BF7" s="10">
        <v>1709000000</v>
      </c>
      <c r="BG7" s="10">
        <v>1952000000</v>
      </c>
      <c r="BH7" s="10">
        <v>1549000000</v>
      </c>
      <c r="BI7" s="10">
        <v>1465000000</v>
      </c>
      <c r="BJ7" s="10">
        <v>1789000000</v>
      </c>
    </row>
    <row r="8" spans="2:66" ht="16" customHeight="1" x14ac:dyDescent="0.15">
      <c r="B8" s="9" t="s">
        <v>90</v>
      </c>
      <c r="C8" s="10">
        <v>614000000</v>
      </c>
      <c r="D8" s="10">
        <v>640000000</v>
      </c>
      <c r="E8" s="10">
        <v>632000000</v>
      </c>
      <c r="F8" s="10">
        <v>631000000</v>
      </c>
      <c r="G8" s="10">
        <v>604000000</v>
      </c>
      <c r="H8" s="10">
        <v>631000000</v>
      </c>
      <c r="I8" s="10">
        <v>655000000</v>
      </c>
      <c r="J8" s="10">
        <v>647000000</v>
      </c>
      <c r="K8" s="10">
        <v>637000000</v>
      </c>
      <c r="L8" s="10">
        <v>611000000</v>
      </c>
      <c r="M8" s="10">
        <v>594000000</v>
      </c>
      <c r="N8" s="10">
        <v>577000000</v>
      </c>
      <c r="O8" s="10">
        <v>587000000</v>
      </c>
      <c r="P8" s="10">
        <v>583000000</v>
      </c>
      <c r="Q8" s="10">
        <v>587000000</v>
      </c>
      <c r="R8" s="10">
        <v>593000000</v>
      </c>
      <c r="S8" s="10">
        <v>572000000</v>
      </c>
      <c r="T8" s="10">
        <v>568000000</v>
      </c>
      <c r="U8" s="10">
        <v>576000000</v>
      </c>
      <c r="V8" s="10">
        <v>574000000</v>
      </c>
      <c r="W8" s="10">
        <v>553000000</v>
      </c>
      <c r="X8" s="10">
        <v>546000000</v>
      </c>
      <c r="Y8" s="10">
        <v>522000000</v>
      </c>
      <c r="Z8" s="10">
        <v>523000000</v>
      </c>
      <c r="AA8" s="10">
        <v>525000000</v>
      </c>
      <c r="AB8" s="10">
        <v>523000000</v>
      </c>
      <c r="AC8" s="10">
        <v>533000000</v>
      </c>
      <c r="AD8" s="10">
        <v>516000000</v>
      </c>
      <c r="AE8" s="10">
        <v>514000000</v>
      </c>
      <c r="AF8" s="10">
        <v>527000000</v>
      </c>
      <c r="AG8" s="10">
        <v>517000000</v>
      </c>
      <c r="AH8" s="10">
        <v>512000000</v>
      </c>
      <c r="AI8" s="10">
        <v>496000000</v>
      </c>
      <c r="AJ8" s="10">
        <v>476000000</v>
      </c>
      <c r="AK8" s="10">
        <v>493000000</v>
      </c>
      <c r="AL8" s="10">
        <v>488000000</v>
      </c>
      <c r="AM8" s="10">
        <v>498000000</v>
      </c>
      <c r="AN8" s="10">
        <v>488000000</v>
      </c>
      <c r="AO8" s="10">
        <v>476000000</v>
      </c>
      <c r="AP8" s="10">
        <v>481000000</v>
      </c>
      <c r="AQ8" s="10">
        <v>463000000</v>
      </c>
      <c r="AR8" s="10">
        <v>462000000</v>
      </c>
      <c r="AS8" s="10">
        <v>458000000</v>
      </c>
      <c r="AT8" s="10">
        <v>451000000</v>
      </c>
      <c r="AU8" s="10">
        <v>457000000</v>
      </c>
      <c r="AV8" s="10">
        <v>460000000</v>
      </c>
      <c r="AW8" s="10">
        <v>456000000</v>
      </c>
      <c r="AX8" s="10">
        <v>465000000</v>
      </c>
      <c r="AY8" s="10">
        <v>440000000</v>
      </c>
      <c r="AZ8" s="10">
        <v>447000000</v>
      </c>
      <c r="BA8" s="10">
        <v>440000000</v>
      </c>
      <c r="BB8" s="10">
        <v>418000000</v>
      </c>
      <c r="BC8" s="10">
        <v>437000000</v>
      </c>
      <c r="BD8" s="10">
        <v>413000000</v>
      </c>
      <c r="BE8" s="10">
        <v>400000000</v>
      </c>
      <c r="BF8" s="10">
        <v>377000000</v>
      </c>
      <c r="BG8" s="10">
        <v>389000000</v>
      </c>
      <c r="BH8" s="10">
        <v>380000000</v>
      </c>
      <c r="BI8" s="10">
        <v>391000000</v>
      </c>
      <c r="BJ8" s="10">
        <v>372000000</v>
      </c>
    </row>
    <row r="9" spans="2:66" ht="16" customHeight="1" x14ac:dyDescent="0.15">
      <c r="B9" s="20" t="s">
        <v>91</v>
      </c>
      <c r="C9" s="21">
        <v>10087000000</v>
      </c>
      <c r="D9" s="21">
        <v>9904000000</v>
      </c>
      <c r="E9" s="21">
        <v>10665000000</v>
      </c>
      <c r="F9" s="21">
        <v>10207000000</v>
      </c>
      <c r="G9" s="21">
        <v>10188000000</v>
      </c>
      <c r="H9" s="21">
        <v>10721000000</v>
      </c>
      <c r="I9" s="21">
        <v>11644000000</v>
      </c>
      <c r="J9" s="21">
        <v>11055000000</v>
      </c>
      <c r="K9" s="21">
        <v>11863000000</v>
      </c>
      <c r="L9" s="21">
        <v>11668000000</v>
      </c>
      <c r="M9" s="21">
        <v>12197000000</v>
      </c>
      <c r="N9" s="21">
        <v>11125000000</v>
      </c>
      <c r="O9" s="21">
        <v>12069000000</v>
      </c>
      <c r="P9" s="21">
        <v>11481000000</v>
      </c>
      <c r="Q9" s="21">
        <v>11417000000</v>
      </c>
      <c r="R9" s="21">
        <v>10508000000</v>
      </c>
      <c r="S9" s="21">
        <v>10102000000</v>
      </c>
      <c r="T9" s="21">
        <v>9323000000</v>
      </c>
      <c r="U9" s="21">
        <v>9709000000</v>
      </c>
      <c r="V9" s="21">
        <v>9312000000</v>
      </c>
      <c r="W9" s="21">
        <v>9116000000</v>
      </c>
      <c r="X9" s="21">
        <v>9037000000</v>
      </c>
      <c r="Y9" s="21">
        <v>9573000000</v>
      </c>
      <c r="Z9" s="21">
        <v>8716000000</v>
      </c>
      <c r="AA9" s="21">
        <v>8481000000</v>
      </c>
      <c r="AB9" s="21">
        <v>8671000000</v>
      </c>
      <c r="AC9" s="21">
        <v>8655000000</v>
      </c>
      <c r="AD9" s="21">
        <v>8006000000</v>
      </c>
      <c r="AE9" s="21">
        <v>7599000000</v>
      </c>
      <c r="AF9" s="21">
        <v>7418000000</v>
      </c>
      <c r="AG9" s="21">
        <v>7575000000</v>
      </c>
      <c r="AH9" s="21">
        <v>7233000000</v>
      </c>
      <c r="AI9" s="21">
        <v>7252000000</v>
      </c>
      <c r="AJ9" s="21">
        <v>5634000000</v>
      </c>
      <c r="AK9" s="21">
        <v>5865000000</v>
      </c>
      <c r="AL9" s="21">
        <v>5617000000</v>
      </c>
      <c r="AM9" s="21">
        <v>5719000000</v>
      </c>
      <c r="AN9" s="21">
        <v>5584000000</v>
      </c>
      <c r="AO9" s="21">
        <v>5592000000</v>
      </c>
      <c r="AP9" s="21">
        <v>5487000000</v>
      </c>
      <c r="AQ9" s="21">
        <v>5460000000</v>
      </c>
      <c r="AR9" s="21">
        <v>5197000000</v>
      </c>
      <c r="AS9" s="21">
        <v>5377000000</v>
      </c>
      <c r="AT9" s="21">
        <v>4990000000</v>
      </c>
      <c r="AU9" s="21">
        <v>5044000000</v>
      </c>
      <c r="AV9" s="21">
        <v>4950000000</v>
      </c>
      <c r="AW9" s="21">
        <v>5202000000</v>
      </c>
      <c r="AX9" s="21">
        <v>4780000000</v>
      </c>
      <c r="AY9" s="21">
        <v>4704000000</v>
      </c>
      <c r="AZ9" s="21">
        <v>4635000000</v>
      </c>
      <c r="BA9" s="21">
        <v>4837000000</v>
      </c>
      <c r="BB9" s="21">
        <v>4624000000</v>
      </c>
      <c r="BC9" s="21">
        <v>4581000000</v>
      </c>
      <c r="BD9" s="21">
        <v>4478000000</v>
      </c>
      <c r="BE9" s="21">
        <v>4279000000</v>
      </c>
      <c r="BF9" s="21">
        <v>4135000000</v>
      </c>
      <c r="BG9" s="21">
        <v>4163000000</v>
      </c>
      <c r="BH9" s="21">
        <v>3937000000</v>
      </c>
      <c r="BI9" s="21">
        <v>3771000000</v>
      </c>
      <c r="BJ9" s="21">
        <v>3410000000</v>
      </c>
    </row>
    <row r="10" spans="2:66" s="13" customFormat="1" ht="16" customHeight="1" x14ac:dyDescent="0.15">
      <c r="B10" s="30" t="s">
        <v>92</v>
      </c>
      <c r="C10" s="31">
        <v>68800000000</v>
      </c>
      <c r="D10" s="31">
        <v>68690000000</v>
      </c>
      <c r="E10" s="31">
        <v>68934000000</v>
      </c>
      <c r="F10" s="31">
        <v>68689000000</v>
      </c>
      <c r="G10" s="31">
        <v>68533000000</v>
      </c>
      <c r="H10" s="31">
        <v>67831000000</v>
      </c>
      <c r="I10" s="31">
        <v>67374000000</v>
      </c>
      <c r="J10" s="31">
        <v>66220000000</v>
      </c>
      <c r="K10" s="31">
        <v>65629000000</v>
      </c>
      <c r="L10" s="31">
        <v>64642000000</v>
      </c>
      <c r="M10" s="31">
        <v>63500000000</v>
      </c>
      <c r="N10" s="31">
        <v>62502000000</v>
      </c>
      <c r="O10" s="31">
        <v>62197000000</v>
      </c>
      <c r="P10" s="31">
        <v>61083000000</v>
      </c>
      <c r="Q10" s="31">
        <v>59891000000</v>
      </c>
      <c r="R10" s="31">
        <v>58745000000</v>
      </c>
      <c r="S10" s="24">
        <v>57154000000</v>
      </c>
      <c r="T10" s="24">
        <v>57937000000</v>
      </c>
      <c r="U10" s="24">
        <v>56855000000</v>
      </c>
      <c r="V10" s="24">
        <v>41616000000</v>
      </c>
      <c r="W10" s="24">
        <v>41317000000</v>
      </c>
      <c r="X10" s="24">
        <v>40964000000</v>
      </c>
      <c r="Y10" s="24">
        <v>39851000000</v>
      </c>
      <c r="Z10" s="24">
        <v>39260000000</v>
      </c>
      <c r="AA10" s="24">
        <v>38989000000</v>
      </c>
      <c r="AB10" s="24">
        <v>38276000000</v>
      </c>
      <c r="AC10" s="24">
        <v>37400000000</v>
      </c>
      <c r="AD10" s="24">
        <v>36628000000</v>
      </c>
      <c r="AE10" s="24">
        <v>35924000000</v>
      </c>
      <c r="AF10" s="24">
        <v>34843000000</v>
      </c>
      <c r="AG10" s="24">
        <v>34296000000</v>
      </c>
      <c r="AH10" s="24">
        <v>34174000000</v>
      </c>
      <c r="AI10" s="24">
        <v>33970000000</v>
      </c>
      <c r="AJ10" s="24">
        <v>27582000000</v>
      </c>
      <c r="AK10" s="24">
        <v>27219000000</v>
      </c>
      <c r="AL10" s="24">
        <v>26542000000</v>
      </c>
      <c r="AM10" s="24">
        <v>26134000000</v>
      </c>
      <c r="AN10" s="24">
        <v>25626000000</v>
      </c>
      <c r="AO10" s="24">
        <v>23772000000</v>
      </c>
      <c r="AP10" s="24">
        <v>23337000000</v>
      </c>
      <c r="AQ10" s="24">
        <v>23387000000</v>
      </c>
      <c r="AR10" s="24">
        <v>22948000000</v>
      </c>
      <c r="AS10" s="24">
        <v>22676000000</v>
      </c>
      <c r="AT10" s="24">
        <v>22180000000</v>
      </c>
      <c r="AU10" s="24">
        <v>22293000000</v>
      </c>
      <c r="AV10" s="24">
        <v>22085000000</v>
      </c>
      <c r="AW10" s="24">
        <v>22153000000</v>
      </c>
      <c r="AX10" s="24">
        <v>21814000000</v>
      </c>
      <c r="AY10" s="24">
        <v>20847000000</v>
      </c>
      <c r="AZ10" s="24">
        <v>20554000000</v>
      </c>
      <c r="BA10" s="24">
        <v>20284000000</v>
      </c>
      <c r="BB10" s="24">
        <v>19875000000</v>
      </c>
      <c r="BC10" s="24">
        <v>19100000000</v>
      </c>
      <c r="BD10" s="24">
        <v>18964000000</v>
      </c>
      <c r="BE10" s="24">
        <v>18695000000</v>
      </c>
      <c r="BF10" s="24">
        <v>18176000000</v>
      </c>
      <c r="BG10" s="24">
        <v>17618000000</v>
      </c>
      <c r="BH10" s="24">
        <v>21255000000</v>
      </c>
      <c r="BI10" s="24">
        <v>21170000000</v>
      </c>
      <c r="BJ10" s="24">
        <v>19965000000</v>
      </c>
    </row>
    <row r="11" spans="2:66" ht="16" customHeight="1" x14ac:dyDescent="0.15">
      <c r="B11" s="9" t="s">
        <v>93</v>
      </c>
      <c r="C11" s="10">
        <v>41491000000</v>
      </c>
      <c r="D11" s="10">
        <v>41529000000</v>
      </c>
      <c r="E11" s="10">
        <v>41532000000</v>
      </c>
      <c r="F11" s="10">
        <v>41174000000</v>
      </c>
      <c r="G11" s="10">
        <v>40698000000</v>
      </c>
      <c r="H11" s="10">
        <v>39849000000</v>
      </c>
      <c r="I11" s="10">
        <v>39721000000</v>
      </c>
      <c r="J11" s="10">
        <v>38806000000</v>
      </c>
      <c r="K11" s="10">
        <v>38091000000</v>
      </c>
      <c r="L11" s="10">
        <v>37376000000</v>
      </c>
      <c r="M11" s="10">
        <v>37153000000</v>
      </c>
      <c r="N11" s="10">
        <v>36481000000</v>
      </c>
      <c r="O11" s="10">
        <v>35752000000</v>
      </c>
      <c r="P11" s="10">
        <v>34990000000</v>
      </c>
      <c r="Q11" s="10">
        <v>34610000000</v>
      </c>
      <c r="R11" s="10">
        <v>34262000000</v>
      </c>
      <c r="S11" s="10">
        <v>33608000000</v>
      </c>
      <c r="T11" s="10">
        <v>33306000000</v>
      </c>
      <c r="U11" s="10">
        <v>32408000000</v>
      </c>
      <c r="V11" s="10">
        <v>31610000000</v>
      </c>
      <c r="W11" s="10">
        <v>30429000000</v>
      </c>
      <c r="X11" s="10">
        <v>29768000000</v>
      </c>
      <c r="Y11" s="10">
        <v>29387000000</v>
      </c>
      <c r="Z11" s="10">
        <v>28779000000</v>
      </c>
      <c r="AA11" s="10">
        <v>28154000000</v>
      </c>
      <c r="AB11" s="10">
        <v>27697000000</v>
      </c>
      <c r="AC11" s="10">
        <v>27290000000</v>
      </c>
      <c r="AD11" s="10">
        <v>26235000000</v>
      </c>
      <c r="AE11" s="10">
        <v>25981000000</v>
      </c>
      <c r="AF11" s="10">
        <v>25613000000</v>
      </c>
      <c r="AG11" s="10">
        <v>25307000000</v>
      </c>
      <c r="AH11" s="10">
        <v>24804000000</v>
      </c>
      <c r="AI11" s="10">
        <v>24284000000</v>
      </c>
      <c r="AJ11" s="10">
        <v>22552000000</v>
      </c>
      <c r="AK11" s="10">
        <v>22278000000</v>
      </c>
      <c r="AL11" s="10">
        <v>21483000000</v>
      </c>
      <c r="AM11" s="10">
        <v>20875000000</v>
      </c>
      <c r="AN11" s="10">
        <v>20425000000</v>
      </c>
      <c r="AO11" s="10">
        <v>19893000000</v>
      </c>
      <c r="AP11" s="10">
        <v>19424000000</v>
      </c>
      <c r="AQ11" s="10">
        <v>19550000000</v>
      </c>
      <c r="AR11" s="10">
        <v>19285000000</v>
      </c>
      <c r="AS11" s="10">
        <v>19120000000</v>
      </c>
      <c r="AT11" s="10">
        <v>18437000000</v>
      </c>
      <c r="AU11" s="10">
        <v>18484000000</v>
      </c>
      <c r="AV11" s="10">
        <v>18328000000</v>
      </c>
      <c r="AW11" s="10">
        <v>18349000000</v>
      </c>
      <c r="AX11" s="10">
        <v>17866000000</v>
      </c>
      <c r="AY11" s="10">
        <v>17248000000</v>
      </c>
      <c r="AZ11" s="10">
        <v>16843000000</v>
      </c>
      <c r="BA11" s="10">
        <v>16709000000</v>
      </c>
      <c r="BB11" s="10">
        <v>15820000000</v>
      </c>
      <c r="BC11" s="10">
        <v>15543000000</v>
      </c>
      <c r="BD11" s="10">
        <v>15328000000</v>
      </c>
      <c r="BE11" s="10">
        <v>15266000000</v>
      </c>
      <c r="BF11" s="10">
        <v>14679000000</v>
      </c>
      <c r="BG11" s="10">
        <v>14385000000</v>
      </c>
      <c r="BH11" s="10">
        <v>14003000000</v>
      </c>
      <c r="BI11" s="10">
        <v>13937000000</v>
      </c>
      <c r="BJ11" s="10">
        <v>13538000000</v>
      </c>
    </row>
    <row r="12" spans="2:66" ht="16" customHeight="1" x14ac:dyDescent="0.15">
      <c r="B12" s="9" t="s">
        <v>94</v>
      </c>
      <c r="C12" s="10">
        <v>42900000000</v>
      </c>
      <c r="D12" s="10">
        <v>42616000000</v>
      </c>
      <c r="E12" s="10">
        <v>41749000000</v>
      </c>
      <c r="F12" s="10">
        <v>40818000000</v>
      </c>
      <c r="G12" s="10">
        <v>39926000000</v>
      </c>
      <c r="H12" s="10">
        <v>39486000000</v>
      </c>
      <c r="I12" s="10">
        <v>38811000000</v>
      </c>
      <c r="J12" s="10">
        <v>37906000000</v>
      </c>
      <c r="K12" s="10">
        <v>37184000000</v>
      </c>
      <c r="L12" s="10">
        <v>36770000000</v>
      </c>
      <c r="M12" s="10">
        <v>35821000000</v>
      </c>
      <c r="N12" s="10">
        <v>35061000000</v>
      </c>
      <c r="O12" s="10">
        <v>34325000000</v>
      </c>
      <c r="P12" s="10">
        <v>33713000000</v>
      </c>
      <c r="Q12" s="10">
        <v>32904000000</v>
      </c>
      <c r="R12" s="10">
        <v>32184000000</v>
      </c>
      <c r="S12" s="10">
        <v>31416000000</v>
      </c>
      <c r="T12" s="10">
        <v>30999000000</v>
      </c>
      <c r="U12" s="10">
        <v>30307000000</v>
      </c>
      <c r="V12" s="10">
        <v>29826000000</v>
      </c>
      <c r="W12" s="10">
        <v>29082000000</v>
      </c>
      <c r="X12" s="10">
        <v>28396000000</v>
      </c>
      <c r="Y12" s="10">
        <v>28114000000</v>
      </c>
      <c r="Z12" s="10">
        <v>27547000000</v>
      </c>
      <c r="AA12" s="10">
        <v>26967000000</v>
      </c>
      <c r="AB12" s="10">
        <v>26680000000</v>
      </c>
      <c r="AC12" s="10">
        <v>25950000000</v>
      </c>
      <c r="AD12" s="10">
        <v>25305000000</v>
      </c>
      <c r="AE12" s="10">
        <v>24645000000</v>
      </c>
      <c r="AF12" s="10">
        <v>24139000000</v>
      </c>
      <c r="AG12" s="10">
        <v>23611000000</v>
      </c>
      <c r="AH12" s="10">
        <v>23317000000</v>
      </c>
      <c r="AI12" s="10">
        <v>22734000000</v>
      </c>
      <c r="AJ12" s="10">
        <v>23480000000</v>
      </c>
      <c r="AK12" s="10">
        <v>22964000000</v>
      </c>
      <c r="AL12" s="10">
        <v>22506000000</v>
      </c>
      <c r="AM12" s="10">
        <v>21989000000</v>
      </c>
      <c r="AN12" s="10">
        <v>22227000000</v>
      </c>
      <c r="AO12" s="10">
        <v>21723000000</v>
      </c>
      <c r="AP12" s="10">
        <v>21442000000</v>
      </c>
      <c r="AQ12" s="10">
        <v>21141000000</v>
      </c>
      <c r="AR12" s="10">
        <v>20734000000</v>
      </c>
      <c r="AS12" s="10">
        <v>20181000000</v>
      </c>
      <c r="AT12" s="10">
        <v>19730000000</v>
      </c>
      <c r="AU12" s="10">
        <v>19625000000</v>
      </c>
      <c r="AV12" s="10">
        <v>19786000000</v>
      </c>
      <c r="AW12" s="10">
        <v>19400000000</v>
      </c>
      <c r="AX12" s="10">
        <v>19096000000</v>
      </c>
      <c r="AY12" s="10">
        <v>18916000000</v>
      </c>
      <c r="AZ12" s="10">
        <v>19090000000</v>
      </c>
      <c r="BA12" s="10">
        <v>18690000000</v>
      </c>
      <c r="BB12" s="10">
        <v>18404000000</v>
      </c>
      <c r="BC12" s="10">
        <v>18143000000</v>
      </c>
      <c r="BD12" s="10">
        <v>17750000000</v>
      </c>
      <c r="BE12" s="10">
        <v>17454000000</v>
      </c>
      <c r="BF12" s="10">
        <v>17094000000</v>
      </c>
      <c r="BG12" s="10">
        <v>16917000000</v>
      </c>
      <c r="BH12" s="10">
        <v>16672000000</v>
      </c>
      <c r="BI12" s="10">
        <v>16297000000</v>
      </c>
      <c r="BJ12" s="10">
        <v>15946000000</v>
      </c>
    </row>
    <row r="13" spans="2:66" ht="16" customHeight="1" x14ac:dyDescent="0.15">
      <c r="B13" s="9" t="s">
        <v>95</v>
      </c>
      <c r="C13" s="10">
        <v>6604000000</v>
      </c>
      <c r="D13" s="10">
        <v>6425000000</v>
      </c>
      <c r="E13" s="10">
        <v>6468000000</v>
      </c>
      <c r="F13" s="10">
        <v>6422000000</v>
      </c>
      <c r="G13" s="10">
        <v>6669000000</v>
      </c>
      <c r="H13" s="10">
        <v>6455000000</v>
      </c>
      <c r="I13" s="10">
        <v>6377000000</v>
      </c>
      <c r="J13" s="10">
        <v>6316000000</v>
      </c>
      <c r="K13" s="10">
        <v>6845000000</v>
      </c>
      <c r="L13" s="10">
        <v>6755000000</v>
      </c>
      <c r="M13" s="10">
        <v>6702000000</v>
      </c>
      <c r="N13" s="10">
        <v>6843000000</v>
      </c>
      <c r="O13" s="10">
        <v>7314000000</v>
      </c>
      <c r="P13" s="10">
        <v>6977000000</v>
      </c>
      <c r="Q13" s="10">
        <v>6702000000</v>
      </c>
      <c r="R13" s="10">
        <v>6633000000</v>
      </c>
      <c r="S13" s="10">
        <v>6694000000</v>
      </c>
      <c r="T13" s="10">
        <v>6814000000</v>
      </c>
      <c r="U13" s="10">
        <v>6861000000</v>
      </c>
      <c r="V13" s="10">
        <v>6821000000</v>
      </c>
      <c r="W13" s="10">
        <v>7300000000</v>
      </c>
      <c r="X13" s="10">
        <v>6916000000</v>
      </c>
      <c r="Y13" s="10">
        <v>6908000000</v>
      </c>
      <c r="Z13" s="10">
        <v>6869000000</v>
      </c>
      <c r="AA13" s="10">
        <v>7453000000</v>
      </c>
      <c r="AB13" s="10">
        <v>7464000000</v>
      </c>
      <c r="AC13" s="10">
        <v>7325000000</v>
      </c>
      <c r="AD13" s="10">
        <v>7382000000</v>
      </c>
      <c r="AE13" s="10">
        <v>7683000000</v>
      </c>
      <c r="AF13" s="10">
        <v>7000000000</v>
      </c>
      <c r="AG13" s="10">
        <v>6921000000</v>
      </c>
      <c r="AH13" s="10">
        <v>6783000000</v>
      </c>
      <c r="AI13" s="10">
        <v>7274000000</v>
      </c>
      <c r="AJ13" s="10">
        <v>3764000000</v>
      </c>
      <c r="AK13" s="10">
        <v>3806000000</v>
      </c>
      <c r="AL13" s="10">
        <v>3792000000</v>
      </c>
      <c r="AM13" s="10">
        <v>4017000000</v>
      </c>
      <c r="AN13" s="10">
        <v>3805000000</v>
      </c>
      <c r="AO13" s="10">
        <v>2734000000</v>
      </c>
      <c r="AP13" s="10">
        <v>2775000000</v>
      </c>
      <c r="AQ13" s="10">
        <v>2790000000</v>
      </c>
      <c r="AR13" s="10">
        <v>2739000000</v>
      </c>
      <c r="AS13" s="10">
        <v>2737000000</v>
      </c>
      <c r="AT13" s="10">
        <v>2712000000</v>
      </c>
      <c r="AU13" s="10">
        <v>2827000000</v>
      </c>
      <c r="AV13" s="10">
        <v>2765000000</v>
      </c>
      <c r="AW13" s="10">
        <v>2757000000</v>
      </c>
      <c r="AX13" s="10">
        <v>2734000000</v>
      </c>
      <c r="AY13" s="10">
        <v>2387000000</v>
      </c>
      <c r="AZ13" s="10">
        <v>2419000000</v>
      </c>
      <c r="BA13" s="10">
        <v>2399000000</v>
      </c>
      <c r="BB13" s="10">
        <v>2435000000</v>
      </c>
      <c r="BC13" s="10">
        <v>2364000000</v>
      </c>
      <c r="BD13" s="10">
        <v>2321000000</v>
      </c>
      <c r="BE13" s="10">
        <v>2224000000</v>
      </c>
      <c r="BF13" s="10">
        <v>2211000000</v>
      </c>
      <c r="BG13" s="10">
        <v>2269000000</v>
      </c>
      <c r="BH13" s="10">
        <v>2229000000</v>
      </c>
      <c r="BI13" s="10">
        <v>2237000000</v>
      </c>
      <c r="BJ13" s="10">
        <v>2233000000</v>
      </c>
    </row>
    <row r="14" spans="2:66" ht="16" customHeight="1" x14ac:dyDescent="0.15">
      <c r="B14" s="9" t="s">
        <v>96</v>
      </c>
      <c r="C14" s="10">
        <v>6423000000</v>
      </c>
      <c r="D14" s="10">
        <v>6425000000</v>
      </c>
      <c r="E14" s="10">
        <v>6468000000</v>
      </c>
      <c r="F14" s="10">
        <v>6422000000</v>
      </c>
      <c r="G14" s="10">
        <v>6435000000</v>
      </c>
      <c r="H14" s="10">
        <v>6455000000</v>
      </c>
      <c r="I14" s="10">
        <v>6377000000</v>
      </c>
      <c r="J14" s="10">
        <v>6316000000</v>
      </c>
      <c r="K14" s="10">
        <v>6544000000</v>
      </c>
      <c r="L14" s="10">
        <v>6755000000</v>
      </c>
      <c r="M14" s="10">
        <v>6702000000</v>
      </c>
      <c r="N14" s="10">
        <v>6843000000</v>
      </c>
      <c r="O14" s="10">
        <v>6992000000</v>
      </c>
      <c r="P14" s="10">
        <v>6977000000</v>
      </c>
      <c r="Q14" s="10">
        <v>6702000000</v>
      </c>
      <c r="R14" s="10">
        <v>6633000000</v>
      </c>
      <c r="S14" s="10">
        <v>6372000000</v>
      </c>
      <c r="T14" s="10">
        <v>6814000000</v>
      </c>
      <c r="U14" s="10">
        <v>6861000000</v>
      </c>
      <c r="V14" s="10">
        <v>6821000000</v>
      </c>
      <c r="W14" s="10">
        <v>6884000000</v>
      </c>
      <c r="X14" s="10">
        <v>6916000000</v>
      </c>
      <c r="Y14" s="10">
        <v>6908000000</v>
      </c>
      <c r="Z14" s="10">
        <v>6869000000</v>
      </c>
      <c r="AA14" s="10">
        <v>6973000000</v>
      </c>
      <c r="AB14" s="10">
        <v>7464000000</v>
      </c>
      <c r="AC14" s="10">
        <v>7325000000</v>
      </c>
      <c r="AD14" s="10">
        <v>7382000000</v>
      </c>
      <c r="AE14" s="10">
        <v>7154000000</v>
      </c>
      <c r="AF14" s="10">
        <v>7000000000</v>
      </c>
      <c r="AG14" s="10">
        <v>6921000000</v>
      </c>
      <c r="AH14" s="10">
        <v>6783000000</v>
      </c>
      <c r="AI14" s="10">
        <v>6747000000</v>
      </c>
      <c r="AJ14" s="10">
        <v>3764000000</v>
      </c>
      <c r="AK14" s="10">
        <v>3806000000</v>
      </c>
      <c r="AL14" s="10">
        <v>3792000000</v>
      </c>
      <c r="AM14" s="10">
        <v>3810000000</v>
      </c>
      <c r="AN14" s="10">
        <v>3805000000</v>
      </c>
      <c r="AO14" s="10">
        <v>2734000000</v>
      </c>
      <c r="AP14" s="10">
        <v>2775000000</v>
      </c>
      <c r="AQ14" s="10">
        <v>2790000000</v>
      </c>
      <c r="AR14" s="10">
        <v>2739000000</v>
      </c>
      <c r="AS14" s="10">
        <v>2737000000</v>
      </c>
      <c r="AT14" s="10">
        <v>2712000000</v>
      </c>
      <c r="AU14" s="10">
        <v>2755000000</v>
      </c>
      <c r="AV14" s="10">
        <v>2765000000</v>
      </c>
      <c r="AW14" s="10">
        <v>2757000000</v>
      </c>
      <c r="AX14" s="10">
        <v>2734000000</v>
      </c>
      <c r="AY14" s="10">
        <v>2387000000</v>
      </c>
      <c r="AZ14" s="10">
        <v>2419000000</v>
      </c>
      <c r="BA14" s="10">
        <v>2399000000</v>
      </c>
      <c r="BB14" s="10">
        <v>2435000000</v>
      </c>
      <c r="BC14" s="10">
        <v>2326000000</v>
      </c>
      <c r="BD14" s="10">
        <v>2321000000</v>
      </c>
      <c r="BE14" s="10">
        <v>2224000000</v>
      </c>
      <c r="BF14" s="10">
        <v>2211000000</v>
      </c>
      <c r="BG14" s="10">
        <v>2200000000</v>
      </c>
      <c r="BH14" s="10">
        <v>2229000000</v>
      </c>
      <c r="BI14" s="10">
        <v>2237000000</v>
      </c>
      <c r="BJ14" s="10">
        <v>2233000000</v>
      </c>
    </row>
    <row r="15" spans="2:66" ht="16" customHeight="1" x14ac:dyDescent="0.15">
      <c r="B15" s="9" t="s">
        <v>97</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0">
        <v>0</v>
      </c>
      <c r="BA15" s="10">
        <v>0</v>
      </c>
      <c r="BB15" s="10">
        <v>0</v>
      </c>
      <c r="BC15" s="10">
        <v>0</v>
      </c>
      <c r="BD15" s="10">
        <v>0</v>
      </c>
      <c r="BE15" s="10">
        <v>0</v>
      </c>
      <c r="BF15" s="10">
        <v>0</v>
      </c>
      <c r="BG15" s="10">
        <v>0</v>
      </c>
      <c r="BH15" s="10">
        <v>0</v>
      </c>
      <c r="BI15" s="10">
        <v>0</v>
      </c>
      <c r="BJ15" s="10">
        <v>0</v>
      </c>
    </row>
    <row r="16" spans="2:66" ht="16" customHeight="1" x14ac:dyDescent="0.15">
      <c r="B16" s="9" t="s">
        <v>98</v>
      </c>
      <c r="C16" s="10">
        <v>542000000</v>
      </c>
      <c r="D16" s="10">
        <v>1236000000</v>
      </c>
      <c r="E16" s="10">
        <v>1091000000</v>
      </c>
      <c r="F16" s="10">
        <v>994000000</v>
      </c>
      <c r="G16" s="10">
        <v>962000000</v>
      </c>
      <c r="H16" s="10">
        <v>1219000000</v>
      </c>
      <c r="I16" s="10">
        <v>1927000000</v>
      </c>
      <c r="J16" s="10">
        <v>1054000000</v>
      </c>
      <c r="K16" s="10">
        <v>968000000</v>
      </c>
      <c r="L16" s="10">
        <v>1122000000</v>
      </c>
      <c r="M16" s="10">
        <v>1123000000</v>
      </c>
      <c r="N16" s="10">
        <v>991000000</v>
      </c>
      <c r="O16" s="10">
        <v>929000000</v>
      </c>
      <c r="P16" s="10">
        <v>790000000</v>
      </c>
      <c r="Q16" s="10">
        <v>922000000</v>
      </c>
      <c r="R16" s="10">
        <v>848000000</v>
      </c>
      <c r="S16" s="10">
        <v>828000000</v>
      </c>
      <c r="T16" s="10">
        <v>884000000</v>
      </c>
      <c r="U16" s="10">
        <v>882000000</v>
      </c>
      <c r="V16" s="10">
        <v>742000000</v>
      </c>
      <c r="W16" s="10">
        <v>1098000000</v>
      </c>
      <c r="X16" s="10">
        <v>1045000000</v>
      </c>
      <c r="Y16" s="10">
        <v>1220000000</v>
      </c>
      <c r="Z16" s="10">
        <v>1033000000</v>
      </c>
      <c r="AA16" s="10">
        <v>1070000000</v>
      </c>
      <c r="AB16" s="10">
        <v>1592000000</v>
      </c>
      <c r="AC16" s="10">
        <v>925000000</v>
      </c>
      <c r="AD16" s="10">
        <v>697000000</v>
      </c>
      <c r="AE16" s="10">
        <v>546000000</v>
      </c>
      <c r="AF16" s="10">
        <v>820000000</v>
      </c>
      <c r="AG16" s="10">
        <v>901000000</v>
      </c>
      <c r="AH16" s="10">
        <v>667000000</v>
      </c>
      <c r="AI16" s="10">
        <v>707000000</v>
      </c>
      <c r="AJ16" s="10">
        <v>678000000</v>
      </c>
      <c r="AK16" s="10">
        <v>460000000</v>
      </c>
      <c r="AL16" s="10">
        <v>449000000</v>
      </c>
      <c r="AM16" s="10">
        <v>355000000</v>
      </c>
      <c r="AN16" s="10">
        <v>422000000</v>
      </c>
      <c r="AO16" s="10">
        <v>381000000</v>
      </c>
      <c r="AP16" s="10">
        <v>369000000</v>
      </c>
      <c r="AQ16" s="10">
        <v>330000000</v>
      </c>
      <c r="AR16" s="10">
        <v>456000000</v>
      </c>
      <c r="AS16" s="10">
        <v>441000000</v>
      </c>
      <c r="AT16" s="10">
        <v>352000000</v>
      </c>
      <c r="AU16" s="10">
        <v>323000000</v>
      </c>
      <c r="AV16" s="10">
        <v>453000000</v>
      </c>
      <c r="AW16" s="10">
        <v>474000000</v>
      </c>
      <c r="AX16" s="10">
        <v>371000000</v>
      </c>
      <c r="AY16" s="10">
        <v>1069000000</v>
      </c>
      <c r="AZ16" s="10">
        <v>1076000000</v>
      </c>
      <c r="BA16" s="10">
        <v>995000000</v>
      </c>
      <c r="BB16" s="10">
        <v>962000000</v>
      </c>
      <c r="BC16" s="10">
        <v>939000000</v>
      </c>
      <c r="BD16" s="10">
        <v>988000000</v>
      </c>
      <c r="BE16" s="10">
        <v>842000000</v>
      </c>
      <c r="BF16" s="10">
        <v>815000000</v>
      </c>
      <c r="BG16" s="10">
        <v>780000000</v>
      </c>
      <c r="BH16" s="10">
        <v>817000000</v>
      </c>
      <c r="BI16" s="10">
        <v>4969000000</v>
      </c>
      <c r="BJ16" s="10">
        <v>817000000</v>
      </c>
    </row>
    <row r="17" spans="2:62" ht="16" customHeight="1" x14ac:dyDescent="0.15">
      <c r="B17" s="20" t="s">
        <v>99</v>
      </c>
      <c r="C17" s="21">
        <v>3771000000</v>
      </c>
      <c r="D17" s="21">
        <v>3801000000</v>
      </c>
      <c r="E17" s="21">
        <v>3691000000</v>
      </c>
      <c r="F17" s="21">
        <v>3766000000</v>
      </c>
      <c r="G17" s="21">
        <v>4053000000</v>
      </c>
      <c r="H17" s="21">
        <v>4117000000</v>
      </c>
      <c r="I17" s="21">
        <v>3903000000</v>
      </c>
      <c r="J17" s="21">
        <v>3879000000</v>
      </c>
      <c r="K17" s="21">
        <v>4381000000</v>
      </c>
      <c r="L17" s="21">
        <v>3906000000</v>
      </c>
      <c r="M17" s="21">
        <v>3627000000</v>
      </c>
      <c r="N17" s="21">
        <v>3764000000</v>
      </c>
      <c r="O17" s="21">
        <v>4070000000</v>
      </c>
      <c r="P17" s="21">
        <v>4152000000</v>
      </c>
      <c r="Q17" s="21">
        <v>3734000000</v>
      </c>
      <c r="R17" s="21">
        <v>3354000000</v>
      </c>
      <c r="S17" s="21">
        <v>3257000000</v>
      </c>
      <c r="T17" s="21">
        <v>3372000000</v>
      </c>
      <c r="U17" s="21">
        <v>3390000000</v>
      </c>
      <c r="V17" s="21">
        <v>3185000000</v>
      </c>
      <c r="W17" s="21">
        <v>4004000000</v>
      </c>
      <c r="X17" s="21">
        <v>4280000000</v>
      </c>
      <c r="Y17" s="21">
        <v>3556000000</v>
      </c>
      <c r="Z17" s="21">
        <v>3612000000</v>
      </c>
      <c r="AA17" s="21">
        <v>3862000000</v>
      </c>
      <c r="AB17" s="21">
        <v>3115000000</v>
      </c>
      <c r="AC17" s="21">
        <v>2785000000</v>
      </c>
      <c r="AD17" s="21">
        <v>3011000000</v>
      </c>
      <c r="AE17" s="21">
        <v>2789000000</v>
      </c>
      <c r="AF17" s="21">
        <v>2230000000</v>
      </c>
      <c r="AG17" s="21">
        <v>2068000000</v>
      </c>
      <c r="AH17" s="21">
        <v>2587000000</v>
      </c>
      <c r="AI17" s="21">
        <v>2939000000</v>
      </c>
      <c r="AJ17" s="21">
        <v>1266000000</v>
      </c>
      <c r="AK17" s="21">
        <v>1135000000</v>
      </c>
      <c r="AL17" s="21">
        <v>1267000000</v>
      </c>
      <c r="AM17" s="21">
        <v>1511000000</v>
      </c>
      <c r="AN17" s="21">
        <v>1396000000</v>
      </c>
      <c r="AO17" s="21">
        <v>1145000000</v>
      </c>
      <c r="AP17" s="21">
        <v>1138000000</v>
      </c>
      <c r="AQ17" s="21">
        <v>1047000000</v>
      </c>
      <c r="AR17" s="21">
        <v>924000000</v>
      </c>
      <c r="AS17" s="21">
        <v>819000000</v>
      </c>
      <c r="AT17" s="21">
        <v>1031000000</v>
      </c>
      <c r="AU17" s="21">
        <v>1054000000</v>
      </c>
      <c r="AV17" s="21">
        <v>992000000</v>
      </c>
      <c r="AW17" s="21">
        <v>1047000000</v>
      </c>
      <c r="AX17" s="21">
        <v>1214000000</v>
      </c>
      <c r="AY17" s="21">
        <v>1212000000</v>
      </c>
      <c r="AZ17" s="21">
        <v>1292000000</v>
      </c>
      <c r="BA17" s="21">
        <v>1176000000</v>
      </c>
      <c r="BB17" s="21">
        <v>1620000000</v>
      </c>
      <c r="BC17" s="21">
        <v>1231000000</v>
      </c>
      <c r="BD17" s="21">
        <v>1315000000</v>
      </c>
      <c r="BE17" s="21">
        <v>1205000000</v>
      </c>
      <c r="BF17" s="21">
        <v>1286000000</v>
      </c>
      <c r="BG17" s="21">
        <v>1033000000</v>
      </c>
      <c r="BH17" s="21">
        <v>4190000000</v>
      </c>
      <c r="BI17" s="21">
        <v>4223000000</v>
      </c>
      <c r="BJ17" s="21">
        <v>3931000000</v>
      </c>
    </row>
    <row r="18" spans="2:62" s="13" customFormat="1" ht="16" customHeight="1" x14ac:dyDescent="0.15">
      <c r="B18" s="30" t="s">
        <v>100</v>
      </c>
      <c r="C18" s="31">
        <v>87007000000</v>
      </c>
      <c r="D18" s="31">
        <v>86114000000</v>
      </c>
      <c r="E18" s="31">
        <v>88051000000</v>
      </c>
      <c r="F18" s="31">
        <v>87576000000</v>
      </c>
      <c r="G18" s="31">
        <v>87143000000</v>
      </c>
      <c r="H18" s="31">
        <v>85775000000</v>
      </c>
      <c r="I18" s="31">
        <v>85591000000</v>
      </c>
      <c r="J18" s="31">
        <v>85826000000</v>
      </c>
      <c r="K18" s="31">
        <v>85994000000</v>
      </c>
      <c r="L18" s="31">
        <v>84108000000</v>
      </c>
      <c r="M18" s="31">
        <v>84247000000</v>
      </c>
      <c r="N18" s="31">
        <v>82048000000</v>
      </c>
      <c r="O18" s="31">
        <v>82777000000</v>
      </c>
      <c r="P18" s="31">
        <v>82793000000</v>
      </c>
      <c r="Q18" s="31">
        <v>81156000000</v>
      </c>
      <c r="R18" s="31">
        <v>77648000000</v>
      </c>
      <c r="S18" s="24">
        <v>73537000000</v>
      </c>
      <c r="T18" s="24">
        <v>70014000000</v>
      </c>
      <c r="U18" s="24">
        <v>69954000000</v>
      </c>
      <c r="V18" s="24">
        <v>68452000000</v>
      </c>
      <c r="W18" s="24">
        <v>54403000000</v>
      </c>
      <c r="X18" s="24">
        <v>54464000000</v>
      </c>
      <c r="Y18" s="24">
        <v>53289000000</v>
      </c>
      <c r="Z18" s="24">
        <v>51901000000</v>
      </c>
      <c r="AA18" s="24">
        <v>52330000000</v>
      </c>
      <c r="AB18" s="24">
        <v>51851000000</v>
      </c>
      <c r="AC18" s="24">
        <v>50281000000</v>
      </c>
      <c r="AD18" s="24">
        <v>49350000000</v>
      </c>
      <c r="AE18" s="24">
        <v>48552000000</v>
      </c>
      <c r="AF18" s="24">
        <v>46781000000</v>
      </c>
      <c r="AG18" s="24">
        <v>46348000000</v>
      </c>
      <c r="AH18" s="24">
        <v>45575000000</v>
      </c>
      <c r="AI18" s="24">
        <v>45959000000</v>
      </c>
      <c r="AJ18" s="24">
        <v>37819000000</v>
      </c>
      <c r="AK18" s="24">
        <v>38371000000</v>
      </c>
      <c r="AL18" s="24">
        <v>37245000000</v>
      </c>
      <c r="AM18" s="24">
        <v>36469000000</v>
      </c>
      <c r="AN18" s="24">
        <v>36108000000</v>
      </c>
      <c r="AO18" s="24">
        <v>32984000000</v>
      </c>
      <c r="AP18" s="24">
        <v>32587000000</v>
      </c>
      <c r="AQ18" s="24">
        <v>33070000000</v>
      </c>
      <c r="AR18" s="24">
        <v>32729000000</v>
      </c>
      <c r="AS18" s="24">
        <v>33542000000</v>
      </c>
      <c r="AT18" s="24">
        <v>33673000000</v>
      </c>
      <c r="AU18" s="24">
        <v>33567000000</v>
      </c>
      <c r="AV18" s="24">
        <v>31830000000</v>
      </c>
      <c r="AW18" s="24">
        <v>31312000000</v>
      </c>
      <c r="AX18" s="24">
        <v>30691000000</v>
      </c>
      <c r="AY18" s="24">
        <v>29903000000</v>
      </c>
      <c r="AZ18" s="24">
        <v>28752000000</v>
      </c>
      <c r="BA18" s="24">
        <v>28452000000</v>
      </c>
      <c r="BB18" s="24">
        <v>27838000000</v>
      </c>
      <c r="BC18" s="24">
        <v>27385000000</v>
      </c>
      <c r="BD18" s="24">
        <v>26202000000</v>
      </c>
      <c r="BE18" s="24">
        <v>26093000000</v>
      </c>
      <c r="BF18" s="24">
        <v>25212000000</v>
      </c>
      <c r="BG18" s="24">
        <v>24902000000</v>
      </c>
      <c r="BH18" s="24">
        <v>24876000000</v>
      </c>
      <c r="BI18" s="24">
        <v>24594000000</v>
      </c>
      <c r="BJ18" s="24">
        <v>23857000000</v>
      </c>
    </row>
    <row r="19" spans="2:62" s="13" customFormat="1" ht="16" customHeight="1" x14ac:dyDescent="0.15">
      <c r="B19" s="14" t="s">
        <v>101</v>
      </c>
      <c r="C19" s="15">
        <v>13355000000</v>
      </c>
      <c r="D19" s="15">
        <v>13308000000</v>
      </c>
      <c r="E19" s="15">
        <v>14248000000</v>
      </c>
      <c r="F19" s="15">
        <v>13811000000</v>
      </c>
      <c r="G19" s="15">
        <v>13586000000</v>
      </c>
      <c r="H19" s="15">
        <v>13580000000</v>
      </c>
      <c r="I19" s="15">
        <v>14039000000</v>
      </c>
      <c r="J19" s="15">
        <v>13765000000</v>
      </c>
      <c r="K19" s="15">
        <v>14274000000</v>
      </c>
      <c r="L19" s="15">
        <v>13990000000</v>
      </c>
      <c r="M19" s="15">
        <v>13884000000</v>
      </c>
      <c r="N19" s="15">
        <v>12910000000</v>
      </c>
      <c r="O19" s="15">
        <v>13660000000</v>
      </c>
      <c r="P19" s="15">
        <v>13566000000</v>
      </c>
      <c r="Q19" s="15">
        <v>12115000000</v>
      </c>
      <c r="R19" s="15">
        <v>11195000000</v>
      </c>
      <c r="S19" s="15">
        <v>10344000000</v>
      </c>
      <c r="T19" s="15">
        <v>10325000000</v>
      </c>
      <c r="U19" s="15">
        <v>10547000000</v>
      </c>
      <c r="V19" s="15">
        <v>9935000000</v>
      </c>
      <c r="W19" s="15">
        <v>9013000000</v>
      </c>
      <c r="X19" s="15">
        <v>9256000000</v>
      </c>
      <c r="Y19" s="15">
        <v>9496000000</v>
      </c>
      <c r="Z19" s="15">
        <v>9606000000</v>
      </c>
      <c r="AA19" s="15">
        <v>9627000000</v>
      </c>
      <c r="AB19" s="15">
        <v>9503000000</v>
      </c>
      <c r="AC19" s="15">
        <v>8227000000</v>
      </c>
      <c r="AD19" s="15">
        <v>7790000000</v>
      </c>
      <c r="AE19" s="15">
        <v>7918000000</v>
      </c>
      <c r="AF19" s="15">
        <v>7450000000</v>
      </c>
      <c r="AG19" s="15">
        <v>7807000000</v>
      </c>
      <c r="AH19" s="15">
        <v>7474000000</v>
      </c>
      <c r="AI19" s="15">
        <v>8008000000</v>
      </c>
      <c r="AJ19" s="15">
        <v>5939000000</v>
      </c>
      <c r="AK19" s="15">
        <v>5951000000</v>
      </c>
      <c r="AL19" s="15">
        <v>5844000000</v>
      </c>
      <c r="AM19" s="15">
        <v>5956000000</v>
      </c>
      <c r="AN19" s="15">
        <v>5243000000</v>
      </c>
      <c r="AO19" s="15">
        <v>5173000000</v>
      </c>
      <c r="AP19" s="15">
        <v>5153000000</v>
      </c>
      <c r="AQ19" s="15">
        <v>5312000000</v>
      </c>
      <c r="AR19" s="15">
        <v>5019000000</v>
      </c>
      <c r="AS19" s="15">
        <v>5406000000</v>
      </c>
      <c r="AT19" s="15">
        <v>5523000000</v>
      </c>
      <c r="AU19" s="15">
        <v>5750000000</v>
      </c>
      <c r="AV19" s="15">
        <v>5099000000</v>
      </c>
      <c r="AW19" s="15">
        <v>4828000000</v>
      </c>
      <c r="AX19" s="15">
        <v>4809000000</v>
      </c>
      <c r="AY19" s="15">
        <v>5374000000</v>
      </c>
      <c r="AZ19" s="15">
        <v>5152000000</v>
      </c>
      <c r="BA19" s="15">
        <v>5380000000</v>
      </c>
      <c r="BB19" s="15">
        <v>4981000000</v>
      </c>
      <c r="BC19" s="15">
        <v>4882000000</v>
      </c>
      <c r="BD19" s="15">
        <v>4574000000</v>
      </c>
      <c r="BE19" s="15">
        <v>4863000000</v>
      </c>
      <c r="BF19" s="15">
        <v>4541000000</v>
      </c>
      <c r="BG19" s="15">
        <v>4645000000</v>
      </c>
      <c r="BH19" s="15">
        <v>4372000000</v>
      </c>
      <c r="BI19" s="15">
        <v>4119000000</v>
      </c>
      <c r="BJ19" s="15">
        <v>3886000000</v>
      </c>
    </row>
    <row r="20" spans="2:62" ht="16" customHeight="1" x14ac:dyDescent="0.15">
      <c r="B20" s="9" t="s">
        <v>102</v>
      </c>
      <c r="C20" s="10">
        <v>3189000000</v>
      </c>
      <c r="D20" s="10">
        <v>3780000000</v>
      </c>
      <c r="E20" s="10">
        <v>4002000000</v>
      </c>
      <c r="F20" s="10">
        <v>3794000000</v>
      </c>
      <c r="G20" s="10">
        <v>3848000000</v>
      </c>
      <c r="H20" s="10">
        <v>3987000000</v>
      </c>
      <c r="I20" s="10">
        <v>3989000000</v>
      </c>
      <c r="J20" s="10">
        <v>4167000000</v>
      </c>
      <c r="K20" s="10">
        <v>4030000000</v>
      </c>
      <c r="L20" s="10">
        <v>4187000000</v>
      </c>
      <c r="M20" s="10">
        <v>4190000000</v>
      </c>
      <c r="N20" s="10">
        <v>3822000000</v>
      </c>
      <c r="O20" s="10">
        <v>3841000000</v>
      </c>
      <c r="P20" s="10">
        <v>3990000000</v>
      </c>
      <c r="Q20" s="10">
        <v>3733000000</v>
      </c>
      <c r="R20" s="10">
        <v>3339000000</v>
      </c>
      <c r="S20" s="10">
        <v>3269000000</v>
      </c>
      <c r="T20" s="10">
        <v>3193000000</v>
      </c>
      <c r="U20" s="10">
        <v>3283000000</v>
      </c>
      <c r="V20" s="10">
        <v>3179000000</v>
      </c>
      <c r="W20" s="10">
        <v>3030000000</v>
      </c>
      <c r="X20" s="10">
        <v>3156000000</v>
      </c>
      <c r="Y20" s="10">
        <v>3400000000</v>
      </c>
      <c r="Z20" s="10">
        <v>3066000000</v>
      </c>
      <c r="AA20" s="10">
        <v>2977000000</v>
      </c>
      <c r="AB20" s="10">
        <v>3102000000</v>
      </c>
      <c r="AC20" s="10">
        <v>3147000000</v>
      </c>
      <c r="AD20" s="10">
        <v>2938000000</v>
      </c>
      <c r="AE20" s="10">
        <v>2752000000</v>
      </c>
      <c r="AF20" s="10">
        <v>2707000000</v>
      </c>
      <c r="AG20" s="10">
        <v>2954000000</v>
      </c>
      <c r="AH20" s="10">
        <v>2851000000</v>
      </c>
      <c r="AI20" s="10">
        <v>2944000000</v>
      </c>
      <c r="AJ20" s="10">
        <v>2024000000</v>
      </c>
      <c r="AK20" s="10">
        <v>2129000000</v>
      </c>
      <c r="AL20" s="10">
        <v>2049000000</v>
      </c>
      <c r="AM20" s="10">
        <v>2066000000</v>
      </c>
      <c r="AN20" s="10">
        <v>2050000000</v>
      </c>
      <c r="AO20" s="10">
        <v>1968000000</v>
      </c>
      <c r="AP20" s="10">
        <v>1973000000</v>
      </c>
      <c r="AQ20" s="10">
        <v>1971000000</v>
      </c>
      <c r="AR20" s="10">
        <v>1903000000</v>
      </c>
      <c r="AS20" s="10">
        <v>1868000000</v>
      </c>
      <c r="AT20" s="10">
        <v>1879000000</v>
      </c>
      <c r="AU20" s="10">
        <v>1879000000</v>
      </c>
      <c r="AV20" s="10">
        <v>1730000000</v>
      </c>
      <c r="AW20" s="10">
        <v>1730000000</v>
      </c>
      <c r="AX20" s="10">
        <v>1643000000</v>
      </c>
      <c r="AY20" s="10">
        <v>1613000000</v>
      </c>
      <c r="AZ20" s="10">
        <v>1687000000</v>
      </c>
      <c r="BA20" s="10">
        <v>1646000000</v>
      </c>
      <c r="BB20" s="10">
        <v>1563000000</v>
      </c>
      <c r="BC20" s="10">
        <v>1702000000</v>
      </c>
      <c r="BD20" s="10">
        <v>1590000000</v>
      </c>
      <c r="BE20" s="10">
        <v>1561000000</v>
      </c>
      <c r="BF20" s="10">
        <v>1423000000</v>
      </c>
      <c r="BG20" s="10">
        <v>1522000000</v>
      </c>
      <c r="BH20" s="10">
        <v>1489000000</v>
      </c>
      <c r="BI20" s="10">
        <v>1417000000</v>
      </c>
      <c r="BJ20" s="10">
        <v>1311000000</v>
      </c>
    </row>
    <row r="21" spans="2:62" ht="16" customHeight="1" x14ac:dyDescent="0.15">
      <c r="B21" s="9" t="s">
        <v>103</v>
      </c>
      <c r="C21" s="10">
        <v>23000000</v>
      </c>
      <c r="D21" s="10">
        <v>23000000</v>
      </c>
      <c r="E21" s="10">
        <v>21000000</v>
      </c>
      <c r="F21" s="10">
        <v>21000000</v>
      </c>
      <c r="G21" s="10">
        <v>19000000</v>
      </c>
      <c r="H21" s="10">
        <v>15000000</v>
      </c>
      <c r="I21" s="10">
        <v>15000000</v>
      </c>
      <c r="J21" s="10">
        <v>14000000</v>
      </c>
      <c r="K21" s="10">
        <v>8000000</v>
      </c>
      <c r="L21" s="10">
        <v>8000000</v>
      </c>
      <c r="M21" s="10">
        <v>9000000</v>
      </c>
      <c r="N21" s="10">
        <v>11000000</v>
      </c>
      <c r="O21" s="10">
        <v>9000000</v>
      </c>
      <c r="P21" s="10">
        <v>9000000</v>
      </c>
      <c r="Q21" s="10">
        <v>9000000</v>
      </c>
      <c r="R21" s="10">
        <v>9000000</v>
      </c>
      <c r="S21" s="10">
        <v>10000000</v>
      </c>
      <c r="T21" s="10">
        <v>10000000</v>
      </c>
      <c r="U21" s="10">
        <v>10000000</v>
      </c>
      <c r="V21" s="10">
        <v>0</v>
      </c>
      <c r="W21" s="10">
        <v>11000000</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0</v>
      </c>
      <c r="AO21" s="10">
        <v>0</v>
      </c>
      <c r="AP21" s="10">
        <v>0</v>
      </c>
      <c r="AQ21" s="10">
        <v>0</v>
      </c>
      <c r="AR21" s="10">
        <v>0</v>
      </c>
      <c r="AS21" s="10">
        <v>0</v>
      </c>
      <c r="AT21" s="10">
        <v>0</v>
      </c>
      <c r="AU21" s="10">
        <v>0</v>
      </c>
      <c r="AV21" s="10">
        <v>0</v>
      </c>
      <c r="AW21" s="10">
        <v>0</v>
      </c>
      <c r="AX21" s="10">
        <v>0</v>
      </c>
      <c r="AY21" s="10">
        <v>0</v>
      </c>
      <c r="AZ21" s="10">
        <v>0</v>
      </c>
      <c r="BA21" s="10">
        <v>0</v>
      </c>
      <c r="BB21" s="10">
        <v>0</v>
      </c>
      <c r="BC21" s="10">
        <v>0</v>
      </c>
      <c r="BD21" s="10">
        <v>0</v>
      </c>
      <c r="BE21" s="10">
        <v>0</v>
      </c>
      <c r="BF21" s="10">
        <v>0</v>
      </c>
      <c r="BG21" s="10">
        <v>0</v>
      </c>
      <c r="BH21" s="10">
        <v>0</v>
      </c>
      <c r="BI21" s="10">
        <v>0</v>
      </c>
      <c r="BJ21" s="10">
        <v>0</v>
      </c>
    </row>
    <row r="22" spans="2:62" ht="16" customHeight="1" x14ac:dyDescent="0.15">
      <c r="B22" s="9" t="s">
        <v>104</v>
      </c>
      <c r="C22" s="10">
        <v>68000000</v>
      </c>
      <c r="D22" s="10">
        <v>67000000</v>
      </c>
      <c r="E22" s="10">
        <v>334000000</v>
      </c>
      <c r="F22" s="10">
        <v>351000000</v>
      </c>
      <c r="G22" s="10">
        <v>126000000</v>
      </c>
      <c r="H22" s="10">
        <v>147000000</v>
      </c>
      <c r="I22" s="10">
        <v>172000000</v>
      </c>
      <c r="J22" s="10">
        <v>139000000</v>
      </c>
      <c r="K22" s="10">
        <v>82000000</v>
      </c>
      <c r="L22" s="10">
        <v>116000000</v>
      </c>
      <c r="M22" s="10">
        <v>117000000</v>
      </c>
      <c r="N22" s="10">
        <v>125000000</v>
      </c>
      <c r="O22" s="10">
        <v>146000000</v>
      </c>
      <c r="P22" s="10">
        <v>646000000</v>
      </c>
      <c r="Q22" s="10">
        <v>97000000</v>
      </c>
      <c r="R22" s="10">
        <v>87000000</v>
      </c>
      <c r="S22" s="10">
        <v>51000000</v>
      </c>
      <c r="T22" s="10">
        <v>335000000</v>
      </c>
      <c r="U22" s="10">
        <v>166000000</v>
      </c>
      <c r="V22" s="10">
        <v>35000000</v>
      </c>
      <c r="W22" s="10">
        <v>964000000</v>
      </c>
      <c r="X22" s="10">
        <v>1198000000</v>
      </c>
      <c r="Y22" s="10">
        <v>892000000</v>
      </c>
      <c r="Z22" s="10">
        <v>1703000000</v>
      </c>
      <c r="AA22" s="10">
        <v>1342000000</v>
      </c>
      <c r="AB22" s="10">
        <v>1563000000</v>
      </c>
      <c r="AC22" s="10">
        <v>261000000</v>
      </c>
      <c r="AD22" s="10">
        <v>19000000</v>
      </c>
      <c r="AE22" s="10">
        <v>22000000</v>
      </c>
      <c r="AF22" s="10">
        <v>45000000</v>
      </c>
      <c r="AG22" s="10">
        <v>43000000</v>
      </c>
      <c r="AH22" s="10">
        <v>47000000</v>
      </c>
      <c r="AI22" s="10">
        <v>29000000</v>
      </c>
      <c r="AJ22" s="10">
        <v>11000000</v>
      </c>
      <c r="AK22" s="10">
        <v>14000000</v>
      </c>
      <c r="AL22" s="10">
        <v>14000000</v>
      </c>
      <c r="AM22" s="10">
        <v>19000000</v>
      </c>
      <c r="AN22" s="10">
        <v>0</v>
      </c>
      <c r="AO22" s="10">
        <v>0</v>
      </c>
      <c r="AP22" s="10">
        <v>1000000</v>
      </c>
      <c r="AQ22" s="10">
        <v>1000000</v>
      </c>
      <c r="AR22" s="10">
        <v>1000000</v>
      </c>
      <c r="AS22" s="10">
        <v>251000000</v>
      </c>
      <c r="AT22" s="10">
        <v>254000000</v>
      </c>
      <c r="AU22" s="10">
        <v>251000000</v>
      </c>
      <c r="AV22" s="10">
        <v>251000000</v>
      </c>
      <c r="AW22" s="10">
        <v>1000000</v>
      </c>
      <c r="AX22" s="10">
        <v>117000000</v>
      </c>
      <c r="AY22" s="10">
        <v>417000000</v>
      </c>
      <c r="AZ22" s="10">
        <v>419000000</v>
      </c>
      <c r="BA22" s="10">
        <v>428000000</v>
      </c>
      <c r="BB22" s="10">
        <v>301000000</v>
      </c>
      <c r="BC22" s="10">
        <v>18000000</v>
      </c>
      <c r="BD22" s="10">
        <v>18000000</v>
      </c>
      <c r="BE22" s="10">
        <v>251000000</v>
      </c>
      <c r="BF22" s="10">
        <v>251000000</v>
      </c>
      <c r="BG22" s="10">
        <v>262000000</v>
      </c>
      <c r="BH22" s="10">
        <v>283000000</v>
      </c>
      <c r="BI22" s="10">
        <v>40000000</v>
      </c>
      <c r="BJ22" s="10">
        <v>158000000</v>
      </c>
    </row>
    <row r="23" spans="2:62" ht="16" customHeight="1" x14ac:dyDescent="0.15">
      <c r="B23" s="9" t="s">
        <v>105</v>
      </c>
      <c r="C23" s="10">
        <v>2531000000</v>
      </c>
      <c r="D23" s="10">
        <v>2514000000</v>
      </c>
      <c r="E23" s="10">
        <v>2767000000</v>
      </c>
      <c r="F23" s="10">
        <v>2733000000</v>
      </c>
      <c r="G23" s="10">
        <v>2516000000</v>
      </c>
      <c r="H23" s="10">
        <v>2593000000</v>
      </c>
      <c r="I23" s="10">
        <v>2670000000</v>
      </c>
      <c r="J23" s="10">
        <v>2609000000</v>
      </c>
      <c r="K23" s="10">
        <v>2525000000</v>
      </c>
      <c r="L23" s="10">
        <v>2511000000</v>
      </c>
      <c r="M23" s="10">
        <v>2488000000</v>
      </c>
      <c r="N23" s="10">
        <v>2388000000</v>
      </c>
      <c r="O23" s="10">
        <v>2354000000</v>
      </c>
      <c r="P23" s="10">
        <v>0</v>
      </c>
      <c r="Q23" s="10">
        <v>0</v>
      </c>
      <c r="R23" s="10">
        <v>0</v>
      </c>
      <c r="S23" s="10">
        <v>1974000000</v>
      </c>
      <c r="T23" s="10">
        <v>300000000</v>
      </c>
      <c r="U23" s="10">
        <v>150000000</v>
      </c>
      <c r="V23" s="10">
        <v>1931000000</v>
      </c>
      <c r="W23" s="10">
        <v>964000000</v>
      </c>
      <c r="X23" s="10">
        <v>225000000</v>
      </c>
      <c r="Y23" s="10">
        <v>250000000</v>
      </c>
      <c r="Z23" s="10">
        <v>299000000</v>
      </c>
      <c r="AA23" s="10">
        <v>1342000000</v>
      </c>
      <c r="AB23" s="10">
        <v>799000000</v>
      </c>
      <c r="AC23" s="10">
        <v>250000000</v>
      </c>
      <c r="AD23" s="10">
        <v>19000000</v>
      </c>
      <c r="AE23" s="10">
        <v>22000000</v>
      </c>
      <c r="AF23" s="10">
        <v>45000000</v>
      </c>
      <c r="AG23" s="10">
        <v>43000000</v>
      </c>
      <c r="AH23" s="10">
        <v>47000000</v>
      </c>
      <c r="AI23" s="10">
        <v>29000000</v>
      </c>
      <c r="AJ23" s="10">
        <v>11000000</v>
      </c>
      <c r="AK23" s="10">
        <v>14000000</v>
      </c>
      <c r="AL23" s="10">
        <v>14000000</v>
      </c>
      <c r="AM23" s="10">
        <v>19000000</v>
      </c>
      <c r="AN23" s="10">
        <v>0</v>
      </c>
      <c r="AO23" s="10">
        <v>0</v>
      </c>
      <c r="AP23" s="10">
        <v>1000000</v>
      </c>
      <c r="AQ23" s="10">
        <v>1000000</v>
      </c>
      <c r="AR23" s="10">
        <v>1000000</v>
      </c>
      <c r="AS23" s="10">
        <v>251000000</v>
      </c>
      <c r="AT23" s="10">
        <v>254000000</v>
      </c>
      <c r="AU23" s="10">
        <v>251000000</v>
      </c>
      <c r="AV23" s="10">
        <v>251000000</v>
      </c>
      <c r="AW23" s="10">
        <v>1000000</v>
      </c>
      <c r="AX23" s="10">
        <v>117000000</v>
      </c>
      <c r="AY23" s="10">
        <v>417000000</v>
      </c>
      <c r="AZ23" s="10">
        <v>419000000</v>
      </c>
      <c r="BA23" s="10">
        <v>428000000</v>
      </c>
      <c r="BB23" s="10">
        <v>301000000</v>
      </c>
      <c r="BC23" s="10">
        <v>18000000</v>
      </c>
      <c r="BD23" s="10">
        <v>18000000</v>
      </c>
      <c r="BE23" s="10">
        <v>251000000</v>
      </c>
      <c r="BF23" s="10">
        <v>251000000</v>
      </c>
      <c r="BG23" s="10">
        <v>262000000</v>
      </c>
      <c r="BH23" s="10">
        <v>283000000</v>
      </c>
      <c r="BI23" s="10">
        <v>40000000</v>
      </c>
      <c r="BJ23" s="10">
        <v>158000000</v>
      </c>
    </row>
    <row r="24" spans="2:62" s="13" customFormat="1" ht="16" customHeight="1" x14ac:dyDescent="0.15">
      <c r="B24" s="30" t="s">
        <v>106</v>
      </c>
      <c r="C24" s="31">
        <v>46070000000</v>
      </c>
      <c r="D24" s="31">
        <v>46431000000</v>
      </c>
      <c r="E24" s="31">
        <v>47037000000</v>
      </c>
      <c r="F24" s="31">
        <v>47231000000</v>
      </c>
      <c r="G24" s="31">
        <v>47469000000</v>
      </c>
      <c r="H24" s="31">
        <v>47462000000</v>
      </c>
      <c r="I24" s="31">
        <v>47437000000</v>
      </c>
      <c r="J24" s="31">
        <v>46921000000</v>
      </c>
      <c r="K24" s="31">
        <v>46781000000</v>
      </c>
      <c r="L24" s="31">
        <v>45592000000</v>
      </c>
      <c r="M24" s="31">
        <v>42829000000</v>
      </c>
      <c r="N24" s="31">
        <v>42333000000</v>
      </c>
      <c r="O24" s="31">
        <v>42519000000</v>
      </c>
      <c r="P24" s="31">
        <v>44932000000</v>
      </c>
      <c r="Q24" s="31">
        <v>45752000000</v>
      </c>
      <c r="R24" s="31">
        <v>44844000000</v>
      </c>
      <c r="S24" s="24">
        <v>30599000000</v>
      </c>
      <c r="T24" s="24">
        <v>40858000000</v>
      </c>
      <c r="U24" s="24">
        <v>40748000000</v>
      </c>
      <c r="V24" s="24">
        <v>40351000000</v>
      </c>
      <c r="W24" s="24">
        <v>27633000000</v>
      </c>
      <c r="X24" s="24">
        <v>25314000000</v>
      </c>
      <c r="Y24" s="24">
        <v>24499000000</v>
      </c>
      <c r="Z24" s="24">
        <v>23122000000</v>
      </c>
      <c r="AA24" s="24">
        <v>23287000000</v>
      </c>
      <c r="AB24" s="24">
        <v>23454000000</v>
      </c>
      <c r="AC24" s="24">
        <v>24999000000</v>
      </c>
      <c r="AD24" s="24">
        <v>24942000000</v>
      </c>
      <c r="AE24" s="24">
        <v>24561000000</v>
      </c>
      <c r="AF24" s="24">
        <v>24147000000</v>
      </c>
      <c r="AG24" s="24">
        <v>24010000000</v>
      </c>
      <c r="AH24" s="24">
        <v>23959000000</v>
      </c>
      <c r="AI24" s="24">
        <v>24272000000</v>
      </c>
      <c r="AJ24" s="24">
        <v>17553000000</v>
      </c>
      <c r="AK24" s="24">
        <v>17263000000</v>
      </c>
      <c r="AL24" s="24">
        <v>15944000000</v>
      </c>
      <c r="AM24" s="24">
        <v>15938000000</v>
      </c>
      <c r="AN24" s="24">
        <v>14666000000</v>
      </c>
      <c r="AO24" s="24">
        <v>12055000000</v>
      </c>
      <c r="AP24" s="24">
        <v>8800000000</v>
      </c>
      <c r="AQ24" s="24">
        <v>8791000000</v>
      </c>
      <c r="AR24" s="24">
        <v>8689000000</v>
      </c>
      <c r="AS24" s="24">
        <v>5675000000</v>
      </c>
      <c r="AT24" s="24">
        <v>5465000000</v>
      </c>
      <c r="AU24" s="24">
        <v>6276000000</v>
      </c>
      <c r="AV24" s="24">
        <v>4035000000</v>
      </c>
      <c r="AW24" s="24">
        <v>4270000000</v>
      </c>
      <c r="AX24" s="24">
        <v>4107000000</v>
      </c>
      <c r="AY24" s="24">
        <v>3006000000</v>
      </c>
      <c r="AZ24" s="24">
        <v>4173000000</v>
      </c>
      <c r="BA24" s="24">
        <v>3879000000</v>
      </c>
      <c r="BB24" s="24">
        <v>3816000000</v>
      </c>
      <c r="BC24" s="24">
        <v>4913000000</v>
      </c>
      <c r="BD24" s="24">
        <v>4898000000</v>
      </c>
      <c r="BE24" s="24">
        <v>4681000000</v>
      </c>
      <c r="BF24" s="24">
        <v>4510000000</v>
      </c>
      <c r="BG24" s="24">
        <v>4474000000</v>
      </c>
      <c r="BH24" s="24">
        <v>4456000000</v>
      </c>
      <c r="BI24" s="24">
        <v>4389000000</v>
      </c>
      <c r="BJ24" s="24">
        <v>4267000000</v>
      </c>
    </row>
    <row r="25" spans="2:62" ht="16" customHeight="1" x14ac:dyDescent="0.15">
      <c r="B25" s="9" t="s">
        <v>107</v>
      </c>
      <c r="C25" s="10">
        <v>19772000000</v>
      </c>
      <c r="D25" s="10">
        <v>20122000000</v>
      </c>
      <c r="E25" s="10">
        <v>20193000000</v>
      </c>
      <c r="F25" s="10">
        <v>20145000000</v>
      </c>
      <c r="G25" s="10">
        <v>19779000000</v>
      </c>
      <c r="H25" s="10">
        <v>20122000000</v>
      </c>
      <c r="I25" s="10">
        <v>20076000000</v>
      </c>
      <c r="J25" s="10">
        <v>19918000000</v>
      </c>
      <c r="K25" s="10">
        <v>19796000000</v>
      </c>
      <c r="L25" s="10">
        <v>20393000000</v>
      </c>
      <c r="M25" s="10">
        <v>20386000000</v>
      </c>
      <c r="N25" s="10">
        <v>20554000000</v>
      </c>
      <c r="O25" s="10">
        <v>19422000000</v>
      </c>
      <c r="P25" s="10">
        <v>22797000000</v>
      </c>
      <c r="Q25" s="10">
        <v>23221000000</v>
      </c>
      <c r="R25" s="10">
        <v>23204000000</v>
      </c>
      <c r="S25" s="10">
        <v>21518000000</v>
      </c>
      <c r="T25" s="10">
        <v>6552000000</v>
      </c>
      <c r="U25" s="10">
        <v>6703000000</v>
      </c>
      <c r="V25" s="10">
        <v>6535000000</v>
      </c>
      <c r="W25" s="10">
        <v>17518000000</v>
      </c>
      <c r="X25" s="10">
        <v>5110000000</v>
      </c>
      <c r="Y25" s="10">
        <v>16900000000</v>
      </c>
      <c r="Z25" s="10">
        <v>16500000000</v>
      </c>
      <c r="AA25" s="10">
        <v>16510000000</v>
      </c>
      <c r="AB25" s="10">
        <v>16700000000</v>
      </c>
      <c r="AC25" s="10">
        <v>15100000000</v>
      </c>
      <c r="AD25" s="10">
        <v>15100000000</v>
      </c>
      <c r="AE25" s="10">
        <v>14878000000</v>
      </c>
      <c r="AF25" s="10">
        <v>14700000000</v>
      </c>
      <c r="AG25" s="10">
        <v>13500000000</v>
      </c>
      <c r="AH25" s="10">
        <v>13700000000</v>
      </c>
      <c r="AI25" s="10">
        <v>13687000000</v>
      </c>
      <c r="AJ25" s="10">
        <v>8500000000</v>
      </c>
      <c r="AK25" s="10">
        <v>8500000000</v>
      </c>
      <c r="AL25" s="10">
        <v>7200000000</v>
      </c>
      <c r="AM25" s="10">
        <v>7217000000</v>
      </c>
      <c r="AN25" s="10">
        <v>7200000000</v>
      </c>
      <c r="AO25" s="10">
        <v>4700000000</v>
      </c>
      <c r="AP25" s="10">
        <v>4700000000</v>
      </c>
      <c r="AQ25" s="10">
        <v>4700000000</v>
      </c>
      <c r="AR25" s="10">
        <v>4700000000</v>
      </c>
      <c r="AS25" s="10">
        <v>3251000000</v>
      </c>
      <c r="AT25" s="10">
        <v>3254000000</v>
      </c>
      <c r="AU25" s="10">
        <v>3000000000</v>
      </c>
      <c r="AV25" s="10">
        <v>2851000000</v>
      </c>
      <c r="AW25" s="10">
        <v>2601000000</v>
      </c>
      <c r="AX25" s="10">
        <v>2717000000</v>
      </c>
      <c r="AY25" s="10">
        <v>2417000000</v>
      </c>
      <c r="AZ25" s="10">
        <v>2319000000</v>
      </c>
      <c r="BA25" s="10">
        <v>2328000000</v>
      </c>
      <c r="BB25" s="10">
        <v>2201000000</v>
      </c>
      <c r="BC25" s="10">
        <v>1539000000</v>
      </c>
      <c r="BD25" s="10">
        <v>1667000000</v>
      </c>
      <c r="BE25" s="10">
        <v>1667000000</v>
      </c>
      <c r="BF25" s="10">
        <v>1668000000</v>
      </c>
      <c r="BG25" s="10">
        <v>1789000000</v>
      </c>
      <c r="BH25" s="10">
        <v>1668000000</v>
      </c>
      <c r="BI25" s="10">
        <v>1918000000</v>
      </c>
      <c r="BJ25" s="10">
        <v>1918000000</v>
      </c>
    </row>
    <row r="26" spans="2:62" ht="16" customHeight="1" x14ac:dyDescent="0.15">
      <c r="B26" s="9" t="s">
        <v>108</v>
      </c>
      <c r="C26" s="10">
        <v>7635000000</v>
      </c>
      <c r="D26" s="10">
        <v>7014000000</v>
      </c>
      <c r="E26" s="10">
        <v>7479000000</v>
      </c>
      <c r="F26" s="10">
        <v>7284000000</v>
      </c>
      <c r="G26" s="10">
        <v>7222000000</v>
      </c>
      <c r="H26" s="10">
        <v>2687000000</v>
      </c>
      <c r="I26" s="10">
        <v>3192000000</v>
      </c>
      <c r="J26" s="10">
        <v>2855000000</v>
      </c>
      <c r="K26" s="10">
        <v>7719000000</v>
      </c>
      <c r="L26" s="10">
        <v>7292000000</v>
      </c>
      <c r="M26" s="10">
        <v>7206000000</v>
      </c>
      <c r="N26" s="10">
        <v>6700000000</v>
      </c>
      <c r="O26" s="10">
        <v>7465000000</v>
      </c>
      <c r="P26" s="10">
        <v>6797000000</v>
      </c>
      <c r="Q26" s="10">
        <v>6162000000</v>
      </c>
      <c r="R26" s="10">
        <v>5745000000</v>
      </c>
      <c r="S26" s="10">
        <v>5101000000</v>
      </c>
      <c r="T26" s="10">
        <v>4895000000</v>
      </c>
      <c r="U26" s="10">
        <v>5170000000</v>
      </c>
      <c r="V26" s="10">
        <v>4825000000</v>
      </c>
      <c r="W26" s="10">
        <v>5019000000</v>
      </c>
      <c r="X26" s="10">
        <v>4902000000</v>
      </c>
      <c r="Y26" s="10">
        <v>5204000000</v>
      </c>
      <c r="Z26" s="10">
        <v>4837000000</v>
      </c>
      <c r="AA26" s="10">
        <v>5308000000</v>
      </c>
      <c r="AB26" s="10">
        <v>4838000000</v>
      </c>
      <c r="AC26" s="10">
        <v>4819000000</v>
      </c>
      <c r="AD26" s="10">
        <v>4833000000</v>
      </c>
      <c r="AE26" s="10">
        <v>5146000000</v>
      </c>
      <c r="AF26" s="10">
        <v>4698000000</v>
      </c>
      <c r="AG26" s="10">
        <v>4810000000</v>
      </c>
      <c r="AH26" s="10">
        <v>4576000000</v>
      </c>
      <c r="AI26" s="10">
        <v>3468000000</v>
      </c>
      <c r="AJ26" s="10">
        <v>3904000000</v>
      </c>
      <c r="AK26" s="10">
        <v>3808000000</v>
      </c>
      <c r="AL26" s="10">
        <v>3781000000</v>
      </c>
      <c r="AM26" s="10">
        <v>3872000000</v>
      </c>
      <c r="AN26" s="10">
        <v>3193000000</v>
      </c>
      <c r="AO26" s="10">
        <v>3205000000</v>
      </c>
      <c r="AP26" s="10">
        <v>3179000000</v>
      </c>
      <c r="AQ26" s="10">
        <v>3340000000</v>
      </c>
      <c r="AR26" s="10">
        <v>3115000000</v>
      </c>
      <c r="AS26" s="10">
        <v>3287000000</v>
      </c>
      <c r="AT26" s="10">
        <v>3390000000</v>
      </c>
      <c r="AU26" s="10">
        <v>3620000000</v>
      </c>
      <c r="AV26" s="10">
        <v>3118000000</v>
      </c>
      <c r="AW26" s="10">
        <v>3097000000</v>
      </c>
      <c r="AX26" s="10">
        <v>3049000000</v>
      </c>
      <c r="AY26" s="10">
        <v>3344000000</v>
      </c>
      <c r="AZ26" s="10">
        <v>3046000000</v>
      </c>
      <c r="BA26" s="10">
        <v>3306000000</v>
      </c>
      <c r="BB26" s="10">
        <v>3117000000</v>
      </c>
      <c r="BC26" s="10">
        <v>3162000000</v>
      </c>
      <c r="BD26" s="10">
        <v>2966000000</v>
      </c>
      <c r="BE26" s="10">
        <v>3051000000</v>
      </c>
      <c r="BF26" s="10">
        <v>2867000000</v>
      </c>
      <c r="BG26" s="10">
        <v>2861000000</v>
      </c>
      <c r="BH26" s="10">
        <v>2600000000</v>
      </c>
      <c r="BI26" s="10">
        <v>4079000000</v>
      </c>
      <c r="BJ26" s="10">
        <v>2417000000</v>
      </c>
    </row>
    <row r="27" spans="2:62" ht="16" customHeight="1" x14ac:dyDescent="0.15">
      <c r="B27" s="9" t="s">
        <v>109</v>
      </c>
      <c r="C27" s="10">
        <v>689000000</v>
      </c>
      <c r="D27" s="10">
        <v>690000000</v>
      </c>
      <c r="E27" s="10">
        <v>694000000</v>
      </c>
      <c r="F27" s="10">
        <v>694000000</v>
      </c>
      <c r="G27" s="10">
        <v>695000000</v>
      </c>
      <c r="H27" s="10">
        <v>674000000</v>
      </c>
      <c r="I27" s="10">
        <v>662000000</v>
      </c>
      <c r="J27" s="10">
        <v>654000000</v>
      </c>
      <c r="K27" s="10">
        <v>682000000</v>
      </c>
      <c r="L27" s="10">
        <v>721000000</v>
      </c>
      <c r="M27" s="10">
        <v>973000000</v>
      </c>
      <c r="N27" s="10">
        <v>977000000</v>
      </c>
      <c r="O27" s="10">
        <v>983000000</v>
      </c>
      <c r="P27" s="10">
        <v>809000000</v>
      </c>
      <c r="Q27" s="10">
        <v>963000000</v>
      </c>
      <c r="R27" s="10">
        <v>719000000</v>
      </c>
      <c r="S27" s="10">
        <v>466000000</v>
      </c>
      <c r="T27" s="10">
        <v>454000000</v>
      </c>
      <c r="U27" s="10">
        <v>476000000</v>
      </c>
      <c r="V27" s="10">
        <v>479000000</v>
      </c>
      <c r="W27" s="10">
        <v>670000000</v>
      </c>
      <c r="X27" s="10">
        <v>547000000</v>
      </c>
      <c r="Y27" s="10">
        <v>526000000</v>
      </c>
      <c r="Z27" s="10">
        <v>448000000</v>
      </c>
      <c r="AA27" s="10">
        <v>534000000</v>
      </c>
      <c r="AB27" s="10">
        <v>484000000</v>
      </c>
      <c r="AC27" s="10">
        <v>457000000</v>
      </c>
      <c r="AD27" s="10">
        <v>458000000</v>
      </c>
      <c r="AE27" s="10">
        <v>518000000</v>
      </c>
      <c r="AF27" s="10">
        <v>491000000</v>
      </c>
      <c r="AG27" s="10">
        <v>423000000</v>
      </c>
      <c r="AH27" s="10">
        <v>454000000</v>
      </c>
      <c r="AI27" s="10">
        <v>771000000</v>
      </c>
      <c r="AJ27" s="10">
        <v>236000000</v>
      </c>
      <c r="AK27" s="10">
        <v>216000000</v>
      </c>
      <c r="AL27" s="10">
        <v>161000000</v>
      </c>
      <c r="AM27" s="10">
        <v>218000000</v>
      </c>
      <c r="AN27" s="10">
        <v>193000000</v>
      </c>
      <c r="AO27" s="10">
        <v>176000000</v>
      </c>
      <c r="AP27" s="10">
        <v>163000000</v>
      </c>
      <c r="AQ27" s="10">
        <v>145000000</v>
      </c>
      <c r="AR27" s="10">
        <v>102000000</v>
      </c>
      <c r="AS27" s="10">
        <v>109000000</v>
      </c>
      <c r="AT27" s="10">
        <v>109000000</v>
      </c>
      <c r="AU27" s="10">
        <v>120000000</v>
      </c>
      <c r="AV27" s="10">
        <v>139000000</v>
      </c>
      <c r="AW27" s="10">
        <v>146000000</v>
      </c>
      <c r="AX27" s="10">
        <v>147000000</v>
      </c>
      <c r="AY27" s="10">
        <v>136000000</v>
      </c>
      <c r="AZ27" s="10">
        <v>142000000</v>
      </c>
      <c r="BA27" s="10">
        <v>176000000</v>
      </c>
      <c r="BB27" s="10">
        <v>184000000</v>
      </c>
      <c r="BC27" s="10">
        <v>154000000</v>
      </c>
      <c r="BD27" s="10">
        <v>158000000</v>
      </c>
      <c r="BE27" s="10">
        <v>156000000</v>
      </c>
      <c r="BF27" s="10">
        <v>152000000</v>
      </c>
      <c r="BG27" s="10">
        <v>151000000</v>
      </c>
      <c r="BH27" s="10">
        <v>150000000</v>
      </c>
      <c r="BI27" s="10">
        <v>150000000</v>
      </c>
      <c r="BJ27" s="10">
        <v>154000000</v>
      </c>
    </row>
    <row r="28" spans="2:62" s="13" customFormat="1" ht="16" customHeight="1" x14ac:dyDescent="0.15">
      <c r="B28" s="23" t="s">
        <v>110</v>
      </c>
      <c r="C28" s="24">
        <v>59425000000</v>
      </c>
      <c r="D28" s="24">
        <v>59739000000</v>
      </c>
      <c r="E28" s="24">
        <v>61285000000</v>
      </c>
      <c r="F28" s="24">
        <v>61042000000</v>
      </c>
      <c r="G28" s="24">
        <v>61055000000</v>
      </c>
      <c r="H28" s="24">
        <v>61042000000</v>
      </c>
      <c r="I28" s="24">
        <v>61476000000</v>
      </c>
      <c r="J28" s="24">
        <v>60686000000</v>
      </c>
      <c r="K28" s="24">
        <v>61055000000</v>
      </c>
      <c r="L28" s="24">
        <v>59582000000</v>
      </c>
      <c r="M28" s="24">
        <v>59307000000</v>
      </c>
      <c r="N28" s="24">
        <v>57727000000</v>
      </c>
      <c r="O28" s="24">
        <v>58609000000</v>
      </c>
      <c r="P28" s="24">
        <v>60812000000</v>
      </c>
      <c r="Q28" s="24">
        <v>60117000000</v>
      </c>
      <c r="R28" s="24">
        <v>58186000000</v>
      </c>
      <c r="S28" s="24">
        <v>55242000000</v>
      </c>
      <c r="T28" s="24">
        <v>51183000000</v>
      </c>
      <c r="U28" s="24">
        <v>51295000000</v>
      </c>
      <c r="V28" s="24">
        <v>50286000000</v>
      </c>
      <c r="W28" s="24">
        <v>36646000000</v>
      </c>
      <c r="X28" s="24">
        <v>34570000000</v>
      </c>
      <c r="Y28" s="24">
        <v>33995000000</v>
      </c>
      <c r="Z28" s="24">
        <v>32728000000</v>
      </c>
      <c r="AA28" s="24">
        <v>32914000000</v>
      </c>
      <c r="AB28" s="24">
        <v>32957000000</v>
      </c>
      <c r="AC28" s="24">
        <v>33226000000</v>
      </c>
      <c r="AD28" s="24">
        <v>32732000000</v>
      </c>
      <c r="AE28" s="24">
        <v>32479000000</v>
      </c>
      <c r="AF28" s="24">
        <v>31597000000</v>
      </c>
      <c r="AG28" s="24">
        <v>31817000000</v>
      </c>
      <c r="AH28" s="24">
        <v>31433000000</v>
      </c>
      <c r="AI28" s="24">
        <v>32175000000</v>
      </c>
      <c r="AJ28" s="24">
        <v>23492000000</v>
      </c>
      <c r="AK28" s="24">
        <v>23381000000</v>
      </c>
      <c r="AL28" s="24">
        <v>21962000000</v>
      </c>
      <c r="AM28" s="24">
        <v>21538000000</v>
      </c>
      <c r="AN28" s="24">
        <v>20096000000</v>
      </c>
      <c r="AO28" s="24">
        <v>17421000000</v>
      </c>
      <c r="AP28" s="24">
        <v>17466000000</v>
      </c>
      <c r="AQ28" s="24">
        <v>17793000000</v>
      </c>
      <c r="AR28" s="24">
        <v>17502000000</v>
      </c>
      <c r="AS28" s="24">
        <v>16009000000</v>
      </c>
      <c r="AT28" s="24">
        <v>16018000000</v>
      </c>
      <c r="AU28" s="24">
        <v>16169000000</v>
      </c>
      <c r="AV28" s="24">
        <v>15718000000</v>
      </c>
      <c r="AW28" s="24">
        <v>15769000000</v>
      </c>
      <c r="AX28" s="24">
        <v>15667000000</v>
      </c>
      <c r="AY28" s="24">
        <v>15176000000</v>
      </c>
      <c r="AZ28" s="24">
        <v>12183000000</v>
      </c>
      <c r="BA28" s="24">
        <v>12535000000</v>
      </c>
      <c r="BB28" s="24">
        <v>12124000000</v>
      </c>
      <c r="BC28" s="24">
        <v>12165000000</v>
      </c>
      <c r="BD28" s="24">
        <v>11322000000</v>
      </c>
      <c r="BE28" s="24">
        <v>11532000000</v>
      </c>
      <c r="BF28" s="24">
        <v>11007000000</v>
      </c>
      <c r="BG28" s="24">
        <v>11091000000</v>
      </c>
      <c r="BH28" s="24">
        <v>10496000000</v>
      </c>
      <c r="BI28" s="24">
        <v>10426000000</v>
      </c>
      <c r="BJ28" s="24">
        <v>10071000000</v>
      </c>
    </row>
    <row r="29" spans="2:62" s="13" customFormat="1" ht="16" customHeight="1" x14ac:dyDescent="0.15">
      <c r="B29" s="23" t="s">
        <v>111</v>
      </c>
      <c r="C29" s="24">
        <v>27582000000</v>
      </c>
      <c r="D29" s="24">
        <v>26375000000</v>
      </c>
      <c r="E29" s="24">
        <v>26766000000</v>
      </c>
      <c r="F29" s="24">
        <v>26534000000</v>
      </c>
      <c r="G29" s="24">
        <v>26088000000</v>
      </c>
      <c r="H29" s="24">
        <v>24733000000</v>
      </c>
      <c r="I29" s="24">
        <v>24115000000</v>
      </c>
      <c r="J29" s="24">
        <v>25140000000</v>
      </c>
      <c r="K29" s="24">
        <v>24939000000</v>
      </c>
      <c r="L29" s="24">
        <v>24526000000</v>
      </c>
      <c r="M29" s="24">
        <v>24940000000</v>
      </c>
      <c r="N29" s="24">
        <v>24321000000</v>
      </c>
      <c r="O29" s="24">
        <v>24168000000</v>
      </c>
      <c r="P29" s="24">
        <v>21981000000</v>
      </c>
      <c r="Q29" s="24">
        <v>21039000000</v>
      </c>
      <c r="R29" s="24">
        <v>19462000000</v>
      </c>
      <c r="S29" s="24">
        <v>18295000000</v>
      </c>
      <c r="T29" s="24">
        <v>18831000000</v>
      </c>
      <c r="U29" s="24">
        <v>18659000000</v>
      </c>
      <c r="V29" s="24">
        <v>18166000000</v>
      </c>
      <c r="W29" s="24">
        <v>17757000000</v>
      </c>
      <c r="X29" s="24">
        <v>19894000000</v>
      </c>
      <c r="Y29" s="24">
        <v>19294000000</v>
      </c>
      <c r="Z29" s="24">
        <v>19173000000</v>
      </c>
      <c r="AA29" s="24">
        <v>19416000000</v>
      </c>
      <c r="AB29" s="24">
        <v>18894000000</v>
      </c>
      <c r="AC29" s="24">
        <v>17055000000</v>
      </c>
      <c r="AD29" s="24">
        <v>16618000000</v>
      </c>
      <c r="AE29" s="24">
        <v>16073000000</v>
      </c>
      <c r="AF29" s="24">
        <v>15184000000</v>
      </c>
      <c r="AG29" s="24">
        <v>14531000000</v>
      </c>
      <c r="AH29" s="24">
        <v>14142000000</v>
      </c>
      <c r="AI29" s="24">
        <v>13784000000</v>
      </c>
      <c r="AJ29" s="24">
        <v>14327000000</v>
      </c>
      <c r="AK29" s="24">
        <v>14990000000</v>
      </c>
      <c r="AL29" s="24">
        <v>15283000000</v>
      </c>
      <c r="AM29" s="24">
        <v>14993000000</v>
      </c>
      <c r="AN29" s="24">
        <v>16012000000</v>
      </c>
      <c r="AO29" s="24">
        <v>15563000000</v>
      </c>
      <c r="AP29" s="24">
        <v>15121000000</v>
      </c>
      <c r="AQ29" s="24">
        <v>15277000000</v>
      </c>
      <c r="AR29" s="24">
        <v>15227000000</v>
      </c>
      <c r="AS29" s="24">
        <v>17533000000</v>
      </c>
      <c r="AT29" s="24">
        <v>17655000000</v>
      </c>
      <c r="AU29" s="24">
        <v>17398000000</v>
      </c>
      <c r="AV29" s="24">
        <v>16112000000</v>
      </c>
      <c r="AW29" s="24">
        <v>15543000000</v>
      </c>
      <c r="AX29" s="24">
        <v>15024000000</v>
      </c>
      <c r="AY29" s="24">
        <v>14727000000</v>
      </c>
      <c r="AZ29" s="24">
        <v>16569000000</v>
      </c>
      <c r="BA29" s="24">
        <v>15917000000</v>
      </c>
      <c r="BB29" s="24">
        <v>15714000000</v>
      </c>
      <c r="BC29" s="24">
        <v>15220000000</v>
      </c>
      <c r="BD29" s="24">
        <v>14880000000</v>
      </c>
      <c r="BE29" s="24">
        <v>14561000000</v>
      </c>
      <c r="BF29" s="24">
        <v>14205000000</v>
      </c>
      <c r="BG29" s="24">
        <v>13811000000</v>
      </c>
      <c r="BH29" s="24">
        <v>14380000000</v>
      </c>
      <c r="BI29" s="24">
        <v>14168000000</v>
      </c>
      <c r="BJ29" s="24">
        <v>13786000000</v>
      </c>
    </row>
    <row r="30" spans="2:62" ht="16" customHeight="1" x14ac:dyDescent="0.15">
      <c r="B30" s="9" t="s">
        <v>112</v>
      </c>
      <c r="C30" s="10">
        <v>13728000000</v>
      </c>
      <c r="D30" s="10">
        <v>13394000000</v>
      </c>
      <c r="E30" s="10">
        <v>12426000000</v>
      </c>
      <c r="F30" s="10">
        <v>11963000000</v>
      </c>
      <c r="G30" s="10">
        <v>11645000000</v>
      </c>
      <c r="H30" s="10">
        <v>11766000000</v>
      </c>
      <c r="I30" s="10">
        <v>11576000000</v>
      </c>
      <c r="J30" s="10">
        <v>10389000000</v>
      </c>
      <c r="K30" s="10">
        <v>10484000000</v>
      </c>
      <c r="L30" s="10">
        <v>10530000000</v>
      </c>
      <c r="M30" s="10">
        <v>9075000000</v>
      </c>
      <c r="N30" s="10">
        <v>8902000000</v>
      </c>
      <c r="O30" s="10">
        <v>8430000000</v>
      </c>
      <c r="P30" s="10">
        <v>8656000000</v>
      </c>
      <c r="Q30" s="10">
        <v>8703000000</v>
      </c>
      <c r="R30" s="10">
        <v>9033000000</v>
      </c>
      <c r="S30" s="10">
        <v>9162000000</v>
      </c>
      <c r="T30" s="10">
        <v>9207000000</v>
      </c>
      <c r="U30" s="10">
        <v>9225000000</v>
      </c>
      <c r="V30" s="10">
        <v>9253000000</v>
      </c>
      <c r="W30" s="10">
        <v>9289000000</v>
      </c>
      <c r="X30" s="10">
        <v>9260000000</v>
      </c>
      <c r="Y30" s="10">
        <v>9186000000</v>
      </c>
      <c r="Z30" s="10">
        <v>8565000000</v>
      </c>
      <c r="AA30" s="10">
        <v>7978000000</v>
      </c>
      <c r="AB30" s="10">
        <v>7576000000</v>
      </c>
      <c r="AC30" s="10">
        <v>7383000000</v>
      </c>
      <c r="AD30" s="10">
        <v>7275000000</v>
      </c>
      <c r="AE30" s="10">
        <v>7382000000</v>
      </c>
      <c r="AF30" s="10">
        <v>7320000000</v>
      </c>
      <c r="AG30" s="10">
        <v>7432000000</v>
      </c>
      <c r="AH30" s="10">
        <v>7494000000</v>
      </c>
      <c r="AI30" s="10">
        <v>7342000000</v>
      </c>
      <c r="AJ30" s="10">
        <v>6896000000</v>
      </c>
      <c r="AK30" s="10">
        <v>5888000000</v>
      </c>
      <c r="AL30" s="10">
        <v>5007000000</v>
      </c>
      <c r="AM30" s="10">
        <v>4897000000</v>
      </c>
      <c r="AN30" s="10">
        <v>4730000000</v>
      </c>
      <c r="AO30" s="10">
        <v>4780000000</v>
      </c>
      <c r="AP30" s="10">
        <v>4767000000</v>
      </c>
      <c r="AQ30" s="10">
        <v>4133000000</v>
      </c>
      <c r="AR30" s="10">
        <v>3009000000</v>
      </c>
      <c r="AS30" s="10">
        <v>762000000</v>
      </c>
      <c r="AT30" s="10">
        <v>129000000</v>
      </c>
      <c r="AU30" s="10">
        <v>1000000</v>
      </c>
      <c r="AV30" s="10">
        <v>49000000</v>
      </c>
      <c r="AW30" s="10">
        <v>253000000</v>
      </c>
      <c r="AX30" s="10">
        <v>278000000</v>
      </c>
      <c r="AY30" s="10">
        <v>81000000</v>
      </c>
      <c r="AZ30" s="10">
        <v>138000000</v>
      </c>
      <c r="BA30" s="10">
        <v>194000000</v>
      </c>
      <c r="BB30" s="10">
        <v>12000000</v>
      </c>
      <c r="BC30" s="10">
        <v>12000000</v>
      </c>
      <c r="BD30" s="10">
        <v>12000000</v>
      </c>
      <c r="BE30" s="10">
        <v>12000000</v>
      </c>
      <c r="BF30" s="10">
        <v>12000000</v>
      </c>
      <c r="BG30" s="10">
        <v>7000000</v>
      </c>
      <c r="BH30" s="10">
        <v>3000000</v>
      </c>
      <c r="BI30" s="10">
        <v>3000000</v>
      </c>
      <c r="BJ30" s="10">
        <v>4000000</v>
      </c>
    </row>
    <row r="31" spans="2:62" ht="16" customHeight="1" x14ac:dyDescent="0.15">
      <c r="B31" s="9" t="s">
        <v>113</v>
      </c>
      <c r="C31" s="10">
        <v>38649000000</v>
      </c>
      <c r="D31" s="10">
        <v>37174000000</v>
      </c>
      <c r="E31" s="10">
        <v>36605000000</v>
      </c>
      <c r="F31" s="10">
        <v>36021000000</v>
      </c>
      <c r="G31" s="10">
        <v>35259000000</v>
      </c>
      <c r="H31" s="10">
        <v>34040000000</v>
      </c>
      <c r="I31" s="10">
        <v>33557000000</v>
      </c>
      <c r="J31" s="10">
        <v>33060000000</v>
      </c>
      <c r="K31" s="10">
        <v>32782000000</v>
      </c>
      <c r="L31" s="10">
        <v>32225000000</v>
      </c>
      <c r="M31" s="10">
        <v>31307000000</v>
      </c>
      <c r="N31" s="10">
        <v>30462000000</v>
      </c>
      <c r="O31" s="10">
        <v>29817000000</v>
      </c>
      <c r="P31" s="10">
        <v>27924000000</v>
      </c>
      <c r="Q31" s="10">
        <v>27208000000</v>
      </c>
      <c r="R31" s="10">
        <v>26108000000</v>
      </c>
      <c r="S31" s="10">
        <v>25216000000</v>
      </c>
      <c r="T31" s="10">
        <v>25569000000</v>
      </c>
      <c r="U31" s="10">
        <v>25431000000</v>
      </c>
      <c r="V31" s="10">
        <v>25048000000</v>
      </c>
      <c r="W31" s="10">
        <v>24648000000</v>
      </c>
      <c r="X31" s="10">
        <v>26650000000</v>
      </c>
      <c r="Y31" s="10">
        <v>26080000000</v>
      </c>
      <c r="Z31" s="10">
        <v>25315000000</v>
      </c>
      <c r="AA31" s="10">
        <v>24823000000</v>
      </c>
      <c r="AB31" s="10">
        <v>23710000000</v>
      </c>
      <c r="AC31" s="10">
        <v>21785000000</v>
      </c>
      <c r="AD31" s="10">
        <v>21156000000</v>
      </c>
      <c r="AE31" s="10">
        <v>20833000000</v>
      </c>
      <c r="AF31" s="10">
        <v>19830000000</v>
      </c>
      <c r="AG31" s="10">
        <v>19410000000</v>
      </c>
      <c r="AH31" s="10">
        <v>18862000000</v>
      </c>
      <c r="AI31" s="10">
        <v>18371000000</v>
      </c>
      <c r="AJ31" s="10">
        <v>18481000000</v>
      </c>
      <c r="AK31" s="10">
        <v>18048000000</v>
      </c>
      <c r="AL31" s="10">
        <v>17434000000</v>
      </c>
      <c r="AM31" s="10">
        <v>16900000000</v>
      </c>
      <c r="AN31" s="10">
        <v>21880000000</v>
      </c>
      <c r="AO31" s="10">
        <v>21480000000</v>
      </c>
      <c r="AP31" s="10">
        <v>20921000000</v>
      </c>
      <c r="AQ31" s="10">
        <v>16229000000</v>
      </c>
      <c r="AR31" s="10">
        <v>19699000000</v>
      </c>
      <c r="AS31" s="10">
        <v>19366000000</v>
      </c>
      <c r="AT31" s="10">
        <v>18913000000</v>
      </c>
      <c r="AU31" s="10">
        <v>18519000000</v>
      </c>
      <c r="AV31" s="10">
        <v>18216000000</v>
      </c>
      <c r="AW31" s="10">
        <v>17899000000</v>
      </c>
      <c r="AX31" s="10">
        <v>17505000000</v>
      </c>
      <c r="AY31" s="10">
        <v>17134000000</v>
      </c>
      <c r="AZ31" s="10">
        <v>16584000000</v>
      </c>
      <c r="BA31" s="10">
        <v>16103000000</v>
      </c>
      <c r="BB31" s="10">
        <v>15648000000</v>
      </c>
      <c r="BC31" s="10">
        <v>15266000000</v>
      </c>
      <c r="BD31" s="10">
        <v>14709000000</v>
      </c>
      <c r="BE31" s="10">
        <v>14515000000</v>
      </c>
      <c r="BF31" s="10">
        <v>14270000000</v>
      </c>
      <c r="BG31" s="10">
        <v>13966000000</v>
      </c>
      <c r="BH31" s="10">
        <v>13546000000</v>
      </c>
      <c r="BI31" s="10">
        <v>13342000000</v>
      </c>
      <c r="BJ31" s="10">
        <v>13031000000</v>
      </c>
    </row>
    <row r="32" spans="2:62" ht="16" customHeight="1" x14ac:dyDescent="0.15">
      <c r="B32" s="9" t="s">
        <v>114</v>
      </c>
      <c r="C32" s="10">
        <v>32000000</v>
      </c>
      <c r="D32" s="10">
        <v>32000000</v>
      </c>
      <c r="E32" s="10">
        <v>32000000</v>
      </c>
      <c r="F32" s="10">
        <v>32000000</v>
      </c>
      <c r="G32" s="10">
        <v>32000000</v>
      </c>
      <c r="H32" s="10">
        <v>32000000</v>
      </c>
      <c r="I32" s="10">
        <v>32000000</v>
      </c>
      <c r="J32" s="10">
        <v>32000000</v>
      </c>
      <c r="K32" s="10">
        <v>32000000</v>
      </c>
      <c r="L32" s="10">
        <v>32000000</v>
      </c>
      <c r="M32" s="10">
        <v>32000000</v>
      </c>
      <c r="N32" s="10">
        <v>32000000</v>
      </c>
      <c r="O32" s="10">
        <v>32000000</v>
      </c>
      <c r="P32" s="10">
        <v>32000000</v>
      </c>
      <c r="Q32" s="10">
        <v>32000000</v>
      </c>
      <c r="R32" s="10">
        <v>32000000</v>
      </c>
      <c r="S32" s="10">
        <v>32000000</v>
      </c>
      <c r="T32" s="10">
        <v>32000000</v>
      </c>
      <c r="U32" s="10">
        <v>32000000</v>
      </c>
      <c r="V32" s="10">
        <v>32000000</v>
      </c>
      <c r="W32" s="10">
        <v>32000000</v>
      </c>
      <c r="X32" s="10">
        <v>32000000</v>
      </c>
      <c r="Y32" s="10">
        <v>32000000</v>
      </c>
      <c r="Z32" s="10">
        <v>32000000</v>
      </c>
      <c r="AA32" s="10">
        <v>32000000</v>
      </c>
      <c r="AB32" s="10">
        <v>32000000</v>
      </c>
      <c r="AC32" s="10">
        <v>32000000</v>
      </c>
      <c r="AD32" s="10">
        <v>32000000</v>
      </c>
      <c r="AE32" s="10">
        <v>32000000</v>
      </c>
      <c r="AF32" s="10">
        <v>32000000</v>
      </c>
      <c r="AG32" s="10">
        <v>32000000</v>
      </c>
      <c r="AH32" s="10">
        <v>32000000</v>
      </c>
      <c r="AI32" s="10">
        <v>32000000</v>
      </c>
      <c r="AJ32" s="10">
        <v>32000000</v>
      </c>
      <c r="AK32" s="10">
        <v>32000000</v>
      </c>
      <c r="AL32" s="10">
        <v>32000000</v>
      </c>
      <c r="AM32" s="10">
        <v>32000000</v>
      </c>
      <c r="AN32" s="10">
        <v>32000000</v>
      </c>
      <c r="AO32" s="10">
        <v>32000000</v>
      </c>
      <c r="AP32" s="10">
        <v>32000000</v>
      </c>
      <c r="AQ32" s="10">
        <v>32000000</v>
      </c>
      <c r="AR32" s="10">
        <v>32000000</v>
      </c>
      <c r="AS32" s="10">
        <v>32000000</v>
      </c>
      <c r="AT32" s="10">
        <v>32000000</v>
      </c>
      <c r="AU32" s="10">
        <v>32000000</v>
      </c>
      <c r="AV32" s="10">
        <v>32000000</v>
      </c>
      <c r="AW32" s="10">
        <v>32000000</v>
      </c>
      <c r="AX32" s="10">
        <v>32000000</v>
      </c>
      <c r="AY32" s="10">
        <v>32000000</v>
      </c>
      <c r="AZ32" s="10">
        <v>32000000</v>
      </c>
      <c r="BA32" s="10">
        <v>32000000</v>
      </c>
      <c r="BB32" s="10">
        <v>32000000</v>
      </c>
      <c r="BC32" s="10">
        <v>32000000</v>
      </c>
      <c r="BD32" s="10">
        <v>31000000</v>
      </c>
      <c r="BE32" s="10">
        <v>31000000</v>
      </c>
      <c r="BF32" s="10">
        <v>31000000</v>
      </c>
      <c r="BG32" s="10">
        <v>31000000</v>
      </c>
      <c r="BH32" s="10">
        <v>31000000</v>
      </c>
      <c r="BI32" s="10">
        <v>31000000</v>
      </c>
      <c r="BJ32" s="10">
        <v>31000000</v>
      </c>
    </row>
    <row r="33" spans="2:62" ht="16" customHeight="1" x14ac:dyDescent="0.15">
      <c r="B33" s="9" t="s">
        <v>115</v>
      </c>
      <c r="C33" s="10">
        <v>245000000</v>
      </c>
      <c r="D33" s="10">
        <v>247000000</v>
      </c>
      <c r="E33" s="10">
        <v>250000000</v>
      </c>
      <c r="F33" s="10">
        <v>251000000</v>
      </c>
      <c r="G33" s="10">
        <v>251000000</v>
      </c>
      <c r="H33" s="10">
        <v>251000000</v>
      </c>
      <c r="I33" s="10">
        <v>255000000</v>
      </c>
      <c r="J33" s="10">
        <v>259000000</v>
      </c>
      <c r="K33" s="10">
        <v>260000000</v>
      </c>
      <c r="L33" s="10">
        <v>261000000</v>
      </c>
      <c r="M33" s="10">
        <v>265000000</v>
      </c>
      <c r="N33" s="10">
        <v>266000000</v>
      </c>
      <c r="O33" s="10">
        <v>267000000</v>
      </c>
      <c r="P33" s="10">
        <v>265000000</v>
      </c>
      <c r="Q33" s="10">
        <v>264000000</v>
      </c>
      <c r="R33" s="10">
        <v>262000000</v>
      </c>
      <c r="S33" s="10">
        <v>261000000</v>
      </c>
      <c r="T33" s="10">
        <v>261000000</v>
      </c>
      <c r="U33" s="10">
        <v>261000000</v>
      </c>
      <c r="V33" s="10">
        <v>260000000</v>
      </c>
      <c r="W33" s="10">
        <v>262000000</v>
      </c>
      <c r="X33" s="10">
        <v>261000000</v>
      </c>
      <c r="Y33" s="10">
        <v>262000000</v>
      </c>
      <c r="Z33" s="10">
        <v>265000000</v>
      </c>
      <c r="AA33" s="10">
        <v>264000000</v>
      </c>
      <c r="AB33" s="10">
        <v>268000000</v>
      </c>
      <c r="AC33" s="10">
        <v>268000000</v>
      </c>
      <c r="AD33" s="10">
        <v>268000000</v>
      </c>
      <c r="AE33" s="10">
        <v>266000000</v>
      </c>
      <c r="AF33" s="10">
        <v>266000000</v>
      </c>
      <c r="AG33" s="10">
        <v>266000000</v>
      </c>
      <c r="AH33" s="10">
        <v>265000000</v>
      </c>
      <c r="AI33" s="10">
        <v>270000000</v>
      </c>
      <c r="AJ33" s="10">
        <v>272000000</v>
      </c>
      <c r="AK33" s="10">
        <v>279000000</v>
      </c>
      <c r="AL33" s="10">
        <v>282000000</v>
      </c>
      <c r="AM33" s="10">
        <v>280000000</v>
      </c>
      <c r="AN33" s="10">
        <v>283000000</v>
      </c>
      <c r="AO33" s="10">
        <v>283000000</v>
      </c>
      <c r="AP33" s="10">
        <v>285000000</v>
      </c>
      <c r="AQ33" s="10">
        <v>292000000</v>
      </c>
      <c r="AR33" s="10">
        <v>303000000</v>
      </c>
      <c r="AS33" s="10">
        <v>315000000</v>
      </c>
      <c r="AT33" s="10">
        <v>316000000</v>
      </c>
      <c r="AU33" s="10">
        <v>318000000</v>
      </c>
      <c r="AV33" s="10">
        <v>315000000</v>
      </c>
      <c r="AW33" s="10">
        <v>314000000</v>
      </c>
      <c r="AX33" s="10">
        <v>315000000</v>
      </c>
      <c r="AY33" s="10">
        <v>315000000</v>
      </c>
      <c r="AZ33" s="10">
        <v>314000000</v>
      </c>
      <c r="BA33" s="10">
        <v>315000000</v>
      </c>
      <c r="BB33" s="10">
        <v>316000000</v>
      </c>
      <c r="BC33" s="10">
        <v>318000000</v>
      </c>
      <c r="BD33" s="10">
        <v>315000000</v>
      </c>
      <c r="BE33" s="10">
        <v>314000000</v>
      </c>
      <c r="BF33" s="10">
        <v>314000000</v>
      </c>
      <c r="BG33" s="10">
        <v>312000000</v>
      </c>
      <c r="BH33" s="10">
        <v>312000000</v>
      </c>
      <c r="BI33" s="10">
        <v>312000000</v>
      </c>
      <c r="BJ33" s="10">
        <v>312000000</v>
      </c>
    </row>
  </sheetData>
  <mergeCells count="1">
    <mergeCell ref="C3:BN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N31"/>
  <sheetViews>
    <sheetView showGridLines="0" zoomScale="75" workbookViewId="0">
      <selection activeCell="H10" sqref="H10"/>
    </sheetView>
  </sheetViews>
  <sheetFormatPr baseColWidth="10" defaultColWidth="8.83203125" defaultRowHeight="16" customHeight="1" x14ac:dyDescent="0.15"/>
  <cols>
    <col min="1" max="1" width="8.83203125" style="6"/>
    <col min="2" max="2" width="56" style="7" bestFit="1" customWidth="1"/>
    <col min="3" max="41" width="11.6640625" style="8" bestFit="1" customWidth="1"/>
    <col min="42" max="42" width="10.6640625" style="8" bestFit="1" customWidth="1"/>
    <col min="43" max="45" width="11.6640625" style="8" bestFit="1" customWidth="1"/>
    <col min="46" max="46" width="10.6640625" style="8" bestFit="1" customWidth="1"/>
    <col min="47" max="48" width="11.1640625" style="8" bestFit="1" customWidth="1"/>
    <col min="49" max="49" width="10.6640625" style="8" bestFit="1" customWidth="1"/>
    <col min="50" max="51" width="11.6640625" style="8" bestFit="1" customWidth="1"/>
    <col min="52" max="52" width="10.6640625" style="8" bestFit="1" customWidth="1"/>
    <col min="53" max="54" width="11.6640625" style="8" bestFit="1" customWidth="1"/>
    <col min="55" max="55" width="11.1640625" style="8" bestFit="1" customWidth="1"/>
    <col min="56" max="56" width="10.6640625" style="8" bestFit="1" customWidth="1"/>
    <col min="57" max="58" width="11.6640625" style="8" bestFit="1" customWidth="1"/>
    <col min="59" max="59" width="11.1640625" style="8" bestFit="1" customWidth="1"/>
    <col min="60" max="62" width="10.6640625" style="8" bestFit="1" customWidth="1"/>
    <col min="63" max="16384" width="8.83203125" style="6"/>
  </cols>
  <sheetData>
    <row r="2" spans="2:66" ht="16" customHeight="1" x14ac:dyDescent="0.2">
      <c r="B2" s="60" t="s">
        <v>216</v>
      </c>
    </row>
    <row r="3" spans="2:66" ht="16" customHeight="1" x14ac:dyDescent="0.2">
      <c r="C3" s="77" t="s">
        <v>172</v>
      </c>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row>
    <row r="4" spans="2:66" s="38" customFormat="1" ht="16" customHeight="1" x14ac:dyDescent="0.15">
      <c r="B4" s="65" t="s">
        <v>213</v>
      </c>
      <c r="C4" s="66" t="s">
        <v>23</v>
      </c>
      <c r="D4" s="66" t="s">
        <v>24</v>
      </c>
      <c r="E4" s="66" t="s">
        <v>25</v>
      </c>
      <c r="F4" s="66" t="s">
        <v>26</v>
      </c>
      <c r="G4" s="66" t="s">
        <v>27</v>
      </c>
      <c r="H4" s="66" t="s">
        <v>28</v>
      </c>
      <c r="I4" s="66" t="s">
        <v>29</v>
      </c>
      <c r="J4" s="66" t="s">
        <v>30</v>
      </c>
      <c r="K4" s="66" t="s">
        <v>31</v>
      </c>
      <c r="L4" s="66" t="s">
        <v>32</v>
      </c>
      <c r="M4" s="66" t="s">
        <v>33</v>
      </c>
      <c r="N4" s="66" t="s">
        <v>34</v>
      </c>
      <c r="O4" s="66" t="s">
        <v>35</v>
      </c>
      <c r="P4" s="66" t="s">
        <v>36</v>
      </c>
      <c r="Q4" s="66" t="s">
        <v>37</v>
      </c>
      <c r="R4" s="66" t="s">
        <v>38</v>
      </c>
      <c r="S4" s="66" t="s">
        <v>39</v>
      </c>
      <c r="T4" s="66" t="s">
        <v>40</v>
      </c>
      <c r="U4" s="66" t="s">
        <v>41</v>
      </c>
      <c r="V4" s="66" t="s">
        <v>42</v>
      </c>
      <c r="W4" s="66" t="s">
        <v>43</v>
      </c>
      <c r="X4" s="66" t="s">
        <v>44</v>
      </c>
      <c r="Y4" s="66" t="s">
        <v>45</v>
      </c>
      <c r="Z4" s="66" t="s">
        <v>46</v>
      </c>
      <c r="AA4" s="66" t="s">
        <v>47</v>
      </c>
      <c r="AB4" s="66" t="s">
        <v>48</v>
      </c>
      <c r="AC4" s="66" t="s">
        <v>49</v>
      </c>
      <c r="AD4" s="66" t="s">
        <v>50</v>
      </c>
      <c r="AE4" s="66" t="s">
        <v>51</v>
      </c>
      <c r="AF4" s="66" t="s">
        <v>52</v>
      </c>
      <c r="AG4" s="66" t="s">
        <v>53</v>
      </c>
      <c r="AH4" s="66" t="s">
        <v>54</v>
      </c>
      <c r="AI4" s="66" t="s">
        <v>55</v>
      </c>
      <c r="AJ4" s="66" t="s">
        <v>56</v>
      </c>
      <c r="AK4" s="66" t="s">
        <v>57</v>
      </c>
      <c r="AL4" s="66" t="s">
        <v>58</v>
      </c>
      <c r="AM4" s="66" t="s">
        <v>59</v>
      </c>
      <c r="AN4" s="66" t="s">
        <v>60</v>
      </c>
      <c r="AO4" s="66" t="s">
        <v>61</v>
      </c>
      <c r="AP4" s="66" t="s">
        <v>62</v>
      </c>
      <c r="AQ4" s="66" t="s">
        <v>63</v>
      </c>
      <c r="AR4" s="66" t="s">
        <v>64</v>
      </c>
      <c r="AS4" s="66" t="s">
        <v>65</v>
      </c>
      <c r="AT4" s="66" t="s">
        <v>66</v>
      </c>
      <c r="AU4" s="66" t="s">
        <v>67</v>
      </c>
      <c r="AV4" s="66" t="s">
        <v>68</v>
      </c>
      <c r="AW4" s="66" t="s">
        <v>69</v>
      </c>
      <c r="AX4" s="66" t="s">
        <v>70</v>
      </c>
      <c r="AY4" s="66" t="s">
        <v>71</v>
      </c>
      <c r="AZ4" s="66" t="s">
        <v>72</v>
      </c>
      <c r="BA4" s="66" t="s">
        <v>73</v>
      </c>
      <c r="BB4" s="66" t="s">
        <v>74</v>
      </c>
      <c r="BC4" s="66" t="s">
        <v>75</v>
      </c>
      <c r="BD4" s="66" t="s">
        <v>76</v>
      </c>
      <c r="BE4" s="66" t="s">
        <v>77</v>
      </c>
      <c r="BF4" s="66" t="s">
        <v>78</v>
      </c>
      <c r="BG4" s="66" t="s">
        <v>79</v>
      </c>
      <c r="BH4" s="66" t="s">
        <v>80</v>
      </c>
      <c r="BI4" s="66" t="s">
        <v>81</v>
      </c>
      <c r="BJ4" s="66" t="s">
        <v>82</v>
      </c>
    </row>
    <row r="5" spans="2:66" s="13" customFormat="1" ht="16" customHeight="1" x14ac:dyDescent="0.15">
      <c r="B5" s="14" t="s">
        <v>116</v>
      </c>
      <c r="C5" s="15">
        <v>2698000000</v>
      </c>
      <c r="D5" s="15">
        <v>1610000000</v>
      </c>
      <c r="E5" s="15">
        <v>1774000000</v>
      </c>
      <c r="F5" s="15">
        <v>2230000000</v>
      </c>
      <c r="G5" s="15">
        <v>3447000000</v>
      </c>
      <c r="H5" s="15">
        <v>2276000000</v>
      </c>
      <c r="I5" s="15">
        <v>1518000000</v>
      </c>
      <c r="J5" s="15">
        <v>1607000000</v>
      </c>
      <c r="K5" s="15">
        <v>3502000000</v>
      </c>
      <c r="L5" s="15">
        <v>2248000000</v>
      </c>
      <c r="M5" s="15">
        <v>1998000000</v>
      </c>
      <c r="N5" s="15">
        <v>2084000000</v>
      </c>
      <c r="O5" s="15">
        <v>2743000000</v>
      </c>
      <c r="P5" s="15">
        <v>2162000000</v>
      </c>
      <c r="Q5" s="15">
        <v>2579000000</v>
      </c>
      <c r="R5" s="15">
        <v>2651000000</v>
      </c>
      <c r="S5" s="15">
        <v>1819000000</v>
      </c>
      <c r="T5" s="15">
        <v>1204000000</v>
      </c>
      <c r="U5" s="15">
        <v>1509000000</v>
      </c>
      <c r="V5" s="15">
        <v>565000000</v>
      </c>
      <c r="W5" s="15">
        <v>2290000000</v>
      </c>
      <c r="X5" s="15">
        <v>1144000000</v>
      </c>
      <c r="Y5" s="15">
        <v>1478000000</v>
      </c>
      <c r="Z5" s="15">
        <v>701000000</v>
      </c>
      <c r="AA5" s="15">
        <v>3512000000</v>
      </c>
      <c r="AB5" s="15">
        <v>-336000000</v>
      </c>
      <c r="AC5" s="15">
        <v>908000000</v>
      </c>
      <c r="AD5" s="15">
        <v>590000000</v>
      </c>
      <c r="AE5" s="15">
        <v>194000000</v>
      </c>
      <c r="AF5" s="15">
        <v>1355000000</v>
      </c>
      <c r="AG5" s="15">
        <v>1476000000</v>
      </c>
      <c r="AH5" s="15">
        <v>1728000000</v>
      </c>
      <c r="AI5" s="15">
        <v>-2316000000</v>
      </c>
      <c r="AJ5" s="15">
        <v>1199000000</v>
      </c>
      <c r="AK5" s="15">
        <v>1213000000</v>
      </c>
      <c r="AL5" s="15">
        <v>1241000000</v>
      </c>
      <c r="AM5" s="15">
        <v>1893000000</v>
      </c>
      <c r="AN5" s="15">
        <v>1322000000</v>
      </c>
      <c r="AO5" s="15">
        <v>1169000000</v>
      </c>
      <c r="AP5" s="15">
        <v>982000000</v>
      </c>
      <c r="AQ5" s="15">
        <v>1686000000</v>
      </c>
      <c r="AR5" s="15">
        <v>969000000</v>
      </c>
      <c r="AS5" s="15">
        <v>680000000</v>
      </c>
      <c r="AT5" s="15">
        <v>929000000</v>
      </c>
      <c r="AU5" s="15">
        <v>1712000000</v>
      </c>
      <c r="AV5" s="15">
        <v>1258000000</v>
      </c>
      <c r="AW5" s="15">
        <v>815000000</v>
      </c>
      <c r="AX5" s="15">
        <v>903000000</v>
      </c>
      <c r="AY5" s="15">
        <v>1818000000</v>
      </c>
      <c r="AZ5" s="15">
        <v>849000000</v>
      </c>
      <c r="BA5" s="15">
        <v>1308000000</v>
      </c>
      <c r="BB5" s="15">
        <v>860000000</v>
      </c>
      <c r="BC5" s="15">
        <v>1584000000</v>
      </c>
      <c r="BD5" s="15">
        <v>446000000</v>
      </c>
      <c r="BE5" s="15">
        <v>1215000000</v>
      </c>
      <c r="BF5" s="15">
        <v>796000000</v>
      </c>
      <c r="BG5" s="15">
        <v>1230000000</v>
      </c>
      <c r="BH5" s="15">
        <v>551000000</v>
      </c>
      <c r="BI5" s="15">
        <v>459000000</v>
      </c>
      <c r="BJ5" s="15">
        <v>898000000</v>
      </c>
    </row>
    <row r="6" spans="2:66" ht="16" customHeight="1" x14ac:dyDescent="0.15">
      <c r="B6" s="9" t="s">
        <v>117</v>
      </c>
      <c r="C6" s="10">
        <v>3830000000</v>
      </c>
      <c r="D6" s="10">
        <v>603000000</v>
      </c>
      <c r="E6" s="10">
        <v>963000000</v>
      </c>
      <c r="F6" s="10">
        <v>237000000</v>
      </c>
      <c r="G6" s="10">
        <v>3810000000</v>
      </c>
      <c r="H6" s="10">
        <v>265000000</v>
      </c>
      <c r="I6" s="10">
        <v>38000000</v>
      </c>
      <c r="J6" s="10">
        <v>339000000</v>
      </c>
      <c r="K6" s="10">
        <v>3457000000</v>
      </c>
      <c r="L6" s="10">
        <v>30000000</v>
      </c>
      <c r="M6" s="10">
        <v>25000000</v>
      </c>
      <c r="N6" s="10">
        <v>273000000</v>
      </c>
      <c r="O6" s="10">
        <v>3447000000</v>
      </c>
      <c r="P6" s="10">
        <v>624000000</v>
      </c>
      <c r="Q6" s="10">
        <v>587000000</v>
      </c>
      <c r="R6" s="10">
        <v>316000000</v>
      </c>
      <c r="S6" s="10">
        <v>822000000</v>
      </c>
      <c r="T6" s="10">
        <v>1138000000</v>
      </c>
      <c r="U6" s="10">
        <v>1471000000</v>
      </c>
      <c r="V6" s="10">
        <v>219000000</v>
      </c>
      <c r="W6" s="10">
        <v>180000000</v>
      </c>
      <c r="X6" s="10">
        <v>316000000</v>
      </c>
      <c r="Y6" s="10">
        <v>232000000</v>
      </c>
      <c r="Z6" s="10">
        <v>296000000</v>
      </c>
      <c r="AA6" s="10">
        <v>147000000</v>
      </c>
      <c r="AB6" s="10">
        <v>282000000</v>
      </c>
      <c r="AC6" s="10">
        <v>606000000</v>
      </c>
      <c r="AD6" s="10">
        <v>249000000</v>
      </c>
      <c r="AE6" s="10">
        <v>187000000</v>
      </c>
      <c r="AF6" s="10">
        <v>246000000</v>
      </c>
      <c r="AG6" s="10">
        <v>225000000</v>
      </c>
      <c r="AH6" s="10">
        <v>223000000</v>
      </c>
      <c r="AI6" s="10">
        <v>114000000</v>
      </c>
      <c r="AJ6" s="10">
        <v>226000000</v>
      </c>
      <c r="AK6" s="10">
        <v>723000000</v>
      </c>
      <c r="AL6" s="10">
        <v>254000000</v>
      </c>
      <c r="AM6" s="10">
        <v>268000000</v>
      </c>
      <c r="AN6" s="10">
        <v>192000000</v>
      </c>
      <c r="AO6" s="10">
        <v>577000000</v>
      </c>
      <c r="AP6" s="10">
        <v>286000000</v>
      </c>
      <c r="AQ6" s="10">
        <v>114000000</v>
      </c>
      <c r="AR6" s="10">
        <v>147000000</v>
      </c>
      <c r="AS6" s="10">
        <v>495000000</v>
      </c>
      <c r="AT6" s="10">
        <v>195000000</v>
      </c>
      <c r="AU6" s="10">
        <v>67000000</v>
      </c>
      <c r="AV6" s="10">
        <v>121000000</v>
      </c>
      <c r="AW6" s="10">
        <v>480000000</v>
      </c>
      <c r="AX6" s="10">
        <v>99000000</v>
      </c>
      <c r="AY6" s="10">
        <v>40000000</v>
      </c>
      <c r="AZ6" s="10">
        <v>116000000</v>
      </c>
      <c r="BA6" s="10">
        <v>191000000</v>
      </c>
      <c r="BB6" s="10">
        <v>108000000</v>
      </c>
      <c r="BC6" s="10">
        <v>63000000</v>
      </c>
      <c r="BD6" s="10">
        <v>138000000</v>
      </c>
      <c r="BE6" s="10">
        <v>258000000</v>
      </c>
      <c r="BF6" s="10">
        <v>127000000</v>
      </c>
      <c r="BG6" s="10">
        <v>127000000</v>
      </c>
      <c r="BH6" s="10">
        <v>124000000</v>
      </c>
      <c r="BI6" s="10">
        <v>39000000</v>
      </c>
      <c r="BJ6" s="10">
        <v>120000000</v>
      </c>
    </row>
    <row r="7" spans="2:66" ht="16" customHeight="1" x14ac:dyDescent="0.15">
      <c r="B7" s="9" t="s">
        <v>118</v>
      </c>
      <c r="C7" s="10">
        <v>25000000</v>
      </c>
      <c r="D7" s="10">
        <v>15000000</v>
      </c>
      <c r="E7" s="10">
        <v>5000000</v>
      </c>
      <c r="F7" s="10">
        <v>77000000</v>
      </c>
      <c r="G7" s="10">
        <v>3000000</v>
      </c>
      <c r="H7" s="10">
        <v>2000000</v>
      </c>
      <c r="I7" s="10">
        <v>12000000</v>
      </c>
      <c r="J7" s="10">
        <v>36000000</v>
      </c>
      <c r="K7" s="10">
        <v>394000000</v>
      </c>
      <c r="L7" s="10">
        <v>3000000</v>
      </c>
      <c r="M7" s="10">
        <v>161000000</v>
      </c>
      <c r="N7" s="10">
        <v>16000000</v>
      </c>
      <c r="O7" s="10">
        <v>13000000</v>
      </c>
      <c r="P7" s="10">
        <v>20000000</v>
      </c>
      <c r="Q7" s="10">
        <v>11000000</v>
      </c>
      <c r="R7" s="10">
        <v>11000000</v>
      </c>
      <c r="S7" s="10">
        <v>32000000</v>
      </c>
      <c r="T7" s="10">
        <v>298000000</v>
      </c>
      <c r="U7" s="10">
        <v>11000000</v>
      </c>
      <c r="V7" s="10">
        <v>12000000</v>
      </c>
      <c r="W7" s="10">
        <v>2000000</v>
      </c>
      <c r="X7" s="10">
        <v>28000000</v>
      </c>
      <c r="Y7" s="10">
        <v>3000000</v>
      </c>
      <c r="Z7" s="10">
        <v>3000000</v>
      </c>
      <c r="AA7" s="10">
        <v>512000000</v>
      </c>
      <c r="AB7" s="10">
        <v>40000000</v>
      </c>
      <c r="AC7" s="10">
        <v>9000000</v>
      </c>
      <c r="AD7" s="10">
        <v>10000000</v>
      </c>
      <c r="AE7" s="10">
        <v>4000000</v>
      </c>
      <c r="AF7" s="10">
        <v>3000000</v>
      </c>
      <c r="AG7" s="10">
        <v>5000000</v>
      </c>
      <c r="AH7" s="10">
        <v>8000000</v>
      </c>
      <c r="AI7" s="10">
        <v>2000000</v>
      </c>
      <c r="AJ7" s="10">
        <v>0</v>
      </c>
      <c r="AK7" s="10">
        <v>1000000</v>
      </c>
      <c r="AL7" s="10">
        <v>2000000</v>
      </c>
      <c r="AM7" s="10">
        <v>2000000</v>
      </c>
      <c r="AN7" s="10">
        <v>2000000</v>
      </c>
      <c r="AO7" s="10">
        <v>3000000</v>
      </c>
      <c r="AP7" s="10">
        <v>2000000</v>
      </c>
      <c r="AQ7" s="10">
        <v>4000000</v>
      </c>
      <c r="AR7" s="10">
        <v>14000000</v>
      </c>
      <c r="AS7" s="10">
        <v>2000000</v>
      </c>
      <c r="AT7" s="10">
        <v>34000000</v>
      </c>
      <c r="AU7" s="10">
        <v>14000000</v>
      </c>
      <c r="AV7" s="10">
        <v>14000000</v>
      </c>
      <c r="AW7" s="10">
        <v>7000000</v>
      </c>
      <c r="AX7" s="10">
        <v>184000000</v>
      </c>
      <c r="AY7" s="10">
        <v>100000000</v>
      </c>
      <c r="AZ7" s="10">
        <v>40000000</v>
      </c>
      <c r="BA7" s="10">
        <v>0</v>
      </c>
      <c r="BB7" s="10">
        <v>0</v>
      </c>
      <c r="BC7" s="10">
        <v>90000000</v>
      </c>
      <c r="BD7" s="10">
        <v>5000000</v>
      </c>
      <c r="BE7" s="10">
        <v>10000000</v>
      </c>
      <c r="BF7" s="10">
        <v>1000000</v>
      </c>
      <c r="BG7" s="10">
        <v>3000000</v>
      </c>
      <c r="BH7" s="10">
        <v>1000000</v>
      </c>
      <c r="BI7" s="10">
        <v>12000000</v>
      </c>
      <c r="BJ7" s="10">
        <v>263000000</v>
      </c>
    </row>
    <row r="8" spans="2:66" ht="16" customHeight="1" x14ac:dyDescent="0.15">
      <c r="B8" s="9" t="s">
        <v>119</v>
      </c>
      <c r="C8" s="10">
        <v>158000000</v>
      </c>
      <c r="D8" s="10">
        <v>-1736000000</v>
      </c>
      <c r="E8" s="10">
        <v>-505000000</v>
      </c>
      <c r="F8" s="10">
        <v>-470000000</v>
      </c>
      <c r="G8" s="10">
        <v>203000000</v>
      </c>
      <c r="H8" s="10">
        <v>-1540000000</v>
      </c>
      <c r="I8" s="10">
        <v>-521000000</v>
      </c>
      <c r="J8" s="10">
        <v>-1473000000</v>
      </c>
      <c r="K8" s="10">
        <v>1031000000</v>
      </c>
      <c r="L8" s="10">
        <v>-1310000000</v>
      </c>
      <c r="M8" s="10">
        <v>34000000</v>
      </c>
      <c r="N8" s="10">
        <v>-1616000000</v>
      </c>
      <c r="O8" s="10">
        <v>8000000</v>
      </c>
      <c r="P8" s="10">
        <v>-178000000</v>
      </c>
      <c r="Q8" s="10">
        <v>43000000</v>
      </c>
      <c r="R8" s="10">
        <v>198000000</v>
      </c>
      <c r="S8" s="10">
        <v>825000000</v>
      </c>
      <c r="T8" s="10">
        <v>-921000000</v>
      </c>
      <c r="U8" s="10">
        <v>-154000000</v>
      </c>
      <c r="V8" s="10">
        <v>-1537000000</v>
      </c>
      <c r="W8" s="10">
        <v>736000000</v>
      </c>
      <c r="X8" s="10">
        <v>-1080000000</v>
      </c>
      <c r="Y8" s="10">
        <v>357000000</v>
      </c>
      <c r="Z8" s="10">
        <v>-584000000</v>
      </c>
      <c r="AA8" s="10">
        <v>2922000000</v>
      </c>
      <c r="AB8" s="10">
        <v>-2217000000</v>
      </c>
      <c r="AC8" s="10">
        <v>-24000000</v>
      </c>
      <c r="AD8" s="10">
        <v>-540000000</v>
      </c>
      <c r="AE8" s="10">
        <v>1745000000</v>
      </c>
      <c r="AF8" s="10">
        <v>-1709000000</v>
      </c>
      <c r="AG8" s="10">
        <v>820000000</v>
      </c>
      <c r="AH8" s="10">
        <v>-753000000</v>
      </c>
      <c r="AI8" s="10">
        <v>613000000</v>
      </c>
      <c r="AJ8" s="10">
        <v>-212000000</v>
      </c>
      <c r="AK8" s="10">
        <v>217000000</v>
      </c>
      <c r="AL8" s="10">
        <v>-151000000</v>
      </c>
      <c r="AM8" s="10">
        <v>1258000000</v>
      </c>
      <c r="AN8" s="10">
        <v>-398000000</v>
      </c>
      <c r="AO8" s="10">
        <v>56000000</v>
      </c>
      <c r="AP8" s="10">
        <v>-257000000</v>
      </c>
      <c r="AQ8" s="10">
        <v>658000000</v>
      </c>
      <c r="AR8" s="10">
        <v>-417000000</v>
      </c>
      <c r="AS8" s="10">
        <v>-133000000</v>
      </c>
      <c r="AT8" s="10">
        <v>-343000000</v>
      </c>
      <c r="AU8" s="10">
        <v>580000000</v>
      </c>
      <c r="AV8" s="10">
        <v>-225000000</v>
      </c>
      <c r="AW8" s="10">
        <v>129000000</v>
      </c>
      <c r="AX8" s="10">
        <v>-474000000</v>
      </c>
      <c r="AY8" s="10">
        <v>804000000</v>
      </c>
      <c r="AZ8" s="10">
        <v>-779000000</v>
      </c>
      <c r="BA8" s="10">
        <v>382000000</v>
      </c>
      <c r="BB8" s="10">
        <v>-263000000</v>
      </c>
      <c r="BC8" s="10">
        <v>430000000</v>
      </c>
      <c r="BD8" s="10">
        <v>-313000000</v>
      </c>
      <c r="BE8" s="10">
        <v>413000000</v>
      </c>
      <c r="BF8" s="10">
        <v>-160000000</v>
      </c>
      <c r="BG8" s="10">
        <v>422000000</v>
      </c>
      <c r="BH8" s="10">
        <v>-16000000</v>
      </c>
      <c r="BI8" s="10">
        <v>439000000</v>
      </c>
      <c r="BJ8" s="10">
        <v>-135000000</v>
      </c>
    </row>
    <row r="9" spans="2:66" ht="16" customHeight="1" x14ac:dyDescent="0.15">
      <c r="B9" s="9" t="s">
        <v>120</v>
      </c>
      <c r="C9" s="10">
        <v>84000000</v>
      </c>
      <c r="D9" s="10">
        <v>-568000000</v>
      </c>
      <c r="E9" s="10">
        <v>540000000</v>
      </c>
      <c r="F9" s="10">
        <v>257000000</v>
      </c>
      <c r="G9" s="10">
        <v>-567000000</v>
      </c>
      <c r="H9" s="10">
        <v>-989000000</v>
      </c>
      <c r="I9" s="10">
        <v>815000000</v>
      </c>
      <c r="J9" s="10">
        <v>-89000000</v>
      </c>
      <c r="K9" s="10">
        <v>167000000</v>
      </c>
      <c r="L9" s="10">
        <v>-454000000</v>
      </c>
      <c r="M9" s="10">
        <v>1310000000</v>
      </c>
      <c r="N9" s="10">
        <v>-555000000</v>
      </c>
      <c r="O9" s="10">
        <v>77000000</v>
      </c>
      <c r="P9" s="10">
        <v>196000000</v>
      </c>
      <c r="Q9" s="10">
        <v>739000000</v>
      </c>
      <c r="R9" s="10">
        <v>417000000</v>
      </c>
      <c r="S9" s="10">
        <v>737000000</v>
      </c>
      <c r="T9" s="10">
        <v>-193000000</v>
      </c>
      <c r="U9" s="10">
        <v>461000000</v>
      </c>
      <c r="V9" s="10">
        <v>385000000</v>
      </c>
      <c r="W9" s="10">
        <v>22000000</v>
      </c>
      <c r="X9" s="10">
        <v>-578000000</v>
      </c>
      <c r="Y9" s="10">
        <v>954000000</v>
      </c>
      <c r="Z9" s="10">
        <v>500000000</v>
      </c>
      <c r="AA9" s="10">
        <v>47000000</v>
      </c>
      <c r="AB9" s="10">
        <v>-184000000</v>
      </c>
      <c r="AC9" s="10">
        <v>908000000</v>
      </c>
      <c r="AD9" s="10">
        <v>413000000</v>
      </c>
      <c r="AE9" s="10">
        <v>-97000000</v>
      </c>
      <c r="AF9" s="10">
        <v>1338000000</v>
      </c>
      <c r="AG9" s="10">
        <v>-779000000</v>
      </c>
      <c r="AH9" s="10">
        <v>16000000</v>
      </c>
      <c r="AI9" s="10">
        <v>-33000000</v>
      </c>
      <c r="AJ9" s="10">
        <v>-24000000</v>
      </c>
      <c r="AK9" s="10">
        <v>-337000000</v>
      </c>
      <c r="AL9" s="10">
        <v>-39000000</v>
      </c>
      <c r="AM9" s="10">
        <v>-129000000</v>
      </c>
      <c r="AN9" s="10">
        <v>125000000</v>
      </c>
      <c r="AO9" s="10">
        <v>-247000000</v>
      </c>
      <c r="AP9" s="10">
        <v>-116000000</v>
      </c>
      <c r="AQ9" s="10">
        <v>-146000000</v>
      </c>
      <c r="AR9" s="10">
        <v>119000000</v>
      </c>
      <c r="AS9" s="10">
        <v>-490000000</v>
      </c>
      <c r="AT9" s="10">
        <v>-21000000</v>
      </c>
      <c r="AU9" s="10">
        <v>-27000000</v>
      </c>
      <c r="AV9" s="10">
        <v>242000000</v>
      </c>
      <c r="AW9" s="10">
        <v>-559000000</v>
      </c>
      <c r="AX9" s="10">
        <v>150000000</v>
      </c>
      <c r="AY9" s="10">
        <v>-245000000</v>
      </c>
      <c r="AZ9" s="10">
        <v>95000000</v>
      </c>
      <c r="BA9" s="10">
        <v>-295000000</v>
      </c>
      <c r="BB9" s="10">
        <v>-40000000</v>
      </c>
      <c r="BC9" s="10">
        <v>-18000000</v>
      </c>
      <c r="BD9" s="10">
        <v>-364000000</v>
      </c>
      <c r="BE9" s="10">
        <v>-140000000</v>
      </c>
      <c r="BF9" s="10">
        <v>8000000</v>
      </c>
      <c r="BG9" s="10">
        <v>-223000000</v>
      </c>
      <c r="BH9" s="10">
        <v>-239000000</v>
      </c>
      <c r="BI9" s="10">
        <v>-358000000</v>
      </c>
      <c r="BJ9" s="10">
        <v>190000000</v>
      </c>
    </row>
    <row r="10" spans="2:66" ht="16" customHeight="1" x14ac:dyDescent="0.15">
      <c r="B10" s="9" t="s">
        <v>121</v>
      </c>
      <c r="C10" s="10">
        <v>1104000000</v>
      </c>
      <c r="D10" s="10">
        <v>1072000000</v>
      </c>
      <c r="E10" s="10">
        <v>1040000000</v>
      </c>
      <c r="F10" s="10">
        <v>1071000000</v>
      </c>
      <c r="G10" s="10">
        <v>1099000000</v>
      </c>
      <c r="H10" s="10">
        <v>1031000000</v>
      </c>
      <c r="I10" s="10">
        <v>1046000000</v>
      </c>
      <c r="J10" s="10">
        <v>1024000000</v>
      </c>
      <c r="K10" s="10">
        <v>1018000000</v>
      </c>
      <c r="L10" s="10">
        <v>986000000</v>
      </c>
      <c r="M10" s="10">
        <v>995000000</v>
      </c>
      <c r="N10" s="10">
        <v>971000000</v>
      </c>
      <c r="O10" s="10">
        <v>975000000</v>
      </c>
      <c r="P10" s="10">
        <v>956000000</v>
      </c>
      <c r="Q10" s="10">
        <v>936000000</v>
      </c>
      <c r="R10" s="10">
        <v>926000000</v>
      </c>
      <c r="S10" s="10">
        <v>927000000</v>
      </c>
      <c r="T10" s="10">
        <v>908000000</v>
      </c>
      <c r="U10" s="10">
        <v>901000000</v>
      </c>
      <c r="V10" s="10">
        <v>879000000</v>
      </c>
      <c r="W10" s="10">
        <v>866000000</v>
      </c>
      <c r="X10" s="10">
        <v>851000000</v>
      </c>
      <c r="Y10" s="10">
        <v>828000000</v>
      </c>
      <c r="Z10" s="10">
        <v>808000000</v>
      </c>
      <c r="AA10" s="10">
        <v>802000000</v>
      </c>
      <c r="AB10" s="10">
        <v>786000000</v>
      </c>
      <c r="AC10" s="10">
        <v>756000000</v>
      </c>
      <c r="AD10" s="10">
        <v>751000000</v>
      </c>
      <c r="AE10" s="10">
        <v>754000000</v>
      </c>
      <c r="AF10" s="10">
        <v>762000000</v>
      </c>
      <c r="AG10" s="10">
        <v>740000000</v>
      </c>
      <c r="AH10" s="10">
        <v>739000000</v>
      </c>
      <c r="AI10" s="10">
        <v>667000000</v>
      </c>
      <c r="AJ10" s="10">
        <v>663000000</v>
      </c>
      <c r="AK10" s="10">
        <v>653000000</v>
      </c>
      <c r="AL10" s="10">
        <v>648000000</v>
      </c>
      <c r="AM10" s="10">
        <v>657000000</v>
      </c>
      <c r="AN10" s="10">
        <v>652000000</v>
      </c>
      <c r="AO10" s="10">
        <v>651000000</v>
      </c>
      <c r="AP10" s="10">
        <v>651000000</v>
      </c>
      <c r="AQ10" s="10">
        <v>649000000</v>
      </c>
      <c r="AR10" s="10">
        <v>652000000</v>
      </c>
      <c r="AS10" s="10">
        <v>647000000</v>
      </c>
      <c r="AT10" s="10">
        <v>639000000</v>
      </c>
      <c r="AU10" s="10">
        <v>622000000</v>
      </c>
      <c r="AV10" s="10">
        <v>599000000</v>
      </c>
      <c r="AW10" s="10">
        <v>592000000</v>
      </c>
      <c r="AX10" s="10">
        <v>573000000</v>
      </c>
      <c r="AY10" s="10">
        <v>543000000</v>
      </c>
      <c r="AZ10" s="10">
        <v>543000000</v>
      </c>
      <c r="BA10" s="10">
        <v>518000000</v>
      </c>
      <c r="BB10" s="10">
        <v>509000000</v>
      </c>
      <c r="BC10" s="10">
        <v>499000000</v>
      </c>
      <c r="BD10" s="10">
        <v>493000000</v>
      </c>
      <c r="BE10" s="10">
        <v>502000000</v>
      </c>
      <c r="BF10" s="10">
        <v>479000000</v>
      </c>
      <c r="BG10" s="10">
        <v>488000000</v>
      </c>
      <c r="BH10" s="10">
        <v>488000000</v>
      </c>
      <c r="BI10" s="10">
        <v>487000000</v>
      </c>
      <c r="BJ10" s="10">
        <v>495000000</v>
      </c>
    </row>
    <row r="11" spans="2:66" ht="16" customHeight="1" x14ac:dyDescent="0.15">
      <c r="B11" s="9" t="s">
        <v>122</v>
      </c>
      <c r="C11" s="10">
        <v>160000000</v>
      </c>
      <c r="D11" s="10">
        <v>-577000000</v>
      </c>
      <c r="E11" s="10">
        <v>561000000</v>
      </c>
      <c r="F11" s="10">
        <v>126000000</v>
      </c>
      <c r="G11" s="10">
        <v>-409000000</v>
      </c>
      <c r="H11" s="10">
        <v>-885000000</v>
      </c>
      <c r="I11" s="10">
        <v>771000000</v>
      </c>
      <c r="J11" s="10">
        <v>-259000000</v>
      </c>
      <c r="K11" s="10">
        <v>244000000</v>
      </c>
      <c r="L11" s="10">
        <v>-453000000</v>
      </c>
      <c r="M11" s="10">
        <v>1245000000</v>
      </c>
      <c r="N11" s="10">
        <v>-726000000</v>
      </c>
      <c r="O11" s="10">
        <v>202000000</v>
      </c>
      <c r="P11" s="10">
        <v>87000000</v>
      </c>
      <c r="Q11" s="10">
        <v>713000000</v>
      </c>
      <c r="R11" s="10">
        <v>387000000</v>
      </c>
      <c r="S11" s="10">
        <v>827000000</v>
      </c>
      <c r="T11" s="10">
        <v>-180000000</v>
      </c>
      <c r="U11" s="10">
        <v>417000000</v>
      </c>
      <c r="V11" s="10">
        <v>267000000</v>
      </c>
      <c r="W11" s="10">
        <v>93000000</v>
      </c>
      <c r="X11" s="10">
        <v>-563000000</v>
      </c>
      <c r="Y11" s="10">
        <v>963000000</v>
      </c>
      <c r="Z11" s="10">
        <v>380000000</v>
      </c>
      <c r="AA11" s="10">
        <v>63000000</v>
      </c>
      <c r="AB11" s="10">
        <v>3000000</v>
      </c>
      <c r="AC11" s="10">
        <v>712000000</v>
      </c>
      <c r="AD11" s="10">
        <v>271000000</v>
      </c>
      <c r="AE11" s="10">
        <v>216000000</v>
      </c>
      <c r="AF11" s="10">
        <v>-173000000</v>
      </c>
      <c r="AG11" s="10">
        <v>533000000</v>
      </c>
      <c r="AH11" s="10">
        <v>-20000000</v>
      </c>
      <c r="AI11" s="10">
        <v>121000000</v>
      </c>
      <c r="AJ11" s="10">
        <v>341000000</v>
      </c>
      <c r="AK11" s="10">
        <v>-313000000</v>
      </c>
      <c r="AL11" s="10">
        <v>50000000</v>
      </c>
      <c r="AM11" s="10">
        <v>592000000</v>
      </c>
      <c r="AN11" s="10">
        <v>117000000</v>
      </c>
      <c r="AO11" s="10">
        <v>-231000000</v>
      </c>
      <c r="AP11" s="10">
        <v>-86000000</v>
      </c>
      <c r="AQ11" s="10">
        <v>-274000000</v>
      </c>
      <c r="AR11" s="10">
        <v>143000000</v>
      </c>
      <c r="AS11" s="10">
        <v>-395000000</v>
      </c>
      <c r="AT11" s="10">
        <v>10000000</v>
      </c>
      <c r="AU11" s="10">
        <v>-171000000</v>
      </c>
      <c r="AV11" s="10">
        <v>223000000</v>
      </c>
      <c r="AW11" s="10">
        <v>-506000000</v>
      </c>
      <c r="AX11" s="10">
        <v>3000000</v>
      </c>
      <c r="AY11" s="10">
        <v>-167000000</v>
      </c>
      <c r="AZ11" s="10">
        <v>204000000</v>
      </c>
      <c r="BA11" s="10">
        <v>-250000000</v>
      </c>
      <c r="BB11" s="10">
        <v>-41000000</v>
      </c>
      <c r="BC11" s="10">
        <v>-116000000</v>
      </c>
      <c r="BD11" s="10">
        <v>-205000000</v>
      </c>
      <c r="BE11" s="10">
        <v>-117000000</v>
      </c>
      <c r="BF11" s="10">
        <v>38000000</v>
      </c>
      <c r="BG11" s="10">
        <v>-261000000</v>
      </c>
      <c r="BH11" s="10">
        <v>-237000000</v>
      </c>
      <c r="BI11" s="10">
        <v>-356000000</v>
      </c>
      <c r="BJ11" s="10">
        <v>-52000000</v>
      </c>
    </row>
    <row r="12" spans="2:66" ht="16" customHeight="1" x14ac:dyDescent="0.15">
      <c r="B12" s="9" t="s">
        <v>123</v>
      </c>
      <c r="C12" s="10">
        <v>0</v>
      </c>
      <c r="D12" s="10">
        <v>-577000000</v>
      </c>
      <c r="E12" s="10">
        <v>561000000</v>
      </c>
      <c r="F12" s="10">
        <v>-131000000</v>
      </c>
      <c r="G12" s="10">
        <v>-624000000</v>
      </c>
      <c r="H12" s="10">
        <v>-885000000</v>
      </c>
      <c r="I12" s="10">
        <v>0</v>
      </c>
      <c r="J12" s="10">
        <v>0</v>
      </c>
      <c r="K12" s="10">
        <v>244000000</v>
      </c>
      <c r="L12" s="10">
        <v>0</v>
      </c>
      <c r="M12" s="10">
        <v>0</v>
      </c>
      <c r="N12" s="10">
        <v>-171000000</v>
      </c>
      <c r="O12" s="10">
        <v>-961000000</v>
      </c>
      <c r="P12" s="10">
        <v>991000000</v>
      </c>
      <c r="Q12" s="10">
        <v>0</v>
      </c>
      <c r="R12" s="10">
        <v>-30000000</v>
      </c>
      <c r="S12" s="10">
        <v>118000000</v>
      </c>
      <c r="T12" s="10">
        <v>0</v>
      </c>
      <c r="U12" s="10">
        <v>0</v>
      </c>
      <c r="V12" s="10">
        <v>-118000000</v>
      </c>
      <c r="W12" s="10">
        <v>120000000</v>
      </c>
      <c r="X12" s="10">
        <v>0</v>
      </c>
      <c r="Y12" s="10">
        <v>0</v>
      </c>
      <c r="Z12" s="10">
        <v>-120000000</v>
      </c>
      <c r="AA12" s="10">
        <v>142000000</v>
      </c>
      <c r="AB12" s="10">
        <v>0</v>
      </c>
      <c r="AC12" s="10">
        <v>0</v>
      </c>
      <c r="AD12" s="10">
        <v>-142000000</v>
      </c>
      <c r="AE12" s="10">
        <v>4000000</v>
      </c>
      <c r="AF12" s="10">
        <v>0</v>
      </c>
      <c r="AG12" s="10">
        <v>0</v>
      </c>
      <c r="AH12" s="10">
        <v>-4000000</v>
      </c>
      <c r="AI12" s="10">
        <v>89000000</v>
      </c>
      <c r="AJ12" s="10">
        <v>0</v>
      </c>
      <c r="AK12" s="10">
        <v>0</v>
      </c>
      <c r="AL12" s="10">
        <v>-89000000</v>
      </c>
      <c r="AM12" s="10">
        <v>30000000</v>
      </c>
      <c r="AN12" s="10">
        <v>0</v>
      </c>
      <c r="AO12" s="10">
        <v>0</v>
      </c>
      <c r="AP12" s="10">
        <v>-30000000</v>
      </c>
      <c r="AQ12" s="10">
        <v>31000000</v>
      </c>
      <c r="AR12" s="10">
        <v>0</v>
      </c>
      <c r="AS12" s="10">
        <v>0</v>
      </c>
      <c r="AT12" s="10">
        <v>-31000000</v>
      </c>
      <c r="AU12" s="10">
        <v>0</v>
      </c>
      <c r="AV12" s="10">
        <v>0</v>
      </c>
      <c r="AW12" s="10">
        <v>0</v>
      </c>
      <c r="AX12" s="10">
        <v>0</v>
      </c>
      <c r="AY12" s="10">
        <v>-1000000</v>
      </c>
      <c r="AZ12" s="10">
        <v>0</v>
      </c>
      <c r="BA12" s="10">
        <v>0</v>
      </c>
      <c r="BB12" s="10">
        <v>1000000</v>
      </c>
      <c r="BC12" s="10">
        <v>0</v>
      </c>
      <c r="BD12" s="10">
        <v>0</v>
      </c>
      <c r="BE12" s="10">
        <v>0</v>
      </c>
      <c r="BF12" s="10">
        <v>60000000</v>
      </c>
      <c r="BG12" s="10">
        <v>-123000000</v>
      </c>
      <c r="BH12" s="10">
        <v>0</v>
      </c>
      <c r="BI12" s="10">
        <v>0</v>
      </c>
      <c r="BJ12" s="10">
        <v>123000000</v>
      </c>
    </row>
    <row r="13" spans="2:66" ht="16" customHeight="1" x14ac:dyDescent="0.15">
      <c r="B13" s="20" t="s">
        <v>124</v>
      </c>
      <c r="C13" s="21">
        <v>1474000000</v>
      </c>
      <c r="D13" s="21">
        <v>879000000</v>
      </c>
      <c r="E13" s="21">
        <v>900000000</v>
      </c>
      <c r="F13" s="21">
        <v>1078000000</v>
      </c>
      <c r="G13" s="21">
        <v>1538000000</v>
      </c>
      <c r="H13" s="21">
        <v>771000000</v>
      </c>
      <c r="I13" s="21">
        <v>788000000</v>
      </c>
      <c r="J13" s="21">
        <v>875000000</v>
      </c>
      <c r="K13" s="21">
        <v>558000000</v>
      </c>
      <c r="L13" s="21">
        <v>1112000000</v>
      </c>
      <c r="M13" s="21">
        <v>1044000000</v>
      </c>
      <c r="N13" s="21">
        <v>1112000000</v>
      </c>
      <c r="O13" s="21">
        <v>1868000000</v>
      </c>
      <c r="P13" s="21">
        <v>892000000</v>
      </c>
      <c r="Q13" s="21">
        <v>1226000000</v>
      </c>
      <c r="R13" s="21">
        <v>1245000000</v>
      </c>
      <c r="S13" s="21">
        <v>-334000000</v>
      </c>
      <c r="T13" s="21">
        <v>315000000</v>
      </c>
      <c r="U13" s="21">
        <v>560000000</v>
      </c>
      <c r="V13" s="21">
        <v>745000000</v>
      </c>
      <c r="W13" s="21">
        <v>-1969000000</v>
      </c>
      <c r="X13" s="21">
        <v>739000000</v>
      </c>
      <c r="Y13" s="21">
        <v>935000000</v>
      </c>
      <c r="Z13" s="21">
        <v>835000000</v>
      </c>
      <c r="AA13" s="21">
        <v>1127000000</v>
      </c>
      <c r="AB13" s="21">
        <v>2074000000</v>
      </c>
      <c r="AC13" s="21">
        <v>775000000</v>
      </c>
      <c r="AD13" s="21">
        <v>596000000</v>
      </c>
      <c r="AE13" s="21">
        <v>1020000000</v>
      </c>
      <c r="AF13" s="21">
        <v>562000000</v>
      </c>
      <c r="AG13" s="21">
        <v>700000000</v>
      </c>
      <c r="AH13" s="21">
        <v>715000000</v>
      </c>
      <c r="AI13" s="21">
        <v>-68000000</v>
      </c>
      <c r="AJ13" s="21">
        <v>507000000</v>
      </c>
      <c r="AK13" s="21">
        <v>691000000</v>
      </c>
      <c r="AL13" s="21">
        <v>692000000</v>
      </c>
      <c r="AM13" s="21">
        <v>-1321000000</v>
      </c>
      <c r="AN13" s="21">
        <v>580000000</v>
      </c>
      <c r="AO13" s="21">
        <v>616000000</v>
      </c>
      <c r="AP13" s="21">
        <v>606000000</v>
      </c>
      <c r="AQ13" s="21">
        <v>1183000000</v>
      </c>
      <c r="AR13" s="21">
        <v>378000000</v>
      </c>
      <c r="AS13" s="21">
        <v>500000000</v>
      </c>
      <c r="AT13" s="21">
        <v>489000000</v>
      </c>
      <c r="AU13" s="21">
        <v>502000000</v>
      </c>
      <c r="AV13" s="21">
        <v>361000000</v>
      </c>
      <c r="AW13" s="21">
        <v>438000000</v>
      </c>
      <c r="AX13" s="21">
        <v>459000000</v>
      </c>
      <c r="AY13" s="21">
        <v>856000000</v>
      </c>
      <c r="AZ13" s="21">
        <v>521000000</v>
      </c>
      <c r="BA13" s="21">
        <v>497000000</v>
      </c>
      <c r="BB13" s="21">
        <v>464000000</v>
      </c>
      <c r="BC13" s="21">
        <v>888000000</v>
      </c>
      <c r="BD13" s="21">
        <v>231000000</v>
      </c>
      <c r="BE13" s="21">
        <v>283000000</v>
      </c>
      <c r="BF13" s="21">
        <v>380000000</v>
      </c>
      <c r="BG13" s="21">
        <v>696000000</v>
      </c>
      <c r="BH13" s="21">
        <v>239000000</v>
      </c>
      <c r="BI13" s="21">
        <v>345000000</v>
      </c>
      <c r="BJ13" s="21">
        <v>181000000</v>
      </c>
    </row>
    <row r="14" spans="2:66" s="13" customFormat="1" ht="16" customHeight="1" x14ac:dyDescent="0.15">
      <c r="B14" s="14" t="s">
        <v>125</v>
      </c>
      <c r="C14" s="15">
        <v>-1234000000</v>
      </c>
      <c r="D14" s="15">
        <v>-1358000000</v>
      </c>
      <c r="E14" s="15">
        <v>-1328000000</v>
      </c>
      <c r="F14" s="15">
        <v>-1280000000</v>
      </c>
      <c r="G14" s="15">
        <v>-1744000000</v>
      </c>
      <c r="H14" s="15">
        <v>-1230000000</v>
      </c>
      <c r="I14" s="15">
        <v>-1891000000</v>
      </c>
      <c r="J14" s="15">
        <v>-1309000000</v>
      </c>
      <c r="K14" s="15">
        <v>-2363000000</v>
      </c>
      <c r="L14" s="15">
        <v>-1341000000</v>
      </c>
      <c r="M14" s="15">
        <v>-1562000000</v>
      </c>
      <c r="N14" s="15">
        <v>-1550000000</v>
      </c>
      <c r="O14" s="15">
        <v>-1671000000</v>
      </c>
      <c r="P14" s="15">
        <v>-1527000000</v>
      </c>
      <c r="Q14" s="15">
        <v>-1394000000</v>
      </c>
      <c r="R14" s="15">
        <v>-1418000000</v>
      </c>
      <c r="S14" s="15">
        <v>-1156000000</v>
      </c>
      <c r="T14" s="15">
        <v>-1428000000</v>
      </c>
      <c r="U14" s="15">
        <v>-1843000000</v>
      </c>
      <c r="V14" s="15">
        <v>-1419000000</v>
      </c>
      <c r="W14" s="15">
        <v>-1778000000</v>
      </c>
      <c r="X14" s="15">
        <v>-1114000000</v>
      </c>
      <c r="Y14" s="15">
        <v>-1480000000</v>
      </c>
      <c r="Z14" s="15">
        <v>-1101000000</v>
      </c>
      <c r="AA14" s="15">
        <v>-1660000000</v>
      </c>
      <c r="AB14" s="15">
        <v>-1364000000</v>
      </c>
      <c r="AC14" s="15">
        <v>-1615000000</v>
      </c>
      <c r="AD14" s="15">
        <v>-1038000000</v>
      </c>
      <c r="AE14" s="15">
        <v>-1314000000</v>
      </c>
      <c r="AF14" s="15">
        <v>-1086000000</v>
      </c>
      <c r="AG14" s="15">
        <v>-1375000000</v>
      </c>
      <c r="AH14" s="15">
        <v>-1206000000</v>
      </c>
      <c r="AI14" s="15">
        <v>-5867000000</v>
      </c>
      <c r="AJ14" s="15">
        <v>-1029000000</v>
      </c>
      <c r="AK14" s="15">
        <v>-1351000000</v>
      </c>
      <c r="AL14" s="15">
        <v>-1199000000</v>
      </c>
      <c r="AM14" s="15">
        <v>-1370000000</v>
      </c>
      <c r="AN14" s="15">
        <v>-2499000000</v>
      </c>
      <c r="AO14" s="15">
        <v>-1167000000</v>
      </c>
      <c r="AP14" s="15">
        <v>-716000000</v>
      </c>
      <c r="AQ14" s="15">
        <v>-1020000000</v>
      </c>
      <c r="AR14" s="15">
        <v>-860000000</v>
      </c>
      <c r="AS14" s="15">
        <v>-1109000000</v>
      </c>
      <c r="AT14" s="15">
        <v>-562000000</v>
      </c>
      <c r="AU14" s="15">
        <v>-935000000</v>
      </c>
      <c r="AV14" s="15">
        <v>-517000000</v>
      </c>
      <c r="AW14" s="15">
        <v>-908000000</v>
      </c>
      <c r="AX14" s="15">
        <v>-1443000000</v>
      </c>
      <c r="AY14" s="15">
        <v>-1009000000</v>
      </c>
      <c r="AZ14" s="15">
        <v>-724000000</v>
      </c>
      <c r="BA14" s="15">
        <v>-1100000000</v>
      </c>
      <c r="BB14" s="15">
        <v>-1216000000</v>
      </c>
      <c r="BC14" s="15">
        <v>-635000000</v>
      </c>
      <c r="BD14" s="15">
        <v>-732000000</v>
      </c>
      <c r="BE14" s="15">
        <v>-1043000000</v>
      </c>
      <c r="BF14" s="15">
        <v>-1009000000</v>
      </c>
      <c r="BG14" s="15">
        <v>-831000000</v>
      </c>
      <c r="BH14" s="15">
        <v>-434000000</v>
      </c>
      <c r="BI14" s="15">
        <v>-662000000</v>
      </c>
      <c r="BJ14" s="15">
        <v>-854000000</v>
      </c>
    </row>
    <row r="15" spans="2:66" ht="16" customHeight="1" x14ac:dyDescent="0.15">
      <c r="B15" s="20" t="s">
        <v>126</v>
      </c>
      <c r="C15" s="21">
        <v>1202000000</v>
      </c>
      <c r="D15" s="21">
        <v>1379000000</v>
      </c>
      <c r="E15" s="21">
        <v>1305000000</v>
      </c>
      <c r="F15" s="21">
        <v>1290000000</v>
      </c>
      <c r="G15" s="21">
        <v>1754000000</v>
      </c>
      <c r="H15" s="21">
        <v>1278000000</v>
      </c>
      <c r="I15" s="21">
        <v>1858000000</v>
      </c>
      <c r="J15" s="21">
        <v>1284000000</v>
      </c>
      <c r="K15" s="21">
        <v>2384000000</v>
      </c>
      <c r="L15" s="21">
        <v>1236000000</v>
      </c>
      <c r="M15" s="21">
        <v>1573000000</v>
      </c>
      <c r="N15" s="21">
        <v>1570000000</v>
      </c>
      <c r="O15" s="21">
        <v>1682000000</v>
      </c>
      <c r="P15" s="21">
        <v>1376000000</v>
      </c>
      <c r="Q15" s="21">
        <v>1402000000</v>
      </c>
      <c r="R15" s="21">
        <v>1424000000</v>
      </c>
      <c r="S15" s="21">
        <v>1163000000</v>
      </c>
      <c r="T15" s="21">
        <v>1439000000</v>
      </c>
      <c r="U15" s="21">
        <v>1848000000</v>
      </c>
      <c r="V15" s="21">
        <v>1418000000</v>
      </c>
      <c r="W15" s="21">
        <v>1733000000</v>
      </c>
      <c r="X15" s="21">
        <v>1123000000</v>
      </c>
      <c r="Y15" s="21">
        <v>1455000000</v>
      </c>
      <c r="Z15" s="21">
        <v>1179000000</v>
      </c>
      <c r="AA15" s="21">
        <v>1669000000</v>
      </c>
      <c r="AB15" s="21">
        <v>1373000000</v>
      </c>
      <c r="AC15" s="21">
        <v>1577000000</v>
      </c>
      <c r="AD15" s="21">
        <v>1044000000</v>
      </c>
      <c r="AE15" s="21">
        <v>1326000000</v>
      </c>
      <c r="AF15" s="21">
        <v>1109000000</v>
      </c>
      <c r="AG15" s="21">
        <v>1466000000</v>
      </c>
      <c r="AH15" s="21">
        <v>1215000000</v>
      </c>
      <c r="AI15" s="21">
        <v>1256000000</v>
      </c>
      <c r="AJ15" s="21">
        <v>1000000000</v>
      </c>
      <c r="AK15" s="21">
        <v>1353000000</v>
      </c>
      <c r="AL15" s="21">
        <v>1209000000</v>
      </c>
      <c r="AM15" s="21">
        <v>1378000000</v>
      </c>
      <c r="AN15" s="21">
        <v>1079000000</v>
      </c>
      <c r="AO15" s="21">
        <v>1170000000</v>
      </c>
      <c r="AP15" s="21">
        <v>720000000</v>
      </c>
      <c r="AQ15" s="21">
        <v>979000000</v>
      </c>
      <c r="AR15" s="21">
        <v>864000000</v>
      </c>
      <c r="AS15" s="21">
        <v>1118000000</v>
      </c>
      <c r="AT15" s="21">
        <v>572000000</v>
      </c>
      <c r="AU15" s="21">
        <v>945000000</v>
      </c>
      <c r="AV15" s="21">
        <v>542000000</v>
      </c>
      <c r="AW15" s="21">
        <v>916000000</v>
      </c>
      <c r="AX15" s="21">
        <v>972000000</v>
      </c>
      <c r="AY15" s="21">
        <v>1061000000</v>
      </c>
      <c r="AZ15" s="21">
        <v>729000000</v>
      </c>
      <c r="BA15" s="21">
        <v>1107000000</v>
      </c>
      <c r="BB15" s="21">
        <v>1110000000</v>
      </c>
      <c r="BC15" s="21">
        <v>731000000</v>
      </c>
      <c r="BD15" s="21">
        <v>644000000</v>
      </c>
      <c r="BE15" s="21">
        <v>1047000000</v>
      </c>
      <c r="BF15" s="21">
        <v>1012000000</v>
      </c>
      <c r="BG15" s="21">
        <v>835000000</v>
      </c>
      <c r="BH15" s="21">
        <v>432000000</v>
      </c>
      <c r="BI15" s="21">
        <v>669000000</v>
      </c>
      <c r="BJ15" s="21">
        <v>880000000</v>
      </c>
    </row>
    <row r="16" spans="2:66" s="13" customFormat="1" ht="16" customHeight="1" x14ac:dyDescent="0.15">
      <c r="B16" s="14" t="s">
        <v>127</v>
      </c>
      <c r="C16" s="15">
        <v>-592000000</v>
      </c>
      <c r="D16" s="15">
        <v>-1316000000</v>
      </c>
      <c r="E16" s="15">
        <v>-791000000</v>
      </c>
      <c r="F16" s="15">
        <v>-727000000</v>
      </c>
      <c r="G16" s="15">
        <v>-201000000</v>
      </c>
      <c r="H16" s="15">
        <v>-356000000</v>
      </c>
      <c r="I16" s="15">
        <v>-1793000000</v>
      </c>
      <c r="J16" s="15">
        <v>-247000000</v>
      </c>
      <c r="K16" s="15">
        <v>-211000000</v>
      </c>
      <c r="L16" s="15">
        <v>-1699000000</v>
      </c>
      <c r="M16" s="15">
        <v>-379000000</v>
      </c>
      <c r="N16" s="15">
        <v>-730000000</v>
      </c>
      <c r="O16" s="15">
        <v>-2911000000</v>
      </c>
      <c r="P16" s="15">
        <v>-152000000</v>
      </c>
      <c r="Q16" s="15">
        <v>148000000</v>
      </c>
      <c r="R16" s="15">
        <v>825000000</v>
      </c>
      <c r="S16" s="15">
        <v>2514000000</v>
      </c>
      <c r="T16" s="15">
        <v>-34000000</v>
      </c>
      <c r="U16" s="15">
        <v>-41000000</v>
      </c>
      <c r="V16" s="15">
        <v>942000000</v>
      </c>
      <c r="W16" s="15">
        <v>-1032000000</v>
      </c>
      <c r="X16" s="15">
        <v>695000000</v>
      </c>
      <c r="Y16" s="15">
        <v>-230000000</v>
      </c>
      <c r="Z16" s="15">
        <v>-472000000</v>
      </c>
      <c r="AA16" s="15">
        <v>-1350000000</v>
      </c>
      <c r="AB16" s="15">
        <v>1685000000</v>
      </c>
      <c r="AC16" s="15">
        <v>-20000000</v>
      </c>
      <c r="AD16" s="15">
        <v>-88000000</v>
      </c>
      <c r="AE16" s="15">
        <v>-203000000</v>
      </c>
      <c r="AF16" s="15">
        <v>-24000000</v>
      </c>
      <c r="AG16" s="15">
        <v>-112000000</v>
      </c>
      <c r="AH16" s="15">
        <v>-313000000</v>
      </c>
      <c r="AI16" s="15">
        <v>4672000000</v>
      </c>
      <c r="AJ16" s="15">
        <v>-1000000000</v>
      </c>
      <c r="AK16" s="15">
        <v>257000000</v>
      </c>
      <c r="AL16" s="15">
        <v>-224000000</v>
      </c>
      <c r="AM16" s="15">
        <v>-234000000</v>
      </c>
      <c r="AN16" s="15">
        <v>2433000000</v>
      </c>
      <c r="AO16" s="15">
        <v>-109000000</v>
      </c>
      <c r="AP16" s="15">
        <v>-741000000</v>
      </c>
      <c r="AQ16" s="15">
        <v>-807000000</v>
      </c>
      <c r="AR16" s="15">
        <v>-995000000</v>
      </c>
      <c r="AS16" s="15">
        <v>-736000000</v>
      </c>
      <c r="AT16" s="15">
        <v>-181000000</v>
      </c>
      <c r="AU16" s="15">
        <v>767000000</v>
      </c>
      <c r="AV16" s="15">
        <v>127000000</v>
      </c>
      <c r="AW16" s="15">
        <v>-135000000</v>
      </c>
      <c r="AX16" s="15">
        <v>425000000</v>
      </c>
      <c r="AY16" s="15">
        <v>14000000</v>
      </c>
      <c r="AZ16" s="15">
        <v>2000000</v>
      </c>
      <c r="BA16" s="15">
        <v>-234000000</v>
      </c>
      <c r="BB16" s="15">
        <v>-26000000</v>
      </c>
      <c r="BC16" s="15">
        <v>13000000</v>
      </c>
      <c r="BD16" s="15">
        <v>-241000000</v>
      </c>
      <c r="BE16" s="15">
        <v>-18000000</v>
      </c>
      <c r="BF16" s="15">
        <v>-41000000</v>
      </c>
      <c r="BG16" s="15">
        <v>14000000</v>
      </c>
      <c r="BH16" s="15">
        <v>-25000000</v>
      </c>
      <c r="BI16" s="15">
        <v>-131000000</v>
      </c>
      <c r="BJ16" s="15">
        <v>-550000000</v>
      </c>
    </row>
    <row r="17" spans="2:62" ht="16" customHeight="1" x14ac:dyDescent="0.15">
      <c r="B17" s="9" t="s">
        <v>128</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148000000</v>
      </c>
      <c r="U17" s="10">
        <v>0</v>
      </c>
      <c r="V17" s="10">
        <v>0</v>
      </c>
      <c r="W17" s="10">
        <v>0</v>
      </c>
      <c r="X17" s="10">
        <v>-28000000</v>
      </c>
      <c r="Y17" s="10">
        <v>-51000000</v>
      </c>
      <c r="Z17" s="10">
        <v>299000000</v>
      </c>
      <c r="AA17" s="10">
        <v>0</v>
      </c>
      <c r="AB17" s="10">
        <v>547000000</v>
      </c>
      <c r="AC17" s="10">
        <v>250000000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0">
        <v>0</v>
      </c>
      <c r="BA17" s="10">
        <v>0</v>
      </c>
      <c r="BB17" s="10">
        <v>0</v>
      </c>
      <c r="BC17" s="10">
        <v>0</v>
      </c>
      <c r="BD17" s="10">
        <v>0</v>
      </c>
      <c r="BE17" s="10">
        <v>0</v>
      </c>
      <c r="BF17" s="10">
        <v>0</v>
      </c>
      <c r="BG17" s="10">
        <v>0</v>
      </c>
      <c r="BH17" s="10">
        <v>0</v>
      </c>
      <c r="BI17" s="10">
        <v>0</v>
      </c>
      <c r="BJ17" s="10">
        <v>0</v>
      </c>
    </row>
    <row r="18" spans="2:62" ht="16" customHeight="1" x14ac:dyDescent="0.15">
      <c r="B18" s="9" t="s">
        <v>129</v>
      </c>
      <c r="C18" s="10">
        <v>500000000</v>
      </c>
      <c r="D18" s="10">
        <v>1000000000</v>
      </c>
      <c r="E18" s="10">
        <v>500000000</v>
      </c>
      <c r="F18" s="10">
        <v>500000000</v>
      </c>
      <c r="G18" s="10">
        <v>0</v>
      </c>
      <c r="H18" s="10">
        <v>0</v>
      </c>
      <c r="I18" s="10">
        <v>1500000000</v>
      </c>
      <c r="J18" s="10">
        <v>0</v>
      </c>
      <c r="K18" s="10">
        <v>0</v>
      </c>
      <c r="L18" s="10">
        <v>1500000000</v>
      </c>
      <c r="M18" s="10">
        <v>199000000</v>
      </c>
      <c r="N18" s="10">
        <v>549000000</v>
      </c>
      <c r="O18" s="10">
        <v>0</v>
      </c>
      <c r="P18" s="10">
        <v>0</v>
      </c>
      <c r="Q18" s="10">
        <v>0</v>
      </c>
      <c r="R18" s="10">
        <v>0</v>
      </c>
      <c r="S18" s="10">
        <v>0</v>
      </c>
      <c r="T18" s="10">
        <v>0</v>
      </c>
      <c r="U18" s="10">
        <v>0</v>
      </c>
      <c r="V18" s="10">
        <v>3000000</v>
      </c>
      <c r="W18" s="10">
        <v>115000000</v>
      </c>
      <c r="X18" s="10">
        <v>93000000</v>
      </c>
      <c r="Y18" s="10">
        <v>646000000</v>
      </c>
      <c r="Z18" s="10">
        <v>625000000</v>
      </c>
      <c r="AA18" s="10">
        <v>459000000</v>
      </c>
      <c r="AB18" s="10">
        <v>288000000</v>
      </c>
      <c r="AC18" s="10">
        <v>184000000</v>
      </c>
      <c r="AD18" s="10">
        <v>86000000</v>
      </c>
      <c r="AE18" s="10">
        <v>151000000</v>
      </c>
      <c r="AF18" s="10">
        <v>24000000</v>
      </c>
      <c r="AG18" s="10">
        <v>112000000</v>
      </c>
      <c r="AH18" s="10">
        <v>222000000</v>
      </c>
      <c r="AI18" s="10">
        <v>589000000</v>
      </c>
      <c r="AJ18" s="10">
        <v>1000000000</v>
      </c>
      <c r="AK18" s="10">
        <v>911000000</v>
      </c>
      <c r="AL18" s="10">
        <v>190000000</v>
      </c>
      <c r="AM18" s="10">
        <v>238000000</v>
      </c>
      <c r="AN18" s="10">
        <v>69000000</v>
      </c>
      <c r="AO18" s="10">
        <v>156000000</v>
      </c>
      <c r="AP18" s="10">
        <v>791000000</v>
      </c>
      <c r="AQ18" s="10">
        <v>873000000</v>
      </c>
      <c r="AR18" s="10">
        <v>2765000000</v>
      </c>
      <c r="AS18" s="10">
        <v>941000000</v>
      </c>
      <c r="AT18" s="10">
        <v>278000000</v>
      </c>
      <c r="AU18" s="10">
        <v>0</v>
      </c>
      <c r="AV18" s="10">
        <v>0</v>
      </c>
      <c r="AW18" s="10">
        <v>0</v>
      </c>
      <c r="AX18" s="10">
        <v>246000000</v>
      </c>
      <c r="AY18" s="10">
        <v>0</v>
      </c>
      <c r="AZ18" s="10">
        <v>0</v>
      </c>
      <c r="BA18" s="10">
        <v>0</v>
      </c>
      <c r="BB18" s="10">
        <v>0</v>
      </c>
      <c r="BC18" s="10">
        <v>0</v>
      </c>
      <c r="BD18" s="10">
        <v>0</v>
      </c>
      <c r="BE18" s="10">
        <v>0</v>
      </c>
      <c r="BF18" s="10">
        <v>0</v>
      </c>
      <c r="BG18" s="10">
        <v>0</v>
      </c>
      <c r="BH18" s="10">
        <v>0</v>
      </c>
      <c r="BI18" s="10">
        <v>0</v>
      </c>
      <c r="BJ18" s="10">
        <v>0</v>
      </c>
    </row>
    <row r="19" spans="2:62" ht="16" customHeight="1" x14ac:dyDescent="0.15">
      <c r="B19" s="9" t="s">
        <v>130</v>
      </c>
      <c r="C19" s="10">
        <v>500000000</v>
      </c>
      <c r="D19" s="10">
        <v>1000000000</v>
      </c>
      <c r="E19" s="10">
        <v>500000000</v>
      </c>
      <c r="F19" s="10">
        <v>500000000</v>
      </c>
      <c r="G19" s="10">
        <v>0</v>
      </c>
      <c r="H19" s="10">
        <v>0</v>
      </c>
      <c r="I19" s="10">
        <v>1500000000</v>
      </c>
      <c r="J19" s="10">
        <v>0</v>
      </c>
      <c r="K19" s="10">
        <v>-48000000</v>
      </c>
      <c r="L19" s="10">
        <v>1500000000</v>
      </c>
      <c r="M19" s="10">
        <v>199000000</v>
      </c>
      <c r="N19" s="10">
        <v>549000000</v>
      </c>
      <c r="O19" s="10">
        <v>0</v>
      </c>
      <c r="P19" s="10">
        <v>0</v>
      </c>
      <c r="Q19" s="10">
        <v>0</v>
      </c>
      <c r="R19" s="10">
        <v>0</v>
      </c>
      <c r="S19" s="10">
        <v>0</v>
      </c>
      <c r="T19" s="10">
        <v>0</v>
      </c>
      <c r="U19" s="10">
        <v>0</v>
      </c>
      <c r="V19" s="10">
        <v>3000000</v>
      </c>
      <c r="W19" s="10">
        <v>115000000</v>
      </c>
      <c r="X19" s="10">
        <v>93000000</v>
      </c>
      <c r="Y19" s="10">
        <v>646000000</v>
      </c>
      <c r="Z19" s="10">
        <v>625000000</v>
      </c>
      <c r="AA19" s="10">
        <v>459000000</v>
      </c>
      <c r="AB19" s="10">
        <v>288000000</v>
      </c>
      <c r="AC19" s="10">
        <v>184000000</v>
      </c>
      <c r="AD19" s="10">
        <v>86000000</v>
      </c>
      <c r="AE19" s="10">
        <v>151000000</v>
      </c>
      <c r="AF19" s="10">
        <v>24000000</v>
      </c>
      <c r="AG19" s="10">
        <v>112000000</v>
      </c>
      <c r="AH19" s="10">
        <v>222000000</v>
      </c>
      <c r="AI19" s="10">
        <v>589000000</v>
      </c>
      <c r="AJ19" s="10">
        <v>1000000000</v>
      </c>
      <c r="AK19" s="10">
        <v>911000000</v>
      </c>
      <c r="AL19" s="10">
        <v>190000000</v>
      </c>
      <c r="AM19" s="10">
        <v>238000000</v>
      </c>
      <c r="AN19" s="10">
        <v>69000000</v>
      </c>
      <c r="AO19" s="10">
        <v>156000000</v>
      </c>
      <c r="AP19" s="10">
        <v>791000000</v>
      </c>
      <c r="AQ19" s="10">
        <v>873000000</v>
      </c>
      <c r="AR19" s="10">
        <v>2765000000</v>
      </c>
      <c r="AS19" s="10">
        <v>941000000</v>
      </c>
      <c r="AT19" s="10">
        <v>278000000</v>
      </c>
      <c r="AU19" s="10">
        <v>0</v>
      </c>
      <c r="AV19" s="10">
        <v>0</v>
      </c>
      <c r="AW19" s="10">
        <v>0</v>
      </c>
      <c r="AX19" s="10">
        <v>246000000</v>
      </c>
      <c r="AY19" s="10">
        <v>0</v>
      </c>
      <c r="AZ19" s="10">
        <v>0</v>
      </c>
      <c r="BA19" s="10">
        <v>0</v>
      </c>
      <c r="BB19" s="10">
        <v>0</v>
      </c>
      <c r="BC19" s="10">
        <v>0</v>
      </c>
      <c r="BD19" s="10">
        <v>0</v>
      </c>
      <c r="BE19" s="10">
        <v>0</v>
      </c>
      <c r="BF19" s="10">
        <v>0</v>
      </c>
      <c r="BG19" s="10">
        <v>0</v>
      </c>
      <c r="BH19" s="10">
        <v>0</v>
      </c>
      <c r="BI19" s="10">
        <v>0</v>
      </c>
      <c r="BJ19" s="10">
        <v>0</v>
      </c>
    </row>
    <row r="20" spans="2:62" ht="16" customHeight="1" x14ac:dyDescent="0.15">
      <c r="B20" s="9" t="s">
        <v>131</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row>
    <row r="21" spans="2:62" ht="16" customHeight="1" x14ac:dyDescent="0.15">
      <c r="B21" s="20" t="s">
        <v>132</v>
      </c>
      <c r="C21" s="21">
        <v>310000000</v>
      </c>
      <c r="D21" s="21">
        <v>314000000</v>
      </c>
      <c r="E21" s="21">
        <v>317000000</v>
      </c>
      <c r="F21" s="21">
        <v>318000000</v>
      </c>
      <c r="G21" s="21">
        <v>289000000</v>
      </c>
      <c r="H21" s="21">
        <v>290000000</v>
      </c>
      <c r="I21" s="21">
        <v>299000000</v>
      </c>
      <c r="J21" s="21">
        <v>299000000</v>
      </c>
      <c r="K21" s="21">
        <v>195000000</v>
      </c>
      <c r="L21" s="21">
        <v>198000000</v>
      </c>
      <c r="M21" s="21">
        <v>200000000</v>
      </c>
      <c r="N21" s="21">
        <v>200000000</v>
      </c>
      <c r="O21" s="21">
        <v>173000000</v>
      </c>
      <c r="P21" s="21">
        <v>172000000</v>
      </c>
      <c r="Q21" s="21">
        <v>171000000</v>
      </c>
      <c r="R21" s="21">
        <v>170000000</v>
      </c>
      <c r="S21" s="21">
        <v>170000000</v>
      </c>
      <c r="T21" s="21">
        <v>170000000</v>
      </c>
      <c r="U21" s="21">
        <v>169000000</v>
      </c>
      <c r="V21" s="21">
        <v>170000000</v>
      </c>
      <c r="W21" s="21">
        <v>169000000</v>
      </c>
      <c r="X21" s="21">
        <v>341000000</v>
      </c>
      <c r="Y21" s="21">
        <v>0</v>
      </c>
      <c r="Z21" s="21">
        <v>173000000</v>
      </c>
      <c r="AA21" s="21">
        <v>133000000</v>
      </c>
      <c r="AB21" s="21">
        <v>134000000</v>
      </c>
      <c r="AC21" s="21">
        <v>134000000</v>
      </c>
      <c r="AD21" s="21">
        <v>134000000</v>
      </c>
      <c r="AE21" s="21">
        <v>107000000</v>
      </c>
      <c r="AF21" s="21">
        <v>106000000</v>
      </c>
      <c r="AG21" s="21">
        <v>107000000</v>
      </c>
      <c r="AH21" s="21">
        <v>106000000</v>
      </c>
      <c r="AI21" s="21">
        <v>67000000</v>
      </c>
      <c r="AJ21" s="21">
        <v>69000000</v>
      </c>
      <c r="AK21" s="21">
        <v>70000000</v>
      </c>
      <c r="AL21" s="21">
        <v>71000000</v>
      </c>
      <c r="AM21" s="21">
        <v>56000000</v>
      </c>
      <c r="AN21" s="21">
        <v>57000000</v>
      </c>
      <c r="AO21" s="21">
        <v>57000000</v>
      </c>
      <c r="AP21" s="21">
        <v>57000000</v>
      </c>
      <c r="AQ21" s="21">
        <v>45000000</v>
      </c>
      <c r="AR21" s="21">
        <v>47000000</v>
      </c>
      <c r="AS21" s="21">
        <v>47000000</v>
      </c>
      <c r="AT21" s="21">
        <v>48000000</v>
      </c>
      <c r="AU21" s="21">
        <v>45000000</v>
      </c>
      <c r="AV21" s="21">
        <v>44000000</v>
      </c>
      <c r="AW21" s="21">
        <v>44000000</v>
      </c>
      <c r="AX21" s="21">
        <v>44000000</v>
      </c>
      <c r="AY21" s="21">
        <v>41000000</v>
      </c>
      <c r="AZ21" s="21">
        <v>41000000</v>
      </c>
      <c r="BA21" s="21">
        <v>41000000</v>
      </c>
      <c r="BB21" s="21">
        <v>41000000</v>
      </c>
      <c r="BC21" s="21">
        <v>38000000</v>
      </c>
      <c r="BD21" s="21">
        <v>37000000</v>
      </c>
      <c r="BE21" s="21">
        <v>38000000</v>
      </c>
      <c r="BF21" s="21">
        <v>38000000</v>
      </c>
      <c r="BG21" s="21">
        <v>35000000</v>
      </c>
      <c r="BH21" s="21">
        <v>34000000</v>
      </c>
      <c r="BI21" s="21">
        <v>35000000</v>
      </c>
      <c r="BJ21" s="21">
        <v>34000000</v>
      </c>
    </row>
    <row r="22" spans="2:62" ht="16" customHeight="1" x14ac:dyDescent="0.15">
      <c r="B22" s="9" t="s">
        <v>133</v>
      </c>
      <c r="C22" s="10">
        <v>310000000</v>
      </c>
      <c r="D22" s="10">
        <v>314000000</v>
      </c>
      <c r="E22" s="10">
        <v>317000000</v>
      </c>
      <c r="F22" s="10">
        <v>318000000</v>
      </c>
      <c r="G22" s="10">
        <v>289000000</v>
      </c>
      <c r="H22" s="10">
        <v>290000000</v>
      </c>
      <c r="I22" s="10">
        <v>299000000</v>
      </c>
      <c r="J22" s="10">
        <v>299000000</v>
      </c>
      <c r="K22" s="10">
        <v>195000000</v>
      </c>
      <c r="L22" s="10">
        <v>198000000</v>
      </c>
      <c r="M22" s="10">
        <v>200000000</v>
      </c>
      <c r="N22" s="10">
        <v>200000000</v>
      </c>
      <c r="O22" s="10">
        <v>173000000</v>
      </c>
      <c r="P22" s="10">
        <v>172000000</v>
      </c>
      <c r="Q22" s="10">
        <v>171000000</v>
      </c>
      <c r="R22" s="10">
        <v>170000000</v>
      </c>
      <c r="S22" s="10">
        <v>170000000</v>
      </c>
      <c r="T22" s="10">
        <v>170000000</v>
      </c>
      <c r="U22" s="10">
        <v>169000000</v>
      </c>
      <c r="V22" s="10">
        <v>170000000</v>
      </c>
      <c r="W22" s="10">
        <v>169000000</v>
      </c>
      <c r="X22" s="10">
        <v>341000000</v>
      </c>
      <c r="Y22" s="10">
        <v>169000000</v>
      </c>
      <c r="Z22" s="10">
        <v>173000000</v>
      </c>
      <c r="AA22" s="10">
        <v>133000000</v>
      </c>
      <c r="AB22" s="10">
        <v>134000000</v>
      </c>
      <c r="AC22" s="10">
        <v>134000000</v>
      </c>
      <c r="AD22" s="10">
        <v>134000000</v>
      </c>
      <c r="AE22" s="10">
        <v>107000000</v>
      </c>
      <c r="AF22" s="10">
        <v>106000000</v>
      </c>
      <c r="AG22" s="10">
        <v>107000000</v>
      </c>
      <c r="AH22" s="10">
        <v>106000000</v>
      </c>
      <c r="AI22" s="10">
        <v>67000000</v>
      </c>
      <c r="AJ22" s="10">
        <v>69000000</v>
      </c>
      <c r="AK22" s="10">
        <v>70000000</v>
      </c>
      <c r="AL22" s="10">
        <v>71000000</v>
      </c>
      <c r="AM22" s="10">
        <v>56000000</v>
      </c>
      <c r="AN22" s="10">
        <v>57000000</v>
      </c>
      <c r="AO22" s="10">
        <v>57000000</v>
      </c>
      <c r="AP22" s="10">
        <v>57000000</v>
      </c>
      <c r="AQ22" s="10">
        <v>45000000</v>
      </c>
      <c r="AR22" s="10">
        <v>47000000</v>
      </c>
      <c r="AS22" s="10">
        <v>47000000</v>
      </c>
      <c r="AT22" s="10">
        <v>48000000</v>
      </c>
      <c r="AU22" s="10">
        <v>45000000</v>
      </c>
      <c r="AV22" s="10">
        <v>44000000</v>
      </c>
      <c r="AW22" s="10">
        <v>44000000</v>
      </c>
      <c r="AX22" s="10">
        <v>44000000</v>
      </c>
      <c r="AY22" s="10">
        <v>41000000</v>
      </c>
      <c r="AZ22" s="10">
        <v>41000000</v>
      </c>
      <c r="BA22" s="10">
        <v>41000000</v>
      </c>
      <c r="BB22" s="10">
        <v>41000000</v>
      </c>
      <c r="BC22" s="10">
        <v>38000000</v>
      </c>
      <c r="BD22" s="10">
        <v>37000000</v>
      </c>
      <c r="BE22" s="10">
        <v>38000000</v>
      </c>
      <c r="BF22" s="10">
        <v>38000000</v>
      </c>
      <c r="BG22" s="10">
        <v>35000000</v>
      </c>
      <c r="BH22" s="10">
        <v>34000000</v>
      </c>
      <c r="BI22" s="10">
        <v>35000000</v>
      </c>
      <c r="BJ22" s="10">
        <v>34000000</v>
      </c>
    </row>
    <row r="23" spans="2:62" ht="16" customHeight="1" x14ac:dyDescent="0.15">
      <c r="B23" s="9" t="s">
        <v>134</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0</v>
      </c>
      <c r="BJ23" s="10">
        <v>0</v>
      </c>
    </row>
    <row r="24" spans="2:62" ht="16" customHeight="1" x14ac:dyDescent="0.15">
      <c r="B24" s="9" t="s">
        <v>135</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0</v>
      </c>
    </row>
    <row r="25" spans="2:62" ht="16" customHeight="1" x14ac:dyDescent="0.15">
      <c r="B25" s="9" t="s">
        <v>136</v>
      </c>
      <c r="C25" s="10">
        <v>0</v>
      </c>
      <c r="D25" s="10">
        <v>0</v>
      </c>
      <c r="E25" s="10">
        <v>0</v>
      </c>
      <c r="F25" s="10">
        <v>0</v>
      </c>
      <c r="G25" s="10">
        <v>0</v>
      </c>
      <c r="H25" s="10">
        <v>0</v>
      </c>
      <c r="I25" s="10">
        <v>0</v>
      </c>
      <c r="J25" s="10">
        <v>0</v>
      </c>
      <c r="K25" s="10">
        <v>0</v>
      </c>
      <c r="L25" s="10">
        <v>0</v>
      </c>
      <c r="M25" s="10">
        <v>0</v>
      </c>
      <c r="N25" s="10">
        <v>0</v>
      </c>
      <c r="O25" s="10">
        <v>3242000000</v>
      </c>
      <c r="P25" s="10">
        <v>0</v>
      </c>
      <c r="Q25" s="10">
        <v>11000000</v>
      </c>
      <c r="R25" s="10">
        <v>959000000</v>
      </c>
      <c r="S25" s="10">
        <v>4463000000</v>
      </c>
      <c r="T25" s="10">
        <v>0</v>
      </c>
      <c r="U25" s="10">
        <v>0</v>
      </c>
      <c r="V25" s="10">
        <v>2093000000</v>
      </c>
      <c r="W25" s="10">
        <v>0</v>
      </c>
      <c r="X25" s="10">
        <v>1230000000</v>
      </c>
      <c r="Y25" s="10">
        <v>0</v>
      </c>
      <c r="Z25" s="10">
        <v>0</v>
      </c>
      <c r="AA25" s="10">
        <v>-1000000</v>
      </c>
      <c r="AB25" s="10">
        <v>0</v>
      </c>
      <c r="AC25" s="10">
        <v>0</v>
      </c>
      <c r="AD25" s="10">
        <v>0</v>
      </c>
      <c r="AE25" s="10">
        <v>0</v>
      </c>
      <c r="AF25" s="10">
        <v>0</v>
      </c>
      <c r="AG25" s="10">
        <v>0</v>
      </c>
      <c r="AH25" s="10">
        <v>0</v>
      </c>
      <c r="AI25" s="10">
        <v>5281000000</v>
      </c>
      <c r="AJ25" s="10">
        <v>0</v>
      </c>
      <c r="AK25" s="10">
        <v>0</v>
      </c>
      <c r="AL25" s="10">
        <v>0</v>
      </c>
      <c r="AM25" s="10">
        <v>0</v>
      </c>
      <c r="AN25" s="10">
        <v>0</v>
      </c>
      <c r="AO25" s="10">
        <v>0</v>
      </c>
      <c r="AP25" s="10">
        <v>0</v>
      </c>
      <c r="AQ25" s="10">
        <v>0</v>
      </c>
      <c r="AR25" s="10">
        <v>0</v>
      </c>
      <c r="AS25" s="10">
        <v>0</v>
      </c>
      <c r="AT25" s="10">
        <v>0</v>
      </c>
      <c r="AU25" s="10">
        <v>748000000</v>
      </c>
      <c r="AV25" s="10">
        <v>0</v>
      </c>
      <c r="AW25" s="10">
        <v>0</v>
      </c>
      <c r="AX25" s="10">
        <v>991000000</v>
      </c>
      <c r="AY25" s="10">
        <v>0</v>
      </c>
      <c r="AZ25" s="10">
        <v>0</v>
      </c>
      <c r="BA25" s="10">
        <v>0</v>
      </c>
      <c r="BB25" s="10">
        <v>0</v>
      </c>
      <c r="BC25" s="10">
        <v>0</v>
      </c>
      <c r="BD25" s="10">
        <v>0</v>
      </c>
      <c r="BE25" s="10">
        <v>0</v>
      </c>
      <c r="BF25" s="10">
        <v>0</v>
      </c>
      <c r="BG25" s="10">
        <v>0</v>
      </c>
      <c r="BH25" s="10">
        <v>0</v>
      </c>
      <c r="BI25" s="10">
        <v>0</v>
      </c>
      <c r="BJ25" s="10">
        <v>0</v>
      </c>
    </row>
    <row r="26" spans="2:62" ht="16" customHeight="1" x14ac:dyDescent="0.15">
      <c r="B26" s="9" t="s">
        <v>137</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0">
        <v>0</v>
      </c>
      <c r="BA26" s="10">
        <v>0</v>
      </c>
      <c r="BB26" s="10">
        <v>0</v>
      </c>
      <c r="BC26" s="10">
        <v>0</v>
      </c>
      <c r="BD26" s="10">
        <v>0</v>
      </c>
      <c r="BE26" s="10">
        <v>0</v>
      </c>
      <c r="BF26" s="10">
        <v>0</v>
      </c>
      <c r="BG26" s="10">
        <v>0</v>
      </c>
      <c r="BH26" s="10">
        <v>0</v>
      </c>
      <c r="BI26" s="10">
        <v>0</v>
      </c>
      <c r="BJ26" s="10">
        <v>0</v>
      </c>
    </row>
    <row r="27" spans="2:62" ht="16" customHeight="1" x14ac:dyDescent="0.15">
      <c r="B27" s="9" t="s">
        <v>138</v>
      </c>
      <c r="C27" s="10">
        <v>-274000000</v>
      </c>
      <c r="D27" s="10">
        <v>-946000000</v>
      </c>
      <c r="E27" s="10">
        <v>-446000000</v>
      </c>
      <c r="F27" s="10">
        <v>-343000000</v>
      </c>
      <c r="G27" s="10">
        <v>117000000</v>
      </c>
      <c r="H27" s="10">
        <v>25000000</v>
      </c>
      <c r="I27" s="10">
        <v>-1492000000</v>
      </c>
      <c r="J27" s="10">
        <v>81000000</v>
      </c>
      <c r="K27" s="10">
        <v>81000000</v>
      </c>
      <c r="L27" s="10">
        <v>-1460000000</v>
      </c>
      <c r="M27" s="10">
        <v>-199000000</v>
      </c>
      <c r="N27" s="10">
        <v>-465000000</v>
      </c>
      <c r="O27" s="10">
        <v>258000000</v>
      </c>
      <c r="P27" s="10">
        <v>51000000</v>
      </c>
      <c r="Q27" s="10">
        <v>349000000</v>
      </c>
      <c r="R27" s="10">
        <v>82000000</v>
      </c>
      <c r="S27" s="10">
        <v>26000000</v>
      </c>
      <c r="T27" s="10">
        <v>12000000</v>
      </c>
      <c r="U27" s="10">
        <v>14000000</v>
      </c>
      <c r="V27" s="10">
        <v>9000000</v>
      </c>
      <c r="W27" s="10">
        <v>-72000000</v>
      </c>
      <c r="X27" s="10">
        <v>-93000000</v>
      </c>
      <c r="Y27" s="10">
        <v>-646000000</v>
      </c>
      <c r="Z27" s="10">
        <v>-600000000</v>
      </c>
      <c r="AA27" s="10">
        <v>-416000000</v>
      </c>
      <c r="AB27" s="10">
        <v>-288000000</v>
      </c>
      <c r="AC27" s="10">
        <v>-184000000</v>
      </c>
      <c r="AD27" s="10">
        <v>64000000</v>
      </c>
      <c r="AE27" s="10">
        <v>-79000000</v>
      </c>
      <c r="AF27" s="10">
        <v>-24000000</v>
      </c>
      <c r="AG27" s="10">
        <v>-112000000</v>
      </c>
      <c r="AH27" s="10">
        <v>-182000000</v>
      </c>
      <c r="AI27" s="10">
        <v>-485000000</v>
      </c>
      <c r="AJ27" s="10">
        <v>-1000000000</v>
      </c>
      <c r="AK27" s="10">
        <v>-911000000</v>
      </c>
      <c r="AL27" s="10">
        <v>-144000000</v>
      </c>
      <c r="AM27" s="10">
        <v>-190000000</v>
      </c>
      <c r="AN27" s="10">
        <v>-69000000</v>
      </c>
      <c r="AO27" s="10">
        <v>-156000000</v>
      </c>
      <c r="AP27" s="10">
        <v>-694000000</v>
      </c>
      <c r="AQ27" s="10">
        <v>-778000000</v>
      </c>
      <c r="AR27" s="10">
        <v>-2683000000</v>
      </c>
      <c r="AS27" s="10">
        <v>-692000000</v>
      </c>
      <c r="AT27" s="10">
        <v>-147000000</v>
      </c>
      <c r="AU27" s="10">
        <v>59000000</v>
      </c>
      <c r="AV27" s="10">
        <v>168000000</v>
      </c>
      <c r="AW27" s="10">
        <v>23000000</v>
      </c>
      <c r="AX27" s="10">
        <v>-216000000</v>
      </c>
      <c r="AY27" s="10">
        <v>45000000</v>
      </c>
      <c r="AZ27" s="10">
        <v>51000000</v>
      </c>
      <c r="BA27" s="10">
        <v>-193000000</v>
      </c>
      <c r="BB27" s="10">
        <v>28000000</v>
      </c>
      <c r="BC27" s="10">
        <v>44000000</v>
      </c>
      <c r="BD27" s="10">
        <v>39000000</v>
      </c>
      <c r="BE27" s="10">
        <v>17000000</v>
      </c>
      <c r="BF27" s="10">
        <v>8000000</v>
      </c>
      <c r="BG27" s="10">
        <v>58000000</v>
      </c>
      <c r="BH27" s="10">
        <v>12000000</v>
      </c>
      <c r="BI27" s="10">
        <v>17000000</v>
      </c>
      <c r="BJ27" s="10">
        <v>7000000</v>
      </c>
    </row>
    <row r="28" spans="2:62" ht="16" customHeight="1" x14ac:dyDescent="0.15">
      <c r="B28" s="9" t="s">
        <v>139</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0">
        <v>0</v>
      </c>
      <c r="BA28" s="10">
        <v>0</v>
      </c>
      <c r="BB28" s="10">
        <v>0</v>
      </c>
      <c r="BC28" s="10">
        <v>0</v>
      </c>
      <c r="BD28" s="10">
        <v>0</v>
      </c>
      <c r="BE28" s="10">
        <v>0</v>
      </c>
      <c r="BF28" s="10">
        <v>0</v>
      </c>
      <c r="BG28" s="10">
        <v>0</v>
      </c>
      <c r="BH28" s="10">
        <v>0</v>
      </c>
      <c r="BI28" s="10">
        <v>0</v>
      </c>
      <c r="BJ28" s="10">
        <v>0</v>
      </c>
    </row>
    <row r="29" spans="2:62" s="13" customFormat="1" ht="16" customHeight="1" x14ac:dyDescent="0.15">
      <c r="B29" s="23" t="s">
        <v>140</v>
      </c>
      <c r="C29" s="24">
        <v>0</v>
      </c>
      <c r="D29" s="24">
        <v>0</v>
      </c>
      <c r="E29" s="24">
        <v>0</v>
      </c>
      <c r="F29" s="24">
        <v>0</v>
      </c>
      <c r="G29" s="24">
        <v>1502000000</v>
      </c>
      <c r="H29" s="24">
        <v>690000000</v>
      </c>
      <c r="I29" s="24">
        <v>-2166000000</v>
      </c>
      <c r="J29" s="24">
        <v>51000000</v>
      </c>
      <c r="K29" s="24">
        <v>928000000</v>
      </c>
      <c r="L29" s="24">
        <v>2107000000</v>
      </c>
      <c r="M29" s="24">
        <v>1858000000</v>
      </c>
      <c r="N29" s="24">
        <v>-196000000</v>
      </c>
      <c r="O29" s="24">
        <v>-393000000</v>
      </c>
      <c r="P29" s="24">
        <v>1888000000</v>
      </c>
      <c r="Q29" s="24">
        <v>2208000000</v>
      </c>
      <c r="R29" s="24">
        <v>2073000000</v>
      </c>
      <c r="S29" s="24">
        <v>3115000000</v>
      </c>
      <c r="T29" s="24">
        <v>-265000000</v>
      </c>
      <c r="U29" s="24">
        <v>-358000000</v>
      </c>
      <c r="V29" s="24">
        <v>70000000</v>
      </c>
      <c r="W29" s="24">
        <v>-553000000</v>
      </c>
      <c r="X29" s="24">
        <v>749000000</v>
      </c>
      <c r="Y29" s="24">
        <v>-246000000</v>
      </c>
      <c r="Z29" s="24">
        <v>-896000000</v>
      </c>
      <c r="AA29" s="24">
        <v>476000000</v>
      </c>
      <c r="AB29" s="24">
        <v>21000000</v>
      </c>
      <c r="AC29" s="24">
        <v>-735000000</v>
      </c>
      <c r="AD29" s="24">
        <v>-466000000</v>
      </c>
      <c r="AE29" s="24">
        <v>796000000</v>
      </c>
      <c r="AF29" s="24">
        <v>114000000</v>
      </c>
      <c r="AG29" s="24">
        <v>70000000</v>
      </c>
      <c r="AH29" s="24">
        <v>-545000000</v>
      </c>
      <c r="AI29" s="24">
        <v>693000000</v>
      </c>
      <c r="AJ29" s="24">
        <v>-806000000</v>
      </c>
      <c r="AK29" s="24">
        <v>104000000</v>
      </c>
      <c r="AL29" s="24">
        <v>-220000000</v>
      </c>
      <c r="AM29" s="24">
        <v>285000000</v>
      </c>
      <c r="AN29" s="24">
        <v>1212000000</v>
      </c>
      <c r="AO29" s="24">
        <v>-150000000</v>
      </c>
      <c r="AP29" s="24">
        <v>-492000000</v>
      </c>
      <c r="AQ29" s="24">
        <v>-134000000</v>
      </c>
      <c r="AR29" s="24">
        <v>-893000000</v>
      </c>
      <c r="AS29" s="24">
        <v>-1161000000</v>
      </c>
      <c r="AT29" s="24">
        <v>179000000</v>
      </c>
      <c r="AU29" s="24">
        <v>1545000000</v>
      </c>
      <c r="AV29" s="24">
        <v>855000000</v>
      </c>
      <c r="AW29" s="24">
        <v>-226000000</v>
      </c>
      <c r="AX29" s="24">
        <v>-100000000</v>
      </c>
      <c r="AY29" s="24">
        <v>803000000</v>
      </c>
      <c r="AZ29" s="24">
        <v>144000000</v>
      </c>
      <c r="BA29" s="24">
        <v>-63000000</v>
      </c>
      <c r="BB29" s="24">
        <v>-369000000</v>
      </c>
      <c r="BC29" s="24">
        <v>969000000</v>
      </c>
      <c r="BD29" s="24">
        <v>-518000000</v>
      </c>
      <c r="BE29" s="24">
        <v>168000000</v>
      </c>
      <c r="BF29" s="24">
        <v>-243000000</v>
      </c>
      <c r="BG29" s="24">
        <v>403000000</v>
      </c>
      <c r="BH29" s="24">
        <v>84000000</v>
      </c>
      <c r="BI29" s="24">
        <v>-324000000</v>
      </c>
      <c r="BJ29" s="24">
        <v>-503000000</v>
      </c>
    </row>
    <row r="30" spans="2:62" ht="16" customHeight="1" x14ac:dyDescent="0.15">
      <c r="B30" s="9" t="s">
        <v>141</v>
      </c>
      <c r="C30" s="10">
        <v>0</v>
      </c>
      <c r="D30" s="10">
        <v>0</v>
      </c>
      <c r="E30" s="10">
        <v>0</v>
      </c>
      <c r="F30" s="10">
        <v>0</v>
      </c>
      <c r="G30" s="10">
        <v>0</v>
      </c>
      <c r="H30" s="10">
        <v>0</v>
      </c>
      <c r="I30" s="10">
        <v>0</v>
      </c>
      <c r="J30" s="10">
        <v>0</v>
      </c>
      <c r="K30" s="10">
        <v>0</v>
      </c>
      <c r="L30" s="10">
        <v>0</v>
      </c>
      <c r="M30" s="10">
        <v>0</v>
      </c>
      <c r="N30" s="10">
        <v>0</v>
      </c>
      <c r="O30" s="10">
        <v>0</v>
      </c>
      <c r="P30" s="10">
        <v>0</v>
      </c>
      <c r="Q30" s="10">
        <v>0</v>
      </c>
      <c r="R30" s="10">
        <v>15000000</v>
      </c>
      <c r="S30" s="10">
        <v>-62000000</v>
      </c>
      <c r="T30" s="10">
        <v>-7000000</v>
      </c>
      <c r="U30" s="10">
        <v>17000000</v>
      </c>
      <c r="V30" s="10">
        <v>-18000000</v>
      </c>
      <c r="W30" s="10">
        <v>-33000000</v>
      </c>
      <c r="X30" s="10">
        <v>24000000</v>
      </c>
      <c r="Y30" s="10">
        <v>-14000000</v>
      </c>
      <c r="Z30" s="10">
        <v>-24000000</v>
      </c>
      <c r="AA30" s="10">
        <v>-26000000</v>
      </c>
      <c r="AB30" s="10">
        <v>36000000</v>
      </c>
      <c r="AC30" s="10">
        <v>-8000000</v>
      </c>
      <c r="AD30" s="10">
        <v>70000000</v>
      </c>
      <c r="AE30" s="10">
        <v>28000000</v>
      </c>
      <c r="AF30" s="10">
        <v>28000000</v>
      </c>
      <c r="AG30" s="10">
        <v>-101000000</v>
      </c>
      <c r="AH30" s="10">
        <v>3000000</v>
      </c>
      <c r="AI30" s="10">
        <v>-24000000</v>
      </c>
      <c r="AJ30" s="10">
        <v>-25000000</v>
      </c>
      <c r="AK30" s="10">
        <v>-15000000</v>
      </c>
      <c r="AL30" s="10">
        <v>-38000000</v>
      </c>
      <c r="AM30" s="10">
        <v>-4000000</v>
      </c>
      <c r="AN30" s="10">
        <v>-44000000</v>
      </c>
      <c r="AO30" s="10">
        <v>-43000000</v>
      </c>
      <c r="AP30" s="10">
        <v>-17000000</v>
      </c>
      <c r="AQ30" s="10">
        <v>7000000</v>
      </c>
      <c r="AR30" s="10">
        <v>-7000000</v>
      </c>
      <c r="AS30" s="10">
        <v>4000000</v>
      </c>
      <c r="AT30" s="10">
        <v>-7000000</v>
      </c>
      <c r="AU30" s="10">
        <v>1000000</v>
      </c>
      <c r="AV30" s="10">
        <v>-13000000</v>
      </c>
      <c r="AW30" s="10">
        <v>2000000</v>
      </c>
      <c r="AX30" s="10">
        <v>15000000</v>
      </c>
      <c r="AY30" s="10">
        <v>-20000000</v>
      </c>
      <c r="AZ30" s="10">
        <v>17000000</v>
      </c>
      <c r="BA30" s="10">
        <v>-37000000</v>
      </c>
      <c r="BB30" s="10">
        <v>13000000</v>
      </c>
      <c r="BC30" s="10">
        <v>7000000</v>
      </c>
      <c r="BD30" s="10">
        <v>9000000</v>
      </c>
      <c r="BE30" s="10">
        <v>14000000</v>
      </c>
      <c r="BF30" s="10">
        <v>11000000</v>
      </c>
      <c r="BG30" s="10">
        <v>-10000000</v>
      </c>
      <c r="BH30" s="10">
        <v>-8000000</v>
      </c>
      <c r="BI30" s="10">
        <v>10000000</v>
      </c>
      <c r="BJ30" s="10">
        <v>3000000</v>
      </c>
    </row>
    <row r="31" spans="2:62" s="13" customFormat="1" ht="16" customHeight="1" x14ac:dyDescent="0.15">
      <c r="B31" s="23" t="s">
        <v>22</v>
      </c>
      <c r="C31" s="24">
        <v>1474000000</v>
      </c>
      <c r="D31" s="24">
        <v>879000000</v>
      </c>
      <c r="E31" s="24">
        <v>900000000</v>
      </c>
      <c r="F31" s="24">
        <v>1078000000</v>
      </c>
      <c r="G31" s="24">
        <v>1538000000</v>
      </c>
      <c r="H31" s="24">
        <v>771000000</v>
      </c>
      <c r="I31" s="24">
        <v>788000000</v>
      </c>
      <c r="J31" s="24">
        <v>875000000</v>
      </c>
      <c r="K31" s="24">
        <v>558000000</v>
      </c>
      <c r="L31" s="24">
        <v>1112000000</v>
      </c>
      <c r="M31" s="24">
        <v>1044000000</v>
      </c>
      <c r="N31" s="24">
        <v>1112000000</v>
      </c>
      <c r="O31" s="24">
        <v>1868000000</v>
      </c>
      <c r="P31" s="24">
        <v>892000000</v>
      </c>
      <c r="Q31" s="24">
        <v>1226000000</v>
      </c>
      <c r="R31" s="24">
        <v>1245000000</v>
      </c>
      <c r="S31" s="24">
        <v>-334000000</v>
      </c>
      <c r="T31" s="24">
        <v>315000000</v>
      </c>
      <c r="U31" s="24">
        <v>560000000</v>
      </c>
      <c r="V31" s="24">
        <v>745000000</v>
      </c>
      <c r="W31" s="24">
        <v>-1969000000</v>
      </c>
      <c r="X31" s="24">
        <v>739000000</v>
      </c>
      <c r="Y31" s="24">
        <v>935000000</v>
      </c>
      <c r="Z31" s="24">
        <v>835000000</v>
      </c>
      <c r="AA31" s="24">
        <v>1127000000</v>
      </c>
      <c r="AB31" s="24">
        <v>2074000000</v>
      </c>
      <c r="AC31" s="24">
        <v>775000000</v>
      </c>
      <c r="AD31" s="24">
        <v>596000000</v>
      </c>
      <c r="AE31" s="24">
        <v>1020000000</v>
      </c>
      <c r="AF31" s="24">
        <v>562000000</v>
      </c>
      <c r="AG31" s="24">
        <v>700000000</v>
      </c>
      <c r="AH31" s="24">
        <v>715000000</v>
      </c>
      <c r="AI31" s="24">
        <v>-70000000</v>
      </c>
      <c r="AJ31" s="24">
        <v>507000000</v>
      </c>
      <c r="AK31" s="24">
        <v>691000000</v>
      </c>
      <c r="AL31" s="24">
        <v>692000000</v>
      </c>
      <c r="AM31" s="24">
        <v>-895000000</v>
      </c>
      <c r="AN31" s="24">
        <v>628000000</v>
      </c>
      <c r="AO31" s="24">
        <v>663000000</v>
      </c>
      <c r="AP31" s="24">
        <v>653000000</v>
      </c>
      <c r="AQ31" s="24">
        <v>780000000</v>
      </c>
      <c r="AR31" s="24">
        <v>437000000</v>
      </c>
      <c r="AS31" s="24">
        <v>559000000</v>
      </c>
      <c r="AT31" s="24">
        <v>548000000</v>
      </c>
      <c r="AU31" s="24">
        <v>303000000</v>
      </c>
      <c r="AV31" s="24">
        <v>361000000</v>
      </c>
      <c r="AW31" s="24">
        <v>438000000</v>
      </c>
      <c r="AX31" s="24">
        <v>459000000</v>
      </c>
      <c r="AY31" s="24">
        <v>550000000</v>
      </c>
      <c r="AZ31" s="24">
        <v>521000000</v>
      </c>
      <c r="BA31" s="24">
        <v>497000000</v>
      </c>
      <c r="BB31" s="24">
        <v>464000000</v>
      </c>
      <c r="BC31" s="24">
        <v>558000000</v>
      </c>
      <c r="BD31" s="24">
        <v>231000000</v>
      </c>
      <c r="BE31" s="24">
        <v>283000000</v>
      </c>
      <c r="BF31" s="24">
        <v>380000000</v>
      </c>
      <c r="BG31" s="24">
        <v>419000000</v>
      </c>
      <c r="BH31" s="24">
        <v>239000000</v>
      </c>
      <c r="BI31" s="24">
        <v>345000000</v>
      </c>
      <c r="BJ31" s="24">
        <v>181000000</v>
      </c>
    </row>
  </sheetData>
  <mergeCells count="1">
    <mergeCell ref="C3:BN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BBAD-575C-8646-AB70-71C244F2B3FA}">
  <dimension ref="B2:T34"/>
  <sheetViews>
    <sheetView showGridLines="0" zoomScaleNormal="179" workbookViewId="0">
      <selection activeCell="D2" sqref="D2"/>
    </sheetView>
  </sheetViews>
  <sheetFormatPr baseColWidth="10" defaultRowHeight="16" customHeight="1" x14ac:dyDescent="0.15"/>
  <cols>
    <col min="1" max="1" width="10.83203125" style="1"/>
    <col min="2" max="2" width="34.5" style="1" bestFit="1" customWidth="1"/>
    <col min="3" max="16384" width="10.83203125" style="1"/>
  </cols>
  <sheetData>
    <row r="2" spans="2:20" ht="16" customHeight="1" x14ac:dyDescent="0.2">
      <c r="B2" s="68" t="s">
        <v>217</v>
      </c>
    </row>
    <row r="3" spans="2:20" ht="16" customHeight="1" x14ac:dyDescent="0.15">
      <c r="C3" s="78"/>
      <c r="D3" s="78"/>
      <c r="E3" s="78"/>
      <c r="F3" s="78"/>
      <c r="G3" s="78"/>
      <c r="H3" s="78"/>
      <c r="I3" s="78"/>
      <c r="J3" s="78"/>
      <c r="K3" s="78"/>
      <c r="L3" s="78"/>
      <c r="M3" s="78"/>
      <c r="N3" s="78"/>
      <c r="O3" s="78"/>
      <c r="P3" s="78"/>
      <c r="Q3" s="78"/>
      <c r="R3" s="78"/>
      <c r="S3" s="78"/>
      <c r="T3" s="78"/>
    </row>
    <row r="4" spans="2:20" ht="16" customHeight="1" x14ac:dyDescent="0.15">
      <c r="B4" s="67"/>
      <c r="C4" s="63" t="s">
        <v>23</v>
      </c>
      <c r="D4" s="63" t="s">
        <v>24</v>
      </c>
      <c r="E4" s="63" t="s">
        <v>25</v>
      </c>
      <c r="F4" s="63" t="s">
        <v>26</v>
      </c>
      <c r="G4" s="63" t="s">
        <v>27</v>
      </c>
      <c r="H4" s="63" t="s">
        <v>28</v>
      </c>
      <c r="I4" s="63" t="s">
        <v>29</v>
      </c>
      <c r="J4" s="63" t="s">
        <v>30</v>
      </c>
      <c r="K4" s="63" t="s">
        <v>31</v>
      </c>
      <c r="L4" s="63" t="s">
        <v>32</v>
      </c>
      <c r="M4" s="63" t="s">
        <v>33</v>
      </c>
      <c r="N4" s="63" t="s">
        <v>34</v>
      </c>
      <c r="O4" s="63" t="s">
        <v>35</v>
      </c>
      <c r="P4" s="63" t="s">
        <v>36</v>
      </c>
      <c r="Q4" s="63" t="s">
        <v>37</v>
      </c>
      <c r="R4" s="63" t="s">
        <v>38</v>
      </c>
      <c r="S4" s="63" t="s">
        <v>39</v>
      </c>
      <c r="T4" s="63" t="s">
        <v>40</v>
      </c>
    </row>
    <row r="5" spans="2:20" ht="16" customHeight="1" x14ac:dyDescent="0.15">
      <c r="B5" s="17" t="s">
        <v>142</v>
      </c>
    </row>
    <row r="6" spans="2:20" ht="16" customHeight="1" x14ac:dyDescent="0.15">
      <c r="B6" s="1" t="s">
        <v>143</v>
      </c>
      <c r="C6" s="32">
        <f>'Income Quarterly'!C7/'Income Quarterly'!C5*100</f>
        <v>54.662048305560752</v>
      </c>
      <c r="D6" s="32">
        <f>'Income Quarterly'!D7/'Income Quarterly'!D5*100</f>
        <v>55.695096144999546</v>
      </c>
      <c r="E6" s="32">
        <f>'Income Quarterly'!E7/'Income Quarterly'!E5*100</f>
        <v>54.820663207759978</v>
      </c>
      <c r="F6" s="32">
        <f>'Income Quarterly'!F7/'Income Quarterly'!F5*100</f>
        <v>55.135833218024999</v>
      </c>
      <c r="G6" s="32">
        <f>'Income Quarterly'!G7/'Income Quarterly'!G5*100</f>
        <v>-0.32962893200226029</v>
      </c>
      <c r="H6" s="32">
        <f>'Income Quarterly'!H7/'Income Quarterly'!H5*100</f>
        <v>55.397176237087834</v>
      </c>
      <c r="I6" s="32">
        <f>'Income Quarterly'!I7/'Income Quarterly'!I5*100</f>
        <v>55.264311387744371</v>
      </c>
      <c r="J6" s="32">
        <f>'Income Quarterly'!J7/'Income Quarterly'!J5*100</f>
        <v>54.89200585147578</v>
      </c>
      <c r="K6" s="32">
        <f>'Income Quarterly'!K7/'Income Quarterly'!K5*100</f>
        <v>47.905505167686144</v>
      </c>
      <c r="L6" s="32">
        <f>'Income Quarterly'!L7/'Income Quarterly'!L5*100</f>
        <v>57.463728268685756</v>
      </c>
      <c r="M6" s="32">
        <f>'Income Quarterly'!M7/'Income Quarterly'!M5*100</f>
        <v>56.69251086308256</v>
      </c>
      <c r="N6" s="32">
        <f>'Income Quarterly'!N7/'Income Quarterly'!N5*100</f>
        <v>57.105849202381499</v>
      </c>
      <c r="O6" s="32">
        <f>'Income Quarterly'!O7/'Income Quarterly'!O5*100</f>
        <v>-1.8382524907619626</v>
      </c>
      <c r="P6" s="32">
        <f>'Income Quarterly'!P7/'Income Quarterly'!P5*100</f>
        <v>56.364481636448161</v>
      </c>
      <c r="Q6" s="32">
        <f>'Income Quarterly'!Q7/'Income Quarterly'!Q5*100</f>
        <v>57.530515975295437</v>
      </c>
      <c r="R6" s="32">
        <f>'Income Quarterly'!R7/'Income Quarterly'!R5*100</f>
        <v>58.480409916670986</v>
      </c>
      <c r="S6" s="32">
        <f>'Income Quarterly'!S7/'Income Quarterly'!S5*100</f>
        <v>99.637054960248875</v>
      </c>
      <c r="T6" s="32">
        <f>'Income Quarterly'!T7/'Income Quarterly'!T5*100</f>
        <v>55.477375436187856</v>
      </c>
    </row>
    <row r="7" spans="2:20" ht="16" customHeight="1" x14ac:dyDescent="0.15">
      <c r="B7" s="1" t="s">
        <v>153</v>
      </c>
      <c r="C7" s="32">
        <f>'Income Quarterly'!C11/'Income Quarterly'!C5*100</f>
        <v>7.2785995131997749</v>
      </c>
      <c r="D7" s="32">
        <f>'Income Quarterly'!D11/'Income Quarterly'!D5*100</f>
        <v>5.7180973410617346</v>
      </c>
      <c r="E7" s="32">
        <f>'Income Quarterly'!E11/'Income Quarterly'!E5*100</f>
        <v>5.7568238213399505</v>
      </c>
      <c r="F7" s="32">
        <f>'Income Quarterly'!F11/'Income Quarterly'!F5*100</f>
        <v>6.8493150684931505</v>
      </c>
      <c r="G7" s="32">
        <f>'Income Quarterly'!G11/'Income Quarterly'!G5*100</f>
        <v>7.0776040685628177</v>
      </c>
      <c r="H7" s="32">
        <f>'Income Quarterly'!H11/'Income Quarterly'!H5*100</f>
        <v>4.7002571157923221</v>
      </c>
      <c r="I7" s="32">
        <f>'Income Quarterly'!I11/'Income Quarterly'!I5*100</f>
        <v>5.1547295520294556</v>
      </c>
      <c r="J7" s="32">
        <f>'Income Quarterly'!J11/'Income Quarterly'!J5*100</f>
        <v>5.1243438602529903</v>
      </c>
      <c r="K7" s="32">
        <f>'Income Quarterly'!K11/'Income Quarterly'!K5*100</f>
        <v>8.1164311326724317</v>
      </c>
      <c r="L7" s="32">
        <f>'Income Quarterly'!L11/'Income Quarterly'!L5*100</f>
        <v>5.6088997927329638</v>
      </c>
      <c r="M7" s="32">
        <f>'Income Quarterly'!M11/'Income Quarterly'!M5*100</f>
        <v>6.8032717048649562</v>
      </c>
      <c r="N7" s="32">
        <f>'Income Quarterly'!N11/'Income Quarterly'!N5*100</f>
        <v>6.3536790437667596</v>
      </c>
      <c r="O7" s="32">
        <f>'Income Quarterly'!O11/'Income Quarterly'!O5*100</f>
        <v>8.4054445951634769</v>
      </c>
      <c r="P7" s="32">
        <f>'Income Quarterly'!P11/'Income Quarterly'!P5*100</f>
        <v>4.6722454672245464</v>
      </c>
      <c r="Q7" s="32">
        <f>'Income Quarterly'!Q11/'Income Quarterly'!Q5*100</f>
        <v>7.1244468219617758</v>
      </c>
      <c r="R7" s="32">
        <f>'Income Quarterly'!R11/'Income Quarterly'!R5*100</f>
        <v>8.2293877128513024</v>
      </c>
      <c r="S7" s="32">
        <f>'Income Quarterly'!S11/'Income Quarterly'!S5*100</f>
        <v>2.7364903790759305</v>
      </c>
      <c r="T7" s="32">
        <f>'Income Quarterly'!T11/'Income Quarterly'!T5*100</f>
        <v>2.3511240775699331</v>
      </c>
    </row>
    <row r="8" spans="2:20" ht="16" customHeight="1" x14ac:dyDescent="0.15">
      <c r="B8" s="1" t="s">
        <v>154</v>
      </c>
      <c r="C8" s="32">
        <f>'Income Quarterly'!C27/'Income Quarterly'!C5*100</f>
        <v>6.8994570305186294</v>
      </c>
      <c r="D8" s="32">
        <f>'Income Quarterly'!D27/'Income Quarterly'!D5*100</f>
        <v>4.0436102677339223</v>
      </c>
      <c r="E8" s="32">
        <f>'Income Quarterly'!E27/'Income Quarterly'!E5*100</f>
        <v>4.0604556733588995</v>
      </c>
      <c r="F8" s="32">
        <f>'Income Quarterly'!F27/'Income Quarterly'!F5*100</f>
        <v>4.9720953830542864</v>
      </c>
      <c r="G8" s="32">
        <f>'Income Quarterly'!G27/'Income Quarterly'!G5*100</f>
        <v>7.2424185345639476</v>
      </c>
      <c r="H8" s="32">
        <f>'Income Quarterly'!H27/'Income Quarterly'!H5*100</f>
        <v>3.477829401416392</v>
      </c>
      <c r="I8" s="32">
        <f>'Income Quarterly'!I27/'Income Quarterly'!I5*100</f>
        <v>3.4540194617340232</v>
      </c>
      <c r="J8" s="32">
        <f>'Income Quarterly'!J27/'Income Quarterly'!J5*100</f>
        <v>3.764736253334481</v>
      </c>
      <c r="K8" s="32">
        <f>'Income Quarterly'!K27/'Income Quarterly'!K5*100</f>
        <v>2.3539337692469942</v>
      </c>
      <c r="L8" s="32">
        <f>'Income Quarterly'!L27/'Income Quarterly'!L5*100</f>
        <v>4.7036927371938582</v>
      </c>
      <c r="M8" s="32">
        <f>'Income Quarterly'!M27/'Income Quarterly'!M5*100</f>
        <v>4.4474738008008865</v>
      </c>
      <c r="N8" s="32">
        <f>'Income Quarterly'!N27/'Income Quarterly'!N5*100</f>
        <v>5.0538562923237738</v>
      </c>
      <c r="O8" s="32">
        <f>'Income Quarterly'!O27/'Income Quarterly'!O5*100</f>
        <v>8.7375461901866327</v>
      </c>
      <c r="P8" s="32">
        <f>'Income Quarterly'!P27/'Income Quarterly'!P5*100</f>
        <v>4.1469084146908415</v>
      </c>
      <c r="Q8" s="32">
        <f>'Income Quarterly'!Q27/'Income Quarterly'!Q5*100</f>
        <v>5.9621650537372952</v>
      </c>
      <c r="R8" s="32">
        <f>'Income Quarterly'!R27/'Income Quarterly'!R5*100</f>
        <v>6.4437658506288491</v>
      </c>
      <c r="S8" s="32">
        <f>'Income Quarterly'!S27/'Income Quarterly'!S5*100</f>
        <v>-1.9241848139186544</v>
      </c>
      <c r="T8" s="32">
        <f>'Income Quarterly'!T27/'Income Quarterly'!T5*100</f>
        <v>1.8019564098163723</v>
      </c>
    </row>
    <row r="9" spans="2:20" ht="16" customHeight="1" x14ac:dyDescent="0.15">
      <c r="B9" s="1" t="s">
        <v>144</v>
      </c>
      <c r="C9" s="32">
        <f>'Income Quarterly'!C27/'Balance Sheet Quarterly'!C18*100</f>
        <v>1.6941165653338239</v>
      </c>
      <c r="D9" s="32">
        <f>'Income Quarterly'!D27/'Balance Sheet Quarterly'!D18*100</f>
        <v>1.0207399493694405</v>
      </c>
      <c r="E9" s="32">
        <f>'Income Quarterly'!E27/'Balance Sheet Quarterly'!E18*100</f>
        <v>1.0221348990925714</v>
      </c>
      <c r="F9" s="32">
        <f>'Income Quarterly'!F27/'Balance Sheet Quarterly'!F18*100</f>
        <v>1.2309308486343289</v>
      </c>
      <c r="G9" s="32">
        <f>'Income Quarterly'!G27/'Balance Sheet Quarterly'!G18*100</f>
        <v>1.764915139483378</v>
      </c>
      <c r="H9" s="32">
        <f>'Income Quarterly'!H27/'Balance Sheet Quarterly'!H18*100</f>
        <v>0.89886330515884583</v>
      </c>
      <c r="I9" s="32">
        <f>'Income Quarterly'!I27/'Balance Sheet Quarterly'!I18*100</f>
        <v>0.92065754576999925</v>
      </c>
      <c r="J9" s="32">
        <f>'Income Quarterly'!J27/'Balance Sheet Quarterly'!J18*100</f>
        <v>1.019504579031995</v>
      </c>
      <c r="K9" s="32">
        <f>'Income Quarterly'!K27/'Balance Sheet Quarterly'!K18*100</f>
        <v>0.64888248017303529</v>
      </c>
      <c r="L9" s="32">
        <f>'Income Quarterly'!L27/'Balance Sheet Quarterly'!L18*100</f>
        <v>1.3221096685214249</v>
      </c>
      <c r="M9" s="32">
        <f>'Income Quarterly'!M27/'Balance Sheet Quarterly'!M18*100</f>
        <v>1.23921326575427</v>
      </c>
      <c r="N9" s="32">
        <f>'Income Quarterly'!N27/'Balance Sheet Quarterly'!N18*100</f>
        <v>1.3553042121684866</v>
      </c>
      <c r="O9" s="32">
        <f>'Income Quarterly'!O27/'Balance Sheet Quarterly'!O18*100</f>
        <v>2.2566654988704591</v>
      </c>
      <c r="P9" s="32">
        <f>'Income Quarterly'!P27/'Balance Sheet Quarterly'!P18*100</f>
        <v>1.0773857693283249</v>
      </c>
      <c r="Q9" s="32">
        <f>'Income Quarterly'!Q27/'Balance Sheet Quarterly'!Q18*100</f>
        <v>1.5106708068411456</v>
      </c>
      <c r="R9" s="32">
        <f>'Income Quarterly'!R27/'Balance Sheet Quarterly'!R18*100</f>
        <v>1.603389655882959</v>
      </c>
      <c r="S9" s="32">
        <f>'Income Quarterly'!S27/'Balance Sheet Quarterly'!S18*100</f>
        <v>-0.45419312726926581</v>
      </c>
      <c r="T9" s="32">
        <f>'Income Quarterly'!T27/'Balance Sheet Quarterly'!T18*100</f>
        <v>0.44991001799640068</v>
      </c>
    </row>
    <row r="10" spans="2:20" ht="16" customHeight="1" x14ac:dyDescent="0.15">
      <c r="B10" s="1" t="s">
        <v>145</v>
      </c>
      <c r="C10" s="32">
        <f>'Income Quarterly'!C27/'Balance Sheet Quarterly'!C29*100</f>
        <v>5.3440649699079108</v>
      </c>
      <c r="D10" s="32">
        <f>'Income Quarterly'!D27/'Balance Sheet Quarterly'!D29*100</f>
        <v>3.3327014218009481</v>
      </c>
      <c r="E10" s="32">
        <f>'Income Quarterly'!E27/'Balance Sheet Quarterly'!E29*100</f>
        <v>3.3624747814391389</v>
      </c>
      <c r="F10" s="32">
        <f>'Income Quarterly'!F27/'Balance Sheet Quarterly'!F29*100</f>
        <v>4.0627119921610007</v>
      </c>
      <c r="G10" s="32">
        <f>'Income Quarterly'!G27/'Balance Sheet Quarterly'!G29*100</f>
        <v>5.8954308494326897</v>
      </c>
      <c r="H10" s="32">
        <f>'Income Quarterly'!H27/'Balance Sheet Quarterly'!H29*100</f>
        <v>3.1172926858852543</v>
      </c>
      <c r="I10" s="32">
        <f>'Income Quarterly'!I27/'Balance Sheet Quarterly'!I29*100</f>
        <v>3.2676757205059088</v>
      </c>
      <c r="J10" s="32">
        <f>'Income Quarterly'!J27/'Balance Sheet Quarterly'!J29*100</f>
        <v>3.4805091487669055</v>
      </c>
      <c r="K10" s="32">
        <f>'Income Quarterly'!K27/'Balance Sheet Quarterly'!K29*100</f>
        <v>2.2374594009382895</v>
      </c>
      <c r="L10" s="32">
        <f>'Income Quarterly'!L27/'Balance Sheet Quarterly'!L29*100</f>
        <v>4.533963956617467</v>
      </c>
      <c r="M10" s="32">
        <f>'Income Quarterly'!M27/'Balance Sheet Quarterly'!M29*100</f>
        <v>4.1860465116279073</v>
      </c>
      <c r="N10" s="32">
        <f>'Income Quarterly'!N27/'Balance Sheet Quarterly'!N29*100</f>
        <v>4.5721804202129848</v>
      </c>
      <c r="O10" s="32">
        <f>'Income Quarterly'!O27/'Balance Sheet Quarterly'!O29*100</f>
        <v>7.7292287322078783</v>
      </c>
      <c r="P10" s="32">
        <f>'Income Quarterly'!P27/'Balance Sheet Quarterly'!P29*100</f>
        <v>4.0580501342068152</v>
      </c>
      <c r="Q10" s="32">
        <f>'Income Quarterly'!Q27/'Balance Sheet Quarterly'!Q29*100</f>
        <v>5.8272731593706926</v>
      </c>
      <c r="R10" s="32">
        <f>'Income Quarterly'!R27/'Balance Sheet Quarterly'!R29*100</f>
        <v>6.3970814921385264</v>
      </c>
      <c r="S10" s="32">
        <f>'Income Quarterly'!S27/'Balance Sheet Quarterly'!S29*100</f>
        <v>-1.8256354195135283</v>
      </c>
      <c r="T10" s="32">
        <f>'Income Quarterly'!T27/'Balance Sheet Quarterly'!T29*100</f>
        <v>1.6727736179703678</v>
      </c>
    </row>
    <row r="11" spans="2:20" ht="16" customHeight="1" x14ac:dyDescent="0.15">
      <c r="B11" s="1" t="s">
        <v>168</v>
      </c>
      <c r="C11" s="32">
        <f>'Income Quarterly'!C11/('Balance Sheet Quarterly'!C18-'Balance Sheet Quarterly'!C19)</f>
        <v>2.1112800738608592E-2</v>
      </c>
      <c r="D11" s="32">
        <f>'Income Quarterly'!D11/('Balance Sheet Quarterly'!D18-'Balance Sheet Quarterly'!D19)</f>
        <v>1.70727687278521E-2</v>
      </c>
      <c r="E11" s="32">
        <f>'Income Quarterly'!E11/('Balance Sheet Quarterly'!E18-'Balance Sheet Quarterly'!E19)</f>
        <v>1.7289270083871929E-2</v>
      </c>
      <c r="F11" s="32">
        <f>'Income Quarterly'!F11/('Balance Sheet Quarterly'!F18-'Balance Sheet Quarterly'!F19)</f>
        <v>2.0131498678234935E-2</v>
      </c>
      <c r="G11" s="32">
        <f>'Income Quarterly'!G11/('Balance Sheet Quarterly'!G18-'Balance Sheet Quarterly'!G19)</f>
        <v>2.0433133488315183E-2</v>
      </c>
      <c r="H11" s="32">
        <f>'Income Quarterly'!H11/('Balance Sheet Quarterly'!H18-'Balance Sheet Quarterly'!H19)</f>
        <v>1.4433132488399473E-2</v>
      </c>
      <c r="I11" s="32">
        <f>'Income Quarterly'!I11/('Balance Sheet Quarterly'!I18-'Balance Sheet Quarterly'!I19)</f>
        <v>1.6435599284436494E-2</v>
      </c>
      <c r="J11" s="32">
        <f>'Income Quarterly'!J11/('Balance Sheet Quarterly'!J18-'Balance Sheet Quarterly'!J19)</f>
        <v>1.6527664062391586E-2</v>
      </c>
      <c r="K11" s="32">
        <f>'Income Quarterly'!K11/('Balance Sheet Quarterly'!K18-'Balance Sheet Quarterly'!K19)</f>
        <v>2.6826547685443392E-2</v>
      </c>
      <c r="L11" s="32">
        <f>'Income Quarterly'!L11/('Balance Sheet Quarterly'!L18-'Balance Sheet Quarterly'!L19)</f>
        <v>1.8910978636013577E-2</v>
      </c>
      <c r="M11" s="32">
        <f>'Income Quarterly'!M11/('Balance Sheet Quarterly'!M18-'Balance Sheet Quarterly'!M19)</f>
        <v>2.2696587695237552E-2</v>
      </c>
      <c r="N11" s="32">
        <f>'Income Quarterly'!N11/('Balance Sheet Quarterly'!N18-'Balance Sheet Quarterly'!N19)</f>
        <v>2.0220428707801788E-2</v>
      </c>
      <c r="O11" s="32">
        <f>'Income Quarterly'!O11/('Balance Sheet Quarterly'!O18-'Balance Sheet Quarterly'!O19)</f>
        <v>2.5999392334736752E-2</v>
      </c>
      <c r="P11" s="32">
        <f>'Income Quarterly'!P11/('Balance Sheet Quarterly'!P18-'Balance Sheet Quarterly'!P19)</f>
        <v>1.451745706155113E-2</v>
      </c>
      <c r="Q11" s="32">
        <f>'Income Quarterly'!Q11/('Balance Sheet Quarterly'!Q18-'Balance Sheet Quarterly'!Q19)</f>
        <v>2.1219275502962008E-2</v>
      </c>
      <c r="R11" s="32">
        <f>'Income Quarterly'!R11/('Balance Sheet Quarterly'!R18-'Balance Sheet Quarterly'!R19)</f>
        <v>2.3926685025506749E-2</v>
      </c>
      <c r="S11" s="32">
        <f>'Income Quarterly'!S11/('Balance Sheet Quarterly'!S18-'Balance Sheet Quarterly'!S19)</f>
        <v>7.5166553257481053E-3</v>
      </c>
      <c r="T11" s="32">
        <f>'Income Quarterly'!T11/('Balance Sheet Quarterly'!T18-'Balance Sheet Quarterly'!T19)</f>
        <v>6.8856908308063463E-3</v>
      </c>
    </row>
    <row r="12" spans="2:20" ht="16" customHeight="1" x14ac:dyDescent="0.15">
      <c r="B12" s="1" t="s">
        <v>157</v>
      </c>
      <c r="C12" s="32">
        <f>'Income Quarterly'!C26/'Income Quarterly'!C5*100</f>
        <v>14.468264369968169</v>
      </c>
      <c r="D12" s="32">
        <f>'Income Quarterly'!D26/'Income Quarterly'!D5*100</f>
        <v>11.698408317232497</v>
      </c>
      <c r="E12" s="32">
        <f>'Income Quarterly'!E26/'Income Quarterly'!E5*100</f>
        <v>10.115046244078501</v>
      </c>
      <c r="F12" s="32">
        <f>'Income Quarterly'!F26/'Income Quarterly'!F5*100</f>
        <v>12.757714127577142</v>
      </c>
      <c r="G12" s="32">
        <f>'Income Quarterly'!G26/'Income Quarterly'!G5*100</f>
        <v>14.29647767941232</v>
      </c>
      <c r="H12" s="32">
        <f>'Income Quarterly'!H26/'Income Quarterly'!H5*100</f>
        <v>5.8099147458162292</v>
      </c>
      <c r="I12" s="32">
        <f>'Income Quarterly'!I26/'Income Quarterly'!I5*100</f>
        <v>10.055229245200316</v>
      </c>
      <c r="J12" s="32">
        <f>'Income Quarterly'!J26/'Income Quarterly'!J5*100</f>
        <v>9.8571551501591941</v>
      </c>
      <c r="K12" s="32">
        <f>'Income Quarterly'!K26/'Income Quarterly'!K5*100</f>
        <v>8.6226534486395288</v>
      </c>
      <c r="L12" s="32">
        <f>'Income Quarterly'!L26/'Income Quarterly'!L5*100</f>
        <v>10.68482720697094</v>
      </c>
      <c r="M12" s="32">
        <f>'Income Quarterly'!M26/'Income Quarterly'!M5*100</f>
        <v>11.416886768339438</v>
      </c>
      <c r="N12" s="32">
        <f>'Income Quarterly'!N26/'Income Quarterly'!N5*100</f>
        <v>12.066536381402535</v>
      </c>
      <c r="O12" s="32">
        <f>'Income Quarterly'!O26/'Income Quarterly'!O5*100</f>
        <v>11.235324383741055</v>
      </c>
      <c r="P12" s="32">
        <f>'Income Quarterly'!P26/'Income Quarterly'!P5*100</f>
        <v>9.2096699209669932</v>
      </c>
      <c r="Q12" s="32">
        <f>'Income Quarterly'!Q26/'Income Quarterly'!Q5*100</f>
        <v>11.67631182220493</v>
      </c>
      <c r="R12" s="32">
        <f>'Income Quarterly'!R26/'Income Quarterly'!R5*100</f>
        <v>13.022100305367218</v>
      </c>
      <c r="S12" s="32">
        <f>'Income Quarterly'!S26/'Income Quarterly'!S5*100</f>
        <v>2.4023505012098165</v>
      </c>
      <c r="T12" s="32">
        <f>'Income Quarterly'!T26/'Income Quarterly'!T5*100</f>
        <v>2.4712545048910246</v>
      </c>
    </row>
    <row r="13" spans="2:20" ht="16" customHeight="1" x14ac:dyDescent="0.15">
      <c r="B13" s="33" t="s">
        <v>158</v>
      </c>
      <c r="C13" s="34">
        <f>'Income Quarterly'!C27/'Balance Sheet Quarterly'!C33</f>
        <v>6.0163265306122451</v>
      </c>
      <c r="D13" s="34">
        <f>'Income Quarterly'!D27/'Balance Sheet Quarterly'!D33</f>
        <v>3.5587044534412957</v>
      </c>
      <c r="E13" s="34">
        <f>'Income Quarterly'!E27/'Balance Sheet Quarterly'!E33</f>
        <v>3.6</v>
      </c>
      <c r="F13" s="34">
        <f>'Income Quarterly'!F27/'Balance Sheet Quarterly'!F33</f>
        <v>4.2948207171314738</v>
      </c>
      <c r="G13" s="34">
        <f>'Income Quarterly'!G27/'Balance Sheet Quarterly'!G33</f>
        <v>6.1274900398406373</v>
      </c>
      <c r="H13" s="34">
        <f>'Income Quarterly'!H27/'Balance Sheet Quarterly'!H33</f>
        <v>3.0717131474103585</v>
      </c>
      <c r="I13" s="34">
        <f>'Income Quarterly'!I27/'Balance Sheet Quarterly'!I33</f>
        <v>3.0901960784313727</v>
      </c>
      <c r="J13" s="34">
        <f>'Income Quarterly'!J27/'Balance Sheet Quarterly'!J33</f>
        <v>3.3783783783783785</v>
      </c>
      <c r="K13" s="34">
        <f>'Income Quarterly'!K27/'Balance Sheet Quarterly'!K33</f>
        <v>2.1461538461538461</v>
      </c>
      <c r="L13" s="34">
        <f>'Income Quarterly'!L27/'Balance Sheet Quarterly'!L33</f>
        <v>4.2605363984674334</v>
      </c>
      <c r="M13" s="34">
        <f>'Income Quarterly'!M27/'Balance Sheet Quarterly'!M33</f>
        <v>3.939622641509434</v>
      </c>
      <c r="N13" s="34">
        <f>'Income Quarterly'!N27/'Balance Sheet Quarterly'!N33</f>
        <v>4.1804511278195493</v>
      </c>
      <c r="O13" s="34">
        <f>'Income Quarterly'!O27/'Balance Sheet Quarterly'!O33</f>
        <v>6.9962546816479403</v>
      </c>
      <c r="P13" s="34">
        <f>'Income Quarterly'!P27/'Balance Sheet Quarterly'!P33</f>
        <v>3.3660377358490567</v>
      </c>
      <c r="Q13" s="34">
        <f>'Income Quarterly'!Q27/'Balance Sheet Quarterly'!Q33</f>
        <v>4.6439393939393936</v>
      </c>
      <c r="R13" s="34">
        <f>'Income Quarterly'!R27/'Balance Sheet Quarterly'!R33</f>
        <v>4.7519083969465647</v>
      </c>
      <c r="S13" s="34">
        <f>'Income Quarterly'!S27/'Balance Sheet Quarterly'!S33</f>
        <v>-1.2796934865900382</v>
      </c>
      <c r="T13" s="34">
        <f>'Income Quarterly'!T27/'Balance Sheet Quarterly'!T33</f>
        <v>1.2068965517241379</v>
      </c>
    </row>
    <row r="14" spans="2:20" ht="16" customHeight="1" x14ac:dyDescent="0.15">
      <c r="B14" s="35" t="s">
        <v>151</v>
      </c>
      <c r="C14" s="36"/>
      <c r="D14" s="36"/>
      <c r="E14" s="36"/>
      <c r="F14" s="36"/>
      <c r="G14" s="36"/>
      <c r="H14" s="36"/>
      <c r="I14" s="36"/>
      <c r="J14" s="36"/>
      <c r="K14" s="36"/>
      <c r="L14" s="36"/>
      <c r="M14" s="36"/>
      <c r="N14" s="36"/>
      <c r="O14" s="36"/>
      <c r="P14" s="36"/>
      <c r="Q14" s="36"/>
      <c r="R14" s="36"/>
      <c r="S14" s="36"/>
      <c r="T14" s="36"/>
    </row>
    <row r="15" spans="2:20" ht="16" customHeight="1" x14ac:dyDescent="0.15">
      <c r="B15" s="1" t="s">
        <v>155</v>
      </c>
      <c r="C15" s="3">
        <f>'Balance Sheet Quarterly'!C5/'Balance Sheet Quarterly'!C19</f>
        <v>1.3633096218644702</v>
      </c>
      <c r="D15" s="3">
        <f>'Balance Sheet Quarterly'!D5/'Balance Sheet Quarterly'!D19</f>
        <v>1.309287646528404</v>
      </c>
      <c r="E15" s="3">
        <f>'Balance Sheet Quarterly'!E5/'Balance Sheet Quarterly'!E19</f>
        <v>1.3417321729365526</v>
      </c>
      <c r="F15" s="3">
        <f>'Balance Sheet Quarterly'!F5/'Balance Sheet Quarterly'!F19</f>
        <v>1.3675331257693144</v>
      </c>
      <c r="G15" s="3">
        <f>'Balance Sheet Quarterly'!G5/'Balance Sheet Quarterly'!G19</f>
        <v>1.3697924333873104</v>
      </c>
      <c r="H15" s="3">
        <f>'Balance Sheet Quarterly'!H5/'Balance Sheet Quarterly'!H19</f>
        <v>1.3213549337260677</v>
      </c>
      <c r="I15" s="3">
        <f>'Balance Sheet Quarterly'!I5/'Balance Sheet Quarterly'!I19</f>
        <v>1.2975995441270747</v>
      </c>
      <c r="J15" s="3">
        <f>'Balance Sheet Quarterly'!J5/'Balance Sheet Quarterly'!J19</f>
        <v>1.4243370868143843</v>
      </c>
      <c r="K15" s="3">
        <f>'Balance Sheet Quarterly'!K5/'Balance Sheet Quarterly'!K19</f>
        <v>1.4267199103264676</v>
      </c>
      <c r="L15" s="3">
        <f>'Balance Sheet Quarterly'!L5/'Balance Sheet Quarterly'!L19</f>
        <v>1.3914224446032881</v>
      </c>
      <c r="M15" s="3">
        <f>'Balance Sheet Quarterly'!M5/'Balance Sheet Quarterly'!M19</f>
        <v>1.4943099971189859</v>
      </c>
      <c r="N15" s="3">
        <f>'Balance Sheet Quarterly'!N5/'Balance Sheet Quarterly'!N19</f>
        <v>1.5140201394268009</v>
      </c>
      <c r="O15" s="3">
        <f>'Balance Sheet Quarterly'!O5/'Balance Sheet Quarterly'!O19</f>
        <v>1.506588579795022</v>
      </c>
      <c r="P15" s="3">
        <f>'Balance Sheet Quarterly'!P5/'Balance Sheet Quarterly'!P19</f>
        <v>1.6003243402624208</v>
      </c>
      <c r="Q15" s="3">
        <f>'Balance Sheet Quarterly'!Q5/'Balance Sheet Quarterly'!Q19</f>
        <v>1.7552620718118035</v>
      </c>
      <c r="R15" s="3">
        <f>'Balance Sheet Quarterly'!R5/'Balance Sheet Quarterly'!R19</f>
        <v>1.6885216614560072</v>
      </c>
      <c r="S15" s="3">
        <f>'Balance Sheet Quarterly'!S5/'Balance Sheet Quarterly'!S19</f>
        <v>1.5838167053364269</v>
      </c>
      <c r="T15" s="3">
        <f>'Balance Sheet Quarterly'!T5/'Balance Sheet Quarterly'!T19</f>
        <v>1.2146246973365618</v>
      </c>
    </row>
    <row r="16" spans="2:20" ht="16" customHeight="1" x14ac:dyDescent="0.15">
      <c r="B16" s="1" t="s">
        <v>156</v>
      </c>
      <c r="C16" s="3">
        <f>('Balance Sheet Quarterly'!C5-'Balance Sheet Quarterly'!C8)/'Balance Sheet Quarterly'!C19</f>
        <v>1.3173343317109696</v>
      </c>
      <c r="D16" s="3">
        <f>('Balance Sheet Quarterly'!D5-'Balance Sheet Quarterly'!D8)/'Balance Sheet Quarterly'!D19</f>
        <v>1.2611962729185453</v>
      </c>
      <c r="E16" s="3">
        <f>('Balance Sheet Quarterly'!E5-'Balance Sheet Quarterly'!E8)/'Balance Sheet Quarterly'!E19</f>
        <v>1.2973750701852891</v>
      </c>
      <c r="F16" s="3">
        <f>('Balance Sheet Quarterly'!F5-'Balance Sheet Quarterly'!F8)/'Balance Sheet Quarterly'!F19</f>
        <v>1.3218449062341611</v>
      </c>
      <c r="G16" s="3">
        <f>('Balance Sheet Quarterly'!G5-'Balance Sheet Quarterly'!G8)/'Balance Sheet Quarterly'!G19</f>
        <v>1.3253349035772117</v>
      </c>
      <c r="H16" s="3">
        <f>('Balance Sheet Quarterly'!H5-'Balance Sheet Quarterly'!H8)/'Balance Sheet Quarterly'!H19</f>
        <v>1.2748895434462444</v>
      </c>
      <c r="I16" s="3">
        <f>('Balance Sheet Quarterly'!I5-'Balance Sheet Quarterly'!I8)/'Balance Sheet Quarterly'!I19</f>
        <v>1.2509437994159127</v>
      </c>
      <c r="J16" s="3">
        <f>('Balance Sheet Quarterly'!J5-'Balance Sheet Quarterly'!J8)/'Balance Sheet Quarterly'!J19</f>
        <v>1.3773338176534689</v>
      </c>
      <c r="K16" s="3">
        <f>('Balance Sheet Quarterly'!K5-'Balance Sheet Quarterly'!K8)/'Balance Sheet Quarterly'!K19</f>
        <v>1.3820933165195459</v>
      </c>
      <c r="L16" s="3">
        <f>('Balance Sheet Quarterly'!L5-'Balance Sheet Quarterly'!L8)/'Balance Sheet Quarterly'!L19</f>
        <v>1.347748391708363</v>
      </c>
      <c r="M16" s="3">
        <f>('Balance Sheet Quarterly'!M5-'Balance Sheet Quarterly'!M8)/'Balance Sheet Quarterly'!M19</f>
        <v>1.4515269374819937</v>
      </c>
      <c r="N16" s="3">
        <f>('Balance Sheet Quarterly'!N5-'Balance Sheet Quarterly'!N8)/'Balance Sheet Quarterly'!N19</f>
        <v>1.4693261037955074</v>
      </c>
      <c r="O16" s="3">
        <f>('Balance Sheet Quarterly'!O5-'Balance Sheet Quarterly'!O8)/'Balance Sheet Quarterly'!O19</f>
        <v>1.4636163982430455</v>
      </c>
      <c r="P16" s="3">
        <f>('Balance Sheet Quarterly'!P5-'Balance Sheet Quarterly'!P8)/'Balance Sheet Quarterly'!P19</f>
        <v>1.5573492554916704</v>
      </c>
      <c r="Q16" s="3">
        <f>('Balance Sheet Quarterly'!Q5-'Balance Sheet Quarterly'!Q8)/'Balance Sheet Quarterly'!Q19</f>
        <v>1.7068097399917457</v>
      </c>
      <c r="R16" s="3">
        <f>('Balance Sheet Quarterly'!R5-'Balance Sheet Quarterly'!R8)/'Balance Sheet Quarterly'!R19</f>
        <v>1.6355515855292542</v>
      </c>
      <c r="S16" s="3">
        <f>('Balance Sheet Quarterly'!S5-'Balance Sheet Quarterly'!S8)/'Balance Sheet Quarterly'!S19</f>
        <v>1.5285189481825212</v>
      </c>
      <c r="T16" s="3">
        <f>('Balance Sheet Quarterly'!T5-'Balance Sheet Quarterly'!T8)/'Balance Sheet Quarterly'!T19</f>
        <v>1.1596125907990316</v>
      </c>
    </row>
    <row r="17" spans="2:20" ht="16" customHeight="1" x14ac:dyDescent="0.15">
      <c r="B17" s="33" t="s">
        <v>159</v>
      </c>
      <c r="C17" s="34">
        <f>'Balance Sheet Quarterly'!C6/'Balance Sheet Quarterly'!C19</f>
        <v>0.48678397603893675</v>
      </c>
      <c r="D17" s="34">
        <f>'Balance Sheet Quarterly'!D6/'Balance Sheet Quarterly'!D19</f>
        <v>0.42410580102194168</v>
      </c>
      <c r="E17" s="34">
        <f>'Balance Sheet Quarterly'!E6/'Balance Sheet Quarterly'!E19</f>
        <v>0.47227681078046041</v>
      </c>
      <c r="F17" s="34">
        <f>'Balance Sheet Quarterly'!F6/'Balance Sheet Quarterly'!F19</f>
        <v>0.51082470494533339</v>
      </c>
      <c r="G17" s="34">
        <f>'Balance Sheet Quarterly'!G6/'Balance Sheet Quarterly'!G19</f>
        <v>0.50463712645370229</v>
      </c>
      <c r="H17" s="34">
        <f>'Balance Sheet Quarterly'!H6/'Balance Sheet Quarterly'!H19</f>
        <v>0.39565537555228275</v>
      </c>
      <c r="I17" s="34">
        <f>'Balance Sheet Quarterly'!I6/'Balance Sheet Quarterly'!I19</f>
        <v>0.33093525179856115</v>
      </c>
      <c r="J17" s="34">
        <f>'Balance Sheet Quarterly'!J6/'Balance Sheet Quarterly'!J19</f>
        <v>0.49763893933890302</v>
      </c>
      <c r="K17" s="34">
        <f>'Balance Sheet Quarterly'!K6/'Balance Sheet Quarterly'!K19</f>
        <v>0.48318621269440942</v>
      </c>
      <c r="L17" s="34">
        <f>'Balance Sheet Quarterly'!L6/'Balance Sheet Quarterly'!L19</f>
        <v>0.43352394567548247</v>
      </c>
      <c r="M17" s="34">
        <f>'Balance Sheet Quarterly'!M6/'Balance Sheet Quarterly'!M19</f>
        <v>0.49214923653125903</v>
      </c>
      <c r="N17" s="34">
        <f>'Balance Sheet Quarterly'!N6/'Balance Sheet Quarterly'!N19</f>
        <v>0.53082881487219213</v>
      </c>
      <c r="O17" s="34">
        <f>'Balance Sheet Quarterly'!O6/'Balance Sheet Quarterly'!O19</f>
        <v>0.51881405563689609</v>
      </c>
      <c r="P17" s="34">
        <f>'Balance Sheet Quarterly'!P6/'Balance Sheet Quarterly'!P19</f>
        <v>0.65280849181777978</v>
      </c>
      <c r="Q17" s="34">
        <f>'Balance Sheet Quarterly'!Q6/'Balance Sheet Quarterly'!Q19</f>
        <v>0.6883202641353694</v>
      </c>
      <c r="R17" s="34">
        <f>'Balance Sheet Quarterly'!R6/'Balance Sheet Quarterly'!R19</f>
        <v>0.62117016525234481</v>
      </c>
      <c r="S17" s="34">
        <f>'Balance Sheet Quarterly'!S6/'Balance Sheet Quarterly'!S19</f>
        <v>0.47186774941995357</v>
      </c>
      <c r="T17" s="34">
        <f>'Balance Sheet Quarterly'!T6/'Balance Sheet Quarterly'!T19</f>
        <v>0.17104116222760291</v>
      </c>
    </row>
    <row r="18" spans="2:20" ht="16" customHeight="1" x14ac:dyDescent="0.15">
      <c r="B18" s="35" t="s">
        <v>152</v>
      </c>
      <c r="C18" s="36"/>
      <c r="D18" s="36"/>
      <c r="E18" s="36"/>
      <c r="F18" s="36"/>
      <c r="G18" s="36"/>
      <c r="H18" s="36"/>
      <c r="I18" s="36"/>
      <c r="J18" s="36"/>
      <c r="K18" s="36"/>
      <c r="L18" s="36"/>
      <c r="M18" s="36"/>
      <c r="N18" s="36"/>
      <c r="O18" s="36"/>
      <c r="P18" s="36"/>
      <c r="Q18" s="36"/>
      <c r="R18" s="36"/>
      <c r="S18" s="36"/>
      <c r="T18" s="36"/>
    </row>
    <row r="19" spans="2:20" ht="16" customHeight="1" x14ac:dyDescent="0.15">
      <c r="B19" s="1" t="s">
        <v>146</v>
      </c>
      <c r="C19" s="3">
        <f>'Balance Sheet Quarterly'!C28/'Balance Sheet Quarterly'!C29</f>
        <v>2.1544848089333621</v>
      </c>
      <c r="D19" s="3">
        <f>'Balance Sheet Quarterly'!D28/'Balance Sheet Quarterly'!D29</f>
        <v>2.2649857819905215</v>
      </c>
      <c r="E19" s="3">
        <f>'Balance Sheet Quarterly'!E28/'Balance Sheet Quarterly'!E29</f>
        <v>2.2896585220055292</v>
      </c>
      <c r="F19" s="3">
        <f>'Balance Sheet Quarterly'!F28/'Balance Sheet Quarterly'!F29</f>
        <v>2.3005200874349891</v>
      </c>
      <c r="G19" s="3">
        <f>'Balance Sheet Quarterly'!G28/'Balance Sheet Quarterly'!G29</f>
        <v>2.3403480527445568</v>
      </c>
      <c r="H19" s="3">
        <f>'Balance Sheet Quarterly'!H28/'Balance Sheet Quarterly'!H29</f>
        <v>2.4680386528120324</v>
      </c>
      <c r="I19" s="3">
        <f>'Balance Sheet Quarterly'!I28/'Balance Sheet Quarterly'!I29</f>
        <v>2.5492846775865643</v>
      </c>
      <c r="J19" s="3">
        <f>'Balance Sheet Quarterly'!J28/'Balance Sheet Quarterly'!J29</f>
        <v>2.4139220365950678</v>
      </c>
      <c r="K19" s="3">
        <f>'Balance Sheet Quarterly'!K28/'Balance Sheet Quarterly'!K29</f>
        <v>2.4481735434460083</v>
      </c>
      <c r="L19" s="3">
        <f>'Balance Sheet Quarterly'!L28/'Balance Sheet Quarterly'!L29</f>
        <v>2.4293402919350893</v>
      </c>
      <c r="M19" s="3">
        <f>'Balance Sheet Quarterly'!M28/'Balance Sheet Quarterly'!M29</f>
        <v>2.3779871692060945</v>
      </c>
      <c r="N19" s="3">
        <f>'Balance Sheet Quarterly'!N28/'Balance Sheet Quarterly'!N29</f>
        <v>2.3735454956621851</v>
      </c>
      <c r="O19" s="3">
        <f>'Balance Sheet Quarterly'!O28/'Balance Sheet Quarterly'!O29</f>
        <v>2.4250662032439592</v>
      </c>
      <c r="P19" s="3">
        <f>'Balance Sheet Quarterly'!P28/'Balance Sheet Quarterly'!P29</f>
        <v>2.7665711296119375</v>
      </c>
      <c r="Q19" s="3">
        <f>'Balance Sheet Quarterly'!Q28/'Balance Sheet Quarterly'!Q29</f>
        <v>2.8574076714672749</v>
      </c>
      <c r="R19" s="3">
        <f>'Balance Sheet Quarterly'!R28/'Balance Sheet Quarterly'!R29</f>
        <v>2.9897235638680506</v>
      </c>
      <c r="S19" s="3">
        <f>'Balance Sheet Quarterly'!S28/'Balance Sheet Quarterly'!S29</f>
        <v>3.0195135282864172</v>
      </c>
      <c r="T19" s="3">
        <f>'Balance Sheet Quarterly'!T28/'Balance Sheet Quarterly'!T29</f>
        <v>2.7180181615421382</v>
      </c>
    </row>
    <row r="20" spans="2:20" ht="16" customHeight="1" x14ac:dyDescent="0.15">
      <c r="B20" s="1" t="s">
        <v>147</v>
      </c>
      <c r="C20" s="3">
        <f>'Income Quarterly'!C11/'Income Quarterly'!C15</f>
        <v>16.197916666666668</v>
      </c>
      <c r="D20" s="3">
        <f>'Income Quarterly'!D11/'Income Quarterly'!D15</f>
        <v>13.659340659340659</v>
      </c>
      <c r="E20" s="3">
        <f>'Income Quarterly'!E11/'Income Quarterly'!E15</f>
        <v>13.154639175257731</v>
      </c>
      <c r="F20" s="3">
        <f>'Income Quarterly'!F11/'Income Quarterly'!F15</f>
        <v>16.318681318681318</v>
      </c>
      <c r="G20" s="3">
        <f>'Income Quarterly'!G11/'Income Quarterly'!G15</f>
        <v>9</v>
      </c>
      <c r="H20" s="3">
        <f>'Income Quarterly'!H11/'Income Quarterly'!H15</f>
        <v>1.3620915032679739</v>
      </c>
      <c r="I20" s="3">
        <f>'Income Quarterly'!I11/'Income Quarterly'!I15</f>
        <v>6.2222222222222223</v>
      </c>
      <c r="J20" s="3">
        <f>'Income Quarterly'!J11/'Income Quarterly'!J15</f>
        <v>10.539823008849558</v>
      </c>
      <c r="K20" s="3">
        <f>'Income Quarterly'!K11/'Income Quarterly'!K15</f>
        <v>5.6257309941520468</v>
      </c>
      <c r="L20" s="3">
        <f>'Income Quarterly'!L11/'Income Quarterly'!L15</f>
        <v>8.036363636363637</v>
      </c>
      <c r="M20" s="3">
        <f>'Income Quarterly'!M11/'Income Quarterly'!M15</f>
        <v>10.303225806451612</v>
      </c>
      <c r="N20" s="3">
        <f>'Income Quarterly'!N11/'Income Quarterly'!N15</f>
        <v>8.7375000000000007</v>
      </c>
      <c r="O20" s="3">
        <f>'Income Quarterly'!O11/'Income Quarterly'!O15</f>
        <v>2.2660781841109712</v>
      </c>
      <c r="P20" s="3">
        <f>'Income Quarterly'!P11/'Income Quarterly'!P15</f>
        <v>5.3743315508021388</v>
      </c>
      <c r="Q20" s="3">
        <f>'Income Quarterly'!Q11/'Income Quarterly'!Q15</f>
        <v>7.9619565217391308</v>
      </c>
      <c r="R20" s="3">
        <f>'Income Quarterly'!R11/'Income Quarterly'!R15</f>
        <v>8.6413043478260878</v>
      </c>
      <c r="S20" s="3">
        <f>'Income Quarterly'!S11/'Income Quarterly'!S15</f>
        <v>0.71536144578313254</v>
      </c>
      <c r="T20" s="3">
        <f>'Income Quarterly'!T11/'Income Quarterly'!T15</f>
        <v>68.5</v>
      </c>
    </row>
    <row r="21" spans="2:20" ht="16" customHeight="1" x14ac:dyDescent="0.15">
      <c r="B21" s="1" t="s">
        <v>160</v>
      </c>
      <c r="C21" s="3">
        <f>'Balance Sheet Quarterly'!C28/'Balance Sheet Quarterly'!C18</f>
        <v>0.68299102371073594</v>
      </c>
      <c r="D21" s="3">
        <f>'Balance Sheet Quarterly'!D28/'Balance Sheet Quarterly'!D18</f>
        <v>0.69371995262094432</v>
      </c>
      <c r="E21" s="3">
        <f>'Balance Sheet Quarterly'!E28/'Balance Sheet Quarterly'!E18</f>
        <v>0.69601708100986925</v>
      </c>
      <c r="F21" s="3">
        <f>'Balance Sheet Quarterly'!F28/'Balance Sheet Quarterly'!F18</f>
        <v>0.69701744770256691</v>
      </c>
      <c r="G21" s="3">
        <f>'Balance Sheet Quarterly'!G28/'Balance Sheet Quarterly'!G18</f>
        <v>0.70062999896721478</v>
      </c>
      <c r="H21" s="3">
        <f>'Balance Sheet Quarterly'!H28/'Balance Sheet Quarterly'!H18</f>
        <v>0.71165257942290883</v>
      </c>
      <c r="I21" s="3">
        <f>'Balance Sheet Quarterly'!I28/'Balance Sheet Quarterly'!I18</f>
        <v>0.71825308735731563</v>
      </c>
      <c r="J21" s="3">
        <f>'Balance Sheet Quarterly'!J28/'Balance Sheet Quarterly'!J18</f>
        <v>0.70708177009297879</v>
      </c>
      <c r="K21" s="3">
        <f>'Balance Sheet Quarterly'!K28/'Balance Sheet Quarterly'!K18</f>
        <v>0.70999139474847084</v>
      </c>
      <c r="L21" s="3">
        <f>'Balance Sheet Quarterly'!L28/'Balance Sheet Quarterly'!L18</f>
        <v>0.70839872544823324</v>
      </c>
      <c r="M21" s="3">
        <f>'Balance Sheet Quarterly'!M28/'Balance Sheet Quarterly'!M18</f>
        <v>0.70396571984759104</v>
      </c>
      <c r="N21" s="3">
        <f>'Balance Sheet Quarterly'!N28/'Balance Sheet Quarterly'!N18</f>
        <v>0.7035759555382215</v>
      </c>
      <c r="O21" s="3">
        <f>'Balance Sheet Quarterly'!O28/'Balance Sheet Quarterly'!O18</f>
        <v>0.70803484059581767</v>
      </c>
      <c r="P21" s="3">
        <f>'Balance Sheet Quarterly'!P28/'Balance Sheet Quarterly'!P18</f>
        <v>0.73450654040800556</v>
      </c>
      <c r="Q21" s="3">
        <f>'Balance Sheet Quarterly'!Q28/'Balance Sheet Quarterly'!Q18</f>
        <v>0.74075853910986245</v>
      </c>
      <c r="R21" s="3">
        <f>'Balance Sheet Quarterly'!R28/'Balance Sheet Quarterly'!R18</f>
        <v>0.74935606841129199</v>
      </c>
      <c r="S21" s="3">
        <f>'Balance Sheet Quarterly'!S28/'Balance Sheet Quarterly'!S18</f>
        <v>0.75121367474876588</v>
      </c>
      <c r="T21" s="3">
        <f>'Balance Sheet Quarterly'!T28/'Balance Sheet Quarterly'!T18</f>
        <v>0.73103950638443738</v>
      </c>
    </row>
    <row r="22" spans="2:20" ht="16" customHeight="1" x14ac:dyDescent="0.15">
      <c r="B22" s="1" t="s">
        <v>161</v>
      </c>
      <c r="C22" s="3">
        <f>'Balance Sheet Quarterly'!C29/'Balance Sheet Quarterly'!C18</f>
        <v>0.31700897628926406</v>
      </c>
      <c r="D22" s="3">
        <f>'Balance Sheet Quarterly'!D29/'Balance Sheet Quarterly'!D18</f>
        <v>0.30628004737905568</v>
      </c>
      <c r="E22" s="3">
        <f>'Balance Sheet Quarterly'!E29/'Balance Sheet Quarterly'!E18</f>
        <v>0.30398291899013075</v>
      </c>
      <c r="F22" s="3">
        <f>'Balance Sheet Quarterly'!F29/'Balance Sheet Quarterly'!F18</f>
        <v>0.30298255229743309</v>
      </c>
      <c r="G22" s="3">
        <f>'Balance Sheet Quarterly'!G29/'Balance Sheet Quarterly'!G18</f>
        <v>0.29937000103278522</v>
      </c>
      <c r="H22" s="3">
        <f>'Balance Sheet Quarterly'!H29/'Balance Sheet Quarterly'!H18</f>
        <v>0.28834742057709123</v>
      </c>
      <c r="I22" s="3">
        <f>'Balance Sheet Quarterly'!I29/'Balance Sheet Quarterly'!I18</f>
        <v>0.28174691264268442</v>
      </c>
      <c r="J22" s="3">
        <f>'Balance Sheet Quarterly'!J29/'Balance Sheet Quarterly'!J18</f>
        <v>0.29291822990702115</v>
      </c>
      <c r="K22" s="3">
        <f>'Balance Sheet Quarterly'!K29/'Balance Sheet Quarterly'!K18</f>
        <v>0.29000860525152916</v>
      </c>
      <c r="L22" s="3">
        <f>'Balance Sheet Quarterly'!L29/'Balance Sheet Quarterly'!L18</f>
        <v>0.29160127455176676</v>
      </c>
      <c r="M22" s="3">
        <f>'Balance Sheet Quarterly'!M29/'Balance Sheet Quarterly'!M18</f>
        <v>0.29603428015240901</v>
      </c>
      <c r="N22" s="3">
        <f>'Balance Sheet Quarterly'!N29/'Balance Sheet Quarterly'!N18</f>
        <v>0.29642404446177845</v>
      </c>
      <c r="O22" s="3">
        <f>'Balance Sheet Quarterly'!O29/'Balance Sheet Quarterly'!O18</f>
        <v>0.29196515940418233</v>
      </c>
      <c r="P22" s="3">
        <f>'Balance Sheet Quarterly'!P29/'Balance Sheet Quarterly'!P18</f>
        <v>0.2654934595919945</v>
      </c>
      <c r="Q22" s="3">
        <f>'Balance Sheet Quarterly'!Q29/'Balance Sheet Quarterly'!Q18</f>
        <v>0.2592414608901375</v>
      </c>
      <c r="R22" s="3">
        <f>'Balance Sheet Quarterly'!R29/'Balance Sheet Quarterly'!R18</f>
        <v>0.25064393158870801</v>
      </c>
      <c r="S22" s="3">
        <f>'Balance Sheet Quarterly'!S29/'Balance Sheet Quarterly'!S18</f>
        <v>0.24878632525123406</v>
      </c>
      <c r="T22" s="3">
        <f>'Balance Sheet Quarterly'!T29/'Balance Sheet Quarterly'!T18</f>
        <v>0.26896049361556262</v>
      </c>
    </row>
    <row r="23" spans="2:20" ht="16" customHeight="1" x14ac:dyDescent="0.15">
      <c r="B23" s="33" t="s">
        <v>162</v>
      </c>
      <c r="C23" s="34">
        <f>'Balance Sheet Quarterly'!C25/('Balance Sheet Quarterly'!C25+'Balance Sheet Quarterly'!C29)</f>
        <v>0.41753600540609032</v>
      </c>
      <c r="D23" s="34">
        <f>'Balance Sheet Quarterly'!D25/('Balance Sheet Quarterly'!D25+'Balance Sheet Quarterly'!D29)</f>
        <v>0.43275910273781104</v>
      </c>
      <c r="E23" s="34">
        <f>'Balance Sheet Quarterly'!E25/('Balance Sheet Quarterly'!E25+'Balance Sheet Quarterly'!E29)</f>
        <v>0.43001341595860221</v>
      </c>
      <c r="F23" s="34">
        <f>'Balance Sheet Quarterly'!F25/('Balance Sheet Quarterly'!F25+'Balance Sheet Quarterly'!F29)</f>
        <v>0.43156451509243987</v>
      </c>
      <c r="G23" s="34">
        <f>'Balance Sheet Quarterly'!G25/('Balance Sheet Quarterly'!G25+'Balance Sheet Quarterly'!G29)</f>
        <v>0.43122506377133885</v>
      </c>
      <c r="H23" s="34">
        <f>'Balance Sheet Quarterly'!H25/('Balance Sheet Quarterly'!H25+'Balance Sheet Quarterly'!H29)</f>
        <v>0.44860104782075577</v>
      </c>
      <c r="I23" s="34">
        <f>'Balance Sheet Quarterly'!I25/('Balance Sheet Quarterly'!I25+'Balance Sheet Quarterly'!I29)</f>
        <v>0.45430064945350862</v>
      </c>
      <c r="J23" s="34">
        <f>'Balance Sheet Quarterly'!J25/('Balance Sheet Quarterly'!J25+'Balance Sheet Quarterly'!J29)</f>
        <v>0.44205246571086154</v>
      </c>
      <c r="K23" s="34">
        <f>'Balance Sheet Quarterly'!K25/('Balance Sheet Quarterly'!K25+'Balance Sheet Quarterly'!K29)</f>
        <v>0.44251704481949256</v>
      </c>
      <c r="L23" s="34">
        <f>'Balance Sheet Quarterly'!L25/('Balance Sheet Quarterly'!L25+'Balance Sheet Quarterly'!L29)</f>
        <v>0.45399496872147643</v>
      </c>
      <c r="M23" s="34">
        <f>'Balance Sheet Quarterly'!M25/('Balance Sheet Quarterly'!M25+'Balance Sheet Quarterly'!M29)</f>
        <v>0.44976393240082957</v>
      </c>
      <c r="N23" s="34">
        <f>'Balance Sheet Quarterly'!N25/('Balance Sheet Quarterly'!N25+'Balance Sheet Quarterly'!N29)</f>
        <v>0.45802785515320332</v>
      </c>
      <c r="O23" s="34">
        <f>'Balance Sheet Quarterly'!O25/('Balance Sheet Quarterly'!O25+'Balance Sheet Quarterly'!O29)</f>
        <v>0.44556090846524432</v>
      </c>
      <c r="P23" s="34">
        <f>'Balance Sheet Quarterly'!P25/('Balance Sheet Quarterly'!P25+'Balance Sheet Quarterly'!P29)</f>
        <v>0.50911161731207288</v>
      </c>
      <c r="Q23" s="34">
        <f>'Balance Sheet Quarterly'!Q25/('Balance Sheet Quarterly'!Q25+'Balance Sheet Quarterly'!Q29)</f>
        <v>0.52464979665612288</v>
      </c>
      <c r="R23" s="34">
        <f>'Balance Sheet Quarterly'!R25/('Balance Sheet Quarterly'!R25+'Balance Sheet Quarterly'!R29)</f>
        <v>0.54385224769137019</v>
      </c>
      <c r="S23" s="34">
        <f>'Balance Sheet Quarterly'!S25/('Balance Sheet Quarterly'!S25+'Balance Sheet Quarterly'!S29)</f>
        <v>0.54047672870670382</v>
      </c>
      <c r="T23" s="34">
        <f>'Balance Sheet Quarterly'!T25/('Balance Sheet Quarterly'!T25+'Balance Sheet Quarterly'!T29)</f>
        <v>0.25812551707835951</v>
      </c>
    </row>
    <row r="24" spans="2:20" ht="16" customHeight="1" x14ac:dyDescent="0.15">
      <c r="B24" s="35" t="s">
        <v>148</v>
      </c>
      <c r="C24" s="36"/>
      <c r="D24" s="36"/>
      <c r="E24" s="36"/>
      <c r="F24" s="36"/>
      <c r="G24" s="36"/>
      <c r="H24" s="36"/>
      <c r="I24" s="36"/>
      <c r="J24" s="36"/>
      <c r="K24" s="36"/>
      <c r="L24" s="36"/>
      <c r="M24" s="36"/>
      <c r="N24" s="36"/>
      <c r="O24" s="36"/>
      <c r="P24" s="36"/>
      <c r="Q24" s="36"/>
      <c r="R24" s="36"/>
      <c r="S24" s="36"/>
      <c r="T24" s="36"/>
    </row>
    <row r="25" spans="2:20" ht="16" customHeight="1" x14ac:dyDescent="0.15">
      <c r="B25" s="1" t="s">
        <v>149</v>
      </c>
      <c r="C25" s="3">
        <f>'Income Quarterly'!C5/'Balance Sheet Quarterly'!C5</f>
        <v>1.1733948481353325</v>
      </c>
      <c r="D25" s="3">
        <f>'Income Quarterly'!D5/'Balance Sheet Quarterly'!D5</f>
        <v>1.2475895316804408</v>
      </c>
      <c r="E25" s="3">
        <f>'Income Quarterly'!E5/'Balance Sheet Quarterly'!E5</f>
        <v>1.159439242558979</v>
      </c>
      <c r="F25" s="3">
        <f>'Income Quarterly'!F5/'Balance Sheet Quarterly'!F5</f>
        <v>1.1479324403028539</v>
      </c>
      <c r="G25" s="3">
        <f>'Income Quarterly'!G5/'Balance Sheet Quarterly'!G5</f>
        <v>1.1411069317571199</v>
      </c>
      <c r="H25" s="3">
        <f>'Income Quarterly'!H5/'Balance Sheet Quarterly'!H5</f>
        <v>1.2354547481052163</v>
      </c>
      <c r="I25" s="3">
        <f>'Income Quarterly'!I5/'Balance Sheet Quarterly'!I5</f>
        <v>1.2523467091178568</v>
      </c>
      <c r="J25" s="3">
        <f>'Income Quarterly'!J5/'Balance Sheet Quarterly'!J5</f>
        <v>1.1854534326226664</v>
      </c>
      <c r="K25" s="3">
        <f>'Income Quarterly'!K5/'Balance Sheet Quarterly'!K5</f>
        <v>1.1640068745396515</v>
      </c>
      <c r="L25" s="3">
        <f>'Income Quarterly'!L5/'Balance Sheet Quarterly'!L5</f>
        <v>1.2144765231686017</v>
      </c>
      <c r="M25" s="3">
        <f>'Income Quarterly'!M5/'Balance Sheet Quarterly'!M5</f>
        <v>1.1314406902202727</v>
      </c>
      <c r="N25" s="3">
        <f>'Income Quarterly'!N5/'Balance Sheet Quarterly'!N5</f>
        <v>1.1257034687404073</v>
      </c>
      <c r="O25" s="3">
        <f>'Income Quarterly'!O5/'Balance Sheet Quarterly'!O5</f>
        <v>1.0388241010689989</v>
      </c>
      <c r="P25" s="3">
        <f>'Income Quarterly'!P5/'Balance Sheet Quarterly'!P5</f>
        <v>0.99078765545831415</v>
      </c>
      <c r="Q25" s="3">
        <f>'Income Quarterly'!Q5/'Balance Sheet Quarterly'!Q5</f>
        <v>0.96698800846461319</v>
      </c>
      <c r="R25" s="3">
        <f>'Income Quarterly'!R5/'Balance Sheet Quarterly'!R5</f>
        <v>1.0221128921335239</v>
      </c>
      <c r="S25" s="3">
        <f>'Income Quarterly'!S5/'Balance Sheet Quarterly'!S5</f>
        <v>1.0595129097234939</v>
      </c>
      <c r="T25" s="3">
        <f>'Income Quarterly'!T5/'Balance Sheet Quarterly'!T5</f>
        <v>1.3939079818196316</v>
      </c>
    </row>
    <row r="26" spans="2:20" ht="16" customHeight="1" x14ac:dyDescent="0.15">
      <c r="B26" s="1" t="s">
        <v>150</v>
      </c>
      <c r="C26" s="3">
        <f>'Income Quarterly'!C6/'Balance Sheet Quarterly'!C8</f>
        <v>15.775244299674267</v>
      </c>
      <c r="D26" s="3">
        <f>'Income Quarterly'!D6/'Balance Sheet Quarterly'!D8</f>
        <v>15.0484375</v>
      </c>
      <c r="E26" s="3">
        <f>'Income Quarterly'!E6/'Balance Sheet Quarterly'!E8</f>
        <v>15.844936708860759</v>
      </c>
      <c r="F26" s="3">
        <f>'Income Quarterly'!F6/'Balance Sheet Quarterly'!F8</f>
        <v>15.415213946117275</v>
      </c>
      <c r="G26" s="3">
        <f>'Income Quarterly'!G6/'Balance Sheet Quarterly'!G8</f>
        <v>0.11589403973509933</v>
      </c>
      <c r="H26" s="3">
        <f>'Income Quarterly'!H6/'Balance Sheet Quarterly'!H8</f>
        <v>15.670364500792394</v>
      </c>
      <c r="I26" s="3">
        <f>'Income Quarterly'!I6/'Balance Sheet Quarterly'!I8</f>
        <v>15.581679389312978</v>
      </c>
      <c r="J26" s="3">
        <f>'Income Quarterly'!J6/'Balance Sheet Quarterly'!J8</f>
        <v>16.204018547140649</v>
      </c>
      <c r="K26" s="3">
        <f>'Income Quarterly'!K6/'Balance Sheet Quarterly'!K8</f>
        <v>19.3861852433281</v>
      </c>
      <c r="L26" s="3">
        <f>'Income Quarterly'!L6/'Balance Sheet Quarterly'!L8</f>
        <v>16.458265139116204</v>
      </c>
      <c r="M26" s="3">
        <f>'Income Quarterly'!M6/'Balance Sheet Quarterly'!M8</f>
        <v>17.114478114478114</v>
      </c>
      <c r="N26" s="3">
        <f>'Income Quarterly'!N6/'Balance Sheet Quarterly'!N8</f>
        <v>16.357019064124785</v>
      </c>
      <c r="O26" s="3">
        <f>'Income Quarterly'!O6/'Balance Sheet Quarterly'!O8</f>
        <v>15.620102214650766</v>
      </c>
      <c r="P26" s="3">
        <f>'Income Quarterly'!P6/'Balance Sheet Quarterly'!P8</f>
        <v>16.099485420240136</v>
      </c>
      <c r="Q26" s="3">
        <f>'Income Quarterly'!Q6/'Balance Sheet Quarterly'!Q8</f>
        <v>14.877342419080069</v>
      </c>
      <c r="R26" s="3">
        <f>'Income Quarterly'!R6/'Balance Sheet Quarterly'!R8</f>
        <v>13.527824620573355</v>
      </c>
      <c r="S26" s="3">
        <f>'Income Quarterly'!S6/'Balance Sheet Quarterly'!S8</f>
        <v>0.11013986013986014</v>
      </c>
      <c r="T26" s="3">
        <f>'Income Quarterly'!T6/'Balance Sheet Quarterly'!T8</f>
        <v>13.702464788732394</v>
      </c>
    </row>
    <row r="27" spans="2:20" ht="16" customHeight="1" x14ac:dyDescent="0.15">
      <c r="B27" s="1" t="s">
        <v>163</v>
      </c>
      <c r="C27" s="3">
        <f>'Income Quarterly'!C5/(('Balance Sheet Quarterly'!D9+'Balance Sheet Quarterly'!C9)/2)</f>
        <v>2.137361812815767</v>
      </c>
      <c r="D27" s="3">
        <f>'Income Quarterly'!D5/(('Balance Sheet Quarterly'!E9+'Balance Sheet Quarterly'!D9)/2)</f>
        <v>2.1136661967037775</v>
      </c>
      <c r="E27" s="3">
        <f>'Income Quarterly'!E5/(('Balance Sheet Quarterly'!F9+'Balance Sheet Quarterly'!E9)/2)</f>
        <v>2.1238980452280569</v>
      </c>
      <c r="F27" s="3">
        <f>'Income Quarterly'!F5/(('Balance Sheet Quarterly'!G9+'Balance Sheet Quarterly'!F9)/2)</f>
        <v>2.1261093405246383</v>
      </c>
      <c r="G27" s="3">
        <f>'Income Quarterly'!G5/(('Balance Sheet Quarterly'!H9+'Balance Sheet Quarterly'!G9)/2)</f>
        <v>2.0312783968625951</v>
      </c>
      <c r="H27" s="3">
        <f>'Income Quarterly'!H5/(('Balance Sheet Quarterly'!I9+'Balance Sheet Quarterly'!H9)/2)</f>
        <v>1.9824726134585289</v>
      </c>
      <c r="I27" s="3">
        <f>'Income Quarterly'!I5/(('Balance Sheet Quarterly'!J9+'Balance Sheet Quarterly'!I9)/2)</f>
        <v>2.010132604960571</v>
      </c>
      <c r="J27" s="3">
        <f>'Income Quarterly'!J5/(('Balance Sheet Quarterly'!K9+'Balance Sheet Quarterly'!J9)/2)</f>
        <v>2.0282747185618293</v>
      </c>
      <c r="K27" s="3">
        <f>'Income Quarterly'!K5/(('Balance Sheet Quarterly'!L9+'Balance Sheet Quarterly'!K9)/2)</f>
        <v>2.0147890017423822</v>
      </c>
      <c r="L27" s="3">
        <f>'Income Quarterly'!L5/(('Balance Sheet Quarterly'!M9+'Balance Sheet Quarterly'!L9)/2)</f>
        <v>1.9812277393672741</v>
      </c>
      <c r="M27" s="3">
        <f>'Income Quarterly'!M5/(('Balance Sheet Quarterly'!N9+'Balance Sheet Quarterly'!M9)/2)</f>
        <v>2.0130349026670098</v>
      </c>
      <c r="N27" s="3">
        <f>'Income Quarterly'!N5/(('Balance Sheet Quarterly'!O9+'Balance Sheet Quarterly'!N9)/2)</f>
        <v>1.8973010261274468</v>
      </c>
      <c r="O27" s="3">
        <f>'Income Quarterly'!O5/(('Balance Sheet Quarterly'!P9+'Balance Sheet Quarterly'!O9)/2)</f>
        <v>1.8156263269639066</v>
      </c>
      <c r="P27" s="3">
        <f>'Income Quarterly'!P5/(('Balance Sheet Quarterly'!Q9+'Balance Sheet Quarterly'!P9)/2)</f>
        <v>1.8787667045156782</v>
      </c>
      <c r="Q27" s="3">
        <f>'Income Quarterly'!Q5/(('Balance Sheet Quarterly'!R9+'Balance Sheet Quarterly'!Q9)/2)</f>
        <v>1.8757582668187001</v>
      </c>
      <c r="R27" s="3">
        <f>'Income Quarterly'!R5/(('Balance Sheet Quarterly'!S9+'Balance Sheet Quarterly'!R9)/2)</f>
        <v>1.8749150897622513</v>
      </c>
      <c r="S27" s="3">
        <f>'Income Quarterly'!S5/(('Balance Sheet Quarterly'!T9+'Balance Sheet Quarterly'!S9)/2)</f>
        <v>1.7871814671814672</v>
      </c>
      <c r="T27" s="3">
        <f>'Income Quarterly'!T5/(('Balance Sheet Quarterly'!U9+'Balance Sheet Quarterly'!T9)/2)</f>
        <v>1.8370113493064313</v>
      </c>
    </row>
    <row r="28" spans="2:20" ht="16" customHeight="1" x14ac:dyDescent="0.15">
      <c r="B28" s="1" t="s">
        <v>164</v>
      </c>
      <c r="C28" s="3">
        <f>((('Balance Sheet Quarterly'!C9+'Balance Sheet Quarterly'!D9)/2)/'Income Quarterly'!C5)*365</f>
        <v>170.77127410597265</v>
      </c>
      <c r="D28" s="3">
        <f>((('Balance Sheet Quarterly'!D9+'Balance Sheet Quarterly'!E9)/2)/'Income Quarterly'!D5)*365</f>
        <v>172.68573465820222</v>
      </c>
      <c r="E28" s="3">
        <f>((('Balance Sheet Quarterly'!E9+'Balance Sheet Quarterly'!F9)/2)/'Income Quarterly'!E5)*365</f>
        <v>171.85382359575908</v>
      </c>
      <c r="F28" s="3">
        <f>((('Balance Sheet Quarterly'!F9+'Balance Sheet Quarterly'!G9)/2)/'Income Quarterly'!F5)*365</f>
        <v>171.67508417508418</v>
      </c>
      <c r="G28" s="3">
        <f>((('Balance Sheet Quarterly'!G9+'Balance Sheet Quarterly'!H9)/2)/'Income Quarterly'!G5)*365</f>
        <v>179.68979563006215</v>
      </c>
      <c r="H28" s="3">
        <f>((('Balance Sheet Quarterly'!H9+'Balance Sheet Quarterly'!I9)/2)/'Income Quarterly'!H5)*365</f>
        <v>184.11351436690876</v>
      </c>
      <c r="I28" s="3">
        <f>((('Balance Sheet Quarterly'!I9+'Balance Sheet Quarterly'!J9)/2)/'Income Quarterly'!I5)*365</f>
        <v>181.58006048917332</v>
      </c>
      <c r="J28" s="3">
        <f>((('Balance Sheet Quarterly'!J9+'Balance Sheet Quarterly'!K9)/2)/'Income Quarterly'!J5)*365</f>
        <v>179.95589880388951</v>
      </c>
      <c r="K28" s="3">
        <f>((('Balance Sheet Quarterly'!K9+'Balance Sheet Quarterly'!L9)/2)/'Income Quarterly'!K5)*365</f>
        <v>181.16040919637209</v>
      </c>
      <c r="L28" s="3">
        <f>((('Balance Sheet Quarterly'!L9+'Balance Sheet Quarterly'!M9)/2)/'Income Quarterly'!L5)*365</f>
        <v>184.22919927245039</v>
      </c>
      <c r="M28" s="3">
        <f>((('Balance Sheet Quarterly'!M9+'Balance Sheet Quarterly'!N9)/2)/'Income Quarterly'!M5)*365</f>
        <v>181.31826701882935</v>
      </c>
      <c r="N28" s="3">
        <f>((('Balance Sheet Quarterly'!N9+'Balance Sheet Quarterly'!O9)/2)/'Income Quarterly'!N5)*365</f>
        <v>192.37853929009682</v>
      </c>
      <c r="O28" s="3">
        <f>((('Balance Sheet Quarterly'!O9+'Balance Sheet Quarterly'!P9)/2)/'Income Quarterly'!O5)*365</f>
        <v>201.03255531128679</v>
      </c>
      <c r="P28" s="3">
        <f>((('Balance Sheet Quarterly'!P9+'Balance Sheet Quarterly'!Q9)/2)/'Income Quarterly'!P5)*365</f>
        <v>194.27638307763829</v>
      </c>
      <c r="Q28" s="3">
        <f>((('Balance Sheet Quarterly'!Q9+'Balance Sheet Quarterly'!R9)/2)/'Income Quarterly'!Q5)*365</f>
        <v>194.58797354471625</v>
      </c>
      <c r="R28" s="3">
        <f>((('Balance Sheet Quarterly'!R9+'Balance Sheet Quarterly'!S9)/2)/'Income Quarterly'!R5)*365</f>
        <v>194.67548263547434</v>
      </c>
      <c r="S28" s="3">
        <f>((('Balance Sheet Quarterly'!S9+'Balance Sheet Quarterly'!T9)/2)/'Income Quarterly'!S5)*365</f>
        <v>204.23219840995506</v>
      </c>
      <c r="T28" s="3">
        <f>((('Balance Sheet Quarterly'!T9+'Balance Sheet Quarterly'!U9)/2)/'Income Quarterly'!T5)*365</f>
        <v>198.69229449116182</v>
      </c>
    </row>
    <row r="29" spans="2:20" ht="16" customHeight="1" x14ac:dyDescent="0.15">
      <c r="B29" s="1" t="s">
        <v>165</v>
      </c>
      <c r="C29" s="3">
        <f>((('Balance Sheet Quarterly'!C8+'Balance Sheet Quarterly'!D8)/2)/'Income Quarterly'!C6)*365</f>
        <v>23.627400371670454</v>
      </c>
      <c r="D29" s="3">
        <f>((('Balance Sheet Quarterly'!D8+'Balance Sheet Quarterly'!E8)/2)/'Income Quarterly'!D6)*365</f>
        <v>24.103416052331013</v>
      </c>
      <c r="E29" s="3">
        <f>((('Balance Sheet Quarterly'!E8+'Balance Sheet Quarterly'!F8)/2)/'Income Quarterly'!E6)*365</f>
        <v>23.017525464349912</v>
      </c>
      <c r="F29" s="3">
        <f>((('Balance Sheet Quarterly'!F8+'Balance Sheet Quarterly'!G8)/2)/'Income Quarterly'!F6)*365</f>
        <v>23.171327233473839</v>
      </c>
      <c r="G29" s="3">
        <f>((('Balance Sheet Quarterly'!G8+'Balance Sheet Quarterly'!H8)/2)/'Income Quarterly'!G6)*365</f>
        <v>3219.8214285714284</v>
      </c>
      <c r="H29" s="3">
        <f>((('Balance Sheet Quarterly'!H8+'Balance Sheet Quarterly'!I8)/2)/'Income Quarterly'!H6)*365</f>
        <v>23.735335760517799</v>
      </c>
      <c r="I29" s="3">
        <f>((('Balance Sheet Quarterly'!I8+'Balance Sheet Quarterly'!J8)/2)/'Income Quarterly'!I6)*365</f>
        <v>23.281893004115226</v>
      </c>
      <c r="J29" s="3">
        <f>((('Balance Sheet Quarterly'!J8+'Balance Sheet Quarterly'!K8)/2)/'Income Quarterly'!J6)*365</f>
        <v>22.351201831362076</v>
      </c>
      <c r="K29" s="3">
        <f>((('Balance Sheet Quarterly'!K8+'Balance Sheet Quarterly'!L8)/2)/'Income Quarterly'!K6)*365</f>
        <v>18.443598671957243</v>
      </c>
      <c r="L29" s="3">
        <f>((('Balance Sheet Quarterly'!L8+'Balance Sheet Quarterly'!M8)/2)/'Income Quarterly'!L6)*365</f>
        <v>21.868784805091487</v>
      </c>
      <c r="M29" s="3">
        <f>((('Balance Sheet Quarterly'!M8+'Balance Sheet Quarterly'!N8)/2)/'Income Quarterly'!M6)*365</f>
        <v>21.021788313987802</v>
      </c>
      <c r="N29" s="3">
        <f>((('Balance Sheet Quarterly'!N8+'Balance Sheet Quarterly'!O8)/2)/'Income Quarterly'!N6)*365</f>
        <v>22.507946598855689</v>
      </c>
      <c r="O29" s="3">
        <f>((('Balance Sheet Quarterly'!O8+'Balance Sheet Quarterly'!P8)/2)/'Income Quarterly'!O6)*365</f>
        <v>23.287708583269712</v>
      </c>
      <c r="P29" s="3">
        <f>((('Balance Sheet Quarterly'!P8+'Balance Sheet Quarterly'!Q8)/2)/'Income Quarterly'!P6)*365</f>
        <v>22.749307479224377</v>
      </c>
      <c r="Q29" s="3">
        <f>((('Balance Sheet Quarterly'!Q8+'Balance Sheet Quarterly'!R8)/2)/'Income Quarterly'!Q6)*365</f>
        <v>24.6593381426772</v>
      </c>
      <c r="R29" s="3">
        <f>((('Balance Sheet Quarterly'!R8+'Balance Sheet Quarterly'!S8)/2)/'Income Quarterly'!R6)*365</f>
        <v>26.503677387185238</v>
      </c>
      <c r="S29" s="3">
        <f>((('Balance Sheet Quarterly'!S8+'Balance Sheet Quarterly'!T8)/2)/'Income Quarterly'!S6)*365</f>
        <v>3302.3809523809523</v>
      </c>
      <c r="T29" s="3">
        <f>((('Balance Sheet Quarterly'!T8+'Balance Sheet Quarterly'!U8)/2)/'Income Quarterly'!T6)*365</f>
        <v>26.825131697288963</v>
      </c>
    </row>
    <row r="30" spans="2:20" ht="16" customHeight="1" x14ac:dyDescent="0.15">
      <c r="B30" s="1" t="s">
        <v>166</v>
      </c>
      <c r="C30" s="3">
        <f>'Income Quarterly'!C6/(('Balance Sheet Quarterly'!C20+'Balance Sheet Quarterly'!D20)/2)</f>
        <v>2.7797388434495622</v>
      </c>
      <c r="D30" s="3">
        <f>'Income Quarterly'!D6/(('Balance Sheet Quarterly'!D20+'Balance Sheet Quarterly'!E20)/2)</f>
        <v>2.4751991775893085</v>
      </c>
      <c r="E30" s="3">
        <f>'Income Quarterly'!E6/(('Balance Sheet Quarterly'!E20+'Balance Sheet Quarterly'!F20)/2)</f>
        <v>2.56900974858902</v>
      </c>
      <c r="F30" s="3">
        <f>'Income Quarterly'!F6/(('Balance Sheet Quarterly'!F20+'Balance Sheet Quarterly'!G20)/2)</f>
        <v>2.5456686731222193</v>
      </c>
      <c r="G30" s="3">
        <f>'Income Quarterly'!G6/(('Balance Sheet Quarterly'!G20+'Balance Sheet Quarterly'!H20)/2)</f>
        <v>1.7868538608806637E-2</v>
      </c>
      <c r="H30" s="3">
        <f>'Income Quarterly'!H6/(('Balance Sheet Quarterly'!H20+'Balance Sheet Quarterly'!I20)/2)</f>
        <v>2.4794383149448347</v>
      </c>
      <c r="I30" s="3">
        <f>'Income Quarterly'!I6/(('Balance Sheet Quarterly'!I20+'Balance Sheet Quarterly'!J20)/2)</f>
        <v>2.502697400686611</v>
      </c>
      <c r="J30" s="3">
        <f>'Income Quarterly'!J6/(('Balance Sheet Quarterly'!J20+'Balance Sheet Quarterly'!K20)/2)</f>
        <v>2.5580090276930583</v>
      </c>
      <c r="K30" s="3">
        <f>'Income Quarterly'!K6/(('Balance Sheet Quarterly'!K20+'Balance Sheet Quarterly'!L20)/2)</f>
        <v>3.0057198490933432</v>
      </c>
      <c r="L30" s="3">
        <f>'Income Quarterly'!L6/(('Balance Sheet Quarterly'!L20+'Balance Sheet Quarterly'!M20)/2)</f>
        <v>2.4008594962397041</v>
      </c>
      <c r="M30" s="3">
        <f>'Income Quarterly'!M6/(('Balance Sheet Quarterly'!M20+'Balance Sheet Quarterly'!N20)/2)</f>
        <v>2.5376934598102845</v>
      </c>
      <c r="N30" s="3">
        <f>'Income Quarterly'!N6/(('Balance Sheet Quarterly'!N20+'Balance Sheet Quarterly'!O20)/2)</f>
        <v>2.4632650398016445</v>
      </c>
      <c r="O30" s="3">
        <f>'Income Quarterly'!O6/(('Balance Sheet Quarterly'!O20+'Balance Sheet Quarterly'!P20)/2)</f>
        <v>2.3417188098582558</v>
      </c>
      <c r="P30" s="3">
        <f>'Income Quarterly'!P6/(('Balance Sheet Quarterly'!P20+'Balance Sheet Quarterly'!Q20)/2)</f>
        <v>2.430661659976693</v>
      </c>
      <c r="Q30" s="3">
        <f>'Income Quarterly'!Q6/(('Balance Sheet Quarterly'!Q20+'Balance Sheet Quarterly'!R20)/2)</f>
        <v>2.4697398190045248</v>
      </c>
      <c r="R30" s="3">
        <f>'Income Quarterly'!R6/(('Balance Sheet Quarterly'!R20+'Balance Sheet Quarterly'!S20)/2)</f>
        <v>2.4279661016949152</v>
      </c>
      <c r="S30" s="3">
        <f>'Income Quarterly'!S6/(('Balance Sheet Quarterly'!S20+'Balance Sheet Quarterly'!T20)/2)</f>
        <v>1.9498607242339833E-2</v>
      </c>
      <c r="T30" s="3">
        <f>'Income Quarterly'!T6/(('Balance Sheet Quarterly'!T20+'Balance Sheet Quarterly'!U20)/2)</f>
        <v>2.403644224830142</v>
      </c>
    </row>
    <row r="31" spans="2:20" ht="16" customHeight="1" x14ac:dyDescent="0.15">
      <c r="B31" s="33" t="s">
        <v>167</v>
      </c>
      <c r="C31" s="34">
        <f>((('Balance Sheet Quarterly'!C20+'Balance Sheet Quarterly'!D20)/2)/'Income Quarterly'!C6)*365</f>
        <v>131.30729919471401</v>
      </c>
      <c r="D31" s="34">
        <f>((('Balance Sheet Quarterly'!D20+'Balance Sheet Quarterly'!E20)/2)/'Income Quarterly'!D6)*365</f>
        <v>147.46288028242134</v>
      </c>
      <c r="E31" s="34">
        <f>((('Balance Sheet Quarterly'!E20+'Balance Sheet Quarterly'!F20)/2)/'Income Quarterly'!E6)*365</f>
        <v>142.07809067305772</v>
      </c>
      <c r="F31" s="34">
        <f>((('Balance Sheet Quarterly'!F20+'Balance Sheet Quarterly'!G20)/2)/'Income Quarterly'!F6)*365</f>
        <v>143.38079572324457</v>
      </c>
      <c r="G31" s="34">
        <f>((('Balance Sheet Quarterly'!G20+'Balance Sheet Quarterly'!H20)/2)/'Income Quarterly'!G6)*365</f>
        <v>20426.964285714286</v>
      </c>
      <c r="H31" s="34">
        <f>((('Balance Sheet Quarterly'!H20+'Balance Sheet Quarterly'!I20)/2)/'Income Quarterly'!H6)*365</f>
        <v>147.21076051779937</v>
      </c>
      <c r="I31" s="34">
        <f>((('Balance Sheet Quarterly'!I20+'Balance Sheet Quarterly'!J20)/2)/'Income Quarterly'!I6)*365</f>
        <v>145.84264158338232</v>
      </c>
      <c r="J31" s="34">
        <f>((('Balance Sheet Quarterly'!J20+'Balance Sheet Quarterly'!K20)/2)/'Income Quarterly'!J6)*365</f>
        <v>142.68909767264404</v>
      </c>
      <c r="K31" s="34">
        <f>((('Balance Sheet Quarterly'!K20+'Balance Sheet Quarterly'!L20)/2)/'Income Quarterly'!K6)*365</f>
        <v>121.43513644829541</v>
      </c>
      <c r="L31" s="34">
        <f>((('Balance Sheet Quarterly'!L20+'Balance Sheet Quarterly'!M20)/2)/'Income Quarterly'!L6)*365</f>
        <v>152.02888822593476</v>
      </c>
      <c r="M31" s="34">
        <f>((('Balance Sheet Quarterly'!M20+'Balance Sheet Quarterly'!N20)/2)/'Income Quarterly'!M6)*365</f>
        <v>143.83139878024789</v>
      </c>
      <c r="N31" s="34">
        <f>((('Balance Sheet Quarterly'!N20+'Balance Sheet Quarterly'!O20)/2)/'Income Quarterly'!N6)*365</f>
        <v>148.17731510913327</v>
      </c>
      <c r="O31" s="34">
        <f>((('Balance Sheet Quarterly'!O20+'Balance Sheet Quarterly'!P20)/2)/'Income Quarterly'!O6)*365</f>
        <v>155.86841531246591</v>
      </c>
      <c r="P31" s="34">
        <f>((('Balance Sheet Quarterly'!P20+'Balance Sheet Quarterly'!Q20)/2)/'Income Quarterly'!P6)*365</f>
        <v>150.16487321542724</v>
      </c>
      <c r="Q31" s="34">
        <f>((('Balance Sheet Quarterly'!Q20+'Balance Sheet Quarterly'!R20)/2)/'Income Quarterly'!Q6)*365</f>
        <v>147.78884690255353</v>
      </c>
      <c r="R31" s="34">
        <f>((('Balance Sheet Quarterly'!R20+'Balance Sheet Quarterly'!S20)/2)/'Income Quarterly'!R6)*365</f>
        <v>150.33158813263526</v>
      </c>
      <c r="S31" s="34">
        <f>((('Balance Sheet Quarterly'!S20+'Balance Sheet Quarterly'!T20)/2)/'Income Quarterly'!S6)*365</f>
        <v>18719.285714285714</v>
      </c>
      <c r="T31" s="34">
        <f>((('Balance Sheet Quarterly'!T20+'Balance Sheet Quarterly'!U20)/2)/'Income Quarterly'!T6)*365</f>
        <v>151.85275600668123</v>
      </c>
    </row>
    <row r="32" spans="2:20" ht="16" customHeight="1" x14ac:dyDescent="0.15">
      <c r="B32" s="35" t="s">
        <v>169</v>
      </c>
      <c r="C32" s="36"/>
      <c r="D32" s="36"/>
      <c r="E32" s="36"/>
      <c r="F32" s="36"/>
      <c r="G32" s="36"/>
    </row>
    <row r="33" spans="2:20" ht="16" customHeight="1" x14ac:dyDescent="0.15">
      <c r="B33" s="1" t="s">
        <v>170</v>
      </c>
      <c r="C33" s="3">
        <f>'Cash Flow Quarterly'!C5/'Balance Sheet Quarterly'!C19</f>
        <v>0.20202171471359043</v>
      </c>
      <c r="D33" s="3">
        <f>'Cash Flow Quarterly'!D5/'Balance Sheet Quarterly'!D19</f>
        <v>0.12097986173730087</v>
      </c>
      <c r="E33" s="3">
        <f>'Cash Flow Quarterly'!E5/'Balance Sheet Quarterly'!E19</f>
        <v>0.12450870297585626</v>
      </c>
      <c r="F33" s="3">
        <f>'Cash Flow Quarterly'!F5/'Balance Sheet Quarterly'!F19</f>
        <v>0.1614654985156759</v>
      </c>
      <c r="G33" s="3">
        <f>'Cash Flow Quarterly'!G5/'Balance Sheet Quarterly'!G19</f>
        <v>0.25371706168114233</v>
      </c>
      <c r="H33" s="3">
        <f>'Cash Flow Quarterly'!H5/'Balance Sheet Quarterly'!H19</f>
        <v>0.16759941089837996</v>
      </c>
      <c r="I33" s="3">
        <f>'Cash Flow Quarterly'!I5/'Balance Sheet Quarterly'!I19</f>
        <v>0.10812735949853979</v>
      </c>
      <c r="J33" s="3">
        <f>'Cash Flow Quarterly'!J5/'Balance Sheet Quarterly'!J19</f>
        <v>0.11674536868870324</v>
      </c>
      <c r="K33" s="3">
        <f>'Cash Flow Quarterly'!K5/'Balance Sheet Quarterly'!K19</f>
        <v>0.24534117976740927</v>
      </c>
      <c r="L33" s="3">
        <f>'Cash Flow Quarterly'!L5/'Balance Sheet Quarterly'!L19</f>
        <v>0.16068620443173695</v>
      </c>
      <c r="M33" s="3">
        <f>'Cash Flow Quarterly'!M5/'Balance Sheet Quarterly'!M19</f>
        <v>0.1439066551426102</v>
      </c>
      <c r="N33" s="3">
        <f>'Cash Flow Quarterly'!N5/'Balance Sheet Quarterly'!N19</f>
        <v>0.16142525174283501</v>
      </c>
      <c r="O33" s="3">
        <f>'Cash Flow Quarterly'!O5/'Balance Sheet Quarterly'!O19</f>
        <v>0.20080527086383601</v>
      </c>
      <c r="P33" s="3">
        <f>'Cash Flow Quarterly'!P5/'Balance Sheet Quarterly'!P19</f>
        <v>0.15936901076219961</v>
      </c>
      <c r="Q33" s="3">
        <f>'Cash Flow Quarterly'!Q5/'Balance Sheet Quarterly'!Q19</f>
        <v>0.21287659925711927</v>
      </c>
      <c r="R33" s="3">
        <f>'Cash Flow Quarterly'!R5/'Balance Sheet Quarterly'!R19</f>
        <v>0.23680214381420278</v>
      </c>
      <c r="S33" s="3">
        <f>'Cash Flow Quarterly'!S5/'Balance Sheet Quarterly'!S19</f>
        <v>0.17585073472544471</v>
      </c>
      <c r="T33" s="3">
        <f>'Cash Flow Quarterly'!T5/'Balance Sheet Quarterly'!T19</f>
        <v>0.11661016949152542</v>
      </c>
    </row>
    <row r="34" spans="2:20" ht="16" customHeight="1" x14ac:dyDescent="0.15">
      <c r="B34" s="33" t="s">
        <v>171</v>
      </c>
      <c r="C34" s="37">
        <f>'Cash Flow Quarterly'!C5-'Cash Flow Quarterly'!C15</f>
        <v>1496000000</v>
      </c>
      <c r="D34" s="37">
        <f>'Cash Flow Quarterly'!D5-'Cash Flow Quarterly'!D15</f>
        <v>231000000</v>
      </c>
      <c r="E34" s="37">
        <f>'Cash Flow Quarterly'!E5-'Cash Flow Quarterly'!E15</f>
        <v>469000000</v>
      </c>
      <c r="F34" s="37">
        <f>'Cash Flow Quarterly'!F5-'Cash Flow Quarterly'!F15</f>
        <v>940000000</v>
      </c>
      <c r="G34" s="37">
        <f>'Cash Flow Quarterly'!G5-'Cash Flow Quarterly'!G15</f>
        <v>1693000000</v>
      </c>
      <c r="H34" s="37">
        <f>'Cash Flow Quarterly'!H5-'Cash Flow Quarterly'!H15</f>
        <v>998000000</v>
      </c>
      <c r="I34" s="37">
        <f>'Cash Flow Quarterly'!I5-'Cash Flow Quarterly'!I15</f>
        <v>-340000000</v>
      </c>
      <c r="J34" s="37">
        <f>'Cash Flow Quarterly'!J5-'Cash Flow Quarterly'!J15</f>
        <v>323000000</v>
      </c>
      <c r="K34" s="37">
        <f>'Cash Flow Quarterly'!K5-'Cash Flow Quarterly'!K15</f>
        <v>1118000000</v>
      </c>
      <c r="L34" s="37">
        <f>'Cash Flow Quarterly'!L5-'Cash Flow Quarterly'!L15</f>
        <v>1012000000</v>
      </c>
      <c r="M34" s="37">
        <f>'Cash Flow Quarterly'!M5-'Cash Flow Quarterly'!M15</f>
        <v>425000000</v>
      </c>
      <c r="N34" s="37">
        <f>'Cash Flow Quarterly'!N5-'Cash Flow Quarterly'!N15</f>
        <v>514000000</v>
      </c>
      <c r="O34" s="37">
        <f>'Cash Flow Quarterly'!O5-'Cash Flow Quarterly'!O15</f>
        <v>1061000000</v>
      </c>
      <c r="P34" s="37">
        <f>'Cash Flow Quarterly'!P5-'Cash Flow Quarterly'!P15</f>
        <v>786000000</v>
      </c>
      <c r="Q34" s="37">
        <f>'Cash Flow Quarterly'!Q5-'Cash Flow Quarterly'!Q15</f>
        <v>1177000000</v>
      </c>
      <c r="R34" s="37">
        <f>'Cash Flow Quarterly'!R5-'Cash Flow Quarterly'!R15</f>
        <v>1227000000</v>
      </c>
      <c r="S34" s="37">
        <f>'Cash Flow Quarterly'!S5-'Cash Flow Quarterly'!S15</f>
        <v>656000000</v>
      </c>
      <c r="T34" s="37">
        <f>'Cash Flow Quarterly'!T5-'Cash Flow Quarterly'!T15</f>
        <v>-235000000</v>
      </c>
    </row>
  </sheetData>
  <mergeCells count="1">
    <mergeCell ref="C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07E8-C762-8A41-A252-707D4C85F430}">
  <dimension ref="B3:B46"/>
  <sheetViews>
    <sheetView showGridLines="0" tabSelected="1" workbookViewId="0">
      <selection activeCell="B30" sqref="B30"/>
    </sheetView>
  </sheetViews>
  <sheetFormatPr baseColWidth="10" defaultRowHeight="16" x14ac:dyDescent="0.2"/>
  <cols>
    <col min="1" max="1" width="10.83203125" style="85"/>
    <col min="2" max="2" width="86" style="85" customWidth="1"/>
    <col min="3" max="16384" width="10.83203125" style="85"/>
  </cols>
  <sheetData>
    <row r="3" spans="2:2" ht="24" x14ac:dyDescent="0.2">
      <c r="B3" s="87" t="s">
        <v>269</v>
      </c>
    </row>
    <row r="5" spans="2:2" ht="17" x14ac:dyDescent="0.2">
      <c r="B5" s="86" t="s">
        <v>265</v>
      </c>
    </row>
    <row r="7" spans="2:2" ht="85" x14ac:dyDescent="0.2">
      <c r="B7" s="85" t="s">
        <v>252</v>
      </c>
    </row>
    <row r="10" spans="2:2" ht="51" x14ac:dyDescent="0.2">
      <c r="B10" s="84" t="s">
        <v>266</v>
      </c>
    </row>
    <row r="11" spans="2:2" ht="51" x14ac:dyDescent="0.2">
      <c r="B11" s="84" t="s">
        <v>267</v>
      </c>
    </row>
    <row r="12" spans="2:2" ht="51" x14ac:dyDescent="0.2">
      <c r="B12" s="84" t="s">
        <v>268</v>
      </c>
    </row>
    <row r="14" spans="2:2" ht="17" x14ac:dyDescent="0.2">
      <c r="B14" s="86" t="s">
        <v>264</v>
      </c>
    </row>
    <row r="16" spans="2:2" ht="68" x14ac:dyDescent="0.2">
      <c r="B16" s="85" t="s">
        <v>253</v>
      </c>
    </row>
    <row r="20" spans="2:2" ht="51" x14ac:dyDescent="0.2">
      <c r="B20" s="84" t="s">
        <v>270</v>
      </c>
    </row>
    <row r="21" spans="2:2" ht="51" x14ac:dyDescent="0.2">
      <c r="B21" s="84" t="s">
        <v>271</v>
      </c>
    </row>
    <row r="22" spans="2:2" ht="51" x14ac:dyDescent="0.2">
      <c r="B22" s="84" t="s">
        <v>272</v>
      </c>
    </row>
    <row r="24" spans="2:2" ht="17" x14ac:dyDescent="0.2">
      <c r="B24" s="86" t="s">
        <v>263</v>
      </c>
    </row>
    <row r="26" spans="2:2" ht="68" x14ac:dyDescent="0.2">
      <c r="B26" s="84" t="s">
        <v>273</v>
      </c>
    </row>
    <row r="27" spans="2:2" ht="51" x14ac:dyDescent="0.2">
      <c r="B27" s="84" t="s">
        <v>274</v>
      </c>
    </row>
    <row r="28" spans="2:2" ht="68" x14ac:dyDescent="0.2">
      <c r="B28" s="84" t="s">
        <v>275</v>
      </c>
    </row>
    <row r="29" spans="2:2" ht="51" x14ac:dyDescent="0.2">
      <c r="B29" s="84" t="s">
        <v>276</v>
      </c>
    </row>
    <row r="31" spans="2:2" ht="17" x14ac:dyDescent="0.2">
      <c r="B31" s="86" t="s">
        <v>262</v>
      </c>
    </row>
    <row r="33" spans="2:2" ht="68" x14ac:dyDescent="0.2">
      <c r="B33" s="85" t="s">
        <v>254</v>
      </c>
    </row>
    <row r="35" spans="2:2" ht="17" x14ac:dyDescent="0.2">
      <c r="B35" s="84" t="s">
        <v>255</v>
      </c>
    </row>
    <row r="37" spans="2:2" ht="34" x14ac:dyDescent="0.2">
      <c r="B37" s="84" t="s">
        <v>258</v>
      </c>
    </row>
    <row r="38" spans="2:2" ht="34" x14ac:dyDescent="0.2">
      <c r="B38" s="84" t="s">
        <v>259</v>
      </c>
    </row>
    <row r="40" spans="2:2" ht="17" x14ac:dyDescent="0.2">
      <c r="B40" s="86" t="s">
        <v>261</v>
      </c>
    </row>
    <row r="42" spans="2:2" ht="68" x14ac:dyDescent="0.2">
      <c r="B42" s="85" t="s">
        <v>256</v>
      </c>
    </row>
    <row r="44" spans="2:2" ht="17" x14ac:dyDescent="0.2">
      <c r="B44" s="86" t="s">
        <v>260</v>
      </c>
    </row>
    <row r="46" spans="2:2" ht="68" x14ac:dyDescent="0.2">
      <c r="B46" s="85"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28"/>
  <sheetViews>
    <sheetView showGridLines="0" zoomScaleNormal="100" workbookViewId="0">
      <selection activeCell="C4" sqref="C4:H4"/>
    </sheetView>
  </sheetViews>
  <sheetFormatPr baseColWidth="10" defaultColWidth="8.83203125" defaultRowHeight="16" customHeight="1" x14ac:dyDescent="0.15"/>
  <cols>
    <col min="1" max="1" width="8.83203125" style="6"/>
    <col min="2" max="2" width="40.6640625" style="7" bestFit="1" customWidth="1"/>
    <col min="3" max="3" width="12.1640625" style="8" bestFit="1" customWidth="1"/>
    <col min="4" max="4" width="12.1640625" style="11" bestFit="1" customWidth="1"/>
    <col min="5" max="8" width="12.1640625" style="8" bestFit="1" customWidth="1"/>
    <col min="9" max="9" width="1.83203125" style="6" customWidth="1"/>
    <col min="10" max="10" width="9" style="6" bestFit="1" customWidth="1"/>
    <col min="11" max="12" width="10" style="6" bestFit="1" customWidth="1"/>
    <col min="13" max="13" width="10.33203125" style="6" bestFit="1" customWidth="1"/>
    <col min="14" max="14" width="9.33203125" style="6" bestFit="1" customWidth="1"/>
    <col min="15" max="16384" width="8.83203125" style="6"/>
  </cols>
  <sheetData>
    <row r="2" spans="2:14" ht="16" customHeight="1" x14ac:dyDescent="0.2">
      <c r="B2" s="59" t="s">
        <v>205</v>
      </c>
    </row>
    <row r="3" spans="2:14" ht="16" customHeight="1" x14ac:dyDescent="0.15">
      <c r="C3" s="73"/>
      <c r="D3" s="73"/>
      <c r="E3" s="73"/>
      <c r="F3" s="73"/>
      <c r="G3" s="73"/>
      <c r="H3" s="73"/>
      <c r="J3" s="42"/>
    </row>
    <row r="4" spans="2:14" s="38" customFormat="1" ht="27" customHeight="1" x14ac:dyDescent="0.15">
      <c r="B4" s="58" t="s">
        <v>203</v>
      </c>
      <c r="C4" s="55">
        <v>2024</v>
      </c>
      <c r="D4" s="55">
        <v>2023</v>
      </c>
      <c r="E4" s="55">
        <v>2022</v>
      </c>
      <c r="F4" s="55">
        <v>2021</v>
      </c>
      <c r="G4" s="55">
        <v>2020</v>
      </c>
      <c r="H4" s="55">
        <v>2019</v>
      </c>
      <c r="J4" s="56" t="s">
        <v>198</v>
      </c>
      <c r="K4" s="56" t="s">
        <v>199</v>
      </c>
      <c r="L4" s="56" t="s">
        <v>200</v>
      </c>
      <c r="M4" s="56" t="s">
        <v>201</v>
      </c>
      <c r="N4" s="56" t="s">
        <v>202</v>
      </c>
    </row>
    <row r="5" spans="2:14" s="13" customFormat="1" ht="16" customHeight="1" x14ac:dyDescent="0.15">
      <c r="B5" s="14" t="s">
        <v>0</v>
      </c>
      <c r="C5" s="15">
        <v>86948000000</v>
      </c>
      <c r="D5" s="16">
        <v>89461000000</v>
      </c>
      <c r="E5" s="15">
        <v>92823000000</v>
      </c>
      <c r="F5" s="15">
        <v>82773000000</v>
      </c>
      <c r="G5" s="15">
        <v>68545000000</v>
      </c>
      <c r="H5" s="15">
        <v>69113000000</v>
      </c>
      <c r="J5" s="42">
        <f>C5/D5-1</f>
        <v>-2.8090452823017809E-2</v>
      </c>
      <c r="K5" s="42">
        <f t="shared" ref="K5:N5" si="0">D5/E5-1</f>
        <v>-3.6219471467201059E-2</v>
      </c>
      <c r="L5" s="42">
        <f t="shared" si="0"/>
        <v>0.12141640389982244</v>
      </c>
      <c r="M5" s="42">
        <f t="shared" si="0"/>
        <v>0.20757166824713691</v>
      </c>
      <c r="N5" s="42">
        <f t="shared" si="0"/>
        <v>-8.2184248983548924E-3</v>
      </c>
    </row>
    <row r="6" spans="2:14" ht="16" customHeight="1" x14ac:dyDescent="0.15">
      <c r="B6" s="20" t="s">
        <v>1</v>
      </c>
      <c r="C6" s="21">
        <v>39058000000</v>
      </c>
      <c r="D6" s="22">
        <v>40053000000</v>
      </c>
      <c r="E6" s="21">
        <v>42009000000</v>
      </c>
      <c r="F6" s="21">
        <v>35310000000</v>
      </c>
      <c r="G6" s="21">
        <v>32586000000</v>
      </c>
      <c r="H6" s="21">
        <v>48890000000</v>
      </c>
      <c r="J6" s="42">
        <f t="shared" ref="J6:J27" si="1">C6/D6-1</f>
        <v>-2.4842084238384188E-2</v>
      </c>
      <c r="K6" s="42">
        <f t="shared" ref="K6:K27" si="2">D6/E6-1</f>
        <v>-4.6561451117617669E-2</v>
      </c>
      <c r="L6" s="42">
        <f t="shared" ref="L6:L27" si="3">E6/F6-1</f>
        <v>0.18971962616822435</v>
      </c>
      <c r="M6" s="42">
        <f t="shared" ref="M6:M27" si="4">F6/G6-1</f>
        <v>8.3594181550359137E-2</v>
      </c>
      <c r="N6" s="42">
        <f t="shared" ref="N6:N27" si="5">G6/H6-1</f>
        <v>-0.33348332992431995</v>
      </c>
    </row>
    <row r="7" spans="2:14" s="13" customFormat="1" ht="16" customHeight="1" x14ac:dyDescent="0.15">
      <c r="B7" s="14" t="s">
        <v>2</v>
      </c>
      <c r="C7" s="15">
        <f>C5-C6</f>
        <v>47890000000</v>
      </c>
      <c r="D7" s="16">
        <f t="shared" ref="D7:H7" si="6">D5-D6</f>
        <v>49408000000</v>
      </c>
      <c r="E7" s="15">
        <f t="shared" si="6"/>
        <v>50814000000</v>
      </c>
      <c r="F7" s="15">
        <f t="shared" si="6"/>
        <v>47463000000</v>
      </c>
      <c r="G7" s="15">
        <f t="shared" si="6"/>
        <v>35959000000</v>
      </c>
      <c r="H7" s="15">
        <f t="shared" si="6"/>
        <v>20223000000</v>
      </c>
      <c r="J7" s="42">
        <f t="shared" si="1"/>
        <v>-3.0723769430051839E-2</v>
      </c>
      <c r="K7" s="42">
        <f t="shared" si="2"/>
        <v>-2.7669539890581296E-2</v>
      </c>
      <c r="L7" s="42">
        <f t="shared" si="3"/>
        <v>7.0602363946653091E-2</v>
      </c>
      <c r="M7" s="42">
        <f t="shared" si="4"/>
        <v>0.31991990878500509</v>
      </c>
      <c r="N7" s="42">
        <f t="shared" si="5"/>
        <v>0.77812391831083416</v>
      </c>
    </row>
    <row r="8" spans="2:14" ht="16" customHeight="1" x14ac:dyDescent="0.15">
      <c r="B8" s="9" t="s">
        <v>3</v>
      </c>
      <c r="C8" s="10">
        <v>584000000</v>
      </c>
      <c r="D8" s="12">
        <v>617000000</v>
      </c>
      <c r="E8" s="10">
        <v>660000000</v>
      </c>
      <c r="F8" s="10">
        <v>628000000</v>
      </c>
      <c r="G8" s="10">
        <v>595000000</v>
      </c>
      <c r="H8" s="10">
        <v>3739000000</v>
      </c>
      <c r="J8" s="42">
        <f t="shared" si="1"/>
        <v>-5.3484602917342028E-2</v>
      </c>
      <c r="K8" s="42">
        <f t="shared" si="2"/>
        <v>-6.5151515151515182E-2</v>
      </c>
      <c r="L8" s="42">
        <f t="shared" si="3"/>
        <v>5.0955414012738842E-2</v>
      </c>
      <c r="M8" s="42">
        <f t="shared" si="4"/>
        <v>5.5462184873949605E-2</v>
      </c>
      <c r="N8" s="42">
        <f t="shared" si="5"/>
        <v>-0.8408665418561112</v>
      </c>
    </row>
    <row r="9" spans="2:14" ht="16" customHeight="1" x14ac:dyDescent="0.15">
      <c r="B9" s="9" t="s">
        <v>4</v>
      </c>
      <c r="C9" s="10">
        <v>0</v>
      </c>
      <c r="D9" s="12">
        <v>0</v>
      </c>
      <c r="E9" s="10">
        <v>0</v>
      </c>
      <c r="F9" s="10">
        <v>0</v>
      </c>
      <c r="G9" s="10">
        <v>0</v>
      </c>
      <c r="H9" s="10">
        <v>0</v>
      </c>
      <c r="J9" s="42">
        <v>0</v>
      </c>
      <c r="K9" s="42">
        <v>0</v>
      </c>
      <c r="L9" s="42">
        <v>0</v>
      </c>
      <c r="M9" s="42">
        <v>0</v>
      </c>
      <c r="N9" s="42">
        <v>0</v>
      </c>
    </row>
    <row r="10" spans="2:14" ht="16" customHeight="1" x14ac:dyDescent="0.15">
      <c r="B10" s="9" t="s">
        <v>5</v>
      </c>
      <c r="C10" s="10">
        <v>13893000000</v>
      </c>
      <c r="D10" s="12">
        <v>15346000000</v>
      </c>
      <c r="E10" s="10">
        <v>14785000000</v>
      </c>
      <c r="F10" s="10">
        <v>13503000000</v>
      </c>
      <c r="G10" s="10">
        <v>12353000000</v>
      </c>
      <c r="H10" s="10">
        <v>14537000000</v>
      </c>
      <c r="J10" s="42">
        <f t="shared" si="1"/>
        <v>-9.4682653460185118E-2</v>
      </c>
      <c r="K10" s="42">
        <f t="shared" si="2"/>
        <v>3.794386202232003E-2</v>
      </c>
      <c r="L10" s="42">
        <f t="shared" si="3"/>
        <v>9.4941864770791584E-2</v>
      </c>
      <c r="M10" s="42">
        <f t="shared" si="4"/>
        <v>9.3094794786691581E-2</v>
      </c>
      <c r="N10" s="42">
        <f t="shared" si="5"/>
        <v>-0.15023732544541513</v>
      </c>
    </row>
    <row r="11" spans="2:14" s="13" customFormat="1" ht="16" customHeight="1" x14ac:dyDescent="0.15">
      <c r="B11" s="23" t="s">
        <v>6</v>
      </c>
      <c r="C11" s="24">
        <v>5559000000</v>
      </c>
      <c r="D11" s="25">
        <v>4912000000</v>
      </c>
      <c r="E11" s="24">
        <v>6245000000</v>
      </c>
      <c r="F11" s="24">
        <v>5857000000</v>
      </c>
      <c r="G11" s="24">
        <v>2417000000</v>
      </c>
      <c r="H11" s="24">
        <v>4466000000</v>
      </c>
      <c r="J11" s="42">
        <f t="shared" si="1"/>
        <v>0.1317182410423452</v>
      </c>
      <c r="K11" s="42">
        <f t="shared" si="2"/>
        <v>-0.21345076060848678</v>
      </c>
      <c r="L11" s="42">
        <f t="shared" si="3"/>
        <v>6.6245518183370322E-2</v>
      </c>
      <c r="M11" s="42">
        <f t="shared" si="4"/>
        <v>1.4232519652461728</v>
      </c>
      <c r="N11" s="42">
        <f t="shared" si="5"/>
        <v>-0.45879982086878635</v>
      </c>
    </row>
    <row r="12" spans="2:14" ht="16" customHeight="1" x14ac:dyDescent="0.15">
      <c r="B12" s="9" t="s">
        <v>7</v>
      </c>
      <c r="C12" s="10">
        <v>370000000</v>
      </c>
      <c r="D12" s="12">
        <v>198000000</v>
      </c>
      <c r="E12" s="10">
        <v>53000000</v>
      </c>
      <c r="F12" s="10">
        <v>52000000</v>
      </c>
      <c r="G12" s="10">
        <v>55000000</v>
      </c>
      <c r="H12" s="10">
        <v>59000000</v>
      </c>
      <c r="J12" s="42">
        <f t="shared" si="1"/>
        <v>0.86868686868686873</v>
      </c>
      <c r="K12" s="42">
        <f t="shared" si="2"/>
        <v>2.7358490566037736</v>
      </c>
      <c r="L12" s="42">
        <f t="shared" si="3"/>
        <v>1.9230769230769162E-2</v>
      </c>
      <c r="M12" s="42">
        <f t="shared" si="4"/>
        <v>-5.4545454545454564E-2</v>
      </c>
      <c r="N12" s="42">
        <f t="shared" si="5"/>
        <v>-6.7796610169491567E-2</v>
      </c>
    </row>
    <row r="13" spans="2:14" ht="16" customHeight="1" x14ac:dyDescent="0.15">
      <c r="B13" s="9" t="s">
        <v>8</v>
      </c>
      <c r="C13" s="10">
        <v>-745000000</v>
      </c>
      <c r="D13" s="12">
        <v>-694000000</v>
      </c>
      <c r="E13" s="10">
        <v>-689000000</v>
      </c>
      <c r="F13" s="10">
        <v>-793000000</v>
      </c>
      <c r="G13" s="10">
        <v>-672000000</v>
      </c>
      <c r="H13" s="10">
        <v>-588000000</v>
      </c>
      <c r="J13" s="42">
        <f t="shared" si="1"/>
        <v>7.3487031700288252E-2</v>
      </c>
      <c r="K13" s="42">
        <f t="shared" si="2"/>
        <v>7.2568940493469292E-3</v>
      </c>
      <c r="L13" s="42">
        <f t="shared" si="3"/>
        <v>-0.13114754098360659</v>
      </c>
      <c r="M13" s="42">
        <f t="shared" si="4"/>
        <v>0.18005952380952372</v>
      </c>
      <c r="N13" s="42">
        <f t="shared" si="5"/>
        <v>0.14285714285714279</v>
      </c>
    </row>
    <row r="14" spans="2:14" ht="16" customHeight="1" x14ac:dyDescent="0.15">
      <c r="B14" s="9" t="s">
        <v>9</v>
      </c>
      <c r="C14" s="10">
        <v>370000000</v>
      </c>
      <c r="D14" s="12">
        <v>496000000</v>
      </c>
      <c r="E14" s="10">
        <v>53000000</v>
      </c>
      <c r="F14" s="10">
        <v>741000000</v>
      </c>
      <c r="G14" s="10">
        <v>55000000</v>
      </c>
      <c r="H14" s="10">
        <v>59000000</v>
      </c>
      <c r="J14" s="42">
        <f t="shared" si="1"/>
        <v>-0.25403225806451613</v>
      </c>
      <c r="K14" s="42">
        <f t="shared" si="2"/>
        <v>8.3584905660377355</v>
      </c>
      <c r="L14" s="42">
        <f t="shared" si="3"/>
        <v>-0.92847503373819162</v>
      </c>
      <c r="M14" s="42">
        <f t="shared" si="4"/>
        <v>12.472727272727273</v>
      </c>
      <c r="N14" s="42">
        <f t="shared" si="5"/>
        <v>-6.7796610169491567E-2</v>
      </c>
    </row>
    <row r="15" spans="2:14" ht="16" customHeight="1" x14ac:dyDescent="0.15">
      <c r="B15" s="9" t="s">
        <v>10</v>
      </c>
      <c r="C15" s="10">
        <v>745000000</v>
      </c>
      <c r="D15" s="12">
        <v>694000000</v>
      </c>
      <c r="E15" s="10">
        <v>689000000</v>
      </c>
      <c r="F15" s="10">
        <v>793000000</v>
      </c>
      <c r="G15" s="10">
        <v>672000000</v>
      </c>
      <c r="H15" s="10">
        <v>588000000</v>
      </c>
      <c r="J15" s="42">
        <f t="shared" si="1"/>
        <v>7.3487031700288252E-2</v>
      </c>
      <c r="K15" s="42">
        <f t="shared" si="2"/>
        <v>7.2568940493469292E-3</v>
      </c>
      <c r="L15" s="42">
        <f t="shared" si="3"/>
        <v>-0.13114754098360659</v>
      </c>
      <c r="M15" s="42">
        <f t="shared" si="4"/>
        <v>0.18005952380952372</v>
      </c>
      <c r="N15" s="42">
        <f t="shared" si="5"/>
        <v>0.14285714285714279</v>
      </c>
    </row>
    <row r="16" spans="2:14" ht="16" customHeight="1" x14ac:dyDescent="0.15">
      <c r="B16" s="9" t="s">
        <v>11</v>
      </c>
      <c r="C16" s="10">
        <v>87693000000</v>
      </c>
      <c r="D16" s="12">
        <v>90155000000</v>
      </c>
      <c r="E16" s="10">
        <v>93512000000</v>
      </c>
      <c r="F16" s="10">
        <v>83566000000</v>
      </c>
      <c r="G16" s="10">
        <v>69217000000</v>
      </c>
      <c r="H16" s="10">
        <v>69701000000</v>
      </c>
      <c r="J16" s="42">
        <f t="shared" si="1"/>
        <v>-2.7308524208307872E-2</v>
      </c>
      <c r="K16" s="42">
        <f t="shared" si="2"/>
        <v>-3.5899135939772453E-2</v>
      </c>
      <c r="L16" s="42">
        <f t="shared" si="3"/>
        <v>0.11901969700595938</v>
      </c>
      <c r="M16" s="42">
        <f t="shared" si="4"/>
        <v>0.20730456390771046</v>
      </c>
      <c r="N16" s="42">
        <f t="shared" si="5"/>
        <v>-6.9439462848452926E-3</v>
      </c>
    </row>
    <row r="17" spans="2:14" ht="16" customHeight="1" x14ac:dyDescent="0.15">
      <c r="B17" s="9" t="s">
        <v>12</v>
      </c>
      <c r="C17" s="10">
        <v>-70000000</v>
      </c>
      <c r="D17" s="12">
        <v>-107000000</v>
      </c>
      <c r="E17" s="10">
        <v>13000000</v>
      </c>
      <c r="F17" s="10">
        <v>-32000000</v>
      </c>
      <c r="G17" s="10">
        <v>-9000000</v>
      </c>
      <c r="H17" s="10">
        <v>-31000000</v>
      </c>
      <c r="J17" s="42">
        <f t="shared" si="1"/>
        <v>-0.34579439252336452</v>
      </c>
      <c r="K17" s="42">
        <f t="shared" si="2"/>
        <v>-9.2307692307692299</v>
      </c>
      <c r="L17" s="42">
        <f t="shared" si="3"/>
        <v>-1.40625</v>
      </c>
      <c r="M17" s="42">
        <f t="shared" si="4"/>
        <v>2.5555555555555554</v>
      </c>
      <c r="N17" s="42">
        <f t="shared" si="5"/>
        <v>-0.70967741935483875</v>
      </c>
    </row>
    <row r="18" spans="2:14" ht="16" customHeight="1" x14ac:dyDescent="0.15">
      <c r="B18" s="9" t="s">
        <v>13</v>
      </c>
      <c r="C18" s="10">
        <v>0</v>
      </c>
      <c r="D18" s="12">
        <v>0</v>
      </c>
      <c r="E18" s="10">
        <v>0</v>
      </c>
      <c r="F18" s="10">
        <v>0</v>
      </c>
      <c r="G18" s="10">
        <v>0</v>
      </c>
      <c r="H18" s="10">
        <v>0</v>
      </c>
      <c r="J18" s="42">
        <v>0</v>
      </c>
      <c r="K18" s="42">
        <v>0</v>
      </c>
      <c r="L18" s="42">
        <v>0</v>
      </c>
      <c r="M18" s="42">
        <v>0</v>
      </c>
      <c r="N18" s="42">
        <v>0</v>
      </c>
    </row>
    <row r="19" spans="2:14" ht="16" customHeight="1" x14ac:dyDescent="0.15">
      <c r="B19" s="9" t="s">
        <v>14</v>
      </c>
      <c r="C19" s="10">
        <v>77000000</v>
      </c>
      <c r="D19" s="12">
        <v>88000000</v>
      </c>
      <c r="E19" s="10">
        <v>78000000</v>
      </c>
      <c r="F19" s="10">
        <v>72000000</v>
      </c>
      <c r="G19" s="10">
        <v>84000000</v>
      </c>
      <c r="H19" s="10">
        <v>82000000</v>
      </c>
      <c r="J19" s="42">
        <f t="shared" si="1"/>
        <v>-0.125</v>
      </c>
      <c r="K19" s="42">
        <f t="shared" si="2"/>
        <v>0.12820512820512819</v>
      </c>
      <c r="L19" s="42">
        <f t="shared" si="3"/>
        <v>8.3333333333333259E-2</v>
      </c>
      <c r="M19" s="42">
        <f t="shared" si="4"/>
        <v>-0.1428571428571429</v>
      </c>
      <c r="N19" s="42">
        <f t="shared" si="5"/>
        <v>2.4390243902439046E-2</v>
      </c>
    </row>
    <row r="20" spans="2:14" s="13" customFormat="1" ht="16" customHeight="1" x14ac:dyDescent="0.15">
      <c r="B20" s="23" t="s">
        <v>15</v>
      </c>
      <c r="C20" s="24">
        <v>5836000000</v>
      </c>
      <c r="D20" s="25">
        <v>5363000000</v>
      </c>
      <c r="E20" s="24">
        <v>4896000000</v>
      </c>
      <c r="F20" s="24">
        <v>6674000000</v>
      </c>
      <c r="G20" s="24">
        <v>1669000000</v>
      </c>
      <c r="H20" s="24">
        <v>655000000</v>
      </c>
      <c r="J20" s="42">
        <f t="shared" si="1"/>
        <v>8.8196904717508851E-2</v>
      </c>
      <c r="K20" s="42">
        <f t="shared" si="2"/>
        <v>9.5383986928104569E-2</v>
      </c>
      <c r="L20" s="42">
        <f t="shared" si="3"/>
        <v>-0.2664069523524123</v>
      </c>
      <c r="M20" s="42">
        <f t="shared" si="4"/>
        <v>2.9988016776512882</v>
      </c>
      <c r="N20" s="42">
        <f t="shared" si="5"/>
        <v>1.5480916030534351</v>
      </c>
    </row>
    <row r="21" spans="2:14" ht="16" customHeight="1" x14ac:dyDescent="0.15">
      <c r="B21" s="9" t="s">
        <v>16</v>
      </c>
      <c r="C21" s="10">
        <v>1505000000</v>
      </c>
      <c r="D21" s="12">
        <v>1391000000</v>
      </c>
      <c r="E21" s="10">
        <v>1070000000</v>
      </c>
      <c r="F21" s="10">
        <v>1443000000</v>
      </c>
      <c r="G21" s="10">
        <v>383000000</v>
      </c>
      <c r="H21" s="10">
        <v>115000000</v>
      </c>
      <c r="J21" s="42">
        <f t="shared" si="1"/>
        <v>8.1955427749820231E-2</v>
      </c>
      <c r="K21" s="42">
        <f t="shared" si="2"/>
        <v>0.30000000000000004</v>
      </c>
      <c r="L21" s="42">
        <f t="shared" si="3"/>
        <v>-0.25848925848925852</v>
      </c>
      <c r="M21" s="42">
        <f t="shared" si="4"/>
        <v>2.7676240208877285</v>
      </c>
      <c r="N21" s="42">
        <f t="shared" si="5"/>
        <v>2.3304347826086955</v>
      </c>
    </row>
    <row r="22" spans="2:14" ht="16" customHeight="1" x14ac:dyDescent="0.15">
      <c r="B22" s="9" t="s">
        <v>17</v>
      </c>
      <c r="C22" s="10">
        <v>745000000</v>
      </c>
      <c r="D22" s="12">
        <v>694000000</v>
      </c>
      <c r="E22" s="10">
        <v>689000000</v>
      </c>
      <c r="F22" s="10">
        <v>1186000000</v>
      </c>
      <c r="G22" s="10">
        <v>672000000</v>
      </c>
      <c r="H22" s="10">
        <v>588000000</v>
      </c>
      <c r="J22" s="42">
        <f t="shared" si="1"/>
        <v>7.3487031700288252E-2</v>
      </c>
      <c r="K22" s="42">
        <f t="shared" si="2"/>
        <v>7.2568940493469292E-3</v>
      </c>
      <c r="L22" s="42">
        <f t="shared" si="3"/>
        <v>-0.41905564924114669</v>
      </c>
      <c r="M22" s="42">
        <f t="shared" si="4"/>
        <v>0.76488095238095233</v>
      </c>
      <c r="N22" s="42">
        <f t="shared" si="5"/>
        <v>0.14285714285714279</v>
      </c>
    </row>
    <row r="23" spans="2:14" s="13" customFormat="1" ht="16" customHeight="1" x14ac:dyDescent="0.15">
      <c r="B23" s="23" t="s">
        <v>18</v>
      </c>
      <c r="C23" s="24">
        <v>4331000000</v>
      </c>
      <c r="D23" s="25">
        <v>3972000000</v>
      </c>
      <c r="E23" s="24">
        <v>3826000000</v>
      </c>
      <c r="F23" s="24">
        <v>5231000000</v>
      </c>
      <c r="G23" s="24">
        <v>1286000000</v>
      </c>
      <c r="H23" s="24">
        <v>540000000</v>
      </c>
      <c r="J23" s="42">
        <f t="shared" si="1"/>
        <v>9.0382678751258716E-2</v>
      </c>
      <c r="K23" s="42">
        <f t="shared" si="2"/>
        <v>3.8159958180867815E-2</v>
      </c>
      <c r="L23" s="42">
        <f t="shared" si="3"/>
        <v>-0.26859109156948957</v>
      </c>
      <c r="M23" s="42">
        <f t="shared" si="4"/>
        <v>3.0676516329704508</v>
      </c>
      <c r="N23" s="42">
        <f t="shared" si="5"/>
        <v>1.3814814814814813</v>
      </c>
    </row>
    <row r="24" spans="2:14" ht="16" customHeight="1" x14ac:dyDescent="0.15">
      <c r="B24" s="9" t="s">
        <v>19</v>
      </c>
      <c r="C24" s="10">
        <v>4299000000</v>
      </c>
      <c r="D24" s="12">
        <v>3748000000</v>
      </c>
      <c r="E24" s="10">
        <v>3455000000</v>
      </c>
      <c r="F24" s="10">
        <v>5646000000</v>
      </c>
      <c r="G24" s="10">
        <v>953000000</v>
      </c>
      <c r="H24" s="10">
        <v>253000000</v>
      </c>
      <c r="J24" s="42">
        <f t="shared" si="1"/>
        <v>0.14701173959445035</v>
      </c>
      <c r="K24" s="42">
        <f t="shared" si="2"/>
        <v>8.4804630969609329E-2</v>
      </c>
      <c r="L24" s="42">
        <f t="shared" si="3"/>
        <v>-0.38806234502302517</v>
      </c>
      <c r="M24" s="42">
        <f t="shared" si="4"/>
        <v>4.9244491080797479</v>
      </c>
      <c r="N24" s="42">
        <f t="shared" si="5"/>
        <v>2.766798418972332</v>
      </c>
    </row>
    <row r="25" spans="2:14" s="13" customFormat="1" ht="16" customHeight="1" x14ac:dyDescent="0.15">
      <c r="B25" s="14" t="s">
        <v>20</v>
      </c>
      <c r="C25" s="15">
        <v>6581000000</v>
      </c>
      <c r="D25" s="16">
        <v>6057000000</v>
      </c>
      <c r="E25" s="15">
        <v>5585000000</v>
      </c>
      <c r="F25" s="15">
        <v>7467000000</v>
      </c>
      <c r="G25" s="15">
        <v>2341000000</v>
      </c>
      <c r="H25" s="15">
        <v>1243000000</v>
      </c>
      <c r="J25" s="42">
        <f t="shared" si="1"/>
        <v>8.6511474327224613E-2</v>
      </c>
      <c r="K25" s="42">
        <f t="shared" si="2"/>
        <v>8.4512085944494109E-2</v>
      </c>
      <c r="L25" s="42">
        <f t="shared" si="3"/>
        <v>-0.25204231953930634</v>
      </c>
      <c r="M25" s="42">
        <f t="shared" si="4"/>
        <v>2.1896625373771892</v>
      </c>
      <c r="N25" s="42">
        <f t="shared" si="5"/>
        <v>0.88334674175382144</v>
      </c>
    </row>
    <row r="26" spans="2:14" s="13" customFormat="1" ht="16" customHeight="1" x14ac:dyDescent="0.15">
      <c r="B26" s="14" t="s">
        <v>21</v>
      </c>
      <c r="C26" s="15">
        <v>6658000000</v>
      </c>
      <c r="D26" s="16">
        <v>6145000000</v>
      </c>
      <c r="E26" s="15">
        <v>5663000000</v>
      </c>
      <c r="F26" s="15">
        <v>7539000000</v>
      </c>
      <c r="G26" s="15">
        <v>2425000000</v>
      </c>
      <c r="H26" s="15">
        <v>1325000000</v>
      </c>
      <c r="J26" s="42">
        <f t="shared" si="1"/>
        <v>8.3482506102522391E-2</v>
      </c>
      <c r="K26" s="42">
        <f t="shared" si="2"/>
        <v>8.5113897227617974E-2</v>
      </c>
      <c r="L26" s="42">
        <f t="shared" si="3"/>
        <v>-0.24883936861652745</v>
      </c>
      <c r="M26" s="42">
        <f t="shared" si="4"/>
        <v>2.1088659793814433</v>
      </c>
      <c r="N26" s="42">
        <f t="shared" si="5"/>
        <v>0.83018867924528306</v>
      </c>
    </row>
    <row r="27" spans="2:14" s="13" customFormat="1" ht="16" customHeight="1" thickBot="1" x14ac:dyDescent="0.2">
      <c r="B27" s="50" t="s">
        <v>22</v>
      </c>
      <c r="C27" s="51">
        <v>4331000000</v>
      </c>
      <c r="D27" s="52">
        <v>3972000000</v>
      </c>
      <c r="E27" s="51">
        <v>3826000000</v>
      </c>
      <c r="F27" s="51">
        <v>5231000000</v>
      </c>
      <c r="G27" s="51">
        <v>1286000000</v>
      </c>
      <c r="H27" s="51">
        <v>540000000</v>
      </c>
      <c r="J27" s="42">
        <f t="shared" si="1"/>
        <v>9.0382678751258716E-2</v>
      </c>
      <c r="K27" s="42">
        <f t="shared" si="2"/>
        <v>3.8159958180867815E-2</v>
      </c>
      <c r="L27" s="42">
        <f t="shared" si="3"/>
        <v>-0.26859109156948957</v>
      </c>
      <c r="M27" s="42">
        <f t="shared" si="4"/>
        <v>3.0676516329704508</v>
      </c>
      <c r="N27" s="42">
        <f t="shared" si="5"/>
        <v>1.3814814814814813</v>
      </c>
    </row>
    <row r="28" spans="2:14" ht="16" customHeight="1" thickTop="1" x14ac:dyDescent="0.15">
      <c r="C28" s="8" t="s">
        <v>204</v>
      </c>
    </row>
  </sheetData>
  <mergeCells count="1">
    <mergeCell ref="C3:H3"/>
  </mergeCells>
  <phoneticPr fontId="7" type="noConversion"/>
  <conditionalFormatting sqref="J5:N27">
    <cfRule type="iconSet" priority="1">
      <iconSet>
        <cfvo type="percent" val="0"/>
        <cfvo type="num" val="0"/>
        <cfvo type="num" val="0.1"/>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33"/>
  <sheetViews>
    <sheetView showGridLines="0" zoomScaleNormal="75" workbookViewId="0">
      <selection activeCell="C2" sqref="C2"/>
    </sheetView>
  </sheetViews>
  <sheetFormatPr baseColWidth="10" defaultColWidth="8.83203125" defaultRowHeight="16" customHeight="1" x14ac:dyDescent="0.15"/>
  <cols>
    <col min="1" max="1" width="8.83203125" style="6"/>
    <col min="2" max="2" width="43.33203125" style="7" bestFit="1" customWidth="1"/>
    <col min="3" max="8" width="12.1640625" style="8" bestFit="1" customWidth="1"/>
    <col min="9" max="9" width="1.83203125" style="6" customWidth="1"/>
    <col min="10" max="10" width="9" style="6" bestFit="1" customWidth="1"/>
    <col min="11" max="11" width="9.33203125" style="6" bestFit="1" customWidth="1"/>
    <col min="12" max="12" width="9" style="6" bestFit="1" customWidth="1"/>
    <col min="13" max="14" width="9.33203125" style="6" bestFit="1" customWidth="1"/>
    <col min="15" max="16384" width="8.83203125" style="6"/>
  </cols>
  <sheetData>
    <row r="2" spans="2:14" ht="16" customHeight="1" x14ac:dyDescent="0.2">
      <c r="B2" s="59" t="s">
        <v>206</v>
      </c>
    </row>
    <row r="3" spans="2:14" ht="16" customHeight="1" x14ac:dyDescent="0.2">
      <c r="C3" s="74"/>
      <c r="D3" s="74"/>
      <c r="E3" s="74"/>
      <c r="F3" s="74"/>
      <c r="G3" s="74"/>
      <c r="H3" s="74"/>
    </row>
    <row r="4" spans="2:14" s="38" customFormat="1" ht="27" customHeight="1" x14ac:dyDescent="0.15">
      <c r="B4" s="58" t="s">
        <v>203</v>
      </c>
      <c r="C4" s="55">
        <v>2024</v>
      </c>
      <c r="D4" s="55">
        <v>2023</v>
      </c>
      <c r="E4" s="55">
        <v>2022</v>
      </c>
      <c r="F4" s="55">
        <v>2021</v>
      </c>
      <c r="G4" s="55">
        <v>2020</v>
      </c>
      <c r="H4" s="55">
        <v>2019</v>
      </c>
      <c r="J4" s="56" t="s">
        <v>198</v>
      </c>
      <c r="K4" s="56" t="s">
        <v>199</v>
      </c>
      <c r="L4" s="56" t="s">
        <v>200</v>
      </c>
      <c r="M4" s="56" t="s">
        <v>201</v>
      </c>
      <c r="N4" s="56" t="s">
        <v>202</v>
      </c>
    </row>
    <row r="5" spans="2:14" s="13" customFormat="1" ht="16" customHeight="1" x14ac:dyDescent="0.15">
      <c r="B5" s="14" t="s">
        <v>87</v>
      </c>
      <c r="C5" s="15">
        <v>18207000000</v>
      </c>
      <c r="D5" s="15">
        <v>18610000000</v>
      </c>
      <c r="E5" s="15">
        <v>20365000000</v>
      </c>
      <c r="F5" s="15">
        <v>20580000000</v>
      </c>
      <c r="G5" s="15">
        <v>16383000000</v>
      </c>
      <c r="H5" s="15">
        <v>13086000000</v>
      </c>
      <c r="J5" s="42">
        <f>C5/D5-1</f>
        <v>-2.1655024180548099E-2</v>
      </c>
      <c r="K5" s="42">
        <f>D5/E5-1</f>
        <v>-8.617726491529587E-2</v>
      </c>
      <c r="L5" s="42">
        <f>E5/F5-1</f>
        <v>-1.0447035957240058E-2</v>
      </c>
      <c r="M5" s="42">
        <f>F5/G5-1</f>
        <v>0.25618018677897814</v>
      </c>
      <c r="N5" s="42">
        <f>G5/H5-1</f>
        <v>0.25194864740944523</v>
      </c>
    </row>
    <row r="6" spans="2:14" ht="16" customHeight="1" x14ac:dyDescent="0.15">
      <c r="B6" s="9" t="s">
        <v>88</v>
      </c>
      <c r="C6" s="10">
        <v>6501000000</v>
      </c>
      <c r="D6" s="10">
        <v>6856000000</v>
      </c>
      <c r="E6" s="10">
        <v>6897000000</v>
      </c>
      <c r="F6" s="10">
        <v>7087000000</v>
      </c>
      <c r="G6" s="10">
        <v>4881000000</v>
      </c>
      <c r="H6" s="10">
        <v>2319000000</v>
      </c>
      <c r="J6" s="42">
        <f t="shared" ref="J6:N33" si="0">C6/D6-1</f>
        <v>-5.1779463243873947E-2</v>
      </c>
      <c r="K6" s="42">
        <f t="shared" si="0"/>
        <v>-5.9446136001159999E-3</v>
      </c>
      <c r="L6" s="42">
        <f t="shared" si="0"/>
        <v>-2.6809651474530849E-2</v>
      </c>
      <c r="M6" s="42">
        <f t="shared" si="0"/>
        <v>0.45195656627740211</v>
      </c>
      <c r="N6" s="42">
        <f t="shared" si="0"/>
        <v>1.1047865459249677</v>
      </c>
    </row>
    <row r="7" spans="2:14" ht="16" customHeight="1" x14ac:dyDescent="0.15">
      <c r="B7" s="9" t="s">
        <v>89</v>
      </c>
      <c r="C7" s="10">
        <v>6501000000</v>
      </c>
      <c r="D7" s="10">
        <v>6856000000</v>
      </c>
      <c r="E7" s="10">
        <v>6897000000</v>
      </c>
      <c r="F7" s="10">
        <v>7087000000</v>
      </c>
      <c r="G7" s="10">
        <v>4881000000</v>
      </c>
      <c r="H7" s="10">
        <v>2319000000</v>
      </c>
      <c r="J7" s="42">
        <f t="shared" si="0"/>
        <v>-5.1779463243873947E-2</v>
      </c>
      <c r="K7" s="42">
        <f t="shared" si="0"/>
        <v>-5.9446136001159999E-3</v>
      </c>
      <c r="L7" s="42">
        <f t="shared" si="0"/>
        <v>-2.6809651474530849E-2</v>
      </c>
      <c r="M7" s="42">
        <f t="shared" si="0"/>
        <v>0.45195656627740211</v>
      </c>
      <c r="N7" s="42">
        <f t="shared" si="0"/>
        <v>1.1047865459249677</v>
      </c>
    </row>
    <row r="8" spans="2:14" ht="16" customHeight="1" x14ac:dyDescent="0.15">
      <c r="B8" s="9" t="s">
        <v>90</v>
      </c>
      <c r="C8" s="10">
        <v>614000000</v>
      </c>
      <c r="D8" s="10">
        <v>604000000</v>
      </c>
      <c r="E8" s="10">
        <v>637000000</v>
      </c>
      <c r="F8" s="10">
        <v>587000000</v>
      </c>
      <c r="G8" s="10">
        <v>572000000</v>
      </c>
      <c r="H8" s="10">
        <v>553000000</v>
      </c>
      <c r="J8" s="42">
        <f t="shared" si="0"/>
        <v>1.655629139072845E-2</v>
      </c>
      <c r="K8" s="42">
        <f t="shared" si="0"/>
        <v>-5.180533751962324E-2</v>
      </c>
      <c r="L8" s="42">
        <f t="shared" si="0"/>
        <v>8.5178875638841633E-2</v>
      </c>
      <c r="M8" s="42">
        <f t="shared" si="0"/>
        <v>2.6223776223776252E-2</v>
      </c>
      <c r="N8" s="42">
        <f t="shared" si="0"/>
        <v>3.4358047016274762E-2</v>
      </c>
    </row>
    <row r="9" spans="2:14" ht="16" customHeight="1" x14ac:dyDescent="0.15">
      <c r="B9" s="20" t="s">
        <v>91</v>
      </c>
      <c r="C9" s="21">
        <v>10087000000</v>
      </c>
      <c r="D9" s="21">
        <v>10188000000</v>
      </c>
      <c r="E9" s="21">
        <v>11863000000</v>
      </c>
      <c r="F9" s="21">
        <v>12069000000</v>
      </c>
      <c r="G9" s="21">
        <v>10102000000</v>
      </c>
      <c r="H9" s="21">
        <v>9116000000</v>
      </c>
      <c r="J9" s="42">
        <f t="shared" si="0"/>
        <v>-9.9136238712210778E-3</v>
      </c>
      <c r="K9" s="42">
        <f t="shared" si="0"/>
        <v>-0.14119531315856026</v>
      </c>
      <c r="L9" s="42">
        <f t="shared" si="0"/>
        <v>-1.7068522661363827E-2</v>
      </c>
      <c r="M9" s="42">
        <f t="shared" si="0"/>
        <v>0.19471391803603244</v>
      </c>
      <c r="N9" s="42">
        <f t="shared" si="0"/>
        <v>0.10816147433084677</v>
      </c>
    </row>
    <row r="10" spans="2:14" s="13" customFormat="1" ht="16" customHeight="1" x14ac:dyDescent="0.15">
      <c r="B10" s="23" t="s">
        <v>92</v>
      </c>
      <c r="C10" s="24">
        <v>68800000000</v>
      </c>
      <c r="D10" s="24">
        <v>68533000000</v>
      </c>
      <c r="E10" s="24">
        <v>65629000000</v>
      </c>
      <c r="F10" s="24">
        <v>62197000000</v>
      </c>
      <c r="G10" s="24">
        <v>57154000000</v>
      </c>
      <c r="H10" s="24">
        <v>41317000000</v>
      </c>
      <c r="J10" s="42">
        <f t="shared" si="0"/>
        <v>3.8959333459793744E-3</v>
      </c>
      <c r="K10" s="42">
        <f t="shared" si="0"/>
        <v>4.4248731505889261E-2</v>
      </c>
      <c r="L10" s="42">
        <f t="shared" si="0"/>
        <v>5.5179510265768394E-2</v>
      </c>
      <c r="M10" s="42">
        <f t="shared" si="0"/>
        <v>8.8235294117646967E-2</v>
      </c>
      <c r="N10" s="42">
        <f t="shared" si="0"/>
        <v>0.38330469298351777</v>
      </c>
    </row>
    <row r="11" spans="2:14" ht="16" customHeight="1" x14ac:dyDescent="0.15">
      <c r="B11" s="9" t="s">
        <v>93</v>
      </c>
      <c r="C11" s="10">
        <v>41491000000</v>
      </c>
      <c r="D11" s="10">
        <v>40698000000</v>
      </c>
      <c r="E11" s="10">
        <v>38091000000</v>
      </c>
      <c r="F11" s="10">
        <v>35752000000</v>
      </c>
      <c r="G11" s="10">
        <v>33608000000</v>
      </c>
      <c r="H11" s="10">
        <v>30429000000</v>
      </c>
      <c r="J11" s="42">
        <f t="shared" si="0"/>
        <v>1.9484986977247098E-2</v>
      </c>
      <c r="K11" s="42">
        <f t="shared" si="0"/>
        <v>6.8441364101756275E-2</v>
      </c>
      <c r="L11" s="42">
        <f t="shared" si="0"/>
        <v>6.5422913403445859E-2</v>
      </c>
      <c r="M11" s="42">
        <f t="shared" si="0"/>
        <v>6.3794334682218512E-2</v>
      </c>
      <c r="N11" s="42">
        <f t="shared" si="0"/>
        <v>0.10447270695717892</v>
      </c>
    </row>
    <row r="12" spans="2:14" ht="16" customHeight="1" x14ac:dyDescent="0.15">
      <c r="B12" s="9" t="s">
        <v>94</v>
      </c>
      <c r="C12" s="10">
        <v>42900000000</v>
      </c>
      <c r="D12" s="10">
        <v>39926000000</v>
      </c>
      <c r="E12" s="10">
        <v>37184000000</v>
      </c>
      <c r="F12" s="10">
        <v>34325000000</v>
      </c>
      <c r="G12" s="10">
        <v>31416000000</v>
      </c>
      <c r="H12" s="10">
        <v>29082000000</v>
      </c>
      <c r="J12" s="42">
        <f t="shared" si="0"/>
        <v>7.4487802434503925E-2</v>
      </c>
      <c r="K12" s="42">
        <f t="shared" si="0"/>
        <v>7.3741394148020722E-2</v>
      </c>
      <c r="L12" s="42">
        <f t="shared" si="0"/>
        <v>8.3292061179897958E-2</v>
      </c>
      <c r="M12" s="42">
        <f t="shared" si="0"/>
        <v>9.2596129360835278E-2</v>
      </c>
      <c r="N12" s="42">
        <f t="shared" si="0"/>
        <v>8.0255828347431502E-2</v>
      </c>
    </row>
    <row r="13" spans="2:14" ht="16" customHeight="1" x14ac:dyDescent="0.15">
      <c r="B13" s="9" t="s">
        <v>95</v>
      </c>
      <c r="C13" s="10">
        <v>6604000000</v>
      </c>
      <c r="D13" s="10">
        <v>6669000000</v>
      </c>
      <c r="E13" s="10">
        <v>6845000000</v>
      </c>
      <c r="F13" s="10">
        <v>7314000000</v>
      </c>
      <c r="G13" s="10">
        <v>6694000000</v>
      </c>
      <c r="H13" s="10">
        <v>7300000000</v>
      </c>
      <c r="J13" s="42">
        <f t="shared" si="0"/>
        <v>-9.74658869395717E-3</v>
      </c>
      <c r="K13" s="42">
        <f t="shared" si="0"/>
        <v>-2.5712198685171606E-2</v>
      </c>
      <c r="L13" s="42">
        <f t="shared" si="0"/>
        <v>-6.4123598578069485E-2</v>
      </c>
      <c r="M13" s="42">
        <f t="shared" si="0"/>
        <v>9.2620256946519319E-2</v>
      </c>
      <c r="N13" s="42">
        <f t="shared" si="0"/>
        <v>-8.3013698630136967E-2</v>
      </c>
    </row>
    <row r="14" spans="2:14" ht="16" customHeight="1" x14ac:dyDescent="0.15">
      <c r="B14" s="9" t="s">
        <v>96</v>
      </c>
      <c r="C14" s="10">
        <v>6423000000</v>
      </c>
      <c r="D14" s="10">
        <v>6435000000</v>
      </c>
      <c r="E14" s="10">
        <v>6544000000</v>
      </c>
      <c r="F14" s="10">
        <v>6992000000</v>
      </c>
      <c r="G14" s="10">
        <v>6372000000</v>
      </c>
      <c r="H14" s="10">
        <v>6884000000</v>
      </c>
      <c r="J14" s="42">
        <f t="shared" si="0"/>
        <v>-1.8648018648018683E-3</v>
      </c>
      <c r="K14" s="42">
        <f t="shared" si="0"/>
        <v>-1.6656479217603937E-2</v>
      </c>
      <c r="L14" s="42">
        <f t="shared" si="0"/>
        <v>-6.4073226544622441E-2</v>
      </c>
      <c r="M14" s="42">
        <f t="shared" si="0"/>
        <v>9.7300690521029409E-2</v>
      </c>
      <c r="N14" s="42">
        <f t="shared" si="0"/>
        <v>-7.4375363160952945E-2</v>
      </c>
    </row>
    <row r="15" spans="2:14" ht="16" customHeight="1" x14ac:dyDescent="0.15">
      <c r="B15" s="9" t="s">
        <v>97</v>
      </c>
      <c r="C15" s="10">
        <v>0</v>
      </c>
      <c r="D15" s="10">
        <v>0</v>
      </c>
      <c r="E15" s="10">
        <v>0</v>
      </c>
      <c r="F15" s="10">
        <v>0</v>
      </c>
      <c r="G15" s="10">
        <v>0</v>
      </c>
      <c r="H15" s="10">
        <v>0</v>
      </c>
      <c r="J15" s="42">
        <v>0</v>
      </c>
      <c r="K15" s="42">
        <v>0</v>
      </c>
      <c r="L15" s="42">
        <v>0</v>
      </c>
      <c r="M15" s="42">
        <v>0</v>
      </c>
      <c r="N15" s="42">
        <v>0</v>
      </c>
    </row>
    <row r="16" spans="2:14" ht="16" customHeight="1" x14ac:dyDescent="0.15">
      <c r="B16" s="9" t="s">
        <v>98</v>
      </c>
      <c r="C16" s="10">
        <v>542000000</v>
      </c>
      <c r="D16" s="10">
        <v>962000000</v>
      </c>
      <c r="E16" s="10">
        <v>968000000</v>
      </c>
      <c r="F16" s="10">
        <v>929000000</v>
      </c>
      <c r="G16" s="10">
        <v>828000000</v>
      </c>
      <c r="H16" s="10">
        <v>1098000000</v>
      </c>
      <c r="J16" s="42">
        <f t="shared" si="0"/>
        <v>-0.43659043659043661</v>
      </c>
      <c r="K16" s="42">
        <f t="shared" si="0"/>
        <v>-6.1983471074380514E-3</v>
      </c>
      <c r="L16" s="42">
        <f t="shared" si="0"/>
        <v>4.1980624327233595E-2</v>
      </c>
      <c r="M16" s="42">
        <f t="shared" si="0"/>
        <v>0.12198067632850251</v>
      </c>
      <c r="N16" s="42">
        <f t="shared" si="0"/>
        <v>-0.24590163934426235</v>
      </c>
    </row>
    <row r="17" spans="2:14" ht="16" customHeight="1" x14ac:dyDescent="0.15">
      <c r="B17" s="20" t="s">
        <v>99</v>
      </c>
      <c r="C17" s="21">
        <v>3771000000</v>
      </c>
      <c r="D17" s="21">
        <v>4053000000</v>
      </c>
      <c r="E17" s="21">
        <v>4381000000</v>
      </c>
      <c r="F17" s="21">
        <v>4070000000</v>
      </c>
      <c r="G17" s="21">
        <v>3257000000</v>
      </c>
      <c r="H17" s="21">
        <v>4004000000</v>
      </c>
      <c r="J17" s="42">
        <f t="shared" si="0"/>
        <v>-6.9578090303478946E-2</v>
      </c>
      <c r="K17" s="42">
        <f t="shared" si="0"/>
        <v>-7.4868751426614977E-2</v>
      </c>
      <c r="L17" s="42">
        <f t="shared" si="0"/>
        <v>7.641277641277644E-2</v>
      </c>
      <c r="M17" s="42">
        <f t="shared" si="0"/>
        <v>0.24961621123733502</v>
      </c>
      <c r="N17" s="42">
        <f t="shared" si="0"/>
        <v>-0.18656343656343655</v>
      </c>
    </row>
    <row r="18" spans="2:14" s="13" customFormat="1" ht="16" customHeight="1" x14ac:dyDescent="0.15">
      <c r="B18" s="23" t="s">
        <v>100</v>
      </c>
      <c r="C18" s="24">
        <v>87007000000</v>
      </c>
      <c r="D18" s="24">
        <v>87143000000</v>
      </c>
      <c r="E18" s="24">
        <v>85994000000</v>
      </c>
      <c r="F18" s="24">
        <v>82777000000</v>
      </c>
      <c r="G18" s="24">
        <v>73537000000</v>
      </c>
      <c r="H18" s="24">
        <v>54403000000</v>
      </c>
      <c r="J18" s="42">
        <f t="shared" si="0"/>
        <v>-1.5606531792571321E-3</v>
      </c>
      <c r="K18" s="42">
        <f t="shared" si="0"/>
        <v>1.3361397306788758E-2</v>
      </c>
      <c r="L18" s="42">
        <f t="shared" si="0"/>
        <v>3.8863452408277599E-2</v>
      </c>
      <c r="M18" s="42">
        <f t="shared" si="0"/>
        <v>0.12565103281341372</v>
      </c>
      <c r="N18" s="42">
        <f t="shared" si="0"/>
        <v>0.35170854548462405</v>
      </c>
    </row>
    <row r="19" spans="2:14" s="13" customFormat="1" ht="16" customHeight="1" x14ac:dyDescent="0.15">
      <c r="B19" s="14" t="s">
        <v>101</v>
      </c>
      <c r="C19" s="15">
        <v>13355000000</v>
      </c>
      <c r="D19" s="15">
        <v>13586000000</v>
      </c>
      <c r="E19" s="15">
        <v>14274000000</v>
      </c>
      <c r="F19" s="15">
        <v>13660000000</v>
      </c>
      <c r="G19" s="15">
        <v>10344000000</v>
      </c>
      <c r="H19" s="15">
        <v>9013000000</v>
      </c>
      <c r="J19" s="42">
        <f t="shared" si="0"/>
        <v>-1.7002796996908542E-2</v>
      </c>
      <c r="K19" s="42">
        <f t="shared" si="0"/>
        <v>-4.819952360935964E-2</v>
      </c>
      <c r="L19" s="42">
        <f t="shared" si="0"/>
        <v>4.4948755490483272E-2</v>
      </c>
      <c r="M19" s="42">
        <f t="shared" si="0"/>
        <v>0.32057231245166284</v>
      </c>
      <c r="N19" s="42">
        <f t="shared" si="0"/>
        <v>0.14767557971818479</v>
      </c>
    </row>
    <row r="20" spans="2:14" ht="16" customHeight="1" x14ac:dyDescent="0.15">
      <c r="B20" s="9" t="s">
        <v>102</v>
      </c>
      <c r="C20" s="10">
        <v>3189000000</v>
      </c>
      <c r="D20" s="10">
        <v>3848000000</v>
      </c>
      <c r="E20" s="10">
        <v>4030000000</v>
      </c>
      <c r="F20" s="10">
        <v>3841000000</v>
      </c>
      <c r="G20" s="10">
        <v>3269000000</v>
      </c>
      <c r="H20" s="10">
        <v>3030000000</v>
      </c>
      <c r="J20" s="42">
        <f t="shared" si="0"/>
        <v>-0.17125779625779625</v>
      </c>
      <c r="K20" s="42">
        <f t="shared" si="0"/>
        <v>-4.5161290322580649E-2</v>
      </c>
      <c r="L20" s="42">
        <f t="shared" si="0"/>
        <v>4.9205935954178548E-2</v>
      </c>
      <c r="M20" s="42">
        <f t="shared" si="0"/>
        <v>0.17497705720403789</v>
      </c>
      <c r="N20" s="42">
        <f t="shared" si="0"/>
        <v>7.88778877887788E-2</v>
      </c>
    </row>
    <row r="21" spans="2:14" ht="16" customHeight="1" x14ac:dyDescent="0.15">
      <c r="B21" s="9" t="s">
        <v>103</v>
      </c>
      <c r="C21" s="10">
        <v>23000000</v>
      </c>
      <c r="D21" s="10">
        <v>19000000</v>
      </c>
      <c r="E21" s="10">
        <v>8000000</v>
      </c>
      <c r="F21" s="10">
        <v>9000000</v>
      </c>
      <c r="G21" s="10">
        <v>10000000</v>
      </c>
      <c r="H21" s="10">
        <v>11000000</v>
      </c>
      <c r="J21" s="42">
        <f t="shared" si="0"/>
        <v>0.21052631578947367</v>
      </c>
      <c r="K21" s="42">
        <f t="shared" si="0"/>
        <v>1.375</v>
      </c>
      <c r="L21" s="42">
        <f t="shared" si="0"/>
        <v>-0.11111111111111116</v>
      </c>
      <c r="M21" s="42">
        <f t="shared" si="0"/>
        <v>-9.9999999999999978E-2</v>
      </c>
      <c r="N21" s="42">
        <f t="shared" si="0"/>
        <v>-9.0909090909090939E-2</v>
      </c>
    </row>
    <row r="22" spans="2:14" ht="16" customHeight="1" x14ac:dyDescent="0.15">
      <c r="B22" s="9" t="s">
        <v>104</v>
      </c>
      <c r="C22" s="10">
        <v>68000000</v>
      </c>
      <c r="D22" s="10">
        <v>126000000</v>
      </c>
      <c r="E22" s="10">
        <v>82000000</v>
      </c>
      <c r="F22" s="10">
        <v>146000000</v>
      </c>
      <c r="G22" s="10">
        <v>51000000</v>
      </c>
      <c r="H22" s="10">
        <v>964000000</v>
      </c>
      <c r="J22" s="42">
        <f t="shared" si="0"/>
        <v>-0.46031746031746035</v>
      </c>
      <c r="K22" s="42">
        <f t="shared" si="0"/>
        <v>0.53658536585365857</v>
      </c>
      <c r="L22" s="42">
        <f t="shared" si="0"/>
        <v>-0.43835616438356162</v>
      </c>
      <c r="M22" s="42">
        <f t="shared" si="0"/>
        <v>1.8627450980392157</v>
      </c>
      <c r="N22" s="42">
        <f t="shared" si="0"/>
        <v>-0.94709543568464727</v>
      </c>
    </row>
    <row r="23" spans="2:14" ht="16" customHeight="1" x14ac:dyDescent="0.15">
      <c r="B23" s="20" t="s">
        <v>105</v>
      </c>
      <c r="C23" s="21">
        <v>2531000000</v>
      </c>
      <c r="D23" s="21">
        <v>2516000000</v>
      </c>
      <c r="E23" s="21">
        <v>2525000000</v>
      </c>
      <c r="F23" s="21">
        <v>2354000000</v>
      </c>
      <c r="G23" s="21">
        <v>1974000000</v>
      </c>
      <c r="H23" s="21">
        <v>964000000</v>
      </c>
      <c r="J23" s="42">
        <f t="shared" si="0"/>
        <v>5.9618441971382996E-3</v>
      </c>
      <c r="K23" s="42">
        <f t="shared" si="0"/>
        <v>-3.5643564356435675E-3</v>
      </c>
      <c r="L23" s="42">
        <f t="shared" si="0"/>
        <v>7.2642310960068013E-2</v>
      </c>
      <c r="M23" s="42">
        <f t="shared" si="0"/>
        <v>0.19250253292806474</v>
      </c>
      <c r="N23" s="42">
        <f t="shared" si="0"/>
        <v>1.0477178423236513</v>
      </c>
    </row>
    <row r="24" spans="2:14" s="13" customFormat="1" ht="16" customHeight="1" x14ac:dyDescent="0.15">
      <c r="B24" s="23" t="s">
        <v>106</v>
      </c>
      <c r="C24" s="24">
        <v>46070000000</v>
      </c>
      <c r="D24" s="24">
        <v>47469000000</v>
      </c>
      <c r="E24" s="24">
        <v>46781000000</v>
      </c>
      <c r="F24" s="24">
        <v>42519000000</v>
      </c>
      <c r="G24" s="24">
        <v>30599000000</v>
      </c>
      <c r="H24" s="24">
        <v>27633000000</v>
      </c>
      <c r="J24" s="42">
        <f t="shared" si="0"/>
        <v>-2.9471865849291068E-2</v>
      </c>
      <c r="K24" s="42">
        <f t="shared" si="0"/>
        <v>1.4706825420576664E-2</v>
      </c>
      <c r="L24" s="42">
        <f t="shared" si="0"/>
        <v>0.10023754086408432</v>
      </c>
      <c r="M24" s="42">
        <f t="shared" si="0"/>
        <v>0.38955521422268702</v>
      </c>
      <c r="N24" s="42">
        <f t="shared" si="0"/>
        <v>0.1073354322730069</v>
      </c>
    </row>
    <row r="25" spans="2:14" ht="16" customHeight="1" x14ac:dyDescent="0.15">
      <c r="B25" s="9" t="s">
        <v>107</v>
      </c>
      <c r="C25" s="10">
        <v>19772000000</v>
      </c>
      <c r="D25" s="10">
        <v>19779000000</v>
      </c>
      <c r="E25" s="10">
        <v>19796000000</v>
      </c>
      <c r="F25" s="10">
        <v>19422000000</v>
      </c>
      <c r="G25" s="10">
        <v>21518000000</v>
      </c>
      <c r="H25" s="10">
        <v>17518000000</v>
      </c>
      <c r="J25" s="42">
        <f t="shared" si="0"/>
        <v>-3.5391071338286562E-4</v>
      </c>
      <c r="K25" s="42">
        <f t="shared" si="0"/>
        <v>-8.5875934532231302E-4</v>
      </c>
      <c r="L25" s="42">
        <f t="shared" si="0"/>
        <v>1.925651323241695E-2</v>
      </c>
      <c r="M25" s="42">
        <f t="shared" si="0"/>
        <v>-9.7406822195371334E-2</v>
      </c>
      <c r="N25" s="42">
        <f t="shared" si="0"/>
        <v>0.22833656810138137</v>
      </c>
    </row>
    <row r="26" spans="2:14" ht="16" customHeight="1" x14ac:dyDescent="0.15">
      <c r="B26" s="9" t="s">
        <v>108</v>
      </c>
      <c r="C26" s="10">
        <v>7635000000</v>
      </c>
      <c r="D26" s="10">
        <v>7222000000</v>
      </c>
      <c r="E26" s="10">
        <v>3626000000</v>
      </c>
      <c r="F26" s="10">
        <v>7465000000</v>
      </c>
      <c r="G26" s="10">
        <v>5101000000</v>
      </c>
      <c r="H26" s="10">
        <v>5019000000</v>
      </c>
      <c r="J26" s="42">
        <f t="shared" si="0"/>
        <v>5.7186374965383591E-2</v>
      </c>
      <c r="K26" s="42">
        <f t="shared" si="0"/>
        <v>0.99172642029784885</v>
      </c>
      <c r="L26" s="42">
        <f t="shared" si="0"/>
        <v>-0.51426657736101811</v>
      </c>
      <c r="M26" s="42">
        <f t="shared" si="0"/>
        <v>0.46343854146245844</v>
      </c>
      <c r="N26" s="42">
        <f t="shared" si="0"/>
        <v>1.6337915919505841E-2</v>
      </c>
    </row>
    <row r="27" spans="2:14" ht="16" customHeight="1" x14ac:dyDescent="0.15">
      <c r="B27" s="9" t="s">
        <v>109</v>
      </c>
      <c r="C27" s="10">
        <v>689000000</v>
      </c>
      <c r="D27" s="10">
        <v>695000000</v>
      </c>
      <c r="E27" s="10">
        <v>682000000</v>
      </c>
      <c r="F27" s="10">
        <v>983000000</v>
      </c>
      <c r="G27" s="10">
        <v>466000000</v>
      </c>
      <c r="H27" s="10">
        <v>670000000</v>
      </c>
      <c r="J27" s="42">
        <f t="shared" si="0"/>
        <v>-8.6330935251798246E-3</v>
      </c>
      <c r="K27" s="42">
        <f t="shared" si="0"/>
        <v>1.9061583577712593E-2</v>
      </c>
      <c r="L27" s="42">
        <f t="shared" si="0"/>
        <v>-0.30620549338758907</v>
      </c>
      <c r="M27" s="42">
        <f t="shared" si="0"/>
        <v>1.1094420600858368</v>
      </c>
      <c r="N27" s="42">
        <f t="shared" si="0"/>
        <v>-0.30447761194029854</v>
      </c>
    </row>
    <row r="28" spans="2:14" s="13" customFormat="1" ht="16" customHeight="1" x14ac:dyDescent="0.15">
      <c r="B28" s="23" t="s">
        <v>110</v>
      </c>
      <c r="C28" s="24">
        <v>59425000000</v>
      </c>
      <c r="D28" s="24">
        <v>61055000000</v>
      </c>
      <c r="E28" s="24">
        <v>61055000000</v>
      </c>
      <c r="F28" s="24">
        <v>58609000000</v>
      </c>
      <c r="G28" s="24">
        <v>55242000000</v>
      </c>
      <c r="H28" s="24">
        <v>36646000000</v>
      </c>
      <c r="J28" s="42">
        <f t="shared" si="0"/>
        <v>-2.6697240193268357E-2</v>
      </c>
      <c r="K28" s="42">
        <f t="shared" si="0"/>
        <v>0</v>
      </c>
      <c r="L28" s="42">
        <f t="shared" si="0"/>
        <v>4.1734204644337858E-2</v>
      </c>
      <c r="M28" s="42">
        <f t="shared" si="0"/>
        <v>6.0950001810216925E-2</v>
      </c>
      <c r="N28" s="42">
        <f t="shared" si="0"/>
        <v>0.50744965344103043</v>
      </c>
    </row>
    <row r="29" spans="2:14" s="13" customFormat="1" ht="16" customHeight="1" x14ac:dyDescent="0.15">
      <c r="B29" s="30" t="s">
        <v>111</v>
      </c>
      <c r="C29" s="31">
        <v>27582000000</v>
      </c>
      <c r="D29" s="31">
        <v>26088000000</v>
      </c>
      <c r="E29" s="31">
        <v>24939000000</v>
      </c>
      <c r="F29" s="31">
        <v>24168000000</v>
      </c>
      <c r="G29" s="31">
        <v>18295000000</v>
      </c>
      <c r="H29" s="31">
        <v>17757000000</v>
      </c>
      <c r="J29" s="42">
        <f t="shared" si="0"/>
        <v>5.7267709291628277E-2</v>
      </c>
      <c r="K29" s="42">
        <f t="shared" si="0"/>
        <v>4.6072416696740115E-2</v>
      </c>
      <c r="L29" s="42">
        <f t="shared" si="0"/>
        <v>3.1901688182720989E-2</v>
      </c>
      <c r="M29" s="42">
        <f t="shared" si="0"/>
        <v>0.32101667122164534</v>
      </c>
      <c r="N29" s="42">
        <f t="shared" si="0"/>
        <v>3.029791068311094E-2</v>
      </c>
    </row>
    <row r="30" spans="2:14" ht="16" customHeight="1" x14ac:dyDescent="0.15">
      <c r="B30" s="9" t="s">
        <v>112</v>
      </c>
      <c r="C30" s="10">
        <v>13728000000</v>
      </c>
      <c r="D30" s="10">
        <v>11645000000</v>
      </c>
      <c r="E30" s="10">
        <v>10484000000</v>
      </c>
      <c r="F30" s="10">
        <v>8430000000</v>
      </c>
      <c r="G30" s="10">
        <v>9162000000</v>
      </c>
      <c r="H30" s="10">
        <v>9289000000</v>
      </c>
      <c r="J30" s="42">
        <f t="shared" si="0"/>
        <v>0.17887505367110346</v>
      </c>
      <c r="K30" s="42">
        <f t="shared" si="0"/>
        <v>0.11074017550553217</v>
      </c>
      <c r="L30" s="42">
        <f t="shared" si="0"/>
        <v>0.24365361803084218</v>
      </c>
      <c r="M30" s="42">
        <f t="shared" si="0"/>
        <v>-7.9895219384413907E-2</v>
      </c>
      <c r="N30" s="42">
        <f t="shared" si="0"/>
        <v>-1.3672085262138034E-2</v>
      </c>
    </row>
    <row r="31" spans="2:14" ht="16" customHeight="1" x14ac:dyDescent="0.15">
      <c r="B31" s="9" t="s">
        <v>113</v>
      </c>
      <c r="C31" s="10">
        <v>38649000000</v>
      </c>
      <c r="D31" s="10">
        <v>35259000000</v>
      </c>
      <c r="E31" s="10">
        <v>32782000000</v>
      </c>
      <c r="F31" s="10">
        <v>29817000000</v>
      </c>
      <c r="G31" s="10">
        <v>25216000000</v>
      </c>
      <c r="H31" s="10">
        <v>24648000000</v>
      </c>
      <c r="J31" s="42">
        <f t="shared" si="0"/>
        <v>9.6145664936611919E-2</v>
      </c>
      <c r="K31" s="42">
        <f t="shared" si="0"/>
        <v>7.5559758404002197E-2</v>
      </c>
      <c r="L31" s="42">
        <f t="shared" si="0"/>
        <v>9.9439916825971864E-2</v>
      </c>
      <c r="M31" s="42">
        <f t="shared" si="0"/>
        <v>0.18246351522842641</v>
      </c>
      <c r="N31" s="42">
        <f t="shared" si="0"/>
        <v>2.3044466082440707E-2</v>
      </c>
    </row>
    <row r="32" spans="2:14" ht="16" customHeight="1" x14ac:dyDescent="0.15">
      <c r="B32" s="9" t="s">
        <v>114</v>
      </c>
      <c r="C32" s="10">
        <v>32000000</v>
      </c>
      <c r="D32" s="10">
        <v>32000000</v>
      </c>
      <c r="E32" s="10">
        <v>32000000</v>
      </c>
      <c r="F32" s="10">
        <v>32000000</v>
      </c>
      <c r="G32" s="10">
        <v>32000000</v>
      </c>
      <c r="H32" s="10">
        <v>32000000</v>
      </c>
      <c r="J32" s="42">
        <f t="shared" si="0"/>
        <v>0</v>
      </c>
      <c r="K32" s="42">
        <f t="shared" si="0"/>
        <v>0</v>
      </c>
      <c r="L32" s="42">
        <f t="shared" si="0"/>
        <v>0</v>
      </c>
      <c r="M32" s="42">
        <f t="shared" si="0"/>
        <v>0</v>
      </c>
      <c r="N32" s="42">
        <f t="shared" si="0"/>
        <v>0</v>
      </c>
    </row>
    <row r="33" spans="2:14" ht="16" customHeight="1" x14ac:dyDescent="0.15">
      <c r="B33" s="9" t="s">
        <v>115</v>
      </c>
      <c r="C33" s="10">
        <v>245000000</v>
      </c>
      <c r="D33" s="10">
        <v>251000000</v>
      </c>
      <c r="E33" s="10">
        <v>260000000</v>
      </c>
      <c r="F33" s="10">
        <v>267000000</v>
      </c>
      <c r="G33" s="10">
        <v>261000000</v>
      </c>
      <c r="H33" s="10">
        <v>262000000</v>
      </c>
      <c r="J33" s="42">
        <f t="shared" si="0"/>
        <v>-2.3904382470119501E-2</v>
      </c>
      <c r="K33" s="42">
        <f t="shared" si="0"/>
        <v>-3.4615384615384603E-2</v>
      </c>
      <c r="L33" s="42">
        <f t="shared" si="0"/>
        <v>-2.6217228464419429E-2</v>
      </c>
      <c r="M33" s="42">
        <f t="shared" si="0"/>
        <v>2.2988505747126409E-2</v>
      </c>
      <c r="N33" s="42">
        <f t="shared" si="0"/>
        <v>-3.8167938931297218E-3</v>
      </c>
    </row>
  </sheetData>
  <mergeCells count="1">
    <mergeCell ref="C3:H3"/>
  </mergeCells>
  <conditionalFormatting sqref="J5:N33">
    <cfRule type="iconSet" priority="1">
      <iconSet>
        <cfvo type="percent" val="0"/>
        <cfvo type="num" val="0"/>
        <cfvo type="num" val="0.1"/>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31"/>
  <sheetViews>
    <sheetView showGridLines="0" zoomScaleNormal="86" workbookViewId="0">
      <selection activeCell="D7" sqref="D7"/>
    </sheetView>
  </sheetViews>
  <sheetFormatPr baseColWidth="10" defaultColWidth="8.83203125" defaultRowHeight="16" customHeight="1" x14ac:dyDescent="0.15"/>
  <cols>
    <col min="1" max="1" width="8.83203125" style="6"/>
    <col min="2" max="2" width="56" style="7" bestFit="1" customWidth="1"/>
    <col min="3" max="5" width="11.6640625" style="8" bestFit="1" customWidth="1"/>
    <col min="6" max="6" width="12.1640625" style="8" bestFit="1" customWidth="1"/>
    <col min="7" max="8" width="11.6640625" style="8" bestFit="1" customWidth="1"/>
    <col min="9" max="9" width="1.83203125" style="6" customWidth="1"/>
    <col min="10" max="10" width="10" style="6" bestFit="1" customWidth="1"/>
    <col min="11" max="12" width="11" style="6" bestFit="1" customWidth="1"/>
    <col min="13" max="13" width="10.33203125" style="6" bestFit="1" customWidth="1"/>
    <col min="14" max="14" width="10" style="6" bestFit="1" customWidth="1"/>
    <col min="15" max="16384" width="8.83203125" style="6"/>
  </cols>
  <sheetData>
    <row r="2" spans="2:14" ht="16" customHeight="1" x14ac:dyDescent="0.2">
      <c r="B2" s="59" t="s">
        <v>207</v>
      </c>
    </row>
    <row r="3" spans="2:14" ht="16" customHeight="1" x14ac:dyDescent="0.2">
      <c r="C3" s="74"/>
      <c r="D3" s="74"/>
      <c r="E3" s="74"/>
      <c r="F3" s="74"/>
      <c r="G3" s="74"/>
      <c r="H3" s="74"/>
    </row>
    <row r="4" spans="2:14" s="38" customFormat="1" ht="27" customHeight="1" x14ac:dyDescent="0.15">
      <c r="B4" s="58" t="s">
        <v>203</v>
      </c>
      <c r="C4" s="55">
        <v>2024</v>
      </c>
      <c r="D4" s="55">
        <v>2023</v>
      </c>
      <c r="E4" s="55">
        <v>2022</v>
      </c>
      <c r="F4" s="55">
        <v>2021</v>
      </c>
      <c r="G4" s="55">
        <v>2020</v>
      </c>
      <c r="H4" s="55">
        <v>2019</v>
      </c>
      <c r="J4" s="56" t="s">
        <v>198</v>
      </c>
      <c r="K4" s="56" t="s">
        <v>199</v>
      </c>
      <c r="L4" s="56" t="s">
        <v>200</v>
      </c>
      <c r="M4" s="56" t="s">
        <v>201</v>
      </c>
      <c r="N4" s="56" t="s">
        <v>202</v>
      </c>
    </row>
    <row r="5" spans="2:14" s="13" customFormat="1" ht="16" customHeight="1" x14ac:dyDescent="0.15">
      <c r="B5" s="14" t="s">
        <v>116</v>
      </c>
      <c r="C5" s="15">
        <v>8312000000</v>
      </c>
      <c r="D5" s="15">
        <v>8848000000</v>
      </c>
      <c r="E5" s="15">
        <v>9832000000</v>
      </c>
      <c r="F5" s="15">
        <v>10135000000</v>
      </c>
      <c r="G5" s="15">
        <v>5097000000</v>
      </c>
      <c r="H5" s="15">
        <v>5613000000</v>
      </c>
      <c r="J5" s="42">
        <f>C5/D5-1</f>
        <v>-6.0578661844484682E-2</v>
      </c>
      <c r="K5" s="42">
        <f t="shared" ref="K5:N19" si="0">D5/E5-1</f>
        <v>-0.10008136696501224</v>
      </c>
      <c r="L5" s="42">
        <f t="shared" si="0"/>
        <v>-2.9896398618648234E-2</v>
      </c>
      <c r="M5" s="42">
        <f t="shared" si="0"/>
        <v>0.988424563468707</v>
      </c>
      <c r="N5" s="42">
        <f t="shared" si="0"/>
        <v>-9.1929449492250126E-2</v>
      </c>
    </row>
    <row r="6" spans="2:14" ht="16" customHeight="1" x14ac:dyDescent="0.15">
      <c r="B6" s="9" t="s">
        <v>117</v>
      </c>
      <c r="C6" s="10">
        <v>5633000000</v>
      </c>
      <c r="D6" s="10">
        <v>5130000000</v>
      </c>
      <c r="E6" s="10">
        <v>4667000000</v>
      </c>
      <c r="F6" s="10">
        <v>4974000000</v>
      </c>
      <c r="G6" s="10">
        <v>3650000000</v>
      </c>
      <c r="H6" s="10">
        <v>1024000000</v>
      </c>
      <c r="J6" s="42">
        <f t="shared" ref="J6:J31" si="1">C6/D6-1</f>
        <v>9.805068226120861E-2</v>
      </c>
      <c r="K6" s="42">
        <f t="shared" si="0"/>
        <v>9.9207199485751074E-2</v>
      </c>
      <c r="L6" s="42">
        <f t="shared" si="0"/>
        <v>-6.172094893445923E-2</v>
      </c>
      <c r="M6" s="42">
        <f t="shared" si="0"/>
        <v>0.36273972602739724</v>
      </c>
      <c r="N6" s="42">
        <f t="shared" si="0"/>
        <v>2.564453125</v>
      </c>
    </row>
    <row r="7" spans="2:14" ht="16" customHeight="1" x14ac:dyDescent="0.15">
      <c r="B7" s="9" t="s">
        <v>118</v>
      </c>
      <c r="C7" s="10">
        <v>122000000</v>
      </c>
      <c r="D7" s="10">
        <v>53000000</v>
      </c>
      <c r="E7" s="10">
        <v>574000000</v>
      </c>
      <c r="F7" s="10">
        <v>55000000</v>
      </c>
      <c r="G7" s="10">
        <v>353000000</v>
      </c>
      <c r="H7" s="10">
        <v>36000000</v>
      </c>
      <c r="J7" s="42">
        <f t="shared" si="1"/>
        <v>1.3018867924528301</v>
      </c>
      <c r="K7" s="42">
        <f t="shared" si="0"/>
        <v>-0.90766550522648082</v>
      </c>
      <c r="L7" s="42">
        <f t="shared" si="0"/>
        <v>9.4363636363636356</v>
      </c>
      <c r="M7" s="42">
        <f t="shared" si="0"/>
        <v>-0.84419263456090654</v>
      </c>
      <c r="N7" s="42">
        <f t="shared" si="0"/>
        <v>8.8055555555555554</v>
      </c>
    </row>
    <row r="8" spans="2:14" ht="16" customHeight="1" x14ac:dyDescent="0.15">
      <c r="B8" s="9" t="s">
        <v>119</v>
      </c>
      <c r="C8" s="10">
        <v>-2553000000</v>
      </c>
      <c r="D8" s="10">
        <v>-3331000000</v>
      </c>
      <c r="E8" s="10">
        <v>-1861000000</v>
      </c>
      <c r="F8" s="10">
        <v>71000000</v>
      </c>
      <c r="G8" s="10">
        <v>-1787000000</v>
      </c>
      <c r="H8" s="10">
        <v>-571000000</v>
      </c>
      <c r="J8" s="42">
        <f t="shared" si="1"/>
        <v>-0.23356349444611224</v>
      </c>
      <c r="K8" s="42">
        <f t="shared" si="0"/>
        <v>0.78989790435249874</v>
      </c>
      <c r="L8" s="42">
        <f t="shared" si="0"/>
        <v>-27.211267605633804</v>
      </c>
      <c r="M8" s="42">
        <f t="shared" si="0"/>
        <v>-1.0397313933967542</v>
      </c>
      <c r="N8" s="42">
        <f t="shared" si="0"/>
        <v>2.1295971978984238</v>
      </c>
    </row>
    <row r="9" spans="2:14" ht="16" customHeight="1" x14ac:dyDescent="0.15">
      <c r="B9" s="9" t="s">
        <v>120</v>
      </c>
      <c r="C9" s="10">
        <v>313000000</v>
      </c>
      <c r="D9" s="10">
        <v>-830000000</v>
      </c>
      <c r="E9" s="10">
        <v>468000000</v>
      </c>
      <c r="F9" s="10">
        <v>1429000000</v>
      </c>
      <c r="G9" s="10">
        <v>1390000000</v>
      </c>
      <c r="H9" s="10">
        <v>898000000</v>
      </c>
      <c r="J9" s="42">
        <f t="shared" si="1"/>
        <v>-1.3771084337349397</v>
      </c>
      <c r="K9" s="42">
        <f t="shared" si="0"/>
        <v>-2.7735042735042734</v>
      </c>
      <c r="L9" s="42">
        <f t="shared" si="0"/>
        <v>-0.67249825052484247</v>
      </c>
      <c r="M9" s="42">
        <f t="shared" si="0"/>
        <v>2.8057553956834624E-2</v>
      </c>
      <c r="N9" s="42">
        <f t="shared" si="0"/>
        <v>0.54788418708240538</v>
      </c>
    </row>
    <row r="10" spans="2:14" ht="16" customHeight="1" x14ac:dyDescent="0.15">
      <c r="B10" s="9" t="s">
        <v>121</v>
      </c>
      <c r="C10" s="10">
        <v>4287000000</v>
      </c>
      <c r="D10" s="10">
        <v>4176000000</v>
      </c>
      <c r="E10" s="10">
        <v>3970000000</v>
      </c>
      <c r="F10" s="10">
        <v>3793000000</v>
      </c>
      <c r="G10" s="10">
        <v>3615000000</v>
      </c>
      <c r="H10" s="10">
        <v>3353000000</v>
      </c>
      <c r="J10" s="42">
        <f t="shared" si="1"/>
        <v>2.6580459770114917E-2</v>
      </c>
      <c r="K10" s="42">
        <f t="shared" si="0"/>
        <v>5.188916876574301E-2</v>
      </c>
      <c r="L10" s="42">
        <f t="shared" si="0"/>
        <v>4.6664909042973823E-2</v>
      </c>
      <c r="M10" s="42">
        <f t="shared" si="0"/>
        <v>4.9239280774550531E-2</v>
      </c>
      <c r="N10" s="42">
        <f t="shared" si="0"/>
        <v>7.8138980017894433E-2</v>
      </c>
    </row>
    <row r="11" spans="2:14" ht="16" customHeight="1" x14ac:dyDescent="0.15">
      <c r="B11" s="9" t="s">
        <v>122</v>
      </c>
      <c r="C11" s="10">
        <v>270000000</v>
      </c>
      <c r="D11" s="10">
        <v>-782000000</v>
      </c>
      <c r="E11" s="10">
        <v>310000000</v>
      </c>
      <c r="F11" s="10">
        <v>1389000000</v>
      </c>
      <c r="G11" s="10">
        <v>1331000000</v>
      </c>
      <c r="H11" s="10">
        <v>873000000</v>
      </c>
      <c r="J11" s="42">
        <f t="shared" si="1"/>
        <v>-1.3452685421994885</v>
      </c>
      <c r="K11" s="42">
        <f t="shared" si="0"/>
        <v>-3.5225806451612902</v>
      </c>
      <c r="L11" s="42">
        <f t="shared" si="0"/>
        <v>-0.77681785457163421</v>
      </c>
      <c r="M11" s="42">
        <f t="shared" si="0"/>
        <v>4.3576258452291405E-2</v>
      </c>
      <c r="N11" s="42">
        <f t="shared" si="0"/>
        <v>0.52462772050400908</v>
      </c>
    </row>
    <row r="12" spans="2:14" ht="16" customHeight="1" x14ac:dyDescent="0.15">
      <c r="B12" s="9" t="s">
        <v>123</v>
      </c>
      <c r="C12" s="10">
        <v>0</v>
      </c>
      <c r="D12" s="10">
        <v>0</v>
      </c>
      <c r="E12" s="10">
        <v>0</v>
      </c>
      <c r="F12" s="10">
        <v>1389000000</v>
      </c>
      <c r="G12" s="10">
        <v>1331000000</v>
      </c>
      <c r="H12" s="10">
        <v>873000000</v>
      </c>
      <c r="J12" s="42">
        <v>0</v>
      </c>
      <c r="K12" s="42">
        <v>0</v>
      </c>
      <c r="L12" s="42">
        <f t="shared" si="0"/>
        <v>-1</v>
      </c>
      <c r="M12" s="42">
        <f t="shared" si="0"/>
        <v>4.3576258452291405E-2</v>
      </c>
      <c r="N12" s="42">
        <f t="shared" si="0"/>
        <v>0.52462772050400908</v>
      </c>
    </row>
    <row r="13" spans="2:14" ht="16" customHeight="1" x14ac:dyDescent="0.15">
      <c r="B13" s="20" t="s">
        <v>124</v>
      </c>
      <c r="C13" s="21">
        <v>4331000000</v>
      </c>
      <c r="D13" s="21">
        <v>3972000000</v>
      </c>
      <c r="E13" s="21">
        <v>3826000000</v>
      </c>
      <c r="F13" s="21">
        <v>5231000000</v>
      </c>
      <c r="G13" s="21">
        <v>1286000000</v>
      </c>
      <c r="H13" s="21">
        <v>540000000</v>
      </c>
      <c r="J13" s="42">
        <f t="shared" si="1"/>
        <v>9.0382678751258716E-2</v>
      </c>
      <c r="K13" s="42">
        <f t="shared" si="0"/>
        <v>3.8159958180867815E-2</v>
      </c>
      <c r="L13" s="42">
        <f t="shared" si="0"/>
        <v>-0.26859109156948957</v>
      </c>
      <c r="M13" s="42">
        <f t="shared" si="0"/>
        <v>3.0676516329704508</v>
      </c>
      <c r="N13" s="42">
        <f t="shared" si="0"/>
        <v>1.3814814814814813</v>
      </c>
    </row>
    <row r="14" spans="2:14" s="13" customFormat="1" ht="16" customHeight="1" x14ac:dyDescent="0.15">
      <c r="B14" s="14" t="s">
        <v>125</v>
      </c>
      <c r="C14" s="15">
        <v>-5200000000</v>
      </c>
      <c r="D14" s="15">
        <v>-6174000000</v>
      </c>
      <c r="E14" s="15">
        <v>-6816000000</v>
      </c>
      <c r="F14" s="15">
        <v>-6010000000</v>
      </c>
      <c r="G14" s="15">
        <v>-5846000000</v>
      </c>
      <c r="H14" s="15">
        <v>-5473000000</v>
      </c>
      <c r="J14" s="42">
        <f t="shared" si="1"/>
        <v>-0.15775834143181078</v>
      </c>
      <c r="K14" s="42">
        <f t="shared" si="0"/>
        <v>-9.419014084507038E-2</v>
      </c>
      <c r="L14" s="42">
        <f t="shared" si="0"/>
        <v>0.13410981697171387</v>
      </c>
      <c r="M14" s="42">
        <f t="shared" si="0"/>
        <v>2.8053369825521646E-2</v>
      </c>
      <c r="N14" s="42">
        <f t="shared" si="0"/>
        <v>6.8152749862963713E-2</v>
      </c>
    </row>
    <row r="15" spans="2:14" ht="16" customHeight="1" x14ac:dyDescent="0.15">
      <c r="B15" s="20" t="s">
        <v>126</v>
      </c>
      <c r="C15" s="21">
        <v>5176000000</v>
      </c>
      <c r="D15" s="21">
        <v>6174000000</v>
      </c>
      <c r="E15" s="21">
        <v>6763000000</v>
      </c>
      <c r="F15" s="21">
        <v>5884000000</v>
      </c>
      <c r="G15" s="21">
        <v>5868000000</v>
      </c>
      <c r="H15" s="21">
        <v>5490000000</v>
      </c>
      <c r="J15" s="42">
        <f t="shared" si="1"/>
        <v>-0.16164561062520244</v>
      </c>
      <c r="K15" s="42">
        <f t="shared" si="0"/>
        <v>-8.709152742865589E-2</v>
      </c>
      <c r="L15" s="42">
        <f t="shared" si="0"/>
        <v>0.14938817131203264</v>
      </c>
      <c r="M15" s="42">
        <f t="shared" si="0"/>
        <v>2.7266530334015826E-3</v>
      </c>
      <c r="N15" s="42">
        <f t="shared" si="0"/>
        <v>6.8852459016393475E-2</v>
      </c>
    </row>
    <row r="16" spans="2:14" s="13" customFormat="1" ht="16" customHeight="1" x14ac:dyDescent="0.15">
      <c r="B16" s="14" t="s">
        <v>127</v>
      </c>
      <c r="C16" s="15">
        <v>-3426000000</v>
      </c>
      <c r="D16" s="15">
        <v>-2597000000</v>
      </c>
      <c r="E16" s="15">
        <v>-3019000000</v>
      </c>
      <c r="F16" s="15">
        <v>-2090000000</v>
      </c>
      <c r="G16" s="15">
        <v>3381000000</v>
      </c>
      <c r="H16" s="15">
        <v>-1039000000</v>
      </c>
      <c r="J16" s="42">
        <f t="shared" si="1"/>
        <v>0.31921447824412774</v>
      </c>
      <c r="K16" s="42">
        <f t="shared" si="0"/>
        <v>-0.13978138456442535</v>
      </c>
      <c r="L16" s="42">
        <f t="shared" si="0"/>
        <v>0.4444976076555025</v>
      </c>
      <c r="M16" s="42">
        <f t="shared" si="0"/>
        <v>-1.6181603076013014</v>
      </c>
      <c r="N16" s="42">
        <f t="shared" si="0"/>
        <v>-4.2540904716073147</v>
      </c>
    </row>
    <row r="17" spans="2:14" ht="16" customHeight="1" x14ac:dyDescent="0.15">
      <c r="B17" s="9" t="s">
        <v>128</v>
      </c>
      <c r="C17" s="10">
        <v>0</v>
      </c>
      <c r="D17" s="10">
        <v>0</v>
      </c>
      <c r="E17" s="10">
        <v>0</v>
      </c>
      <c r="F17" s="10">
        <v>0</v>
      </c>
      <c r="G17" s="10">
        <v>0</v>
      </c>
      <c r="H17" s="10">
        <v>0</v>
      </c>
      <c r="J17" s="42">
        <v>0</v>
      </c>
      <c r="K17" s="42">
        <v>0</v>
      </c>
      <c r="L17" s="42">
        <v>0</v>
      </c>
      <c r="M17" s="42">
        <v>0</v>
      </c>
      <c r="N17" s="42">
        <v>0</v>
      </c>
    </row>
    <row r="18" spans="2:14" ht="16" customHeight="1" x14ac:dyDescent="0.15">
      <c r="B18" s="9" t="s">
        <v>129</v>
      </c>
      <c r="C18" s="10">
        <v>2500000000</v>
      </c>
      <c r="D18" s="10">
        <v>1500000000</v>
      </c>
      <c r="E18" s="10">
        <v>2248000000</v>
      </c>
      <c r="F18" s="10">
        <v>0</v>
      </c>
      <c r="G18" s="10">
        <v>3000000</v>
      </c>
      <c r="H18" s="10">
        <v>1480000000</v>
      </c>
      <c r="J18" s="42">
        <f t="shared" si="1"/>
        <v>0.66666666666666674</v>
      </c>
      <c r="K18" s="42">
        <f t="shared" si="0"/>
        <v>-0.33274021352313166</v>
      </c>
      <c r="L18" s="42">
        <v>0</v>
      </c>
      <c r="M18" s="42">
        <f t="shared" si="0"/>
        <v>-1</v>
      </c>
      <c r="N18" s="42">
        <f t="shared" si="0"/>
        <v>-0.99797297297297294</v>
      </c>
    </row>
    <row r="19" spans="2:14" ht="16" customHeight="1" x14ac:dyDescent="0.15">
      <c r="B19" s="9" t="s">
        <v>130</v>
      </c>
      <c r="C19" s="10">
        <v>2500000000</v>
      </c>
      <c r="D19" s="10">
        <v>1500000000</v>
      </c>
      <c r="E19" s="10">
        <v>2200000000</v>
      </c>
      <c r="F19" s="10">
        <v>0</v>
      </c>
      <c r="G19" s="10">
        <v>3000000</v>
      </c>
      <c r="H19" s="10">
        <v>1480000000</v>
      </c>
      <c r="J19" s="42">
        <f t="shared" si="1"/>
        <v>0.66666666666666674</v>
      </c>
      <c r="K19" s="42">
        <f t="shared" si="0"/>
        <v>-0.31818181818181823</v>
      </c>
      <c r="L19" s="42">
        <v>0</v>
      </c>
      <c r="M19" s="42">
        <f t="shared" si="0"/>
        <v>-1</v>
      </c>
      <c r="N19" s="42">
        <f t="shared" si="0"/>
        <v>-0.99797297297297294</v>
      </c>
    </row>
    <row r="20" spans="2:14" ht="16" customHeight="1" x14ac:dyDescent="0.15">
      <c r="B20" s="9" t="s">
        <v>131</v>
      </c>
      <c r="C20" s="10">
        <v>0</v>
      </c>
      <c r="D20" s="10">
        <v>0</v>
      </c>
      <c r="E20" s="10">
        <v>0</v>
      </c>
      <c r="F20" s="10">
        <v>0</v>
      </c>
      <c r="G20" s="10">
        <v>0</v>
      </c>
      <c r="H20" s="10">
        <v>0</v>
      </c>
      <c r="J20" s="42">
        <v>0</v>
      </c>
      <c r="K20" s="42">
        <v>0</v>
      </c>
      <c r="L20" s="42">
        <v>0</v>
      </c>
      <c r="M20" s="42">
        <v>0</v>
      </c>
      <c r="N20" s="42">
        <v>0</v>
      </c>
    </row>
    <row r="21" spans="2:14" ht="16" customHeight="1" x14ac:dyDescent="0.15">
      <c r="B21" s="20" t="s">
        <v>132</v>
      </c>
      <c r="C21" s="21">
        <v>1259000000</v>
      </c>
      <c r="D21" s="21">
        <v>1177000000</v>
      </c>
      <c r="E21" s="21">
        <v>793000000</v>
      </c>
      <c r="F21" s="21">
        <v>686000000</v>
      </c>
      <c r="G21" s="21">
        <v>679000000</v>
      </c>
      <c r="H21" s="21">
        <v>683000000</v>
      </c>
      <c r="J21" s="42">
        <f t="shared" si="1"/>
        <v>6.9668649107901492E-2</v>
      </c>
      <c r="K21" s="42">
        <f t="shared" ref="K21:K31" si="2">D21/E21-1</f>
        <v>0.48423707440100894</v>
      </c>
      <c r="L21" s="42">
        <f t="shared" ref="L21:L31" si="3">E21/F21-1</f>
        <v>0.15597667638483959</v>
      </c>
      <c r="M21" s="42">
        <f t="shared" ref="M21:M31" si="4">F21/G21-1</f>
        <v>1.0309278350515427E-2</v>
      </c>
      <c r="N21" s="42">
        <f t="shared" ref="N21:N31" si="5">G21/H21-1</f>
        <v>-5.8565153733528552E-3</v>
      </c>
    </row>
    <row r="22" spans="2:14" ht="16" customHeight="1" x14ac:dyDescent="0.15">
      <c r="B22" s="9" t="s">
        <v>133</v>
      </c>
      <c r="C22" s="10">
        <v>1259000000</v>
      </c>
      <c r="D22" s="10">
        <v>1177000000</v>
      </c>
      <c r="E22" s="10">
        <v>793000000</v>
      </c>
      <c r="F22" s="10">
        <v>686000000</v>
      </c>
      <c r="G22" s="10">
        <v>679000000</v>
      </c>
      <c r="H22" s="10">
        <v>683000000</v>
      </c>
      <c r="J22" s="42">
        <f t="shared" si="1"/>
        <v>6.9668649107901492E-2</v>
      </c>
      <c r="K22" s="42">
        <f t="shared" si="2"/>
        <v>0.48423707440100894</v>
      </c>
      <c r="L22" s="42">
        <f t="shared" si="3"/>
        <v>0.15597667638483959</v>
      </c>
      <c r="M22" s="42">
        <f t="shared" si="4"/>
        <v>1.0309278350515427E-2</v>
      </c>
      <c r="N22" s="42">
        <f t="shared" si="5"/>
        <v>-5.8565153733528552E-3</v>
      </c>
    </row>
    <row r="23" spans="2:14" ht="16" customHeight="1" x14ac:dyDescent="0.15">
      <c r="B23" s="9" t="s">
        <v>134</v>
      </c>
      <c r="C23" s="10">
        <v>0</v>
      </c>
      <c r="D23" s="10">
        <v>0</v>
      </c>
      <c r="E23" s="10">
        <v>0</v>
      </c>
      <c r="F23" s="10">
        <v>0</v>
      </c>
      <c r="G23" s="10">
        <v>0</v>
      </c>
      <c r="H23" s="10">
        <v>0</v>
      </c>
      <c r="J23" s="42">
        <v>0</v>
      </c>
      <c r="K23" s="42">
        <v>0</v>
      </c>
      <c r="L23" s="42">
        <v>0</v>
      </c>
      <c r="M23" s="42">
        <v>0</v>
      </c>
      <c r="N23" s="42">
        <v>0</v>
      </c>
    </row>
    <row r="24" spans="2:14" ht="16" customHeight="1" x14ac:dyDescent="0.15">
      <c r="B24" s="9" t="s">
        <v>135</v>
      </c>
      <c r="C24" s="10">
        <v>0</v>
      </c>
      <c r="D24" s="10">
        <v>0</v>
      </c>
      <c r="E24" s="10">
        <v>0</v>
      </c>
      <c r="F24" s="10">
        <v>0</v>
      </c>
      <c r="G24" s="10">
        <v>0</v>
      </c>
      <c r="H24" s="10">
        <v>0</v>
      </c>
      <c r="J24" s="42">
        <v>0</v>
      </c>
      <c r="K24" s="42">
        <v>0</v>
      </c>
      <c r="L24" s="42">
        <v>0</v>
      </c>
      <c r="M24" s="42">
        <v>0</v>
      </c>
      <c r="N24" s="42">
        <v>0</v>
      </c>
    </row>
    <row r="25" spans="2:14" ht="16" customHeight="1" x14ac:dyDescent="0.15">
      <c r="B25" s="9" t="s">
        <v>136</v>
      </c>
      <c r="C25" s="10">
        <v>0</v>
      </c>
      <c r="D25" s="10">
        <v>0</v>
      </c>
      <c r="E25" s="10">
        <v>0</v>
      </c>
      <c r="F25" s="10">
        <v>4212000000</v>
      </c>
      <c r="G25" s="10">
        <v>6556000000</v>
      </c>
      <c r="H25" s="10">
        <v>2463000000</v>
      </c>
      <c r="J25" s="42">
        <v>0</v>
      </c>
      <c r="K25" s="42">
        <v>0</v>
      </c>
      <c r="L25" s="42">
        <f t="shared" si="3"/>
        <v>-1</v>
      </c>
      <c r="M25" s="42">
        <f t="shared" si="4"/>
        <v>-0.35753508236729714</v>
      </c>
      <c r="N25" s="42">
        <f t="shared" si="5"/>
        <v>1.6617945594803087</v>
      </c>
    </row>
    <row r="26" spans="2:14" ht="16" customHeight="1" x14ac:dyDescent="0.15">
      <c r="B26" s="9" t="s">
        <v>137</v>
      </c>
      <c r="C26" s="10">
        <v>0</v>
      </c>
      <c r="D26" s="10">
        <v>0</v>
      </c>
      <c r="E26" s="10">
        <v>0</v>
      </c>
      <c r="F26" s="10">
        <v>0</v>
      </c>
      <c r="G26" s="10">
        <v>0</v>
      </c>
      <c r="H26" s="10">
        <v>0</v>
      </c>
      <c r="J26" s="42">
        <v>0</v>
      </c>
      <c r="K26" s="42">
        <v>0</v>
      </c>
      <c r="L26" s="42">
        <v>0</v>
      </c>
      <c r="M26" s="42">
        <v>0</v>
      </c>
      <c r="N26" s="42">
        <v>0</v>
      </c>
    </row>
    <row r="27" spans="2:14" ht="16" customHeight="1" x14ac:dyDescent="0.15">
      <c r="B27" s="9" t="s">
        <v>138</v>
      </c>
      <c r="C27" s="10">
        <v>-2009000000</v>
      </c>
      <c r="D27" s="10">
        <v>-1269000000</v>
      </c>
      <c r="E27" s="10">
        <v>-2016000000</v>
      </c>
      <c r="F27" s="10">
        <v>740000000</v>
      </c>
      <c r="G27" s="10">
        <v>61000000</v>
      </c>
      <c r="H27" s="10">
        <v>-1379000000</v>
      </c>
      <c r="J27" s="42">
        <f t="shared" si="1"/>
        <v>0.58313632781717883</v>
      </c>
      <c r="K27" s="42">
        <f t="shared" si="2"/>
        <v>-0.3705357142857143</v>
      </c>
      <c r="L27" s="42">
        <f t="shared" si="3"/>
        <v>-3.7243243243243245</v>
      </c>
      <c r="M27" s="42">
        <f t="shared" si="4"/>
        <v>11.131147540983607</v>
      </c>
      <c r="N27" s="42">
        <f t="shared" si="5"/>
        <v>-1.0442349528643944</v>
      </c>
    </row>
    <row r="28" spans="2:14" ht="16" customHeight="1" x14ac:dyDescent="0.15">
      <c r="B28" s="9" t="s">
        <v>139</v>
      </c>
      <c r="C28" s="10">
        <v>0</v>
      </c>
      <c r="D28" s="10">
        <v>0</v>
      </c>
      <c r="E28" s="10">
        <v>0</v>
      </c>
      <c r="F28" s="10">
        <v>0</v>
      </c>
      <c r="G28" s="10">
        <v>0</v>
      </c>
      <c r="H28" s="10">
        <v>0</v>
      </c>
      <c r="J28" s="42">
        <v>0</v>
      </c>
      <c r="K28" s="42">
        <v>0</v>
      </c>
      <c r="L28" s="42">
        <v>0</v>
      </c>
      <c r="M28" s="42">
        <v>0</v>
      </c>
      <c r="N28" s="42">
        <v>0</v>
      </c>
    </row>
    <row r="29" spans="2:14" s="13" customFormat="1" ht="16" customHeight="1" x14ac:dyDescent="0.15">
      <c r="B29" s="23" t="s">
        <v>140</v>
      </c>
      <c r="C29" s="24">
        <v>0</v>
      </c>
      <c r="D29" s="24">
        <v>77000000</v>
      </c>
      <c r="E29" s="24">
        <v>-3000000</v>
      </c>
      <c r="F29" s="24">
        <v>2035000000</v>
      </c>
      <c r="G29" s="24">
        <v>2562000000</v>
      </c>
      <c r="H29" s="24">
        <v>-946000000</v>
      </c>
      <c r="J29" s="42">
        <f t="shared" si="1"/>
        <v>-1</v>
      </c>
      <c r="K29" s="42">
        <f t="shared" si="2"/>
        <v>-26.666666666666668</v>
      </c>
      <c r="L29" s="42">
        <f t="shared" si="3"/>
        <v>-1.0014742014742015</v>
      </c>
      <c r="M29" s="42">
        <f t="shared" si="4"/>
        <v>-0.20569867291178767</v>
      </c>
      <c r="N29" s="42">
        <f t="shared" si="5"/>
        <v>-3.7082452431289639</v>
      </c>
    </row>
    <row r="30" spans="2:14" ht="16" customHeight="1" x14ac:dyDescent="0.15">
      <c r="B30" s="9" t="s">
        <v>141</v>
      </c>
      <c r="C30" s="10">
        <v>0</v>
      </c>
      <c r="D30" s="10">
        <v>0</v>
      </c>
      <c r="E30" s="10">
        <v>0</v>
      </c>
      <c r="F30" s="10">
        <v>0</v>
      </c>
      <c r="G30" s="10">
        <v>-70000000</v>
      </c>
      <c r="H30" s="10">
        <v>-47000000</v>
      </c>
      <c r="J30" s="42">
        <v>0</v>
      </c>
      <c r="K30" s="42">
        <v>0</v>
      </c>
      <c r="L30" s="42">
        <v>0</v>
      </c>
      <c r="M30" s="42">
        <f t="shared" si="4"/>
        <v>-1</v>
      </c>
      <c r="N30" s="42">
        <f t="shared" si="5"/>
        <v>0.4893617021276595</v>
      </c>
    </row>
    <row r="31" spans="2:14" s="13" customFormat="1" ht="16" customHeight="1" x14ac:dyDescent="0.15">
      <c r="B31" s="23" t="s">
        <v>22</v>
      </c>
      <c r="C31" s="24">
        <v>4331000000</v>
      </c>
      <c r="D31" s="24">
        <v>3972000000</v>
      </c>
      <c r="E31" s="24">
        <v>3826000000</v>
      </c>
      <c r="F31" s="24">
        <v>5231000000</v>
      </c>
      <c r="G31" s="24">
        <v>1286000000</v>
      </c>
      <c r="H31" s="24">
        <v>540000000</v>
      </c>
      <c r="J31" s="42">
        <f t="shared" si="1"/>
        <v>9.0382678751258716E-2</v>
      </c>
      <c r="K31" s="42">
        <f t="shared" si="2"/>
        <v>3.8159958180867815E-2</v>
      </c>
      <c r="L31" s="42">
        <f t="shared" si="3"/>
        <v>-0.26859109156948957</v>
      </c>
      <c r="M31" s="42">
        <f t="shared" si="4"/>
        <v>3.0676516329704508</v>
      </c>
      <c r="N31" s="42">
        <f t="shared" si="5"/>
        <v>1.3814814814814813</v>
      </c>
    </row>
  </sheetData>
  <mergeCells count="1">
    <mergeCell ref="C3:H3"/>
  </mergeCells>
  <conditionalFormatting sqref="J5:N31">
    <cfRule type="iconSet" priority="1">
      <iconSet>
        <cfvo type="percent" val="0"/>
        <cfvo type="num" val="0"/>
        <cfvo type="num" val="0.1"/>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B8992-D811-5D4B-A595-3DBE432328D0}">
  <dimension ref="B2:H34"/>
  <sheetViews>
    <sheetView showGridLines="0" zoomScaleNormal="100" workbookViewId="0">
      <selection activeCell="J15" sqref="J15"/>
    </sheetView>
  </sheetViews>
  <sheetFormatPr baseColWidth="10" defaultRowHeight="16" customHeight="1" x14ac:dyDescent="0.15"/>
  <cols>
    <col min="1" max="1" width="10.83203125" style="1"/>
    <col min="2" max="2" width="34.5" style="1" bestFit="1" customWidth="1"/>
    <col min="3" max="3" width="11.83203125" style="1" bestFit="1" customWidth="1"/>
    <col min="4" max="7" width="10.83203125" style="1"/>
    <col min="8" max="8" width="21" style="1" customWidth="1"/>
    <col min="9" max="16384" width="10.83203125" style="1"/>
  </cols>
  <sheetData>
    <row r="2" spans="2:8" ht="16" customHeight="1" x14ac:dyDescent="0.2">
      <c r="B2" s="60" t="s">
        <v>208</v>
      </c>
    </row>
    <row r="3" spans="2:8" ht="16" customHeight="1" x14ac:dyDescent="0.15">
      <c r="C3" s="75"/>
      <c r="D3" s="75"/>
      <c r="E3" s="75"/>
      <c r="F3" s="75"/>
      <c r="G3" s="75"/>
    </row>
    <row r="4" spans="2:8" ht="16" customHeight="1" x14ac:dyDescent="0.15">
      <c r="C4" s="39">
        <v>2024</v>
      </c>
      <c r="D4" s="39">
        <v>2023</v>
      </c>
      <c r="E4" s="39">
        <v>2022</v>
      </c>
      <c r="F4" s="39">
        <v>2021</v>
      </c>
      <c r="G4" s="39">
        <v>2020</v>
      </c>
      <c r="H4" s="61" t="s">
        <v>209</v>
      </c>
    </row>
    <row r="5" spans="2:8" ht="16" customHeight="1" x14ac:dyDescent="0.15">
      <c r="B5" s="17" t="s">
        <v>142</v>
      </c>
    </row>
    <row r="6" spans="2:8" ht="16" customHeight="1" x14ac:dyDescent="0.15">
      <c r="B6" s="1" t="s">
        <v>143</v>
      </c>
      <c r="C6" s="32">
        <f>'Income Yearly'!C7/'Income Yearly'!C5*100</f>
        <v>55.07889773197774</v>
      </c>
      <c r="D6" s="32">
        <f>'Income Yearly'!D7/'Income Yearly'!D5*100</f>
        <v>55.228535339421647</v>
      </c>
      <c r="E6" s="32">
        <f>'Income Yearly'!E7/'Income Yearly'!E5*100</f>
        <v>54.74289777318122</v>
      </c>
      <c r="F6" s="32">
        <f>'Income Yearly'!F7/'Income Yearly'!F5*100</f>
        <v>57.34116197310717</v>
      </c>
      <c r="G6" s="32">
        <f>'Income Yearly'!G7/'Income Yearly'!G5*100</f>
        <v>52.460427456415495</v>
      </c>
    </row>
    <row r="7" spans="2:8" ht="16" customHeight="1" x14ac:dyDescent="0.15">
      <c r="B7" s="1" t="s">
        <v>153</v>
      </c>
      <c r="C7" s="32">
        <f>'Income Yearly'!C11/'Income Yearly'!C5*100</f>
        <v>6.3934765607029487</v>
      </c>
      <c r="D7" s="32">
        <f>'Income Yearly'!D11/'Income Yearly'!D5*100</f>
        <v>5.4906607348453518</v>
      </c>
      <c r="E7" s="32">
        <f>'Income Yearly'!E11/'Income Yearly'!E5*100</f>
        <v>6.7278583971644963</v>
      </c>
      <c r="F7" s="32">
        <f>'Income Yearly'!F11/'Income Yearly'!F5*100</f>
        <v>7.0759788820025857</v>
      </c>
      <c r="G7" s="32">
        <f>'Income Yearly'!G11/'Income Yearly'!G5*100</f>
        <v>3.5261507039171343</v>
      </c>
    </row>
    <row r="8" spans="2:8" ht="16" customHeight="1" x14ac:dyDescent="0.15">
      <c r="B8" s="1" t="s">
        <v>154</v>
      </c>
      <c r="C8" s="32">
        <f>'Income Yearly'!C27/'Income Yearly'!C5*100</f>
        <v>4.9811381515388513</v>
      </c>
      <c r="D8" s="32">
        <f>'Income Yearly'!D27/'Income Yearly'!D5*100</f>
        <v>4.4399235421021448</v>
      </c>
      <c r="E8" s="32">
        <f>'Income Yearly'!E27/'Income Yearly'!E5*100</f>
        <v>4.1218232550122273</v>
      </c>
      <c r="F8" s="32">
        <f>'Income Yearly'!F27/'Income Yearly'!F5*100</f>
        <v>6.3196936199002085</v>
      </c>
      <c r="G8" s="32">
        <f>'Income Yearly'!G27/'Income Yearly'!G5*100</f>
        <v>1.8761397622000144</v>
      </c>
    </row>
    <row r="9" spans="2:8" ht="16" customHeight="1" x14ac:dyDescent="0.15">
      <c r="B9" s="1" t="s">
        <v>144</v>
      </c>
      <c r="C9" s="32">
        <f>'Income Yearly'!C27/'Balance Sheet Yearly'!C18*100</f>
        <v>4.977760410081947</v>
      </c>
      <c r="D9" s="32">
        <f>'Income Yearly'!D27/'Balance Sheet Yearly'!D18*100</f>
        <v>4.5580253147125989</v>
      </c>
      <c r="E9" s="32">
        <f>'Income Yearly'!E27/'Balance Sheet Yearly'!E18*100</f>
        <v>4.4491476149498803</v>
      </c>
      <c r="F9" s="32">
        <f>'Income Yearly'!F27/'Balance Sheet Yearly'!F18*100</f>
        <v>6.3193882358626192</v>
      </c>
      <c r="G9" s="32">
        <f>'Income Yearly'!G27/'Balance Sheet Yearly'!G18*100</f>
        <v>1.7487795259529217</v>
      </c>
    </row>
    <row r="10" spans="2:8" ht="16" customHeight="1" x14ac:dyDescent="0.15">
      <c r="B10" s="1" t="s">
        <v>145</v>
      </c>
      <c r="C10" s="32">
        <f>'Income Yearly'!C27/'Balance Sheet Yearly'!C29</f>
        <v>0.15702269596113408</v>
      </c>
      <c r="D10" s="32">
        <f>'Income Yearly'!D27/'Balance Sheet Yearly'!D29</f>
        <v>0.15225390984360626</v>
      </c>
      <c r="E10" s="32">
        <f>'Income Yearly'!E27/'Balance Sheet Yearly'!E29</f>
        <v>0.15341433096756085</v>
      </c>
      <c r="F10" s="32">
        <f>'Income Yearly'!F27/'Balance Sheet Yearly'!F29</f>
        <v>0.21644323071830521</v>
      </c>
      <c r="G10" s="32">
        <f>'Income Yearly'!G27/'Balance Sheet Yearly'!G29</f>
        <v>7.0292429625580757E-2</v>
      </c>
    </row>
    <row r="11" spans="2:8" ht="16" customHeight="1" x14ac:dyDescent="0.15">
      <c r="B11" s="1" t="s">
        <v>168</v>
      </c>
      <c r="C11" s="32">
        <f>'Income Yearly'!C11/('Balance Sheet Yearly'!C18-'Balance Sheet Yearly'!C19)</f>
        <v>7.5476565470048329E-2</v>
      </c>
      <c r="D11" s="32">
        <f>'Income Yearly'!D11/('Balance Sheet Yearly'!D18-'Balance Sheet Yearly'!D19)</f>
        <v>6.6778144840056008E-2</v>
      </c>
      <c r="E11" s="32">
        <f>'Income Yearly'!E11/('Balance Sheet Yearly'!E18-'Balance Sheet Yearly'!E19)</f>
        <v>8.7074735080870047E-2</v>
      </c>
      <c r="F11" s="32">
        <f>'Income Yearly'!F11/('Balance Sheet Yearly'!F18-'Balance Sheet Yearly'!F19)</f>
        <v>8.4740367782166467E-2</v>
      </c>
      <c r="G11" s="32">
        <f>'Income Yearly'!G11/('Balance Sheet Yearly'!G18-'Balance Sheet Yearly'!G19)</f>
        <v>3.8247907204911939E-2</v>
      </c>
    </row>
    <row r="12" spans="2:8" ht="16" customHeight="1" x14ac:dyDescent="0.15">
      <c r="B12" s="1" t="s">
        <v>157</v>
      </c>
      <c r="C12" s="32">
        <f>'Income Yearly'!C26/'Income Yearly'!C5*100</f>
        <v>7.6574504301421538</v>
      </c>
      <c r="D12" s="32">
        <f>'Income Yearly'!D26/'Income Yearly'!D5*100</f>
        <v>6.8689149461776635</v>
      </c>
      <c r="E12" s="32">
        <f>'Income Yearly'!E26/'Income Yearly'!E5*100</f>
        <v>6.1008586234015274</v>
      </c>
      <c r="F12" s="32">
        <f>'Income Yearly'!F26/'Income Yearly'!F5*100</f>
        <v>9.1080424776195148</v>
      </c>
      <c r="G12" s="32">
        <f>'Income Yearly'!G26/'Income Yearly'!G5*100</f>
        <v>3.5378218688452838</v>
      </c>
    </row>
    <row r="13" spans="2:8" ht="16" customHeight="1" x14ac:dyDescent="0.15">
      <c r="B13" s="33" t="s">
        <v>158</v>
      </c>
      <c r="C13" s="34">
        <f>'Income Yearly'!C27/'Balance Sheet Yearly'!C33</f>
        <v>17.677551020408163</v>
      </c>
      <c r="D13" s="34">
        <f>'Income Yearly'!D27/'Balance Sheet Yearly'!D33</f>
        <v>15.824701195219124</v>
      </c>
      <c r="E13" s="34">
        <f>'Income Yearly'!E27/'Balance Sheet Yearly'!E33</f>
        <v>14.715384615384615</v>
      </c>
      <c r="F13" s="34">
        <f>'Income Yearly'!F27/'Balance Sheet Yearly'!F33</f>
        <v>19.591760299625467</v>
      </c>
      <c r="G13" s="34">
        <f>'Income Yearly'!G27/'Balance Sheet Yearly'!G33</f>
        <v>4.9272030651340994</v>
      </c>
    </row>
    <row r="14" spans="2:8" ht="16" customHeight="1" x14ac:dyDescent="0.15">
      <c r="B14" s="35" t="s">
        <v>151</v>
      </c>
      <c r="C14" s="36"/>
      <c r="D14" s="36"/>
      <c r="E14" s="36"/>
      <c r="F14" s="36"/>
      <c r="G14" s="36"/>
    </row>
    <row r="15" spans="2:8" ht="16" customHeight="1" x14ac:dyDescent="0.15">
      <c r="B15" s="1" t="s">
        <v>155</v>
      </c>
      <c r="C15" s="3">
        <f>'Balance Sheet Yearly'!C5/'Balance Sheet Yearly'!C19</f>
        <v>1.3633096218644702</v>
      </c>
      <c r="D15" s="3">
        <f>'Balance Sheet Yearly'!D5/'Balance Sheet Yearly'!D19</f>
        <v>1.3697924333873104</v>
      </c>
      <c r="E15" s="3">
        <f>'Balance Sheet Yearly'!E5/'Balance Sheet Yearly'!E19</f>
        <v>1.4267199103264676</v>
      </c>
      <c r="F15" s="3">
        <f>'Balance Sheet Yearly'!F5/'Balance Sheet Yearly'!F19</f>
        <v>1.506588579795022</v>
      </c>
      <c r="G15" s="3">
        <f>'Balance Sheet Yearly'!G5/'Balance Sheet Yearly'!G19</f>
        <v>1.5838167053364269</v>
      </c>
    </row>
    <row r="16" spans="2:8" ht="16" customHeight="1" x14ac:dyDescent="0.15">
      <c r="B16" s="1" t="s">
        <v>156</v>
      </c>
      <c r="C16" s="3">
        <f>('Balance Sheet Yearly'!C5-'Balance Sheet Yearly'!C8)/'Balance Sheet Yearly'!C19</f>
        <v>1.3173343317109696</v>
      </c>
      <c r="D16" s="3">
        <f>('Balance Sheet Yearly'!D5-'Balance Sheet Yearly'!D8)/'Balance Sheet Yearly'!D19</f>
        <v>1.3253349035772117</v>
      </c>
      <c r="E16" s="3">
        <f>('Balance Sheet Yearly'!E5-'Balance Sheet Yearly'!E8)/'Balance Sheet Yearly'!E19</f>
        <v>1.3820933165195459</v>
      </c>
      <c r="F16" s="3">
        <f>('Balance Sheet Yearly'!F5-'Balance Sheet Yearly'!F8)/'Balance Sheet Yearly'!F19</f>
        <v>1.4636163982430455</v>
      </c>
      <c r="G16" s="3">
        <f>('Balance Sheet Yearly'!G5-'Balance Sheet Yearly'!G8)/'Balance Sheet Yearly'!G19</f>
        <v>1.5285189481825212</v>
      </c>
    </row>
    <row r="17" spans="2:7" ht="16" customHeight="1" x14ac:dyDescent="0.15">
      <c r="B17" s="33" t="s">
        <v>159</v>
      </c>
      <c r="C17" s="34">
        <f>'Balance Sheet Yearly'!C6/'Balance Sheet Yearly'!C19</f>
        <v>0.48678397603893675</v>
      </c>
      <c r="D17" s="34">
        <f>'Balance Sheet Yearly'!D6/'Balance Sheet Yearly'!D19</f>
        <v>0.50463712645370229</v>
      </c>
      <c r="E17" s="34">
        <f>'Balance Sheet Yearly'!E6/'Balance Sheet Yearly'!E19</f>
        <v>0.48318621269440942</v>
      </c>
      <c r="F17" s="34">
        <f>'Balance Sheet Yearly'!F6/'Balance Sheet Yearly'!F19</f>
        <v>0.51881405563689609</v>
      </c>
      <c r="G17" s="34">
        <f>'Balance Sheet Yearly'!G6/'Balance Sheet Yearly'!G19</f>
        <v>0.47186774941995357</v>
      </c>
    </row>
    <row r="18" spans="2:7" ht="16" customHeight="1" x14ac:dyDescent="0.15">
      <c r="B18" s="35" t="s">
        <v>152</v>
      </c>
      <c r="C18" s="36"/>
      <c r="D18" s="36"/>
      <c r="E18" s="36"/>
      <c r="F18" s="36"/>
      <c r="G18" s="36"/>
    </row>
    <row r="19" spans="2:7" ht="16" customHeight="1" x14ac:dyDescent="0.15">
      <c r="B19" s="1" t="s">
        <v>146</v>
      </c>
      <c r="C19" s="3">
        <f>'Balance Sheet Yearly'!C28/'Balance Sheet Yearly'!C29</f>
        <v>2.1544848089333621</v>
      </c>
      <c r="D19" s="3">
        <f>'Balance Sheet Yearly'!D28/'Balance Sheet Yearly'!D29</f>
        <v>2.3403480527445568</v>
      </c>
      <c r="E19" s="3">
        <f>'Balance Sheet Yearly'!E28/'Balance Sheet Yearly'!E29</f>
        <v>2.4481735434460083</v>
      </c>
      <c r="F19" s="3">
        <f>'Balance Sheet Yearly'!F28/'Balance Sheet Yearly'!F29</f>
        <v>2.4250662032439592</v>
      </c>
      <c r="G19" s="3">
        <f>'Balance Sheet Yearly'!G28/'Balance Sheet Yearly'!G29</f>
        <v>3.0195135282864172</v>
      </c>
    </row>
    <row r="20" spans="2:7" ht="16" customHeight="1" x14ac:dyDescent="0.15">
      <c r="B20" s="1" t="s">
        <v>147</v>
      </c>
      <c r="C20" s="3">
        <f>'Income Yearly'!C11/'Income Yearly'!C15</f>
        <v>7.4617449664429527</v>
      </c>
      <c r="D20" s="3">
        <f>'Income Yearly'!D11/'Income Yearly'!D15</f>
        <v>7.0778097982708932</v>
      </c>
      <c r="E20" s="3">
        <f>'Income Yearly'!E11/'Income Yearly'!E15</f>
        <v>9.0638606676342519</v>
      </c>
      <c r="F20" s="3">
        <f>'Income Yearly'!F11/'Income Yearly'!F15</f>
        <v>7.3858764186633037</v>
      </c>
      <c r="G20" s="3">
        <f>'Income Yearly'!G11/'Income Yearly'!G15</f>
        <v>3.5967261904761907</v>
      </c>
    </row>
    <row r="21" spans="2:7" ht="16" customHeight="1" x14ac:dyDescent="0.15">
      <c r="B21" s="1" t="s">
        <v>160</v>
      </c>
      <c r="C21" s="3">
        <f>'Balance Sheet Yearly'!C28/'Balance Sheet Yearly'!C18</f>
        <v>0.68299102371073594</v>
      </c>
      <c r="D21" s="3">
        <f>'Balance Sheet Yearly'!D28/'Balance Sheet Yearly'!D18</f>
        <v>0.70062999896721478</v>
      </c>
      <c r="E21" s="3">
        <f>'Balance Sheet Yearly'!E28/'Balance Sheet Yearly'!E18</f>
        <v>0.70999139474847084</v>
      </c>
      <c r="F21" s="3">
        <f>'Balance Sheet Yearly'!F28/'Balance Sheet Yearly'!F18</f>
        <v>0.70803484059581767</v>
      </c>
      <c r="G21" s="3">
        <f>'Balance Sheet Yearly'!G28/'Balance Sheet Yearly'!G18</f>
        <v>0.75121367474876588</v>
      </c>
    </row>
    <row r="22" spans="2:7" ht="16" customHeight="1" x14ac:dyDescent="0.15">
      <c r="B22" s="1" t="s">
        <v>161</v>
      </c>
      <c r="C22" s="3">
        <f>'Balance Sheet Yearly'!C29/'Balance Sheet Yearly'!C18</f>
        <v>0.31700897628926406</v>
      </c>
      <c r="D22" s="3">
        <f>'Balance Sheet Yearly'!D29/'Balance Sheet Yearly'!D18</f>
        <v>0.29937000103278522</v>
      </c>
      <c r="E22" s="3">
        <f>'Balance Sheet Yearly'!E29/'Balance Sheet Yearly'!E18</f>
        <v>0.29000860525152916</v>
      </c>
      <c r="F22" s="3">
        <f>'Balance Sheet Yearly'!F29/'Balance Sheet Yearly'!F18</f>
        <v>0.29196515940418233</v>
      </c>
      <c r="G22" s="3">
        <f>'Balance Sheet Yearly'!G29/'Balance Sheet Yearly'!G18</f>
        <v>0.24878632525123406</v>
      </c>
    </row>
    <row r="23" spans="2:7" ht="16" customHeight="1" x14ac:dyDescent="0.15">
      <c r="B23" s="33" t="s">
        <v>162</v>
      </c>
      <c r="C23" s="34">
        <f>'Balance Sheet Yearly'!C25/('Balance Sheet Yearly'!C25+'Balance Sheet Yearly'!C29)</f>
        <v>0.41753600540609032</v>
      </c>
      <c r="D23" s="34">
        <f>'Balance Sheet Yearly'!D25/('Balance Sheet Yearly'!D25+'Balance Sheet Yearly'!D29)</f>
        <v>0.43122506377133885</v>
      </c>
      <c r="E23" s="34">
        <f>'Balance Sheet Yearly'!E25/('Balance Sheet Yearly'!E25+'Balance Sheet Yearly'!E29)</f>
        <v>0.44251704481949256</v>
      </c>
      <c r="F23" s="34">
        <f>'Balance Sheet Yearly'!F25/('Balance Sheet Yearly'!F25+'Balance Sheet Yearly'!F29)</f>
        <v>0.44556090846524432</v>
      </c>
      <c r="G23" s="34">
        <f>'Balance Sheet Yearly'!G25/('Balance Sheet Yearly'!G25+'Balance Sheet Yearly'!G29)</f>
        <v>0.54047672870670382</v>
      </c>
    </row>
    <row r="24" spans="2:7" ht="16" customHeight="1" x14ac:dyDescent="0.15">
      <c r="B24" s="35" t="s">
        <v>148</v>
      </c>
      <c r="C24" s="36"/>
      <c r="D24" s="36"/>
      <c r="E24" s="36"/>
      <c r="F24" s="36"/>
      <c r="G24" s="36"/>
    </row>
    <row r="25" spans="2:7" ht="16" customHeight="1" x14ac:dyDescent="0.15">
      <c r="B25" s="1" t="s">
        <v>149</v>
      </c>
      <c r="C25" s="3">
        <f>'Income Yearly'!C5/'Balance Sheet Yearly'!C5</f>
        <v>4.7755258966331633</v>
      </c>
      <c r="D25" s="3">
        <f>'Income Yearly'!D5/'Balance Sheet Yearly'!D5</f>
        <v>4.8071466953250939</v>
      </c>
      <c r="E25" s="3">
        <f>'Income Yearly'!E5/'Balance Sheet Yearly'!E5</f>
        <v>4.5579671004173825</v>
      </c>
      <c r="F25" s="3">
        <f>'Income Yearly'!F5/'Balance Sheet Yearly'!F5</f>
        <v>4.0220116618075803</v>
      </c>
      <c r="G25" s="3">
        <f>'Income Yearly'!G5/'Balance Sheet Yearly'!G5</f>
        <v>4.1839101507660379</v>
      </c>
    </row>
    <row r="26" spans="2:7" ht="16" customHeight="1" x14ac:dyDescent="0.15">
      <c r="B26" s="1" t="s">
        <v>150</v>
      </c>
      <c r="C26" s="3">
        <f>'Income Yearly'!C6/'Balance Sheet Yearly'!C8</f>
        <v>63.612377850162865</v>
      </c>
      <c r="D26" s="3">
        <f>'Income Yearly'!D6/'Balance Sheet Yearly'!D8</f>
        <v>66.312913907284766</v>
      </c>
      <c r="E26" s="3">
        <f>'Income Yearly'!E6/'Balance Sheet Yearly'!E8</f>
        <v>65.948194662480375</v>
      </c>
      <c r="F26" s="3">
        <f>'Income Yearly'!F6/'Balance Sheet Yearly'!F8</f>
        <v>60.153321976149918</v>
      </c>
      <c r="G26" s="3">
        <f>'Income Yearly'!G6/'Balance Sheet Yearly'!G8</f>
        <v>56.968531468531467</v>
      </c>
    </row>
    <row r="27" spans="2:7" ht="16" customHeight="1" x14ac:dyDescent="0.15">
      <c r="B27" s="1" t="s">
        <v>163</v>
      </c>
      <c r="C27" s="3">
        <f>'Income Yearly'!C5/(('Balance Sheet Yearly'!D9+'Balance Sheet Yearly'!C9)/2)</f>
        <v>8.5768680641183721</v>
      </c>
      <c r="D27" s="3">
        <f>'Income Yearly'!D5/(('Balance Sheet Yearly'!E9+'Balance Sheet Yearly'!D9)/2)</f>
        <v>8.1140084349916108</v>
      </c>
      <c r="E27" s="3">
        <f>'Income Yearly'!E5/(('Balance Sheet Yearly'!F9+'Balance Sheet Yearly'!E9)/2)</f>
        <v>7.7572288149757647</v>
      </c>
      <c r="F27" s="3">
        <f>'Income Yearly'!F5/(('Balance Sheet Yearly'!G9+'Balance Sheet Yearly'!F9)/2)</f>
        <v>7.4667809300437504</v>
      </c>
      <c r="G27" s="3">
        <f>'Income Yearly'!G5/(('Balance Sheet Yearly'!H9+'Balance Sheet Yearly'!G9)/2)</f>
        <v>7.13341658861484</v>
      </c>
    </row>
    <row r="28" spans="2:7" ht="16" customHeight="1" x14ac:dyDescent="0.15">
      <c r="B28" s="1" t="s">
        <v>164</v>
      </c>
      <c r="C28" s="3">
        <f>((('Balance Sheet Yearly'!C9+'Balance Sheet Yearly'!D9)/2)/'Income Yearly'!C5)*365</f>
        <v>42.55632677002346</v>
      </c>
      <c r="D28" s="3">
        <f>((('Balance Sheet Yearly'!D9+'Balance Sheet Yearly'!E9)/2)/'Income Yearly'!D5)*365</f>
        <v>44.983931545589698</v>
      </c>
      <c r="E28" s="3">
        <f>((('Balance Sheet Yearly'!E9+'Balance Sheet Yearly'!F9)/2)/'Income Yearly'!E5)*365</f>
        <v>47.052885599474266</v>
      </c>
      <c r="F28" s="3">
        <f>((('Balance Sheet Yearly'!F9+'Balance Sheet Yearly'!G9)/2)/'Income Yearly'!F5)*365</f>
        <v>48.883180505720468</v>
      </c>
      <c r="G28" s="3">
        <f>((('Balance Sheet Yearly'!G9+'Balance Sheet Yearly'!H9)/2)/'Income Yearly'!G5)*365</f>
        <v>51.167627106280541</v>
      </c>
    </row>
    <row r="29" spans="2:7" ht="16" customHeight="1" x14ac:dyDescent="0.15">
      <c r="B29" s="1" t="s">
        <v>165</v>
      </c>
      <c r="C29" s="3">
        <f>((('Balance Sheet Yearly'!C8+'Balance Sheet Yearly'!D8)/2)/'Income Yearly'!C6)*365</f>
        <v>5.6911516206667008</v>
      </c>
      <c r="D29" s="3">
        <f>((('Balance Sheet Yearly'!D8+'Balance Sheet Yearly'!E8)/2)/'Income Yearly'!D6)*365</f>
        <v>5.6545701944922975</v>
      </c>
      <c r="E29" s="3">
        <f>((('Balance Sheet Yearly'!E8+'Balance Sheet Yearly'!F8)/2)/'Income Yearly'!E6)*365</f>
        <v>5.3174319788616726</v>
      </c>
      <c r="F29" s="3">
        <f>((('Balance Sheet Yearly'!F8+'Balance Sheet Yearly'!G8)/2)/'Income Yearly'!F6)*365</f>
        <v>5.9903001982441229</v>
      </c>
      <c r="G29" s="3">
        <f>((('Balance Sheet Yearly'!G8+'Balance Sheet Yearly'!H8)/2)/'Income Yearly'!G6)*365</f>
        <v>6.3006352421285214</v>
      </c>
    </row>
    <row r="30" spans="2:7" ht="16" customHeight="1" x14ac:dyDescent="0.15">
      <c r="B30" s="1" t="s">
        <v>166</v>
      </c>
      <c r="C30" s="3">
        <f>'Income Yearly'!C6/(('Balance Sheet Yearly'!C20+'Balance Sheet Yearly'!D20)/2)</f>
        <v>11.100753161858746</v>
      </c>
      <c r="D30" s="3">
        <f>'Income Yearly'!D6/(('Balance Sheet Yearly'!D20+'Balance Sheet Yearly'!E20)/2)</f>
        <v>10.168316831683168</v>
      </c>
      <c r="E30" s="3">
        <f>'Income Yearly'!E6/(('Balance Sheet Yearly'!E20+'Balance Sheet Yearly'!F20)/2)</f>
        <v>10.67437428535129</v>
      </c>
      <c r="F30" s="3">
        <f>'Income Yearly'!F6/(('Balance Sheet Yearly'!F20+'Balance Sheet Yearly'!G20)/2)</f>
        <v>9.9324894514767941</v>
      </c>
      <c r="G30" s="3">
        <f>'Income Yearly'!G6/(('Balance Sheet Yearly'!G20+'Balance Sheet Yearly'!H20)/2)</f>
        <v>10.346404191141451</v>
      </c>
    </row>
    <row r="31" spans="2:7" ht="16" customHeight="1" x14ac:dyDescent="0.15">
      <c r="B31" s="33" t="s">
        <v>167</v>
      </c>
      <c r="C31" s="34">
        <f>((('Balance Sheet Yearly'!C20+'Balance Sheet Yearly'!D20)/2)/'Income Yearly'!C6)*365</f>
        <v>32.880651851093248</v>
      </c>
      <c r="D31" s="34">
        <f>((('Balance Sheet Yearly'!D20+'Balance Sheet Yearly'!E20)/2)/'Income Yearly'!D6)*365</f>
        <v>35.895813047711783</v>
      </c>
      <c r="E31" s="34">
        <f>((('Balance Sheet Yearly'!E20+'Balance Sheet Yearly'!F20)/2)/'Income Yearly'!E6)*365</f>
        <v>34.194041752957702</v>
      </c>
      <c r="F31" s="34">
        <f>((('Balance Sheet Yearly'!F20+'Balance Sheet Yearly'!G20)/2)/'Income Yearly'!F6)*365</f>
        <v>36.748088360237894</v>
      </c>
      <c r="G31" s="34">
        <f>((('Balance Sheet Yearly'!G20+'Balance Sheet Yearly'!H20)/2)/'Income Yearly'!G6)*365</f>
        <v>35.277956791260053</v>
      </c>
    </row>
    <row r="32" spans="2:7" ht="16" customHeight="1" x14ac:dyDescent="0.15">
      <c r="B32" s="35" t="s">
        <v>169</v>
      </c>
      <c r="C32" s="36"/>
      <c r="D32" s="36"/>
      <c r="E32" s="36"/>
      <c r="F32" s="36"/>
      <c r="G32" s="36"/>
    </row>
    <row r="33" spans="2:7" ht="16" customHeight="1" x14ac:dyDescent="0.15">
      <c r="B33" s="1" t="s">
        <v>170</v>
      </c>
      <c r="C33" s="3">
        <f>'Cash Flow Yearly'!C5/'Balance Sheet Yearly'!C19</f>
        <v>0.62238861849494576</v>
      </c>
      <c r="D33" s="3">
        <f>'Cash Flow Yearly'!D5/'Balance Sheet Yearly'!D19</f>
        <v>0.65125864860886207</v>
      </c>
      <c r="E33" s="3">
        <f>'Cash Flow Yearly'!E5/'Balance Sheet Yearly'!E19</f>
        <v>0.68880481995236098</v>
      </c>
      <c r="F33" s="3">
        <f>'Cash Flow Yearly'!F5/'Balance Sheet Yearly'!F19</f>
        <v>0.74194729136163984</v>
      </c>
      <c r="G33" s="3">
        <f>'Cash Flow Yearly'!G5/'Balance Sheet Yearly'!G19</f>
        <v>0.49274941995359628</v>
      </c>
    </row>
    <row r="34" spans="2:7" ht="16" customHeight="1" x14ac:dyDescent="0.15">
      <c r="B34" s="33" t="s">
        <v>171</v>
      </c>
      <c r="C34" s="37">
        <f>'Cash Flow Yearly'!C5-'Cash Flow Yearly'!C15</f>
        <v>3136000000</v>
      </c>
      <c r="D34" s="37">
        <f>'Cash Flow Yearly'!D5-'Cash Flow Yearly'!D15</f>
        <v>2674000000</v>
      </c>
      <c r="E34" s="37">
        <f>'Cash Flow Yearly'!E5-'Cash Flow Yearly'!E15</f>
        <v>3069000000</v>
      </c>
      <c r="F34" s="37">
        <f>'Cash Flow Yearly'!F5-'Cash Flow Yearly'!F15</f>
        <v>4251000000</v>
      </c>
      <c r="G34" s="37">
        <f>'Cash Flow Yearly'!G5-'Cash Flow Yearly'!G15</f>
        <v>-771000000</v>
      </c>
    </row>
  </sheetData>
  <mergeCells count="1">
    <mergeCell ref="C3:G3"/>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C1C8BD73-5B1D-E948-8CBC-9AA8C6F50845}">
          <x14:colorSeries rgb="FF376092"/>
          <x14:colorNegative rgb="FFD00000"/>
          <x14:colorAxis rgb="FF000000"/>
          <x14:colorMarkers rgb="FFD00000"/>
          <x14:colorFirst rgb="FFD00000"/>
          <x14:colorLast rgb="FFD00000"/>
          <x14:colorHigh rgb="FFD00000"/>
          <x14:colorLow rgb="FFD00000"/>
          <x14:sparklines>
            <x14:sparkline>
              <xm:f>'Yearly Ratios'!C6:G6</xm:f>
              <xm:sqref>H6</xm:sqref>
            </x14:sparkline>
            <x14:sparkline>
              <xm:f>'Yearly Ratios'!C7:G7</xm:f>
              <xm:sqref>H7</xm:sqref>
            </x14:sparkline>
            <x14:sparkline>
              <xm:f>'Yearly Ratios'!C8:G8</xm:f>
              <xm:sqref>H8</xm:sqref>
            </x14:sparkline>
            <x14:sparkline>
              <xm:f>'Yearly Ratios'!C9:G9</xm:f>
              <xm:sqref>H9</xm:sqref>
            </x14:sparkline>
            <x14:sparkline>
              <xm:f>'Yearly Ratios'!C10:G10</xm:f>
              <xm:sqref>H10</xm:sqref>
            </x14:sparkline>
            <x14:sparkline>
              <xm:f>'Yearly Ratios'!C11:G11</xm:f>
              <xm:sqref>H11</xm:sqref>
            </x14:sparkline>
            <x14:sparkline>
              <xm:f>'Yearly Ratios'!C12:G12</xm:f>
              <xm:sqref>H12</xm:sqref>
            </x14:sparkline>
            <x14:sparkline>
              <xm:f>'Yearly Ratios'!C13:G13</xm:f>
              <xm:sqref>H13</xm:sqref>
            </x14:sparkline>
            <x14:sparkline>
              <xm:f>'Yearly Ratios'!C14:G14</xm:f>
              <xm:sqref>H14</xm:sqref>
            </x14:sparkline>
            <x14:sparkline>
              <xm:f>'Yearly Ratios'!C15:G15</xm:f>
              <xm:sqref>H15</xm:sqref>
            </x14:sparkline>
            <x14:sparkline>
              <xm:f>'Yearly Ratios'!C16:G16</xm:f>
              <xm:sqref>H16</xm:sqref>
            </x14:sparkline>
            <x14:sparkline>
              <xm:f>'Yearly Ratios'!C17:G17</xm:f>
              <xm:sqref>H17</xm:sqref>
            </x14:sparkline>
            <x14:sparkline>
              <xm:f>'Yearly Ratios'!C18:G18</xm:f>
              <xm:sqref>H18</xm:sqref>
            </x14:sparkline>
            <x14:sparkline>
              <xm:f>'Yearly Ratios'!C19:G19</xm:f>
              <xm:sqref>H19</xm:sqref>
            </x14:sparkline>
            <x14:sparkline>
              <xm:f>'Yearly Ratios'!C20:G20</xm:f>
              <xm:sqref>H20</xm:sqref>
            </x14:sparkline>
            <x14:sparkline>
              <xm:f>'Yearly Ratios'!C21:G21</xm:f>
              <xm:sqref>H21</xm:sqref>
            </x14:sparkline>
            <x14:sparkline>
              <xm:f>'Yearly Ratios'!C22:G22</xm:f>
              <xm:sqref>H22</xm:sqref>
            </x14:sparkline>
            <x14:sparkline>
              <xm:f>'Yearly Ratios'!C23:G23</xm:f>
              <xm:sqref>H23</xm:sqref>
            </x14:sparkline>
            <x14:sparkline>
              <xm:f>'Yearly Ratios'!C24:G24</xm:f>
              <xm:sqref>H24</xm:sqref>
            </x14:sparkline>
            <x14:sparkline>
              <xm:f>'Yearly Ratios'!C25:G25</xm:f>
              <xm:sqref>H25</xm:sqref>
            </x14:sparkline>
            <x14:sparkline>
              <xm:f>'Yearly Ratios'!C26:G26</xm:f>
              <xm:sqref>H26</xm:sqref>
            </x14:sparkline>
            <x14:sparkline>
              <xm:f>'Yearly Ratios'!C27:G27</xm:f>
              <xm:sqref>H27</xm:sqref>
            </x14:sparkline>
            <x14:sparkline>
              <xm:f>'Yearly Ratios'!C28:G28</xm:f>
              <xm:sqref>H28</xm:sqref>
            </x14:sparkline>
            <x14:sparkline>
              <xm:f>'Yearly Ratios'!C29:G29</xm:f>
              <xm:sqref>H29</xm:sqref>
            </x14:sparkline>
            <x14:sparkline>
              <xm:f>'Yearly Ratios'!C30:G30</xm:f>
              <xm:sqref>H30</xm:sqref>
            </x14:sparkline>
            <x14:sparkline>
              <xm:f>'Yearly Ratios'!C31:G31</xm:f>
              <xm:sqref>H31</xm:sqref>
            </x14:sparkline>
            <x14:sparkline>
              <xm:f>'Yearly Ratios'!C32:G32</xm:f>
              <xm:sqref>H32</xm:sqref>
            </x14:sparkline>
            <x14:sparkline>
              <xm:f>'Yearly Ratios'!C33:G33</xm:f>
              <xm:sqref>H33</xm:sqref>
            </x14:sparkline>
            <x14:sparkline>
              <xm:f>'Yearly Ratios'!C34:G34</xm:f>
              <xm:sqref>H34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DD38D-0BB3-D74A-A202-1B8A8D2F00E8}">
  <dimension ref="B2:G30"/>
  <sheetViews>
    <sheetView showGridLines="0" zoomScaleNormal="100" workbookViewId="0">
      <selection activeCell="B2" sqref="B2"/>
    </sheetView>
  </sheetViews>
  <sheetFormatPr baseColWidth="10" defaultRowHeight="16" customHeight="1" x14ac:dyDescent="0.15"/>
  <cols>
    <col min="1" max="1" width="10.83203125" style="1"/>
    <col min="2" max="2" width="40.6640625" style="1" bestFit="1" customWidth="1"/>
    <col min="3" max="3" width="11.83203125" style="1" bestFit="1" customWidth="1"/>
    <col min="4" max="16384" width="10.83203125" style="1"/>
  </cols>
  <sheetData>
    <row r="2" spans="2:7" ht="16" customHeight="1" x14ac:dyDescent="0.2">
      <c r="B2" s="60" t="s">
        <v>210</v>
      </c>
    </row>
    <row r="3" spans="2:7" ht="16" customHeight="1" x14ac:dyDescent="0.15">
      <c r="C3" s="75"/>
      <c r="D3" s="75"/>
      <c r="E3" s="75"/>
      <c r="F3" s="75"/>
      <c r="G3" s="75"/>
    </row>
    <row r="4" spans="2:7" ht="16" customHeight="1" x14ac:dyDescent="0.15">
      <c r="B4" s="57"/>
      <c r="C4" s="39">
        <v>2024</v>
      </c>
      <c r="D4" s="39">
        <v>2023</v>
      </c>
      <c r="E4" s="39">
        <v>2022</v>
      </c>
      <c r="F4" s="39">
        <v>2021</v>
      </c>
      <c r="G4" s="39">
        <v>2020</v>
      </c>
    </row>
    <row r="5" spans="2:7" ht="16" customHeight="1" x14ac:dyDescent="0.15">
      <c r="B5" s="14" t="s">
        <v>0</v>
      </c>
      <c r="C5" s="48">
        <f>'Income Yearly'!C5/'Income Yearly'!C$5</f>
        <v>1</v>
      </c>
      <c r="D5" s="48">
        <f>'Income Yearly'!D5/'Income Yearly'!D$5</f>
        <v>1</v>
      </c>
      <c r="E5" s="48">
        <f>'Income Yearly'!E5/'Income Yearly'!E$5</f>
        <v>1</v>
      </c>
      <c r="F5" s="48">
        <f>'Income Yearly'!F5/'Income Yearly'!F$5</f>
        <v>1</v>
      </c>
      <c r="G5" s="48">
        <f>'Income Yearly'!G5/'Income Yearly'!G$5</f>
        <v>1</v>
      </c>
    </row>
    <row r="6" spans="2:7" ht="16" customHeight="1" x14ac:dyDescent="0.15">
      <c r="B6" s="20" t="s">
        <v>1</v>
      </c>
      <c r="C6" s="44">
        <f>'Income Yearly'!C6/'Income Yearly'!$C$5</f>
        <v>0.44921102268022267</v>
      </c>
      <c r="D6" s="44">
        <f>'Income Yearly'!D6/'Income Yearly'!D$5</f>
        <v>0.44771464660578353</v>
      </c>
      <c r="E6" s="44">
        <f>'Income Yearly'!E6/'Income Yearly'!E$5</f>
        <v>0.45257102226818785</v>
      </c>
      <c r="F6" s="44">
        <f>'Income Yearly'!F6/'Income Yearly'!F$5</f>
        <v>0.42658838026892826</v>
      </c>
      <c r="G6" s="44">
        <f>'Income Yearly'!G6/'Income Yearly'!G$5</f>
        <v>0.47539572543584507</v>
      </c>
    </row>
    <row r="7" spans="2:7" s="17" customFormat="1" ht="16" customHeight="1" x14ac:dyDescent="0.15">
      <c r="B7" s="14" t="s">
        <v>2</v>
      </c>
      <c r="C7" s="48">
        <f>'Income Yearly'!C7/'Income Yearly'!$C$5</f>
        <v>0.55078897731977738</v>
      </c>
      <c r="D7" s="48">
        <f>'Income Yearly'!D7/'Income Yearly'!D$5</f>
        <v>0.55228535339421647</v>
      </c>
      <c r="E7" s="48">
        <f>'Income Yearly'!E7/'Income Yearly'!E$5</f>
        <v>0.54742897773181221</v>
      </c>
      <c r="F7" s="48">
        <f>'Income Yearly'!F7/'Income Yearly'!F$5</f>
        <v>0.57341161973107169</v>
      </c>
      <c r="G7" s="48">
        <f>'Income Yearly'!G7/'Income Yearly'!G$5</f>
        <v>0.52460427456415493</v>
      </c>
    </row>
    <row r="8" spans="2:7" ht="16" customHeight="1" x14ac:dyDescent="0.15">
      <c r="B8" s="9" t="s">
        <v>3</v>
      </c>
      <c r="C8" s="43">
        <f>'Income Yearly'!C8/'Income Yearly'!$C$5</f>
        <v>6.7166582325067859E-3</v>
      </c>
      <c r="D8" s="43">
        <f>'Income Yearly'!D8/'Income Yearly'!D$5</f>
        <v>6.8968600842825361E-3</v>
      </c>
      <c r="E8" s="43">
        <f>'Income Yearly'!E8/'Income Yearly'!E$5</f>
        <v>7.110306712775928E-3</v>
      </c>
      <c r="F8" s="43">
        <f>'Income Yearly'!F8/'Income Yearly'!F$5</f>
        <v>7.5870150894615396E-3</v>
      </c>
      <c r="G8" s="43">
        <f>'Income Yearly'!G8/'Income Yearly'!G$5</f>
        <v>8.6804289153111103E-3</v>
      </c>
    </row>
    <row r="9" spans="2:7" ht="16" customHeight="1" x14ac:dyDescent="0.15">
      <c r="B9" s="9" t="s">
        <v>4</v>
      </c>
      <c r="C9" s="43">
        <f>'Income Yearly'!C9/'Income Yearly'!$C$5</f>
        <v>0</v>
      </c>
      <c r="D9" s="43">
        <f>'Income Yearly'!D9/'Income Yearly'!D$5</f>
        <v>0</v>
      </c>
      <c r="E9" s="43">
        <f>'Income Yearly'!E9/'Income Yearly'!E$5</f>
        <v>0</v>
      </c>
      <c r="F9" s="43">
        <f>'Income Yearly'!F9/'Income Yearly'!F$5</f>
        <v>0</v>
      </c>
      <c r="G9" s="43">
        <f>'Income Yearly'!G9/'Income Yearly'!G$5</f>
        <v>0</v>
      </c>
    </row>
    <row r="10" spans="2:7" ht="16" customHeight="1" x14ac:dyDescent="0.15">
      <c r="B10" s="9" t="s">
        <v>5</v>
      </c>
      <c r="C10" s="43">
        <f>'Income Yearly'!C10/'Income Yearly'!$C$5</f>
        <v>0.15978515894557666</v>
      </c>
      <c r="D10" s="43">
        <f>'Income Yearly'!D10/'Income Yearly'!D$5</f>
        <v>0.17153843574294944</v>
      </c>
      <c r="E10" s="43">
        <f>'Income Yearly'!E10/'Income Yearly'!E$5</f>
        <v>0.15928164355816984</v>
      </c>
      <c r="F10" s="43">
        <f>'Income Yearly'!F10/'Income Yearly'!F$5</f>
        <v>0.16313290565764199</v>
      </c>
      <c r="G10" s="43">
        <f>'Income Yearly'!G10/'Income Yearly'!G$5</f>
        <v>0.18021737544678679</v>
      </c>
    </row>
    <row r="11" spans="2:7" s="17" customFormat="1" ht="16" customHeight="1" x14ac:dyDescent="0.15">
      <c r="B11" s="23" t="s">
        <v>6</v>
      </c>
      <c r="C11" s="47">
        <f>'Income Yearly'!C11/'Income Yearly'!$C$5</f>
        <v>6.3934765607029487E-2</v>
      </c>
      <c r="D11" s="47">
        <f>'Income Yearly'!D11/'Income Yearly'!D$5</f>
        <v>5.4906607348453519E-2</v>
      </c>
      <c r="E11" s="47">
        <f>'Income Yearly'!E11/'Income Yearly'!E$5</f>
        <v>6.7278583971644962E-2</v>
      </c>
      <c r="F11" s="47">
        <f>'Income Yearly'!F11/'Income Yearly'!F$5</f>
        <v>7.0759788820025857E-2</v>
      </c>
      <c r="G11" s="47">
        <f>'Income Yearly'!G11/'Income Yearly'!G$5</f>
        <v>3.5261507039171344E-2</v>
      </c>
    </row>
    <row r="12" spans="2:7" ht="16" customHeight="1" x14ac:dyDescent="0.15">
      <c r="B12" s="9" t="s">
        <v>7</v>
      </c>
      <c r="C12" s="43">
        <f>'Income Yearly'!C12/'Income Yearly'!$C$5</f>
        <v>4.2554170308690253E-3</v>
      </c>
      <c r="D12" s="43">
        <f>'Income Yearly'!D12/'Income Yearly'!D$5</f>
        <v>2.2132549379059031E-3</v>
      </c>
      <c r="E12" s="43">
        <f>'Income Yearly'!E12/'Income Yearly'!E$5</f>
        <v>5.7097917541988521E-4</v>
      </c>
      <c r="F12" s="43">
        <f>'Income Yearly'!F12/'Income Yearly'!F$5</f>
        <v>6.2822417938216573E-4</v>
      </c>
      <c r="G12" s="43">
        <f>'Income Yearly'!G12/'Income Yearly'!G$5</f>
        <v>8.0239258881027059E-4</v>
      </c>
    </row>
    <row r="13" spans="2:7" ht="16" customHeight="1" x14ac:dyDescent="0.15">
      <c r="B13" s="9" t="s">
        <v>8</v>
      </c>
      <c r="C13" s="43">
        <f>'Income Yearly'!C13/'Income Yearly'!$C$5</f>
        <v>-8.5683396972903343E-3</v>
      </c>
      <c r="D13" s="43">
        <f>'Income Yearly'!D13/'Income Yearly'!D$5</f>
        <v>-7.7575703379126103E-3</v>
      </c>
      <c r="E13" s="43">
        <f>'Income Yearly'!E13/'Income Yearly'!E$5</f>
        <v>-7.4227292804585074E-3</v>
      </c>
      <c r="F13" s="43">
        <f>'Income Yearly'!F13/'Income Yearly'!F$5</f>
        <v>-9.5804187355780258E-3</v>
      </c>
      <c r="G13" s="43">
        <f>'Income Yearly'!G13/'Income Yearly'!G$5</f>
        <v>-9.8037785396454889E-3</v>
      </c>
    </row>
    <row r="14" spans="2:7" ht="16" customHeight="1" x14ac:dyDescent="0.15">
      <c r="B14" s="9" t="s">
        <v>9</v>
      </c>
      <c r="C14" s="43">
        <f>'Income Yearly'!C14/'Income Yearly'!$C$5</f>
        <v>4.2554170308690253E-3</v>
      </c>
      <c r="D14" s="43">
        <f>'Income Yearly'!D14/'Income Yearly'!D$5</f>
        <v>5.5443154000067068E-3</v>
      </c>
      <c r="E14" s="43">
        <f>'Income Yearly'!E14/'Income Yearly'!E$5</f>
        <v>5.7097917541988521E-4</v>
      </c>
      <c r="F14" s="43">
        <f>'Income Yearly'!F14/'Income Yearly'!F$5</f>
        <v>8.9521945561958603E-3</v>
      </c>
      <c r="G14" s="43">
        <f>'Income Yearly'!G14/'Income Yearly'!G$5</f>
        <v>8.0239258881027059E-4</v>
      </c>
    </row>
    <row r="15" spans="2:7" ht="16" customHeight="1" x14ac:dyDescent="0.15">
      <c r="B15" s="9" t="s">
        <v>10</v>
      </c>
      <c r="C15" s="43">
        <f>'Income Yearly'!C15/'Income Yearly'!$C$5</f>
        <v>8.5683396972903343E-3</v>
      </c>
      <c r="D15" s="43">
        <f>'Income Yearly'!D15/'Income Yearly'!D$5</f>
        <v>7.7575703379126103E-3</v>
      </c>
      <c r="E15" s="43">
        <f>'Income Yearly'!E15/'Income Yearly'!E$5</f>
        <v>7.4227292804585074E-3</v>
      </c>
      <c r="F15" s="43">
        <f>'Income Yearly'!F15/'Income Yearly'!F$5</f>
        <v>9.5804187355780258E-3</v>
      </c>
      <c r="G15" s="43">
        <f>'Income Yearly'!G15/'Income Yearly'!G$5</f>
        <v>9.8037785396454889E-3</v>
      </c>
    </row>
    <row r="16" spans="2:7" ht="16" customHeight="1" x14ac:dyDescent="0.15">
      <c r="B16" s="9" t="s">
        <v>12</v>
      </c>
      <c r="C16" s="43">
        <f>'Income Yearly'!C17/'Income Yearly'!$C$5</f>
        <v>-8.0507889773197771E-4</v>
      </c>
      <c r="D16" s="43">
        <f>'Income Yearly'!D16/'Income Yearly'!D$5</f>
        <v>1.0077575703379127</v>
      </c>
      <c r="E16" s="43">
        <f>'Income Yearly'!E16/'Income Yearly'!E$5</f>
        <v>1.0074227292804585</v>
      </c>
      <c r="F16" s="43">
        <f>'Income Yearly'!F16/'Income Yearly'!F$5</f>
        <v>1.0095804187355781</v>
      </c>
      <c r="G16" s="43">
        <f>'Income Yearly'!G16/'Income Yearly'!G$5</f>
        <v>1.0098037785396454</v>
      </c>
    </row>
    <row r="17" spans="2:7" ht="16" customHeight="1" x14ac:dyDescent="0.15">
      <c r="B17" s="9" t="s">
        <v>13</v>
      </c>
      <c r="C17" s="43">
        <f>'Income Yearly'!C18/'Income Yearly'!$C$5</f>
        <v>0</v>
      </c>
      <c r="D17" s="43">
        <f>'Income Yearly'!D17/'Income Yearly'!D$5</f>
        <v>-1.1960519108885437E-3</v>
      </c>
      <c r="E17" s="43">
        <f>'Income Yearly'!E17/'Income Yearly'!E$5</f>
        <v>1.4005149585770768E-4</v>
      </c>
      <c r="F17" s="43">
        <f>'Income Yearly'!F17/'Income Yearly'!F$5</f>
        <v>-3.8659949500440964E-4</v>
      </c>
      <c r="G17" s="43">
        <f>'Income Yearly'!G17/'Income Yearly'!G$5</f>
        <v>-1.3130060544168064E-4</v>
      </c>
    </row>
    <row r="18" spans="2:7" ht="16" customHeight="1" x14ac:dyDescent="0.15">
      <c r="B18" s="9" t="s">
        <v>14</v>
      </c>
      <c r="C18" s="43">
        <f>'Income Yearly'!C19/'Income Yearly'!$C$5</f>
        <v>8.8558678750517549E-4</v>
      </c>
      <c r="D18" s="43">
        <f>'Income Yearly'!D18/'Income Yearly'!D$5</f>
        <v>0</v>
      </c>
      <c r="E18" s="43">
        <f>'Income Yearly'!E18/'Income Yearly'!E$5</f>
        <v>0</v>
      </c>
      <c r="F18" s="43">
        <f>'Income Yearly'!F18/'Income Yearly'!F$5</f>
        <v>0</v>
      </c>
      <c r="G18" s="43">
        <f>'Income Yearly'!G18/'Income Yearly'!G$5</f>
        <v>0</v>
      </c>
    </row>
    <row r="19" spans="2:7" s="17" customFormat="1" ht="16" customHeight="1" x14ac:dyDescent="0.15">
      <c r="B19" s="23" t="s">
        <v>15</v>
      </c>
      <c r="C19" s="47">
        <f>'Income Yearly'!C20/'Income Yearly'!$C$5</f>
        <v>6.7120577816626031E-2</v>
      </c>
      <c r="D19" s="47">
        <f>'Income Yearly'!D19/'Income Yearly'!D$5</f>
        <v>9.8366886129151255E-4</v>
      </c>
      <c r="E19" s="47">
        <f>'Income Yearly'!E19/'Income Yearly'!E$5</f>
        <v>8.4030897514624609E-4</v>
      </c>
      <c r="F19" s="47">
        <f>'Income Yearly'!F19/'Income Yearly'!F$5</f>
        <v>8.6984886375992177E-4</v>
      </c>
      <c r="G19" s="47">
        <f>'Income Yearly'!G19/'Income Yearly'!G$5</f>
        <v>1.2254723174556861E-3</v>
      </c>
    </row>
    <row r="20" spans="2:7" ht="16" customHeight="1" x14ac:dyDescent="0.15">
      <c r="B20" s="9" t="s">
        <v>16</v>
      </c>
      <c r="C20" s="43">
        <f>'Income Yearly'!C21/'Income Yearly'!$C$5</f>
        <v>1.730919630123752E-2</v>
      </c>
      <c r="D20" s="43">
        <f>'Income Yearly'!D20/'Income Yearly'!D$5</f>
        <v>5.9947910262572519E-2</v>
      </c>
      <c r="E20" s="43">
        <f>'Income Yearly'!E20/'Income Yearly'!E$5</f>
        <v>5.2745547978410523E-2</v>
      </c>
      <c r="F20" s="43">
        <f>'Income Yearly'!F20/'Income Yearly'!F$5</f>
        <v>8.063015717685719E-2</v>
      </c>
      <c r="G20" s="43">
        <f>'Income Yearly'!G20/'Income Yearly'!G$5</f>
        <v>2.4348967831351667E-2</v>
      </c>
    </row>
    <row r="21" spans="2:7" ht="16" customHeight="1" x14ac:dyDescent="0.15">
      <c r="B21" s="9" t="s">
        <v>17</v>
      </c>
      <c r="C21" s="43">
        <f>'Income Yearly'!C22/'Income Yearly'!$C$5</f>
        <v>8.5683396972903343E-3</v>
      </c>
      <c r="D21" s="43">
        <f>'Income Yearly'!D21/'Income Yearly'!D$5</f>
        <v>1.5548674841551067E-2</v>
      </c>
      <c r="E21" s="43">
        <f>'Income Yearly'!E21/'Income Yearly'!E$5</f>
        <v>1.1527315428288247E-2</v>
      </c>
      <c r="F21" s="43">
        <f>'Income Yearly'!F21/'Income Yearly'!F$5</f>
        <v>1.7433220977855098E-2</v>
      </c>
      <c r="G21" s="43">
        <f>'Income Yearly'!G21/'Income Yearly'!G$5</f>
        <v>5.5875702093515205E-3</v>
      </c>
    </row>
    <row r="22" spans="2:7" s="17" customFormat="1" ht="16" customHeight="1" x14ac:dyDescent="0.15">
      <c r="B22" s="23" t="s">
        <v>18</v>
      </c>
      <c r="C22" s="47">
        <f>'Income Yearly'!C23/'Income Yearly'!$C$5</f>
        <v>4.9811381515388511E-2</v>
      </c>
      <c r="D22" s="47">
        <f>'Income Yearly'!D22/'Income Yearly'!D$5</f>
        <v>7.7575703379126103E-3</v>
      </c>
      <c r="E22" s="47">
        <f>'Income Yearly'!E22/'Income Yearly'!E$5</f>
        <v>7.4227292804585074E-3</v>
      </c>
      <c r="F22" s="47">
        <f>'Income Yearly'!F22/'Income Yearly'!F$5</f>
        <v>1.4328343783600933E-2</v>
      </c>
      <c r="G22" s="47">
        <f>'Income Yearly'!G22/'Income Yearly'!G$5</f>
        <v>9.8037785396454889E-3</v>
      </c>
    </row>
    <row r="23" spans="2:7" s="17" customFormat="1" ht="16" customHeight="1" x14ac:dyDescent="0.15">
      <c r="B23" s="14" t="s">
        <v>22</v>
      </c>
      <c r="C23" s="48">
        <f>'Income Yearly'!C27/'Income Yearly'!$C$5</f>
        <v>4.9811381515388511E-2</v>
      </c>
      <c r="D23" s="48">
        <f>'Income Yearly'!D23/'Income Yearly'!D$5</f>
        <v>4.4399235421021449E-2</v>
      </c>
      <c r="E23" s="48">
        <f>'Income Yearly'!E23/'Income Yearly'!E$5</f>
        <v>4.1218232550122275E-2</v>
      </c>
      <c r="F23" s="48">
        <f>'Income Yearly'!F23/'Income Yearly'!F$5</f>
        <v>6.3196936199002088E-2</v>
      </c>
      <c r="G23" s="48">
        <f>'Income Yearly'!G23/'Income Yearly'!G$5</f>
        <v>1.8761397622000145E-2</v>
      </c>
    </row>
    <row r="24" spans="2:7" ht="16" customHeight="1" x14ac:dyDescent="0.15">
      <c r="C24" s="3"/>
      <c r="D24" s="3"/>
      <c r="E24" s="3"/>
      <c r="F24" s="3"/>
      <c r="G24" s="3"/>
    </row>
    <row r="25" spans="2:7" ht="16" customHeight="1" x14ac:dyDescent="0.15">
      <c r="C25" s="3"/>
      <c r="D25" s="3"/>
      <c r="E25" s="3"/>
      <c r="F25" s="3"/>
      <c r="G25" s="3"/>
    </row>
    <row r="26" spans="2:7" ht="16" customHeight="1" x14ac:dyDescent="0.15">
      <c r="C26" s="3"/>
      <c r="D26" s="3"/>
      <c r="E26" s="3"/>
      <c r="F26" s="3"/>
      <c r="G26" s="3"/>
    </row>
    <row r="27" spans="2:7" ht="16" customHeight="1" x14ac:dyDescent="0.15">
      <c r="C27" s="3"/>
      <c r="D27" s="3"/>
      <c r="E27" s="3"/>
      <c r="F27" s="3"/>
      <c r="G27" s="3"/>
    </row>
    <row r="28" spans="2:7" ht="16" customHeight="1" x14ac:dyDescent="0.15">
      <c r="B28" s="17"/>
      <c r="C28" s="3"/>
      <c r="D28" s="3"/>
      <c r="E28" s="3"/>
      <c r="F28" s="3"/>
      <c r="G28" s="3"/>
    </row>
    <row r="29" spans="2:7" ht="16" customHeight="1" x14ac:dyDescent="0.15">
      <c r="C29" s="3"/>
      <c r="D29" s="3"/>
      <c r="E29" s="3"/>
      <c r="F29" s="3"/>
      <c r="G29" s="3"/>
    </row>
    <row r="30" spans="2:7" ht="16" customHeight="1" x14ac:dyDescent="0.15">
      <c r="C30" s="45"/>
      <c r="D30" s="45"/>
      <c r="E30" s="45"/>
      <c r="F30" s="45"/>
      <c r="G30" s="45"/>
    </row>
  </sheetData>
  <mergeCells count="1">
    <mergeCell ref="C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B2E1-C359-D44A-A30F-EF96DD1C35AA}">
  <dimension ref="B2:L33"/>
  <sheetViews>
    <sheetView showGridLines="0" zoomScale="125" zoomScaleNormal="179" workbookViewId="0">
      <selection activeCell="B2" sqref="B2"/>
    </sheetView>
  </sheetViews>
  <sheetFormatPr baseColWidth="10" defaultRowHeight="16" customHeight="1" x14ac:dyDescent="0.15"/>
  <cols>
    <col min="1" max="1" width="10.83203125" style="1"/>
    <col min="2" max="2" width="34.5" style="1" bestFit="1" customWidth="1"/>
    <col min="3" max="3" width="11.83203125" style="1" bestFit="1" customWidth="1"/>
    <col min="4" max="16384" width="10.83203125" style="1"/>
  </cols>
  <sheetData>
    <row r="2" spans="2:12" ht="16" customHeight="1" x14ac:dyDescent="0.2">
      <c r="B2" s="60" t="s">
        <v>211</v>
      </c>
    </row>
    <row r="3" spans="2:12" ht="16" customHeight="1" x14ac:dyDescent="0.15">
      <c r="C3" s="41"/>
      <c r="D3" s="41"/>
      <c r="E3" s="41"/>
      <c r="F3" s="41"/>
      <c r="G3" s="41"/>
    </row>
    <row r="4" spans="2:12" ht="16" customHeight="1" x14ac:dyDescent="0.15">
      <c r="B4" s="57"/>
      <c r="C4" s="39">
        <v>2024</v>
      </c>
      <c r="D4" s="39">
        <v>2023</v>
      </c>
      <c r="E4" s="39">
        <v>2022</v>
      </c>
      <c r="F4" s="39">
        <v>2021</v>
      </c>
      <c r="G4" s="39">
        <v>2020</v>
      </c>
    </row>
    <row r="5" spans="2:12" ht="16" customHeight="1" x14ac:dyDescent="0.15">
      <c r="B5" s="23" t="s">
        <v>100</v>
      </c>
      <c r="C5" s="47">
        <v>1</v>
      </c>
      <c r="D5" s="47">
        <v>1</v>
      </c>
      <c r="E5" s="47">
        <v>1</v>
      </c>
      <c r="F5" s="47">
        <v>1</v>
      </c>
      <c r="G5" s="47">
        <v>1</v>
      </c>
      <c r="H5" s="46"/>
      <c r="I5" s="46"/>
      <c r="J5" s="46"/>
      <c r="K5" s="46"/>
      <c r="L5" s="46"/>
    </row>
    <row r="6" spans="2:12" ht="16" customHeight="1" x14ac:dyDescent="0.15">
      <c r="B6" s="14" t="s">
        <v>87</v>
      </c>
      <c r="C6" s="48">
        <v>0.20925902513590861</v>
      </c>
      <c r="D6" s="48">
        <v>0.21355702695569351</v>
      </c>
      <c r="E6" s="48">
        <v>0.23681884782659254</v>
      </c>
      <c r="F6" s="48">
        <v>0.24861978568926152</v>
      </c>
      <c r="G6" s="48">
        <v>0.22278580850456234</v>
      </c>
      <c r="H6" s="46"/>
      <c r="I6" s="46"/>
      <c r="J6" s="46"/>
      <c r="K6" s="46"/>
      <c r="L6" s="46"/>
    </row>
    <row r="7" spans="2:12" ht="16" customHeight="1" x14ac:dyDescent="0.15">
      <c r="B7" s="9" t="s">
        <v>88</v>
      </c>
      <c r="C7" s="43">
        <v>7.4718126127782822E-2</v>
      </c>
      <c r="D7" s="43">
        <v>7.8675280860195318E-2</v>
      </c>
      <c r="E7" s="43">
        <v>8.0203269995581083E-2</v>
      </c>
      <c r="F7" s="43">
        <v>8.5615569542264153E-2</v>
      </c>
      <c r="G7" s="43">
        <v>6.6374750125787016E-2</v>
      </c>
      <c r="H7" s="46"/>
      <c r="I7" s="46"/>
      <c r="J7" s="46"/>
      <c r="K7" s="46"/>
      <c r="L7" s="46"/>
    </row>
    <row r="8" spans="2:12" ht="16" customHeight="1" x14ac:dyDescent="0.15">
      <c r="B8" s="9" t="s">
        <v>89</v>
      </c>
      <c r="C8" s="43">
        <v>7.4718126127782822E-2</v>
      </c>
      <c r="D8" s="43">
        <v>7.8675280860195318E-2</v>
      </c>
      <c r="E8" s="43">
        <v>8.0203269995581083E-2</v>
      </c>
      <c r="F8" s="43">
        <v>8.5615569542264153E-2</v>
      </c>
      <c r="G8" s="43">
        <v>6.6374750125787016E-2</v>
      </c>
      <c r="H8" s="46"/>
      <c r="I8" s="46"/>
      <c r="J8" s="46"/>
      <c r="K8" s="46"/>
      <c r="L8" s="46"/>
    </row>
    <row r="9" spans="2:12" ht="16" customHeight="1" x14ac:dyDescent="0.15">
      <c r="B9" s="9" t="s">
        <v>90</v>
      </c>
      <c r="C9" s="43">
        <v>7.0569034675370948E-3</v>
      </c>
      <c r="D9" s="43">
        <v>6.9311361784652808E-3</v>
      </c>
      <c r="E9" s="43">
        <v>7.4074935460613535E-3</v>
      </c>
      <c r="F9" s="43">
        <v>7.0913417978423956E-3</v>
      </c>
      <c r="G9" s="43">
        <v>7.778397269401798E-3</v>
      </c>
      <c r="H9" s="46"/>
      <c r="I9" s="46"/>
      <c r="J9" s="46"/>
      <c r="K9" s="46"/>
      <c r="L9" s="46"/>
    </row>
    <row r="10" spans="2:12" ht="16" customHeight="1" x14ac:dyDescent="0.15">
      <c r="B10" s="20" t="s">
        <v>91</v>
      </c>
      <c r="C10" s="44">
        <v>0.11593320077694898</v>
      </c>
      <c r="D10" s="44">
        <v>0.11691128375199385</v>
      </c>
      <c r="E10" s="44">
        <v>0.13795148498732471</v>
      </c>
      <c r="F10" s="44">
        <v>0.14580136994575787</v>
      </c>
      <c r="G10" s="44">
        <v>0.13737302310401567</v>
      </c>
      <c r="H10" s="46"/>
      <c r="I10" s="46"/>
      <c r="J10" s="46"/>
      <c r="K10" s="46"/>
      <c r="L10" s="46"/>
    </row>
    <row r="11" spans="2:12" ht="16" customHeight="1" x14ac:dyDescent="0.15">
      <c r="B11" s="23" t="s">
        <v>92</v>
      </c>
      <c r="C11" s="47">
        <v>0.79074097486409145</v>
      </c>
      <c r="D11" s="47">
        <v>0.78644297304430644</v>
      </c>
      <c r="E11" s="47">
        <v>0.76318115217340743</v>
      </c>
      <c r="F11" s="47">
        <v>0.75138021431073854</v>
      </c>
      <c r="G11" s="47">
        <v>0.77721419149543769</v>
      </c>
      <c r="H11" s="46"/>
      <c r="I11" s="46"/>
      <c r="J11" s="46"/>
      <c r="K11" s="46"/>
      <c r="L11" s="46"/>
    </row>
    <row r="12" spans="2:12" ht="16" customHeight="1" x14ac:dyDescent="0.15">
      <c r="B12" s="9" t="s">
        <v>93</v>
      </c>
      <c r="C12" s="43">
        <v>0.47686967715241302</v>
      </c>
      <c r="D12" s="43">
        <v>0.46702546389268212</v>
      </c>
      <c r="E12" s="43">
        <v>0.44294950810521666</v>
      </c>
      <c r="F12" s="43">
        <v>0.43190741389516413</v>
      </c>
      <c r="G12" s="43">
        <v>0.45702163536723012</v>
      </c>
      <c r="H12" s="46"/>
      <c r="I12" s="46"/>
      <c r="J12" s="46"/>
      <c r="K12" s="46"/>
      <c r="L12" s="46"/>
    </row>
    <row r="13" spans="2:12" ht="16" customHeight="1" x14ac:dyDescent="0.15">
      <c r="B13" s="9" t="s">
        <v>94</v>
      </c>
      <c r="C13" s="43">
        <v>0.49306377647775468</v>
      </c>
      <c r="D13" s="43">
        <v>0.45816646202219341</v>
      </c>
      <c r="E13" s="43">
        <v>0.43240226062283416</v>
      </c>
      <c r="F13" s="43">
        <v>0.41466832574265799</v>
      </c>
      <c r="G13" s="43">
        <v>0.42721351156560644</v>
      </c>
      <c r="H13" s="46"/>
      <c r="I13" s="46"/>
      <c r="J13" s="46"/>
      <c r="K13" s="46"/>
      <c r="L13" s="46"/>
    </row>
    <row r="14" spans="2:12" ht="16" customHeight="1" x14ac:dyDescent="0.15">
      <c r="B14" s="9" t="s">
        <v>95</v>
      </c>
      <c r="C14" s="43">
        <v>7.5901938924454349E-2</v>
      </c>
      <c r="D14" s="43">
        <v>7.6529382738716817E-2</v>
      </c>
      <c r="E14" s="43">
        <v>7.9598576644882207E-2</v>
      </c>
      <c r="F14" s="43">
        <v>8.8357877188107808E-2</v>
      </c>
      <c r="G14" s="43">
        <v>9.1029005806600755E-2</v>
      </c>
      <c r="H14" s="46"/>
      <c r="I14" s="46"/>
      <c r="J14" s="46"/>
      <c r="K14" s="46"/>
      <c r="L14" s="46"/>
    </row>
    <row r="15" spans="2:12" ht="16" customHeight="1" x14ac:dyDescent="0.15">
      <c r="B15" s="9" t="s">
        <v>96</v>
      </c>
      <c r="C15" s="43">
        <v>7.3821646534186908E-2</v>
      </c>
      <c r="D15" s="43">
        <v>7.3844141239112718E-2</v>
      </c>
      <c r="E15" s="43">
        <v>7.6098332441798269E-2</v>
      </c>
      <c r="F15" s="43">
        <v>8.4467907752153376E-2</v>
      </c>
      <c r="G15" s="43">
        <v>8.6650257693406035E-2</v>
      </c>
      <c r="H15" s="46"/>
      <c r="I15" s="46"/>
      <c r="J15" s="46"/>
      <c r="K15" s="46"/>
      <c r="L15" s="46"/>
    </row>
    <row r="16" spans="2:12" ht="16" customHeight="1" x14ac:dyDescent="0.15">
      <c r="B16" s="9" t="s">
        <v>97</v>
      </c>
      <c r="C16" s="43">
        <v>0</v>
      </c>
      <c r="D16" s="43">
        <v>0</v>
      </c>
      <c r="E16" s="43">
        <v>0</v>
      </c>
      <c r="F16" s="43">
        <v>0</v>
      </c>
      <c r="G16" s="43">
        <v>0</v>
      </c>
      <c r="H16" s="46"/>
      <c r="I16" s="46"/>
      <c r="J16" s="46"/>
      <c r="K16" s="46"/>
      <c r="L16" s="46"/>
    </row>
    <row r="17" spans="2:12" ht="16" customHeight="1" x14ac:dyDescent="0.15">
      <c r="B17" s="9" t="s">
        <v>98</v>
      </c>
      <c r="C17" s="43">
        <v>6.2293838426793246E-3</v>
      </c>
      <c r="D17" s="43">
        <v>1.1039326165039073E-2</v>
      </c>
      <c r="E17" s="43">
        <v>1.1256599297625416E-2</v>
      </c>
      <c r="F17" s="43">
        <v>1.1222924242241201E-2</v>
      </c>
      <c r="G17" s="43">
        <v>1.1259638005357847E-2</v>
      </c>
      <c r="H17" s="46"/>
      <c r="I17" s="46"/>
      <c r="J17" s="46"/>
      <c r="K17" s="46"/>
      <c r="L17" s="46"/>
    </row>
    <row r="18" spans="2:12" ht="16" customHeight="1" x14ac:dyDescent="0.15">
      <c r="B18" s="20" t="s">
        <v>99</v>
      </c>
      <c r="C18" s="44">
        <v>4.334134035192571E-2</v>
      </c>
      <c r="D18" s="44">
        <v>4.6509759820065867E-2</v>
      </c>
      <c r="E18" s="44">
        <v>5.0945414796381143E-2</v>
      </c>
      <c r="F18" s="44">
        <v>4.9168247218430237E-2</v>
      </c>
      <c r="G18" s="44">
        <v>4.4290629207065828E-2</v>
      </c>
      <c r="H18" s="46"/>
      <c r="I18" s="46"/>
      <c r="J18" s="46"/>
      <c r="K18" s="46"/>
      <c r="L18" s="46"/>
    </row>
    <row r="19" spans="2:12" ht="16" customHeight="1" x14ac:dyDescent="0.15">
      <c r="B19" s="14" t="s">
        <v>101</v>
      </c>
      <c r="C19" s="48">
        <v>0.15349339708299331</v>
      </c>
      <c r="D19" s="48">
        <v>0.15590466245137302</v>
      </c>
      <c r="E19" s="48">
        <v>0.16598832476684419</v>
      </c>
      <c r="F19" s="48">
        <v>0.16502168476750789</v>
      </c>
      <c r="G19" s="48">
        <v>0.14066388348722411</v>
      </c>
      <c r="H19" s="46"/>
      <c r="I19" s="46"/>
      <c r="J19" s="46"/>
      <c r="K19" s="46"/>
      <c r="L19" s="46"/>
    </row>
    <row r="20" spans="2:12" ht="16" customHeight="1" x14ac:dyDescent="0.15">
      <c r="B20" s="9" t="s">
        <v>102</v>
      </c>
      <c r="C20" s="43">
        <v>3.6652223384325402E-2</v>
      </c>
      <c r="D20" s="43">
        <v>4.4157304660156292E-2</v>
      </c>
      <c r="E20" s="43">
        <v>4.686373467916366E-2</v>
      </c>
      <c r="F20" s="43">
        <v>4.6401778271742147E-2</v>
      </c>
      <c r="G20" s="43">
        <v>4.4453812366563768E-2</v>
      </c>
      <c r="H20" s="46"/>
      <c r="I20" s="46"/>
      <c r="J20" s="46"/>
      <c r="K20" s="46"/>
      <c r="L20" s="46"/>
    </row>
    <row r="21" spans="2:12" ht="16" customHeight="1" x14ac:dyDescent="0.15">
      <c r="B21" s="9" t="s">
        <v>103</v>
      </c>
      <c r="C21" s="43">
        <v>2.6434654682956545E-4</v>
      </c>
      <c r="D21" s="43">
        <v>2.1803242945503368E-4</v>
      </c>
      <c r="E21" s="43">
        <v>9.3029746261367067E-5</v>
      </c>
      <c r="F21" s="43">
        <v>1.0872585379996859E-4</v>
      </c>
      <c r="G21" s="43">
        <v>1.3598596624828319E-4</v>
      </c>
      <c r="H21" s="46"/>
      <c r="I21" s="46"/>
      <c r="J21" s="46"/>
      <c r="K21" s="46"/>
      <c r="L21" s="46"/>
    </row>
    <row r="22" spans="2:12" ht="16" customHeight="1" x14ac:dyDescent="0.15">
      <c r="B22" s="9" t="s">
        <v>104</v>
      </c>
      <c r="C22" s="43">
        <v>7.8154631236567167E-4</v>
      </c>
      <c r="D22" s="43">
        <v>1.4458992690175917E-3</v>
      </c>
      <c r="E22" s="43">
        <v>9.5355489917901251E-4</v>
      </c>
      <c r="F22" s="43">
        <v>1.7637749616439349E-3</v>
      </c>
      <c r="G22" s="43">
        <v>6.9352842786624418E-4</v>
      </c>
      <c r="H22" s="46"/>
      <c r="I22" s="46"/>
      <c r="J22" s="46"/>
      <c r="K22" s="46"/>
      <c r="L22" s="46"/>
    </row>
    <row r="23" spans="2:12" ht="16" customHeight="1" x14ac:dyDescent="0.15">
      <c r="B23" s="20" t="s">
        <v>105</v>
      </c>
      <c r="C23" s="44">
        <v>2.9089613479375224E-2</v>
      </c>
      <c r="D23" s="44">
        <v>2.8872083816256038E-2</v>
      </c>
      <c r="E23" s="44">
        <v>2.9362513663743983E-2</v>
      </c>
      <c r="F23" s="44">
        <v>2.8437851093902896E-2</v>
      </c>
      <c r="G23" s="44">
        <v>2.6843629737411098E-2</v>
      </c>
      <c r="H23" s="46"/>
      <c r="I23" s="46"/>
      <c r="J23" s="46"/>
      <c r="K23" s="46"/>
      <c r="L23" s="46"/>
    </row>
    <row r="24" spans="2:12" ht="16" customHeight="1" x14ac:dyDescent="0.15">
      <c r="B24" s="23" t="s">
        <v>106</v>
      </c>
      <c r="C24" s="47">
        <v>0.52949762662774258</v>
      </c>
      <c r="D24" s="47">
        <v>0.54472533651584176</v>
      </c>
      <c r="E24" s="47">
        <v>0.54400306998162662</v>
      </c>
      <c r="F24" s="47">
        <v>0.51365717530231825</v>
      </c>
      <c r="G24" s="47">
        <v>0.41610345812312172</v>
      </c>
      <c r="H24" s="46"/>
      <c r="I24" s="46"/>
      <c r="J24" s="46"/>
      <c r="K24" s="46"/>
      <c r="L24" s="46"/>
    </row>
    <row r="25" spans="2:12" ht="16" customHeight="1" x14ac:dyDescent="0.15">
      <c r="B25" s="9" t="s">
        <v>107</v>
      </c>
      <c r="C25" s="43">
        <v>0.22724608364844209</v>
      </c>
      <c r="D25" s="43">
        <v>0.22697175906269007</v>
      </c>
      <c r="E25" s="43">
        <v>0.23020210712375283</v>
      </c>
      <c r="F25" s="43">
        <v>0.23463039250033221</v>
      </c>
      <c r="G25" s="43">
        <v>0.29261460217305574</v>
      </c>
      <c r="H25" s="46"/>
      <c r="I25" s="46"/>
      <c r="J25" s="46"/>
      <c r="K25" s="46"/>
      <c r="L25" s="46"/>
    </row>
    <row r="26" spans="2:12" ht="16" customHeight="1" x14ac:dyDescent="0.15">
      <c r="B26" s="9" t="s">
        <v>108</v>
      </c>
      <c r="C26" s="43">
        <v>8.7751560219292701E-2</v>
      </c>
      <c r="D26" s="43">
        <v>8.2875273974960695E-2</v>
      </c>
      <c r="E26" s="43">
        <v>4.2165732492964625E-2</v>
      </c>
      <c r="F26" s="43">
        <v>9.0182055401862832E-2</v>
      </c>
      <c r="G26" s="43">
        <v>6.9366441383249253E-2</v>
      </c>
      <c r="H26" s="46"/>
      <c r="I26" s="46"/>
      <c r="J26" s="46"/>
      <c r="K26" s="46"/>
      <c r="L26" s="46"/>
    </row>
    <row r="27" spans="2:12" ht="16" customHeight="1" x14ac:dyDescent="0.15">
      <c r="B27" s="9" t="s">
        <v>109</v>
      </c>
      <c r="C27" s="43">
        <v>7.9189030767639387E-3</v>
      </c>
      <c r="D27" s="43">
        <v>7.9753967616446528E-3</v>
      </c>
      <c r="E27" s="43">
        <v>7.9307858687815425E-3</v>
      </c>
      <c r="F27" s="43">
        <v>1.1875279365041014E-2</v>
      </c>
      <c r="G27" s="43">
        <v>6.3369460271699958E-3</v>
      </c>
      <c r="H27" s="46"/>
      <c r="I27" s="46"/>
      <c r="J27" s="46"/>
      <c r="K27" s="46"/>
      <c r="L27" s="46"/>
    </row>
    <row r="28" spans="2:12" ht="16" customHeight="1" x14ac:dyDescent="0.15">
      <c r="B28" s="23" t="s">
        <v>110</v>
      </c>
      <c r="C28" s="47">
        <v>0.68299102371073594</v>
      </c>
      <c r="D28" s="47">
        <v>0.70062999896721478</v>
      </c>
      <c r="E28" s="47">
        <v>0.70999139474847084</v>
      </c>
      <c r="F28" s="47">
        <v>0.70803484059581767</v>
      </c>
      <c r="G28" s="47">
        <v>0.75121367474876588</v>
      </c>
      <c r="H28" s="46"/>
      <c r="I28" s="46"/>
      <c r="J28" s="46"/>
      <c r="K28" s="46"/>
      <c r="L28" s="46"/>
    </row>
    <row r="29" spans="2:12" ht="16" customHeight="1" x14ac:dyDescent="0.15">
      <c r="B29" s="30" t="s">
        <v>111</v>
      </c>
      <c r="C29" s="49">
        <v>0.31700897628926406</v>
      </c>
      <c r="D29" s="49">
        <v>0.29937000103278522</v>
      </c>
      <c r="E29" s="49">
        <v>0.29000860525152916</v>
      </c>
      <c r="F29" s="49">
        <v>0.29196515940418233</v>
      </c>
      <c r="G29" s="49">
        <v>0.24878632525123406</v>
      </c>
      <c r="H29" s="46"/>
      <c r="I29" s="46"/>
      <c r="J29" s="46"/>
      <c r="K29" s="46"/>
      <c r="L29" s="46"/>
    </row>
    <row r="30" spans="2:12" ht="16" customHeight="1" x14ac:dyDescent="0.15">
      <c r="B30" s="9"/>
      <c r="C30" s="10"/>
      <c r="D30" s="10"/>
      <c r="E30" s="10"/>
      <c r="F30" s="10"/>
      <c r="G30" s="10"/>
      <c r="H30" s="46"/>
      <c r="I30" s="46"/>
      <c r="J30" s="46"/>
      <c r="K30" s="46"/>
      <c r="L30" s="46"/>
    </row>
    <row r="31" spans="2:12" ht="16" customHeight="1" x14ac:dyDescent="0.15">
      <c r="B31" s="9"/>
      <c r="C31" s="10"/>
      <c r="D31" s="10"/>
      <c r="E31" s="10"/>
      <c r="F31" s="10"/>
      <c r="G31" s="10"/>
      <c r="H31" s="46"/>
      <c r="I31" s="46"/>
      <c r="J31" s="46"/>
      <c r="K31" s="46"/>
      <c r="L31" s="46"/>
    </row>
    <row r="32" spans="2:12" ht="16" customHeight="1" x14ac:dyDescent="0.15">
      <c r="B32" s="9"/>
      <c r="C32" s="10"/>
      <c r="D32" s="10"/>
      <c r="E32" s="10"/>
      <c r="F32" s="10"/>
      <c r="G32" s="10"/>
      <c r="H32" s="46"/>
      <c r="I32" s="46"/>
      <c r="J32" s="46"/>
      <c r="K32" s="46"/>
      <c r="L32" s="46"/>
    </row>
    <row r="33" spans="2:12" ht="16" customHeight="1" x14ac:dyDescent="0.15">
      <c r="B33" s="9"/>
      <c r="C33" s="10"/>
      <c r="D33" s="10"/>
      <c r="E33" s="10"/>
      <c r="F33" s="10"/>
      <c r="G33" s="10"/>
      <c r="H33" s="46"/>
      <c r="I33" s="46"/>
      <c r="J33" s="46"/>
      <c r="K33" s="46"/>
      <c r="L33" s="4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CA45-AD9E-D748-9D7D-581B17671AF3}">
  <dimension ref="B2:E97"/>
  <sheetViews>
    <sheetView showGridLines="0" zoomScale="114" workbookViewId="0">
      <selection activeCell="H8" sqref="H8"/>
    </sheetView>
  </sheetViews>
  <sheetFormatPr baseColWidth="10" defaultRowHeight="16" customHeight="1" x14ac:dyDescent="0.15"/>
  <cols>
    <col min="1" max="1" width="10.83203125" style="1"/>
    <col min="2" max="2" width="41.5" style="1" customWidth="1"/>
    <col min="3" max="16384" width="10.83203125" style="1"/>
  </cols>
  <sheetData>
    <row r="2" spans="2:5" ht="16" customHeight="1" x14ac:dyDescent="0.2">
      <c r="B2" s="60" t="s">
        <v>212</v>
      </c>
    </row>
    <row r="4" spans="2:5" ht="16" customHeight="1" x14ac:dyDescent="0.15">
      <c r="B4" s="62" t="s">
        <v>197</v>
      </c>
      <c r="C4" s="61" t="s">
        <v>194</v>
      </c>
      <c r="D4" s="61" t="s">
        <v>195</v>
      </c>
      <c r="E4" s="61" t="s">
        <v>196</v>
      </c>
    </row>
    <row r="5" spans="2:5" ht="16" customHeight="1" x14ac:dyDescent="0.15">
      <c r="B5" s="1" t="s">
        <v>173</v>
      </c>
      <c r="C5" s="1">
        <v>358.9</v>
      </c>
      <c r="D5" s="1">
        <v>69.599999999999994</v>
      </c>
      <c r="E5" s="1">
        <v>106.6</v>
      </c>
    </row>
    <row r="6" spans="2:5" ht="16" customHeight="1" x14ac:dyDescent="0.15">
      <c r="B6" s="1" t="s">
        <v>174</v>
      </c>
      <c r="C6" s="1">
        <v>15.5</v>
      </c>
      <c r="D6" s="1">
        <v>3.04</v>
      </c>
      <c r="E6" s="1">
        <v>7.8</v>
      </c>
    </row>
    <row r="7" spans="2:5" ht="16" customHeight="1" x14ac:dyDescent="0.15">
      <c r="B7" s="1" t="s">
        <v>175</v>
      </c>
      <c r="C7" s="1">
        <v>4.71</v>
      </c>
      <c r="D7" s="1">
        <v>1.85</v>
      </c>
      <c r="E7" s="1">
        <v>6.48</v>
      </c>
    </row>
    <row r="8" spans="2:5" ht="16" customHeight="1" x14ac:dyDescent="0.15">
      <c r="B8" s="1" t="s">
        <v>176</v>
      </c>
      <c r="C8" s="1">
        <v>24.6</v>
      </c>
      <c r="D8" s="1">
        <v>2.86</v>
      </c>
      <c r="E8" s="1">
        <v>6.05</v>
      </c>
    </row>
    <row r="9" spans="2:5" ht="16" customHeight="1" x14ac:dyDescent="0.15">
      <c r="B9" s="1" t="s">
        <v>177</v>
      </c>
      <c r="C9" s="1">
        <v>103.9</v>
      </c>
      <c r="D9" s="1">
        <v>19</v>
      </c>
      <c r="E9" s="1">
        <v>20.3</v>
      </c>
    </row>
    <row r="10" spans="2:5" ht="16" customHeight="1" x14ac:dyDescent="0.15">
      <c r="B10" s="1" t="s">
        <v>178</v>
      </c>
      <c r="C10" s="1">
        <v>251.2</v>
      </c>
      <c r="D10" s="53">
        <v>1181</v>
      </c>
      <c r="E10" s="1">
        <v>853</v>
      </c>
    </row>
    <row r="11" spans="2:5" ht="16" customHeight="1" x14ac:dyDescent="0.15">
      <c r="B11" s="1" t="s">
        <v>0</v>
      </c>
      <c r="C11" s="53">
        <v>90155</v>
      </c>
      <c r="D11" s="53">
        <v>82161</v>
      </c>
      <c r="E11" s="53">
        <v>90958</v>
      </c>
    </row>
    <row r="12" spans="2:5" ht="16" customHeight="1" x14ac:dyDescent="0.15">
      <c r="B12" s="1" t="s">
        <v>2</v>
      </c>
      <c r="C12" s="53">
        <v>24396</v>
      </c>
      <c r="D12" s="53">
        <v>13612</v>
      </c>
      <c r="E12" s="53">
        <v>20886</v>
      </c>
    </row>
    <row r="13" spans="2:5" ht="16" customHeight="1" x14ac:dyDescent="0.15">
      <c r="B13" s="1" t="s">
        <v>179</v>
      </c>
      <c r="C13" s="1">
        <v>435</v>
      </c>
      <c r="D13" s="1">
        <v>372</v>
      </c>
      <c r="E13" s="1">
        <v>0</v>
      </c>
    </row>
    <row r="14" spans="2:5" ht="16" customHeight="1" x14ac:dyDescent="0.15">
      <c r="B14" s="1" t="s">
        <v>180</v>
      </c>
      <c r="C14" s="53">
        <v>4176</v>
      </c>
      <c r="D14" s="53">
        <v>4365</v>
      </c>
      <c r="E14" s="53">
        <v>3366</v>
      </c>
    </row>
    <row r="15" spans="2:5" ht="16" customHeight="1" x14ac:dyDescent="0.15">
      <c r="B15" s="1" t="s">
        <v>6</v>
      </c>
      <c r="C15" s="53">
        <v>6427</v>
      </c>
      <c r="D15" s="53">
        <v>5752</v>
      </c>
      <c r="E15" s="53">
        <v>9784</v>
      </c>
    </row>
    <row r="16" spans="2:5" ht="16" customHeight="1" x14ac:dyDescent="0.15">
      <c r="B16" s="1" t="s">
        <v>22</v>
      </c>
      <c r="C16" s="53">
        <v>3972</v>
      </c>
      <c r="D16" s="53">
        <v>3677</v>
      </c>
      <c r="E16" s="53">
        <v>6708</v>
      </c>
    </row>
    <row r="17" spans="2:5" ht="16" customHeight="1" x14ac:dyDescent="0.15">
      <c r="B17" s="1" t="s">
        <v>143</v>
      </c>
      <c r="C17" s="54">
        <v>0.27100000000000002</v>
      </c>
      <c r="D17" s="54">
        <v>0.16600000000000001</v>
      </c>
      <c r="E17" s="54">
        <v>0.23</v>
      </c>
    </row>
    <row r="18" spans="2:5" ht="16" customHeight="1" x14ac:dyDescent="0.15">
      <c r="B18" s="1" t="s">
        <v>153</v>
      </c>
      <c r="C18" s="54">
        <v>7.0999999999999994E-2</v>
      </c>
      <c r="D18" s="54">
        <v>7.0000000000000007E-2</v>
      </c>
      <c r="E18" s="54">
        <v>0.108</v>
      </c>
    </row>
    <row r="19" spans="2:5" ht="16" customHeight="1" x14ac:dyDescent="0.15">
      <c r="B19" s="1" t="s">
        <v>154</v>
      </c>
      <c r="C19" s="54">
        <v>4.3999999999999997E-2</v>
      </c>
      <c r="D19" s="54">
        <v>4.4999999999999998E-2</v>
      </c>
      <c r="E19" s="54">
        <v>7.3999999999999996E-2</v>
      </c>
    </row>
    <row r="20" spans="2:5" ht="16" customHeight="1" x14ac:dyDescent="0.15">
      <c r="B20" s="1" t="s">
        <v>181</v>
      </c>
      <c r="C20" s="54">
        <v>5.0000000000000001E-3</v>
      </c>
      <c r="D20" s="54">
        <v>5.0000000000000001E-3</v>
      </c>
      <c r="E20" s="1">
        <v>0</v>
      </c>
    </row>
    <row r="21" spans="2:5" ht="16" customHeight="1" x14ac:dyDescent="0.15">
      <c r="B21" s="1" t="s">
        <v>182</v>
      </c>
      <c r="C21" s="54">
        <v>0.25900000000000001</v>
      </c>
      <c r="D21" s="54">
        <v>0.28699999999999998</v>
      </c>
      <c r="E21" s="54">
        <v>0.218</v>
      </c>
    </row>
    <row r="22" spans="2:5" ht="16" customHeight="1" x14ac:dyDescent="0.15">
      <c r="B22" s="1" t="s">
        <v>183</v>
      </c>
      <c r="C22" s="53">
        <v>5024</v>
      </c>
      <c r="D22" s="53">
        <v>-1109</v>
      </c>
      <c r="E22" s="53">
        <v>1737</v>
      </c>
    </row>
    <row r="23" spans="2:5" ht="16" customHeight="1" x14ac:dyDescent="0.15">
      <c r="B23" s="1" t="s">
        <v>184</v>
      </c>
      <c r="C23" s="53">
        <v>19728</v>
      </c>
      <c r="D23" s="53">
        <v>6113</v>
      </c>
      <c r="E23" s="53">
        <v>18548</v>
      </c>
    </row>
    <row r="24" spans="2:5" ht="16" customHeight="1" x14ac:dyDescent="0.15">
      <c r="B24" s="1" t="s">
        <v>185</v>
      </c>
      <c r="C24" s="53">
        <v>26088</v>
      </c>
      <c r="D24" s="53">
        <v>22477</v>
      </c>
      <c r="E24" s="53">
        <v>17306</v>
      </c>
    </row>
    <row r="25" spans="2:5" ht="16" customHeight="1" x14ac:dyDescent="0.15">
      <c r="B25" s="1" t="s">
        <v>186</v>
      </c>
      <c r="C25" s="54">
        <v>0.156</v>
      </c>
      <c r="D25" s="54">
        <v>0.161</v>
      </c>
      <c r="E25" s="54">
        <v>0.36199999999999999</v>
      </c>
    </row>
    <row r="26" spans="2:5" ht="16" customHeight="1" x14ac:dyDescent="0.15">
      <c r="B26" s="1" t="s">
        <v>187</v>
      </c>
      <c r="C26" s="54">
        <v>4.5999999999999999E-2</v>
      </c>
      <c r="D26" s="54">
        <v>5.3999999999999999E-2</v>
      </c>
      <c r="E26" s="54">
        <v>9.4E-2</v>
      </c>
    </row>
    <row r="27" spans="2:5" ht="16" customHeight="1" x14ac:dyDescent="0.15">
      <c r="B27" s="1" t="s">
        <v>155</v>
      </c>
      <c r="C27" s="1">
        <v>1.37</v>
      </c>
      <c r="D27" s="1">
        <v>0.95</v>
      </c>
      <c r="E27" s="1">
        <v>1.1000000000000001</v>
      </c>
    </row>
    <row r="28" spans="2:5" ht="16" customHeight="1" x14ac:dyDescent="0.15">
      <c r="B28" s="1" t="s">
        <v>146</v>
      </c>
      <c r="C28" s="1">
        <v>2.34</v>
      </c>
      <c r="D28" s="1">
        <v>1.95</v>
      </c>
      <c r="E28" s="1">
        <v>3.09</v>
      </c>
    </row>
    <row r="29" spans="2:5" ht="16" customHeight="1" x14ac:dyDescent="0.15">
      <c r="B29" s="1" t="s">
        <v>188</v>
      </c>
      <c r="C29" s="54">
        <v>0.30399999999999999</v>
      </c>
      <c r="D29" s="54">
        <v>0.60899999999999999</v>
      </c>
      <c r="E29" s="54">
        <v>0.83099999999999996</v>
      </c>
    </row>
    <row r="30" spans="2:5" ht="16" customHeight="1" x14ac:dyDescent="0.15">
      <c r="B30" s="1" t="s">
        <v>189</v>
      </c>
      <c r="C30" s="1">
        <v>26.7</v>
      </c>
      <c r="D30" s="1">
        <v>19.3</v>
      </c>
      <c r="E30" s="1">
        <v>20.6</v>
      </c>
    </row>
    <row r="31" spans="2:5" ht="16" customHeight="1" x14ac:dyDescent="0.15">
      <c r="B31" s="1" t="s">
        <v>190</v>
      </c>
      <c r="C31" s="53">
        <v>8848</v>
      </c>
      <c r="D31" s="53">
        <v>9258</v>
      </c>
      <c r="E31" s="53">
        <v>10238</v>
      </c>
    </row>
    <row r="32" spans="2:5" ht="16" customHeight="1" x14ac:dyDescent="0.15">
      <c r="B32" s="1" t="s">
        <v>191</v>
      </c>
      <c r="C32" s="53">
        <v>-6174</v>
      </c>
      <c r="D32" s="53">
        <v>-2181</v>
      </c>
      <c r="E32" s="53">
        <v>-7133</v>
      </c>
    </row>
    <row r="33" spans="2:5" ht="16" customHeight="1" x14ac:dyDescent="0.15">
      <c r="B33" s="1" t="s">
        <v>192</v>
      </c>
      <c r="C33" s="53">
        <v>-2597</v>
      </c>
      <c r="D33" s="53">
        <v>-6898</v>
      </c>
      <c r="E33" s="53">
        <v>-5534</v>
      </c>
    </row>
    <row r="34" spans="2:5" ht="16" customHeight="1" x14ac:dyDescent="0.15">
      <c r="B34" s="1" t="s">
        <v>193</v>
      </c>
      <c r="C34" s="1">
        <v>-41</v>
      </c>
      <c r="D34" s="1">
        <v>-141</v>
      </c>
      <c r="E34" s="53">
        <v>-2396</v>
      </c>
    </row>
    <row r="35" spans="2:5" ht="16" customHeight="1" x14ac:dyDescent="0.15">
      <c r="C35" s="53"/>
    </row>
    <row r="42" spans="2:5" ht="16" customHeight="1" x14ac:dyDescent="0.15">
      <c r="C42" s="53"/>
      <c r="D42" s="53"/>
      <c r="E42" s="53"/>
    </row>
    <row r="43" spans="2:5" ht="16" customHeight="1" x14ac:dyDescent="0.15">
      <c r="C43" s="53"/>
      <c r="D43" s="53"/>
      <c r="E43" s="53"/>
    </row>
    <row r="44" spans="2:5" ht="16" customHeight="1" x14ac:dyDescent="0.15">
      <c r="C44" s="53"/>
      <c r="D44" s="53"/>
      <c r="E44" s="53"/>
    </row>
    <row r="46" spans="2:5" ht="16" customHeight="1" x14ac:dyDescent="0.15">
      <c r="C46" s="53"/>
      <c r="D46" s="53"/>
      <c r="E46" s="53"/>
    </row>
    <row r="47" spans="2:5" ht="16" customHeight="1" x14ac:dyDescent="0.15">
      <c r="C47" s="53"/>
      <c r="D47" s="53"/>
      <c r="E47" s="53"/>
    </row>
    <row r="48" spans="2:5" ht="16" customHeight="1" x14ac:dyDescent="0.15">
      <c r="C48" s="53"/>
      <c r="D48" s="53"/>
      <c r="E48" s="53"/>
    </row>
    <row r="49" spans="3:5" ht="16" customHeight="1" x14ac:dyDescent="0.15">
      <c r="C49" s="54"/>
      <c r="D49" s="54"/>
      <c r="E49" s="54"/>
    </row>
    <row r="50" spans="3:5" ht="16" customHeight="1" x14ac:dyDescent="0.15">
      <c r="C50" s="54"/>
      <c r="D50" s="54"/>
      <c r="E50" s="54"/>
    </row>
    <row r="51" spans="3:5" ht="16" customHeight="1" x14ac:dyDescent="0.15">
      <c r="C51" s="54"/>
      <c r="D51" s="54"/>
      <c r="E51" s="54"/>
    </row>
    <row r="52" spans="3:5" ht="16" customHeight="1" x14ac:dyDescent="0.15">
      <c r="C52" s="54"/>
      <c r="D52" s="54"/>
      <c r="E52" s="54"/>
    </row>
    <row r="53" spans="3:5" ht="16" customHeight="1" x14ac:dyDescent="0.15">
      <c r="C53" s="54"/>
      <c r="D53" s="54"/>
      <c r="E53" s="54"/>
    </row>
    <row r="55" spans="3:5" ht="16" customHeight="1" x14ac:dyDescent="0.15">
      <c r="C55" s="53"/>
      <c r="D55" s="53"/>
      <c r="E55" s="53"/>
    </row>
    <row r="56" spans="3:5" ht="16" customHeight="1" x14ac:dyDescent="0.15">
      <c r="C56" s="53"/>
      <c r="D56" s="53"/>
      <c r="E56" s="53"/>
    </row>
    <row r="57" spans="3:5" ht="16" customHeight="1" x14ac:dyDescent="0.15">
      <c r="C57" s="54"/>
      <c r="D57" s="54"/>
      <c r="E57" s="54"/>
    </row>
    <row r="58" spans="3:5" ht="16" customHeight="1" x14ac:dyDescent="0.15">
      <c r="C58" s="54"/>
      <c r="D58" s="54"/>
      <c r="E58" s="54"/>
    </row>
    <row r="61" spans="3:5" ht="16" customHeight="1" x14ac:dyDescent="0.15">
      <c r="C61" s="54"/>
      <c r="D61" s="54"/>
      <c r="E61" s="54"/>
    </row>
    <row r="63" spans="3:5" ht="16" customHeight="1" x14ac:dyDescent="0.15">
      <c r="C63" s="53"/>
      <c r="D63" s="53"/>
      <c r="E63" s="53"/>
    </row>
    <row r="64" spans="3:5" ht="16" customHeight="1" x14ac:dyDescent="0.15">
      <c r="C64" s="53"/>
      <c r="D64" s="53"/>
      <c r="E64" s="53"/>
    </row>
    <row r="65" spans="3:5" ht="16" customHeight="1" x14ac:dyDescent="0.15">
      <c r="C65" s="53"/>
      <c r="D65" s="53"/>
      <c r="E65" s="53"/>
    </row>
    <row r="75" spans="3:5" ht="16" customHeight="1" x14ac:dyDescent="0.15">
      <c r="C75" s="53"/>
      <c r="D75" s="53"/>
      <c r="E75" s="53"/>
    </row>
    <row r="76" spans="3:5" ht="16" customHeight="1" x14ac:dyDescent="0.15">
      <c r="C76" s="53"/>
      <c r="D76" s="53"/>
      <c r="E76" s="53"/>
    </row>
    <row r="78" spans="3:5" ht="16" customHeight="1" x14ac:dyDescent="0.15">
      <c r="C78" s="53"/>
      <c r="D78" s="53"/>
      <c r="E78" s="53"/>
    </row>
    <row r="79" spans="3:5" ht="16" customHeight="1" x14ac:dyDescent="0.15">
      <c r="C79" s="53"/>
      <c r="D79" s="53"/>
      <c r="E79" s="53"/>
    </row>
    <row r="80" spans="3:5" ht="16" customHeight="1" x14ac:dyDescent="0.15">
      <c r="C80" s="53"/>
      <c r="D80" s="53"/>
      <c r="E80" s="53"/>
    </row>
    <row r="81" spans="3:5" ht="16" customHeight="1" x14ac:dyDescent="0.15">
      <c r="C81" s="54"/>
      <c r="D81" s="54"/>
      <c r="E81" s="54"/>
    </row>
    <row r="82" spans="3:5" ht="16" customHeight="1" x14ac:dyDescent="0.15">
      <c r="C82" s="54"/>
      <c r="D82" s="54"/>
      <c r="E82" s="54"/>
    </row>
    <row r="83" spans="3:5" ht="16" customHeight="1" x14ac:dyDescent="0.15">
      <c r="C83" s="54"/>
      <c r="D83" s="54"/>
      <c r="E83" s="54"/>
    </row>
    <row r="84" spans="3:5" ht="16" customHeight="1" x14ac:dyDescent="0.15">
      <c r="C84" s="54"/>
      <c r="D84" s="54"/>
      <c r="E84" s="54"/>
    </row>
    <row r="85" spans="3:5" ht="16" customHeight="1" x14ac:dyDescent="0.15">
      <c r="C85" s="54"/>
      <c r="D85" s="54"/>
      <c r="E85" s="54"/>
    </row>
    <row r="86" spans="3:5" ht="16" customHeight="1" x14ac:dyDescent="0.15">
      <c r="C86" s="53"/>
      <c r="D86" s="53"/>
      <c r="E86" s="53"/>
    </row>
    <row r="87" spans="3:5" ht="16" customHeight="1" x14ac:dyDescent="0.15">
      <c r="C87" s="53"/>
      <c r="D87" s="53"/>
      <c r="E87" s="53"/>
    </row>
    <row r="88" spans="3:5" ht="16" customHeight="1" x14ac:dyDescent="0.15">
      <c r="C88" s="53"/>
      <c r="D88" s="53"/>
      <c r="E88" s="53"/>
    </row>
    <row r="89" spans="3:5" ht="16" customHeight="1" x14ac:dyDescent="0.15">
      <c r="C89" s="54"/>
      <c r="D89" s="54"/>
      <c r="E89" s="54"/>
    </row>
    <row r="90" spans="3:5" ht="16" customHeight="1" x14ac:dyDescent="0.15">
      <c r="C90" s="54"/>
      <c r="D90" s="54"/>
      <c r="E90" s="54"/>
    </row>
    <row r="93" spans="3:5" ht="16" customHeight="1" x14ac:dyDescent="0.15">
      <c r="C93" s="54"/>
      <c r="D93" s="54"/>
      <c r="E93" s="54"/>
    </row>
    <row r="95" spans="3:5" ht="16" customHeight="1" x14ac:dyDescent="0.15">
      <c r="C95" s="53"/>
      <c r="D95" s="53"/>
      <c r="E95" s="53"/>
    </row>
    <row r="96" spans="3:5" ht="16" customHeight="1" x14ac:dyDescent="0.15">
      <c r="C96" s="53"/>
      <c r="D96" s="53"/>
      <c r="E96" s="53"/>
    </row>
    <row r="97" spans="3:4" ht="16" customHeight="1" x14ac:dyDescent="0.15">
      <c r="C97" s="53"/>
      <c r="D97" s="53"/>
    </row>
  </sheetData>
  <conditionalFormatting sqref="C5:E34">
    <cfRule type="expression" dxfId="0" priority="1" stopIfTrue="1">
      <formula>C5=MAX($C5:$E5)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Analysis Report</vt:lpstr>
      <vt:lpstr>Income Yearly</vt:lpstr>
      <vt:lpstr>Balance Sheet Yearly</vt:lpstr>
      <vt:lpstr>Cash Flow Yearly</vt:lpstr>
      <vt:lpstr>Yearly Ratios</vt:lpstr>
      <vt:lpstr>Common Size Income Statement</vt:lpstr>
      <vt:lpstr>Common Size Balance Sheet</vt:lpstr>
      <vt:lpstr>Benchmarking</vt:lpstr>
      <vt:lpstr>Altman Z-Score</vt:lpstr>
      <vt:lpstr>DuPont Analyis</vt:lpstr>
      <vt:lpstr>Income Quarterly</vt:lpstr>
      <vt:lpstr>Balance Sheet Quarterly</vt:lpstr>
      <vt:lpstr>Cash Flow Quarterly</vt:lpstr>
      <vt:lpstr>Quarterly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PUTANYN MANEE</cp:lastModifiedBy>
  <dcterms:created xsi:type="dcterms:W3CDTF">2024-08-19T09:51:52Z</dcterms:created>
  <dcterms:modified xsi:type="dcterms:W3CDTF">2024-08-21T18:00:26Z</dcterms:modified>
</cp:coreProperties>
</file>