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utanyn/Documents/Job_Project/"/>
    </mc:Choice>
  </mc:AlternateContent>
  <xr:revisionPtr revIDLastSave="0" documentId="13_ncr:1_{DD0CFC37-77AA-444B-9577-BA032B9DBE3B}" xr6:coauthVersionLast="47" xr6:coauthVersionMax="47" xr10:uidLastSave="{00000000-0000-0000-0000-000000000000}"/>
  <bookViews>
    <workbookView xWindow="380" yWindow="500" windowWidth="28040" windowHeight="15880" activeTab="2" xr2:uid="{11278994-50CD-FA47-A1A7-C0F904AEF878}"/>
  </bookViews>
  <sheets>
    <sheet name="PL" sheetId="1" r:id="rId1"/>
    <sheet name="BS" sheetId="3" r:id="rId2"/>
    <sheet name="CF" sheetId="2" r:id="rId3"/>
    <sheet name="Assump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E6" i="4"/>
  <c r="F6" i="4"/>
  <c r="C6" i="4"/>
  <c r="G6" i="4" s="1"/>
  <c r="E5" i="1"/>
  <c r="E11" i="1" s="1"/>
  <c r="F5" i="1"/>
  <c r="F11" i="1" s="1"/>
  <c r="D5" i="1"/>
  <c r="D11" i="1" s="1"/>
  <c r="C5" i="1"/>
  <c r="C11" i="1" s="1"/>
  <c r="D5" i="4"/>
  <c r="E5" i="4"/>
  <c r="F5" i="4"/>
  <c r="C5" i="4"/>
  <c r="D15" i="4"/>
  <c r="E15" i="4"/>
  <c r="F15" i="4"/>
  <c r="C15" i="4"/>
  <c r="D13" i="4"/>
  <c r="E13" i="4"/>
  <c r="F13" i="4"/>
  <c r="D14" i="4"/>
  <c r="E14" i="4"/>
  <c r="F14" i="4"/>
  <c r="C14" i="4"/>
  <c r="C13" i="4"/>
  <c r="D11" i="4"/>
  <c r="E11" i="4"/>
  <c r="F11" i="4"/>
  <c r="C11" i="4"/>
  <c r="D10" i="4"/>
  <c r="E10" i="4"/>
  <c r="F10" i="4"/>
  <c r="C10" i="4"/>
  <c r="E9" i="4"/>
  <c r="F9" i="4"/>
  <c r="D9" i="4"/>
  <c r="E8" i="4"/>
  <c r="F8" i="4"/>
  <c r="D8" i="4"/>
  <c r="D4" i="4"/>
  <c r="E4" i="4"/>
  <c r="F4" i="4"/>
  <c r="C4" i="4"/>
  <c r="E3" i="4"/>
  <c r="F3" i="4"/>
  <c r="D3" i="4"/>
  <c r="G5" i="4" l="1"/>
  <c r="G4" i="4"/>
  <c r="G15" i="4"/>
  <c r="G11" i="4"/>
  <c r="G8" i="4"/>
  <c r="G10" i="4"/>
  <c r="G9" i="4"/>
  <c r="G13" i="4"/>
  <c r="G3" i="4"/>
  <c r="G3" i="1" s="1"/>
  <c r="G14" i="4"/>
  <c r="G4" i="1"/>
  <c r="H7" i="3" l="1"/>
  <c r="I7" i="3"/>
  <c r="G7" i="3"/>
  <c r="G12" i="1"/>
  <c r="G6" i="3"/>
  <c r="H3" i="1"/>
  <c r="G8" i="1"/>
  <c r="G5" i="1"/>
  <c r="G11" i="1" s="1"/>
  <c r="G13" i="1" s="1"/>
  <c r="G15" i="1" s="1"/>
  <c r="G16" i="1" l="1"/>
  <c r="G19" i="1" s="1"/>
  <c r="H12" i="1"/>
  <c r="H6" i="3"/>
  <c r="H4" i="1"/>
  <c r="I3" i="1"/>
  <c r="H5" i="1"/>
  <c r="H8" i="1"/>
  <c r="I12" i="1" l="1"/>
  <c r="I6" i="3"/>
  <c r="H11" i="1"/>
  <c r="H13" i="1" s="1"/>
  <c r="H15" i="1" s="1"/>
  <c r="I8" i="1"/>
  <c r="I4" i="1"/>
  <c r="I5" i="1" s="1"/>
  <c r="I11" i="1" l="1"/>
  <c r="I13" i="1" s="1"/>
  <c r="I15" i="1" s="1"/>
  <c r="H16" i="1"/>
  <c r="H19" i="1"/>
  <c r="I16" i="1" l="1"/>
  <c r="I19" i="1"/>
</calcChain>
</file>

<file path=xl/sharedStrings.xml><?xml version="1.0" encoding="utf-8"?>
<sst xmlns="http://schemas.openxmlformats.org/spreadsheetml/2006/main" count="95" uniqueCount="89">
  <si>
    <t>Total Revenue</t>
  </si>
  <si>
    <t>Cost of Revenue</t>
  </si>
  <si>
    <t>Gross Profit</t>
  </si>
  <si>
    <t>Operating Expenses</t>
  </si>
  <si>
    <t>Research and Development</t>
  </si>
  <si>
    <t>Sales, General and Admin.</t>
  </si>
  <si>
    <t>Non-Recurring Items</t>
  </si>
  <si>
    <t>Other Operating Items</t>
  </si>
  <si>
    <t>Operating Income</t>
  </si>
  <si>
    <t>Add'l income/expense items</t>
  </si>
  <si>
    <t>Earnings Before Interest and Tax</t>
  </si>
  <si>
    <t>Interest Expense</t>
  </si>
  <si>
    <t>Earnings Before Tax</t>
  </si>
  <si>
    <t>Income Tax</t>
  </si>
  <si>
    <t>Minority Interest</t>
  </si>
  <si>
    <t>Equity Earnings/Loss Unconsolidated Subsidiary</t>
  </si>
  <si>
    <t>Net Income-Cont. Operations</t>
  </si>
  <si>
    <t>Net Income</t>
  </si>
  <si>
    <t>Net Income Applicable to Common Shareholders</t>
  </si>
  <si>
    <t>Current Assets</t>
  </si>
  <si>
    <t>Cash and Cash Equivalents</t>
  </si>
  <si>
    <t>Short-Term Investments</t>
  </si>
  <si>
    <t>Net Receivables</t>
  </si>
  <si>
    <t>Inventory</t>
  </si>
  <si>
    <t>Other Current Assets</t>
  </si>
  <si>
    <t>Total Current Assets</t>
  </si>
  <si>
    <t>Long-Term Assets</t>
  </si>
  <si>
    <t>Long-Term Investments</t>
  </si>
  <si>
    <t>Fixed Assets</t>
  </si>
  <si>
    <t>Goodwill</t>
  </si>
  <si>
    <t>Intangible Assets</t>
  </si>
  <si>
    <t>Other Assets</t>
  </si>
  <si>
    <t>Deferred Asset Charges</t>
  </si>
  <si>
    <t>Total Assets</t>
  </si>
  <si>
    <t>Current Liabilities</t>
  </si>
  <si>
    <t>Accounts Payable</t>
  </si>
  <si>
    <t>Short-Term Debt / Current Portion of Long-Term Debt</t>
  </si>
  <si>
    <t>Other Current Liabilities</t>
  </si>
  <si>
    <t>Total Current Liabilities</t>
  </si>
  <si>
    <t>Long-Term Debt</t>
  </si>
  <si>
    <t>Other Liabilities</t>
  </si>
  <si>
    <t>Deferred Liability Charges</t>
  </si>
  <si>
    <t>Misc. Stocks</t>
  </si>
  <si>
    <t>Total Liabilities</t>
  </si>
  <si>
    <t>Stock Holders Equity</t>
  </si>
  <si>
    <t>Common Stocks</t>
  </si>
  <si>
    <t>Capital Surplus</t>
  </si>
  <si>
    <t>Retained Earnings</t>
  </si>
  <si>
    <t>Treasury Stock</t>
  </si>
  <si>
    <t>Other Equity</t>
  </si>
  <si>
    <t>Total Equity</t>
  </si>
  <si>
    <t>Total Liabilities &amp; Equity</t>
  </si>
  <si>
    <t>Cash Flows-Operating Activities</t>
  </si>
  <si>
    <t>Depreciation</t>
  </si>
  <si>
    <t>Net Income Adjustments</t>
  </si>
  <si>
    <t>Changes in Operating Activities</t>
  </si>
  <si>
    <t>Accounts Receivable</t>
  </si>
  <si>
    <t>Changes in Inventories</t>
  </si>
  <si>
    <t>Other Operating Activities</t>
  </si>
  <si>
    <t>Liabilities</t>
  </si>
  <si>
    <t>Net Cash Flow-Operating</t>
  </si>
  <si>
    <t>Cash Flows-Investing Activities</t>
  </si>
  <si>
    <t>Capital Expenditures</t>
  </si>
  <si>
    <t>Investments</t>
  </si>
  <si>
    <t>Other Investing Activities</t>
  </si>
  <si>
    <t>Net Cash Flows-Investing</t>
  </si>
  <si>
    <t>Cash Flows-Financing Activities</t>
  </si>
  <si>
    <t>Sale and Purchase of Stock</t>
  </si>
  <si>
    <t>Net Borrowings</t>
  </si>
  <si>
    <t>Other Financing Activities</t>
  </si>
  <si>
    <t>Net Cash Flows-Financing</t>
  </si>
  <si>
    <t>Effect of Exchange Rate</t>
  </si>
  <si>
    <t>Net Cash Flow</t>
  </si>
  <si>
    <t>Revenue Growth Rate</t>
  </si>
  <si>
    <t>Tax Rate</t>
  </si>
  <si>
    <t>Depreciation Growth Rate</t>
  </si>
  <si>
    <t>Capital Expenditure Growth Rate</t>
  </si>
  <si>
    <t>Working Capital as % of Revenue</t>
  </si>
  <si>
    <t>COGS (% Revenue)</t>
  </si>
  <si>
    <t>Interest Rate on Debt</t>
  </si>
  <si>
    <t>Dividend Payout Ratio</t>
  </si>
  <si>
    <t>Accounts Receivable Days</t>
  </si>
  <si>
    <t>Inventory Days</t>
  </si>
  <si>
    <t>Accounts Payable Days</t>
  </si>
  <si>
    <t>Assumed</t>
  </si>
  <si>
    <t>Add'l income/expense items (% Revenue)</t>
  </si>
  <si>
    <t>2024 Proj.</t>
  </si>
  <si>
    <t>2025 Proj.</t>
  </si>
  <si>
    <t>2026 Proj.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</si>
</sst>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8062A"/>
      <name val="Times New Roman"/>
      <family val="1"/>
    </font>
    <font>
      <b/>
      <sz val="12"/>
      <color rgb="FF08062A"/>
      <name val="Times New Roman"/>
      <family val="1"/>
    </font>
    <font>
      <sz val="12"/>
      <color theme="1"/>
      <name val="Times New Roman"/>
      <family val="1"/>
    </font>
    <font>
      <b/>
      <sz val="11"/>
      <color rgb="FF08062A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rgb="FF000000"/>
      <name val="Aptos Narrow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4" fillId="0" borderId="0" xfId="0" applyFont="1"/>
    <xf numFmtId="0" fontId="6" fillId="0" borderId="0" xfId="0" applyFont="1"/>
    <xf numFmtId="10" fontId="6" fillId="0" borderId="0" xfId="2" applyNumberFormat="1" applyFont="1"/>
    <xf numFmtId="10" fontId="6" fillId="0" borderId="0" xfId="0" applyNumberFormat="1" applyFont="1"/>
    <xf numFmtId="9" fontId="6" fillId="0" borderId="0" xfId="2" applyFont="1"/>
    <xf numFmtId="1" fontId="6" fillId="0" borderId="0" xfId="0" applyNumberFormat="1" applyFont="1"/>
    <xf numFmtId="164" fontId="6" fillId="0" borderId="0" xfId="1" applyNumberFormat="1" applyFont="1"/>
    <xf numFmtId="0" fontId="6" fillId="0" borderId="0" xfId="0" applyFont="1" applyAlignment="1">
      <alignment wrapText="1"/>
    </xf>
    <xf numFmtId="0" fontId="5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3" fillId="0" borderId="1" xfId="0" applyFont="1" applyBorder="1"/>
    <xf numFmtId="0" fontId="2" fillId="0" borderId="1" xfId="0" applyFont="1" applyBorder="1"/>
    <xf numFmtId="10" fontId="2" fillId="0" borderId="0" xfId="2" applyNumberFormat="1" applyFont="1" applyFill="1"/>
    <xf numFmtId="0" fontId="3" fillId="0" borderId="1" xfId="0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9" fontId="6" fillId="0" borderId="0" xfId="2" applyFont="1" applyAlignment="1">
      <alignment horizontal="center"/>
    </xf>
    <xf numFmtId="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3" fontId="2" fillId="0" borderId="0" xfId="1" applyFont="1" applyFill="1" applyAlignment="1">
      <alignment horizontal="right"/>
    </xf>
    <xf numFmtId="43" fontId="4" fillId="0" borderId="3" xfId="0" applyNumberFormat="1" applyFont="1" applyBorder="1" applyAlignment="1">
      <alignment horizontal="right"/>
    </xf>
    <xf numFmtId="43" fontId="2" fillId="0" borderId="1" xfId="1" applyFont="1" applyFill="1" applyBorder="1" applyAlignment="1">
      <alignment horizontal="right"/>
    </xf>
    <xf numFmtId="43" fontId="4" fillId="0" borderId="1" xfId="0" applyNumberFormat="1" applyFont="1" applyBorder="1" applyAlignment="1">
      <alignment horizontal="right"/>
    </xf>
    <xf numFmtId="43" fontId="3" fillId="0" borderId="1" xfId="1" applyFont="1" applyFill="1" applyBorder="1" applyAlignment="1">
      <alignment horizontal="right"/>
    </xf>
    <xf numFmtId="43" fontId="4" fillId="0" borderId="0" xfId="0" applyNumberFormat="1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10" fillId="0" borderId="0" xfId="0" applyFont="1"/>
    <xf numFmtId="43" fontId="10" fillId="0" borderId="0" xfId="1" applyFont="1" applyAlignment="1">
      <alignment horizontal="right"/>
    </xf>
    <xf numFmtId="0" fontId="10" fillId="0" borderId="0" xfId="0" applyFont="1" applyAlignment="1">
      <alignment horizontal="right"/>
    </xf>
    <xf numFmtId="43" fontId="10" fillId="0" borderId="0" xfId="0" applyNumberFormat="1" applyFont="1" applyAlignment="1">
      <alignment horizontal="right"/>
    </xf>
    <xf numFmtId="43" fontId="9" fillId="0" borderId="1" xfId="1" applyFont="1" applyBorder="1" applyAlignment="1">
      <alignment horizontal="right"/>
    </xf>
    <xf numFmtId="0" fontId="10" fillId="0" borderId="1" xfId="0" applyFont="1" applyBorder="1"/>
    <xf numFmtId="43" fontId="10" fillId="0" borderId="1" xfId="1" applyFont="1" applyBorder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0" fontId="10" fillId="0" borderId="2" xfId="0" applyFont="1" applyBorder="1"/>
    <xf numFmtId="43" fontId="10" fillId="0" borderId="2" xfId="1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FA92-F432-5746-8CB9-6660B9050B76}">
  <dimension ref="B2:I21"/>
  <sheetViews>
    <sheetView showGridLines="0" workbookViewId="0">
      <selection activeCell="E14" sqref="E14"/>
    </sheetView>
  </sheetViews>
  <sheetFormatPr baseColWidth="10" defaultRowHeight="16" x14ac:dyDescent="0.2"/>
  <cols>
    <col min="1" max="1" width="10.83203125" style="2"/>
    <col min="2" max="2" width="46.33203125" style="2" bestFit="1" customWidth="1"/>
    <col min="3" max="6" width="15.83203125" style="18" customWidth="1"/>
    <col min="7" max="9" width="15.83203125" style="19" customWidth="1"/>
    <col min="10" max="16384" width="10.83203125" style="2"/>
  </cols>
  <sheetData>
    <row r="2" spans="2:9" x14ac:dyDescent="0.2">
      <c r="B2" s="12"/>
      <c r="C2" s="15">
        <v>2020</v>
      </c>
      <c r="D2" s="15">
        <v>2021</v>
      </c>
      <c r="E2" s="15">
        <v>2022</v>
      </c>
      <c r="F2" s="15">
        <v>2023</v>
      </c>
      <c r="G2" s="15" t="s">
        <v>86</v>
      </c>
      <c r="H2" s="15" t="s">
        <v>87</v>
      </c>
      <c r="I2" s="15" t="s">
        <v>88</v>
      </c>
    </row>
    <row r="3" spans="2:9" x14ac:dyDescent="0.2">
      <c r="B3" s="1" t="s">
        <v>0</v>
      </c>
      <c r="C3" s="20">
        <v>11651000</v>
      </c>
      <c r="D3" s="20">
        <v>12382000</v>
      </c>
      <c r="E3" s="20">
        <v>12869000</v>
      </c>
      <c r="F3" s="20">
        <v>13683000</v>
      </c>
      <c r="G3" s="21">
        <f>F3*(1+Assumption!$G$3)</f>
        <v>14437049.427322704</v>
      </c>
      <c r="H3" s="21">
        <f>G3*(1+Assumption!$G$3)</f>
        <v>15232653.377691939</v>
      </c>
      <c r="I3" s="21">
        <f>H3*(1+Assumption!$G$3)</f>
        <v>16072101.857999902</v>
      </c>
    </row>
    <row r="4" spans="2:9" x14ac:dyDescent="0.2">
      <c r="B4" s="13" t="s">
        <v>1</v>
      </c>
      <c r="C4" s="22">
        <v>10094000</v>
      </c>
      <c r="D4" s="22">
        <v>10297000</v>
      </c>
      <c r="E4" s="22">
        <v>10800000</v>
      </c>
      <c r="F4" s="22">
        <v>11405000</v>
      </c>
      <c r="G4" s="23">
        <f>G3*Assumption!$G$4</f>
        <v>12165797.989523521</v>
      </c>
      <c r="H4" s="23">
        <f>H3*Assumption!$G$4</f>
        <v>12836236.709608583</v>
      </c>
      <c r="I4" s="23">
        <f>I3*Assumption!$G$4</f>
        <v>13543622.293169133</v>
      </c>
    </row>
    <row r="5" spans="2:9" x14ac:dyDescent="0.2">
      <c r="B5" s="12" t="s">
        <v>2</v>
      </c>
      <c r="C5" s="24">
        <f>C3-C4</f>
        <v>1557000</v>
      </c>
      <c r="D5" s="24">
        <f>D3-D4</f>
        <v>2085000</v>
      </c>
      <c r="E5" s="24">
        <f t="shared" ref="E5:I5" si="0">E3-E4</f>
        <v>2069000</v>
      </c>
      <c r="F5" s="24">
        <f t="shared" si="0"/>
        <v>2278000</v>
      </c>
      <c r="G5" s="24">
        <f t="shared" si="0"/>
        <v>2271251.4377991837</v>
      </c>
      <c r="H5" s="24">
        <f t="shared" si="0"/>
        <v>2396416.6680833567</v>
      </c>
      <c r="I5" s="24">
        <f t="shared" si="0"/>
        <v>2528479.5648307689</v>
      </c>
    </row>
    <row r="6" spans="2:9" x14ac:dyDescent="0.2">
      <c r="B6" s="12" t="s">
        <v>3</v>
      </c>
      <c r="C6" s="24"/>
      <c r="D6" s="24"/>
      <c r="E6" s="24"/>
      <c r="F6" s="24"/>
    </row>
    <row r="7" spans="2:9" x14ac:dyDescent="0.2">
      <c r="B7" s="1" t="s">
        <v>4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</row>
    <row r="8" spans="2:9" x14ac:dyDescent="0.2">
      <c r="B8" s="1" t="s">
        <v>5</v>
      </c>
      <c r="C8" s="20">
        <v>1045000</v>
      </c>
      <c r="D8" s="20">
        <v>1221000</v>
      </c>
      <c r="E8" s="20">
        <v>1186000</v>
      </c>
      <c r="F8" s="20">
        <v>1225000</v>
      </c>
      <c r="G8" s="25">
        <f>G3*Assumption!$G$5</f>
        <v>1335388.6772036117</v>
      </c>
      <c r="H8" s="25">
        <f>H3*Assumption!$G$5</f>
        <v>1408979.926732122</v>
      </c>
      <c r="I8" s="25">
        <f>I3*Assumption!$G$5</f>
        <v>1486626.6786769836</v>
      </c>
    </row>
    <row r="9" spans="2:9" x14ac:dyDescent="0.2">
      <c r="B9" s="1" t="s">
        <v>6</v>
      </c>
      <c r="C9" s="20">
        <v>147000</v>
      </c>
      <c r="D9" s="20">
        <v>25000</v>
      </c>
      <c r="E9" s="20">
        <v>0</v>
      </c>
      <c r="F9" s="20">
        <v>126000</v>
      </c>
      <c r="G9" s="20">
        <v>0</v>
      </c>
      <c r="H9" s="20">
        <v>0</v>
      </c>
      <c r="I9" s="20">
        <v>0</v>
      </c>
    </row>
    <row r="10" spans="2:9" x14ac:dyDescent="0.2">
      <c r="B10" s="13" t="s">
        <v>7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</row>
    <row r="11" spans="2:9" x14ac:dyDescent="0.2">
      <c r="B11" s="12" t="s">
        <v>8</v>
      </c>
      <c r="C11" s="24">
        <f>C5-C8-C9</f>
        <v>365000</v>
      </c>
      <c r="D11" s="24">
        <f t="shared" ref="D11:I11" si="1">D5-D8-D9</f>
        <v>839000</v>
      </c>
      <c r="E11" s="24">
        <f t="shared" si="1"/>
        <v>883000</v>
      </c>
      <c r="F11" s="24">
        <f t="shared" si="1"/>
        <v>927000</v>
      </c>
      <c r="G11" s="24">
        <f t="shared" si="1"/>
        <v>935862.76059557195</v>
      </c>
      <c r="H11" s="24">
        <f t="shared" si="1"/>
        <v>987436.74135123473</v>
      </c>
      <c r="I11" s="24">
        <f t="shared" si="1"/>
        <v>1041852.8861537853</v>
      </c>
    </row>
    <row r="12" spans="2:9" x14ac:dyDescent="0.2">
      <c r="B12" s="1" t="s">
        <v>9</v>
      </c>
      <c r="C12" s="20">
        <v>83000</v>
      </c>
      <c r="D12" s="20">
        <v>176000</v>
      </c>
      <c r="E12" s="20">
        <v>240000</v>
      </c>
      <c r="F12" s="20">
        <v>237000</v>
      </c>
      <c r="G12" s="25">
        <f>G3*Assumption!$G$6</f>
        <v>206840.56219385393</v>
      </c>
      <c r="H12" s="25">
        <f>H3*Assumption!$G$6</f>
        <v>218239.2326220774</v>
      </c>
      <c r="I12" s="25">
        <f>I3*Assumption!$G$6</f>
        <v>230266.06653116338</v>
      </c>
    </row>
    <row r="13" spans="2:9" x14ac:dyDescent="0.2">
      <c r="B13" s="1" t="s">
        <v>10</v>
      </c>
      <c r="C13" s="20">
        <v>448000</v>
      </c>
      <c r="D13" s="20">
        <v>1015000</v>
      </c>
      <c r="E13" s="20">
        <v>1123000</v>
      </c>
      <c r="F13" s="20">
        <v>1164000</v>
      </c>
      <c r="G13" s="25">
        <f>G11+G12</f>
        <v>1142703.322789426</v>
      </c>
      <c r="H13" s="25">
        <f t="shared" ref="H13:I13" si="2">H11+H12</f>
        <v>1205675.9739733122</v>
      </c>
      <c r="I13" s="25">
        <f t="shared" si="2"/>
        <v>1272118.9526849487</v>
      </c>
    </row>
    <row r="14" spans="2:9" x14ac:dyDescent="0.2">
      <c r="B14" s="1" t="s">
        <v>11</v>
      </c>
      <c r="C14" s="20">
        <v>166000</v>
      </c>
      <c r="D14" s="20">
        <v>142000</v>
      </c>
      <c r="E14" s="20">
        <v>107000</v>
      </c>
      <c r="F14" s="20">
        <v>77000</v>
      </c>
    </row>
    <row r="15" spans="2:9" x14ac:dyDescent="0.2">
      <c r="B15" s="1" t="s">
        <v>12</v>
      </c>
      <c r="C15" s="20">
        <v>282000</v>
      </c>
      <c r="D15" s="20">
        <v>873000</v>
      </c>
      <c r="E15" s="20">
        <v>1016000</v>
      </c>
      <c r="F15" s="20">
        <v>1087000</v>
      </c>
      <c r="G15" s="25">
        <f>G13-G14</f>
        <v>1142703.322789426</v>
      </c>
      <c r="H15" s="25">
        <f t="shared" ref="H15:I15" si="3">H13-H14</f>
        <v>1205675.9739733122</v>
      </c>
      <c r="I15" s="25">
        <f t="shared" si="3"/>
        <v>1272118.9526849487</v>
      </c>
    </row>
    <row r="16" spans="2:9" x14ac:dyDescent="0.2">
      <c r="B16" s="1" t="s">
        <v>13</v>
      </c>
      <c r="C16" s="20">
        <v>-27000</v>
      </c>
      <c r="D16" s="20">
        <v>126000</v>
      </c>
      <c r="E16" s="20">
        <v>154000</v>
      </c>
      <c r="F16" s="20">
        <v>165000</v>
      </c>
      <c r="G16" s="25">
        <f>G15*Assumption!$C$7</f>
        <v>171405.49841841389</v>
      </c>
      <c r="H16" s="25">
        <f>H15*Assumption!$C$7</f>
        <v>180851.39609599681</v>
      </c>
      <c r="I16" s="25">
        <f>I15*Assumption!$C$7</f>
        <v>190817.8429027423</v>
      </c>
    </row>
    <row r="17" spans="2:9" x14ac:dyDescent="0.2">
      <c r="B17" s="1" t="s">
        <v>14</v>
      </c>
      <c r="C17" s="20">
        <v>0</v>
      </c>
      <c r="D17" s="20">
        <v>0</v>
      </c>
      <c r="E17" s="20">
        <v>0</v>
      </c>
      <c r="F17" s="20">
        <v>0</v>
      </c>
    </row>
    <row r="18" spans="2:9" x14ac:dyDescent="0.2">
      <c r="B18" s="1" t="s">
        <v>15</v>
      </c>
      <c r="C18" s="20">
        <v>0</v>
      </c>
      <c r="D18" s="20">
        <v>0</v>
      </c>
      <c r="E18" s="20">
        <v>0</v>
      </c>
      <c r="F18" s="20">
        <v>0</v>
      </c>
    </row>
    <row r="19" spans="2:9" x14ac:dyDescent="0.2">
      <c r="B19" s="13" t="s">
        <v>16</v>
      </c>
      <c r="C19" s="22">
        <v>309000</v>
      </c>
      <c r="D19" s="22">
        <v>747000</v>
      </c>
      <c r="E19" s="22">
        <v>862000</v>
      </c>
      <c r="F19" s="22">
        <v>922000</v>
      </c>
      <c r="G19" s="25">
        <f>G15-G16</f>
        <v>971297.82437101204</v>
      </c>
      <c r="H19" s="25">
        <f t="shared" ref="H19:I19" si="4">H15-H16</f>
        <v>1024824.5778773153</v>
      </c>
      <c r="I19" s="25">
        <f t="shared" si="4"/>
        <v>1081301.1097822064</v>
      </c>
    </row>
    <row r="20" spans="2:9" x14ac:dyDescent="0.2">
      <c r="B20" s="12" t="s">
        <v>17</v>
      </c>
      <c r="C20" s="24">
        <v>309000</v>
      </c>
      <c r="D20" s="24">
        <v>746000</v>
      </c>
      <c r="E20" s="24">
        <v>861000</v>
      </c>
      <c r="F20" s="24">
        <v>921000</v>
      </c>
    </row>
    <row r="21" spans="2:9" x14ac:dyDescent="0.2">
      <c r="B21" s="12" t="s">
        <v>18</v>
      </c>
      <c r="C21" s="24">
        <v>309000</v>
      </c>
      <c r="D21" s="24">
        <v>746000</v>
      </c>
      <c r="E21" s="24">
        <v>861000</v>
      </c>
      <c r="F21" s="24">
        <v>921000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4F65-FAA8-3C48-9F1D-2D23B6ADAA2A}">
  <dimension ref="B2:I36"/>
  <sheetViews>
    <sheetView showGridLines="0" workbookViewId="0">
      <selection activeCell="F7" sqref="F7"/>
    </sheetView>
  </sheetViews>
  <sheetFormatPr baseColWidth="10" defaultRowHeight="16" x14ac:dyDescent="0.2"/>
  <cols>
    <col min="1" max="1" width="10.83203125" style="26"/>
    <col min="2" max="2" width="50.1640625" style="26" bestFit="1" customWidth="1"/>
    <col min="3" max="9" width="15.83203125" style="27" customWidth="1"/>
    <col min="10" max="16384" width="10.83203125" style="26"/>
  </cols>
  <sheetData>
    <row r="2" spans="2:9" x14ac:dyDescent="0.2">
      <c r="B2" s="28"/>
      <c r="C2" s="29">
        <v>2020</v>
      </c>
      <c r="D2" s="29">
        <v>2021</v>
      </c>
      <c r="E2" s="29">
        <v>2022</v>
      </c>
      <c r="F2" s="29">
        <v>2023</v>
      </c>
      <c r="G2" s="29" t="s">
        <v>86</v>
      </c>
      <c r="H2" s="29" t="s">
        <v>87</v>
      </c>
      <c r="I2" s="29" t="s">
        <v>88</v>
      </c>
    </row>
    <row r="3" spans="2:9" x14ac:dyDescent="0.2">
      <c r="B3" s="30" t="s">
        <v>19</v>
      </c>
      <c r="C3" s="31"/>
      <c r="D3" s="31"/>
      <c r="E3" s="31"/>
      <c r="F3" s="31"/>
      <c r="G3" s="32"/>
      <c r="H3" s="32"/>
      <c r="I3" s="32"/>
    </row>
    <row r="4" spans="2:9" x14ac:dyDescent="0.2">
      <c r="B4" s="30" t="s">
        <v>20</v>
      </c>
      <c r="C4" s="31">
        <v>2254000</v>
      </c>
      <c r="D4" s="31">
        <v>2117000</v>
      </c>
      <c r="E4" s="31">
        <v>2035000</v>
      </c>
      <c r="F4" s="31">
        <v>2181000</v>
      </c>
      <c r="G4" s="32"/>
      <c r="H4" s="32"/>
      <c r="I4" s="32"/>
    </row>
    <row r="5" spans="2:9" x14ac:dyDescent="0.2">
      <c r="B5" s="30" t="s">
        <v>21</v>
      </c>
      <c r="C5" s="31">
        <v>0</v>
      </c>
      <c r="D5" s="31">
        <v>0</v>
      </c>
      <c r="E5" s="31">
        <v>0</v>
      </c>
      <c r="F5" s="31">
        <v>0</v>
      </c>
      <c r="G5" s="32"/>
      <c r="H5" s="32"/>
      <c r="I5" s="32"/>
    </row>
    <row r="6" spans="2:9" x14ac:dyDescent="0.2">
      <c r="B6" s="30" t="s">
        <v>22</v>
      </c>
      <c r="C6" s="31">
        <v>787000</v>
      </c>
      <c r="D6" s="31">
        <v>838000</v>
      </c>
      <c r="E6" s="31">
        <v>855000</v>
      </c>
      <c r="F6" s="31">
        <v>868000</v>
      </c>
      <c r="G6" s="33">
        <f>PL!G3/365*Assumption!C13</f>
        <v>975191.64872568613</v>
      </c>
      <c r="H6" s="33">
        <f>PL!H3/365*Assumption!D13</f>
        <v>1030929.0526979361</v>
      </c>
      <c r="I6" s="33">
        <f>PL!I3/365*Assumption!E13</f>
        <v>1067810.0154316509</v>
      </c>
    </row>
    <row r="7" spans="2:9" x14ac:dyDescent="0.2">
      <c r="B7" s="30" t="s">
        <v>23</v>
      </c>
      <c r="C7" s="31">
        <v>3513000</v>
      </c>
      <c r="D7" s="31">
        <v>3468000</v>
      </c>
      <c r="E7" s="31">
        <v>3550000</v>
      </c>
      <c r="F7" s="31">
        <v>3914000</v>
      </c>
      <c r="G7" s="33">
        <f>PL!C4/365*Assumption!$G$14</f>
        <v>3423663.1747130402</v>
      </c>
      <c r="H7" s="33">
        <f>PL!D4/365*Assumption!$G$14</f>
        <v>3492516.3176164236</v>
      </c>
      <c r="I7" s="33">
        <f>PL!E4/365*Assumption!$G$14</f>
        <v>3663122.873677515</v>
      </c>
    </row>
    <row r="8" spans="2:9" x14ac:dyDescent="0.2">
      <c r="B8" s="30" t="s">
        <v>24</v>
      </c>
      <c r="C8" s="31">
        <v>950000</v>
      </c>
      <c r="D8" s="31">
        <v>1018000</v>
      </c>
      <c r="E8" s="31">
        <v>1033000</v>
      </c>
      <c r="F8" s="31">
        <v>857000</v>
      </c>
      <c r="G8" s="32"/>
      <c r="H8" s="32"/>
      <c r="I8" s="32"/>
    </row>
    <row r="9" spans="2:9" ht="17" customHeight="1" x14ac:dyDescent="0.2">
      <c r="B9" s="28" t="s">
        <v>25</v>
      </c>
      <c r="C9" s="34">
        <v>7504000</v>
      </c>
      <c r="D9" s="34">
        <v>7441000</v>
      </c>
      <c r="E9" s="34">
        <v>7473000</v>
      </c>
      <c r="F9" s="34">
        <v>7820000</v>
      </c>
      <c r="G9" s="32"/>
      <c r="H9" s="32"/>
      <c r="I9" s="32"/>
    </row>
    <row r="10" spans="2:9" ht="17" customHeight="1" x14ac:dyDescent="0.2">
      <c r="B10" s="35" t="s">
        <v>26</v>
      </c>
      <c r="C10" s="36"/>
      <c r="D10" s="36"/>
      <c r="E10" s="36"/>
      <c r="F10" s="36"/>
      <c r="G10" s="32"/>
      <c r="H10" s="32"/>
      <c r="I10" s="32"/>
    </row>
    <row r="11" spans="2:9" x14ac:dyDescent="0.2">
      <c r="B11" s="30" t="s">
        <v>27</v>
      </c>
      <c r="C11" s="31">
        <v>744000</v>
      </c>
      <c r="D11" s="31">
        <v>605000</v>
      </c>
      <c r="E11" s="31">
        <v>563000</v>
      </c>
      <c r="F11" s="31">
        <v>585000</v>
      </c>
      <c r="G11" s="32"/>
      <c r="H11" s="32"/>
      <c r="I11" s="32"/>
    </row>
    <row r="12" spans="2:9" x14ac:dyDescent="0.2">
      <c r="B12" s="30" t="s">
        <v>28</v>
      </c>
      <c r="C12" s="31">
        <v>2516000</v>
      </c>
      <c r="D12" s="31">
        <v>2538000</v>
      </c>
      <c r="E12" s="31">
        <v>2523000</v>
      </c>
      <c r="F12" s="31">
        <v>2477000</v>
      </c>
      <c r="G12" s="32"/>
      <c r="H12" s="32"/>
      <c r="I12" s="32"/>
    </row>
    <row r="13" spans="2:9" x14ac:dyDescent="0.2">
      <c r="B13" s="30" t="s">
        <v>29</v>
      </c>
      <c r="C13" s="31">
        <v>2157000</v>
      </c>
      <c r="D13" s="31">
        <v>2149000</v>
      </c>
      <c r="E13" s="31">
        <v>2283000</v>
      </c>
      <c r="F13" s="31">
        <v>2295000</v>
      </c>
      <c r="G13" s="32"/>
      <c r="H13" s="32"/>
      <c r="I13" s="32"/>
    </row>
    <row r="14" spans="2:9" x14ac:dyDescent="0.2">
      <c r="B14" s="30" t="s">
        <v>30</v>
      </c>
      <c r="C14" s="31">
        <v>0</v>
      </c>
      <c r="D14" s="31">
        <v>0</v>
      </c>
      <c r="E14" s="31">
        <v>0</v>
      </c>
      <c r="F14" s="31">
        <v>0</v>
      </c>
      <c r="G14" s="32"/>
      <c r="H14" s="32"/>
      <c r="I14" s="32"/>
    </row>
    <row r="15" spans="2:9" x14ac:dyDescent="0.2">
      <c r="B15" s="30" t="s">
        <v>31</v>
      </c>
      <c r="C15" s="31">
        <v>2522000</v>
      </c>
      <c r="D15" s="31">
        <v>3094000</v>
      </c>
      <c r="E15" s="31">
        <v>3451000</v>
      </c>
      <c r="F15" s="31">
        <v>3679000</v>
      </c>
      <c r="G15" s="32"/>
      <c r="H15" s="32"/>
      <c r="I15" s="32"/>
    </row>
    <row r="16" spans="2:9" x14ac:dyDescent="0.2">
      <c r="B16" s="30" t="s">
        <v>32</v>
      </c>
      <c r="C16" s="31">
        <v>0</v>
      </c>
      <c r="D16" s="31">
        <v>0</v>
      </c>
      <c r="E16" s="31">
        <v>0</v>
      </c>
      <c r="F16" s="31">
        <v>0</v>
      </c>
      <c r="G16" s="32"/>
      <c r="H16" s="32"/>
      <c r="I16" s="32"/>
    </row>
    <row r="17" spans="2:9" ht="17" customHeight="1" x14ac:dyDescent="0.2">
      <c r="B17" s="28" t="s">
        <v>33</v>
      </c>
      <c r="C17" s="34">
        <v>15443000</v>
      </c>
      <c r="D17" s="34">
        <v>15827000</v>
      </c>
      <c r="E17" s="34">
        <v>16293000</v>
      </c>
      <c r="F17" s="34">
        <v>16856000</v>
      </c>
      <c r="G17" s="32"/>
      <c r="H17" s="32"/>
      <c r="I17" s="32"/>
    </row>
    <row r="18" spans="2:9" ht="17" customHeight="1" x14ac:dyDescent="0.2">
      <c r="B18" s="35" t="s">
        <v>34</v>
      </c>
      <c r="C18" s="36"/>
      <c r="D18" s="36"/>
      <c r="E18" s="36"/>
      <c r="F18" s="36"/>
      <c r="G18" s="32"/>
      <c r="H18" s="32"/>
      <c r="I18" s="32"/>
    </row>
    <row r="19" spans="2:9" x14ac:dyDescent="0.2">
      <c r="B19" s="30" t="s">
        <v>35</v>
      </c>
      <c r="C19" s="31">
        <v>776000</v>
      </c>
      <c r="D19" s="31">
        <v>786000</v>
      </c>
      <c r="E19" s="31">
        <v>1018000</v>
      </c>
      <c r="F19" s="31">
        <v>1023000</v>
      </c>
      <c r="G19" s="32"/>
      <c r="H19" s="32"/>
      <c r="I19" s="32"/>
    </row>
    <row r="20" spans="2:9" x14ac:dyDescent="0.2">
      <c r="B20" s="30" t="s">
        <v>36</v>
      </c>
      <c r="C20" s="31">
        <v>509000</v>
      </c>
      <c r="D20" s="31">
        <v>6000</v>
      </c>
      <c r="E20" s="31">
        <v>7000</v>
      </c>
      <c r="F20" s="31">
        <v>357000</v>
      </c>
      <c r="G20" s="32"/>
      <c r="H20" s="32"/>
      <c r="I20" s="32"/>
    </row>
    <row r="21" spans="2:9" x14ac:dyDescent="0.2">
      <c r="B21" s="30" t="s">
        <v>37</v>
      </c>
      <c r="C21" s="31">
        <v>1985000</v>
      </c>
      <c r="D21" s="31">
        <v>2344000</v>
      </c>
      <c r="E21" s="31">
        <v>2645000</v>
      </c>
      <c r="F21" s="31">
        <v>2998000</v>
      </c>
      <c r="G21" s="32"/>
      <c r="H21" s="32"/>
      <c r="I21" s="32"/>
    </row>
    <row r="22" spans="2:9" x14ac:dyDescent="0.2">
      <c r="B22" s="30" t="s">
        <v>38</v>
      </c>
      <c r="C22" s="31">
        <v>3270000</v>
      </c>
      <c r="D22" s="31">
        <v>3136000</v>
      </c>
      <c r="E22" s="31">
        <v>3670000</v>
      </c>
      <c r="F22" s="31">
        <v>4378000</v>
      </c>
      <c r="G22" s="32"/>
      <c r="H22" s="32"/>
      <c r="I22" s="32"/>
    </row>
    <row r="23" spans="2:9" x14ac:dyDescent="0.2">
      <c r="B23" s="30" t="s">
        <v>39</v>
      </c>
      <c r="C23" s="31">
        <v>3860000</v>
      </c>
      <c r="D23" s="31">
        <v>3761000</v>
      </c>
      <c r="E23" s="31">
        <v>3550000</v>
      </c>
      <c r="F23" s="31">
        <v>3517000</v>
      </c>
      <c r="G23" s="32"/>
      <c r="H23" s="32"/>
      <c r="I23" s="32"/>
    </row>
    <row r="24" spans="2:9" x14ac:dyDescent="0.2">
      <c r="B24" s="30" t="s">
        <v>40</v>
      </c>
      <c r="C24" s="31">
        <v>2468000</v>
      </c>
      <c r="D24" s="31">
        <v>2115000</v>
      </c>
      <c r="E24" s="31">
        <v>1960000</v>
      </c>
      <c r="F24" s="31">
        <v>1974000</v>
      </c>
      <c r="G24" s="32"/>
      <c r="H24" s="32"/>
      <c r="I24" s="32"/>
    </row>
    <row r="25" spans="2:9" x14ac:dyDescent="0.2">
      <c r="B25" s="30" t="s">
        <v>41</v>
      </c>
      <c r="C25" s="31">
        <v>0</v>
      </c>
      <c r="D25" s="31">
        <v>0</v>
      </c>
      <c r="E25" s="31">
        <v>0</v>
      </c>
      <c r="F25" s="31">
        <v>0</v>
      </c>
      <c r="G25" s="32"/>
      <c r="H25" s="32"/>
      <c r="I25" s="32"/>
    </row>
    <row r="26" spans="2:9" x14ac:dyDescent="0.2">
      <c r="B26" s="30" t="s">
        <v>42</v>
      </c>
      <c r="C26" s="31">
        <v>0</v>
      </c>
      <c r="D26" s="31">
        <v>0</v>
      </c>
      <c r="E26" s="31">
        <v>0</v>
      </c>
      <c r="F26" s="31">
        <v>0</v>
      </c>
      <c r="G26" s="32"/>
      <c r="H26" s="32"/>
      <c r="I26" s="32"/>
    </row>
    <row r="27" spans="2:9" x14ac:dyDescent="0.2">
      <c r="B27" s="30" t="s">
        <v>14</v>
      </c>
      <c r="C27" s="31">
        <v>0</v>
      </c>
      <c r="D27" s="31">
        <v>0</v>
      </c>
      <c r="E27" s="31">
        <v>0</v>
      </c>
      <c r="F27" s="31">
        <v>0</v>
      </c>
      <c r="G27" s="32"/>
      <c r="H27" s="32"/>
      <c r="I27" s="32"/>
    </row>
    <row r="28" spans="2:9" ht="17" customHeight="1" x14ac:dyDescent="0.2">
      <c r="B28" s="28" t="s">
        <v>43</v>
      </c>
      <c r="C28" s="34">
        <v>9598000</v>
      </c>
      <c r="D28" s="34">
        <v>9012000</v>
      </c>
      <c r="E28" s="34">
        <v>9180000</v>
      </c>
      <c r="F28" s="34">
        <v>9869000</v>
      </c>
      <c r="G28" s="32"/>
      <c r="H28" s="32"/>
      <c r="I28" s="32"/>
    </row>
    <row r="29" spans="2:9" x14ac:dyDescent="0.2">
      <c r="B29" s="35" t="s">
        <v>44</v>
      </c>
      <c r="C29" s="36"/>
      <c r="D29" s="36"/>
      <c r="E29" s="36"/>
      <c r="F29" s="36"/>
      <c r="G29" s="32"/>
      <c r="H29" s="32"/>
      <c r="I29" s="32"/>
    </row>
    <row r="30" spans="2:9" x14ac:dyDescent="0.2">
      <c r="B30" s="30" t="s">
        <v>45</v>
      </c>
      <c r="C30" s="31">
        <v>29000</v>
      </c>
      <c r="D30" s="31">
        <v>28000</v>
      </c>
      <c r="E30" s="31">
        <v>26000</v>
      </c>
      <c r="F30" s="31">
        <v>24000</v>
      </c>
      <c r="G30" s="32"/>
      <c r="H30" s="32"/>
      <c r="I30" s="32"/>
    </row>
    <row r="31" spans="2:9" x14ac:dyDescent="0.2">
      <c r="B31" s="30" t="s">
        <v>46</v>
      </c>
      <c r="C31" s="31">
        <v>5973000</v>
      </c>
      <c r="D31" s="31">
        <v>5870000</v>
      </c>
      <c r="E31" s="31">
        <v>5903000</v>
      </c>
      <c r="F31" s="31">
        <v>5862000</v>
      </c>
      <c r="G31" s="32"/>
      <c r="H31" s="32"/>
      <c r="I31" s="32"/>
    </row>
    <row r="32" spans="2:9" x14ac:dyDescent="0.2">
      <c r="B32" s="30" t="s">
        <v>47</v>
      </c>
      <c r="C32" s="31">
        <v>-203000</v>
      </c>
      <c r="D32" s="31">
        <v>-157000</v>
      </c>
      <c r="E32" s="31">
        <v>-84000</v>
      </c>
      <c r="F32" s="31">
        <v>-165000</v>
      </c>
      <c r="G32" s="32"/>
      <c r="H32" s="32"/>
      <c r="I32" s="32"/>
    </row>
    <row r="33" spans="2:9" x14ac:dyDescent="0.2">
      <c r="B33" s="30" t="s">
        <v>48</v>
      </c>
      <c r="C33" s="31">
        <v>1785000</v>
      </c>
      <c r="D33" s="31">
        <v>1863000</v>
      </c>
      <c r="E33" s="31">
        <v>1880000</v>
      </c>
      <c r="F33" s="31">
        <v>1910000</v>
      </c>
      <c r="G33" s="32"/>
      <c r="H33" s="32"/>
      <c r="I33" s="32"/>
    </row>
    <row r="34" spans="2:9" x14ac:dyDescent="0.2">
      <c r="B34" s="30" t="s">
        <v>49</v>
      </c>
      <c r="C34" s="31">
        <v>-1739000</v>
      </c>
      <c r="D34" s="31">
        <v>-789000</v>
      </c>
      <c r="E34" s="31">
        <v>-612000</v>
      </c>
      <c r="F34" s="31">
        <v>-644000</v>
      </c>
      <c r="G34" s="32"/>
      <c r="H34" s="32"/>
      <c r="I34" s="32"/>
    </row>
    <row r="35" spans="2:9" ht="17" customHeight="1" x14ac:dyDescent="0.2">
      <c r="B35" s="28" t="s">
        <v>50</v>
      </c>
      <c r="C35" s="34">
        <v>5845000</v>
      </c>
      <c r="D35" s="34">
        <v>6815000</v>
      </c>
      <c r="E35" s="34">
        <v>7113000</v>
      </c>
      <c r="F35" s="34">
        <v>6987000</v>
      </c>
      <c r="G35" s="32"/>
      <c r="H35" s="32"/>
      <c r="I35" s="32"/>
    </row>
    <row r="36" spans="2:9" x14ac:dyDescent="0.2">
      <c r="B36" s="28" t="s">
        <v>51</v>
      </c>
      <c r="C36" s="34">
        <v>15443000</v>
      </c>
      <c r="D36" s="34">
        <v>15827000</v>
      </c>
      <c r="E36" s="34">
        <v>16293000</v>
      </c>
      <c r="F36" s="34">
        <v>16856000</v>
      </c>
      <c r="G36" s="32"/>
      <c r="H36" s="32"/>
      <c r="I36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0A54-3EC5-584B-9DFA-F4DA2577859B}">
  <dimension ref="B2:I24"/>
  <sheetViews>
    <sheetView showGridLines="0" tabSelected="1" zoomScale="125" workbookViewId="0">
      <selection activeCell="D4" sqref="D4"/>
    </sheetView>
  </sheetViews>
  <sheetFormatPr baseColWidth="10" defaultRowHeight="16" x14ac:dyDescent="0.2"/>
  <cols>
    <col min="1" max="1" width="10.83203125" style="30"/>
    <col min="2" max="2" width="33.33203125" style="30" customWidth="1"/>
    <col min="3" max="3" width="13.5" style="32" bestFit="1" customWidth="1"/>
    <col min="4" max="6" width="15.1640625" style="32" bestFit="1" customWidth="1"/>
    <col min="7" max="9" width="10.83203125" style="32"/>
    <col min="10" max="16384" width="10.83203125" style="30"/>
  </cols>
  <sheetData>
    <row r="2" spans="2:6" x14ac:dyDescent="0.2">
      <c r="B2" s="37"/>
      <c r="C2" s="38">
        <v>2020</v>
      </c>
      <c r="D2" s="38">
        <v>2021</v>
      </c>
      <c r="E2" s="38">
        <v>2022</v>
      </c>
      <c r="F2" s="38">
        <v>2023</v>
      </c>
    </row>
    <row r="3" spans="2:6" x14ac:dyDescent="0.2">
      <c r="B3" s="30" t="s">
        <v>17</v>
      </c>
      <c r="C3" s="31">
        <v>309000</v>
      </c>
      <c r="D3" s="31">
        <v>746000</v>
      </c>
      <c r="E3" s="31">
        <v>861000</v>
      </c>
      <c r="F3" s="31">
        <v>921000</v>
      </c>
    </row>
    <row r="4" spans="2:6" x14ac:dyDescent="0.2">
      <c r="B4" s="39" t="s">
        <v>52</v>
      </c>
      <c r="C4" s="40"/>
      <c r="D4" s="40"/>
      <c r="E4" s="40"/>
      <c r="F4" s="40"/>
    </row>
    <row r="5" spans="2:6" x14ac:dyDescent="0.2">
      <c r="B5" s="30" t="s">
        <v>53</v>
      </c>
      <c r="C5" s="31">
        <v>391000</v>
      </c>
      <c r="D5" s="31">
        <v>390000</v>
      </c>
      <c r="E5" s="31">
        <v>397000</v>
      </c>
      <c r="F5" s="31">
        <v>395000</v>
      </c>
    </row>
    <row r="6" spans="2:6" x14ac:dyDescent="0.2">
      <c r="B6" s="30" t="s">
        <v>54</v>
      </c>
      <c r="C6" s="31">
        <v>188000</v>
      </c>
      <c r="D6" s="31">
        <v>107000</v>
      </c>
      <c r="E6" s="31">
        <v>-124000</v>
      </c>
      <c r="F6" s="31">
        <v>-14000</v>
      </c>
    </row>
    <row r="7" spans="2:6" x14ac:dyDescent="0.2">
      <c r="B7" s="39" t="s">
        <v>55</v>
      </c>
      <c r="C7" s="40"/>
      <c r="D7" s="40"/>
      <c r="E7" s="40"/>
      <c r="F7" s="40"/>
    </row>
    <row r="8" spans="2:6" x14ac:dyDescent="0.2">
      <c r="B8" s="30" t="s">
        <v>56</v>
      </c>
      <c r="C8" s="31">
        <v>60000</v>
      </c>
      <c r="D8" s="31">
        <v>73000</v>
      </c>
      <c r="E8" s="31">
        <v>9000</v>
      </c>
      <c r="F8" s="31">
        <v>-26000</v>
      </c>
    </row>
    <row r="9" spans="2:6" x14ac:dyDescent="0.2">
      <c r="B9" s="30" t="s">
        <v>57</v>
      </c>
      <c r="C9" s="31">
        <v>434000</v>
      </c>
      <c r="D9" s="31">
        <v>45000</v>
      </c>
      <c r="E9" s="31">
        <v>-55000</v>
      </c>
      <c r="F9" s="31">
        <v>-359000</v>
      </c>
    </row>
    <row r="10" spans="2:6" x14ac:dyDescent="0.2">
      <c r="B10" s="30" t="s">
        <v>58</v>
      </c>
      <c r="C10" s="31">
        <v>20000</v>
      </c>
      <c r="D10" s="31">
        <v>-99000</v>
      </c>
      <c r="E10" s="31">
        <v>61000</v>
      </c>
      <c r="F10" s="31">
        <v>273000</v>
      </c>
    </row>
    <row r="11" spans="2:6" x14ac:dyDescent="0.2">
      <c r="B11" s="30" t="s">
        <v>59</v>
      </c>
      <c r="C11" s="31">
        <v>-633000</v>
      </c>
      <c r="D11" s="31">
        <v>336000</v>
      </c>
      <c r="E11" s="31">
        <v>340000</v>
      </c>
      <c r="F11" s="31">
        <v>76000</v>
      </c>
    </row>
    <row r="12" spans="2:6" x14ac:dyDescent="0.2">
      <c r="B12" s="30" t="s">
        <v>60</v>
      </c>
      <c r="C12" s="31">
        <v>768000</v>
      </c>
      <c r="D12" s="31">
        <v>1598000</v>
      </c>
      <c r="E12" s="31">
        <v>1488000</v>
      </c>
      <c r="F12" s="31">
        <v>1266000</v>
      </c>
    </row>
    <row r="13" spans="2:6" x14ac:dyDescent="0.2">
      <c r="B13" s="39" t="s">
        <v>61</v>
      </c>
      <c r="C13" s="40"/>
      <c r="D13" s="40"/>
      <c r="E13" s="40"/>
      <c r="F13" s="40"/>
    </row>
    <row r="14" spans="2:6" x14ac:dyDescent="0.2">
      <c r="B14" s="30" t="s">
        <v>62</v>
      </c>
      <c r="C14" s="31">
        <v>-317000</v>
      </c>
      <c r="D14" s="31">
        <v>-375000</v>
      </c>
      <c r="E14" s="31">
        <v>-354000</v>
      </c>
      <c r="F14" s="31">
        <v>-402000</v>
      </c>
    </row>
    <row r="15" spans="2:6" x14ac:dyDescent="0.2">
      <c r="B15" s="30" t="s">
        <v>63</v>
      </c>
      <c r="C15" s="31">
        <v>22000</v>
      </c>
      <c r="D15" s="31">
        <v>19000</v>
      </c>
      <c r="E15" s="31">
        <v>20000</v>
      </c>
      <c r="F15" s="31">
        <v>26000</v>
      </c>
    </row>
    <row r="16" spans="2:6" x14ac:dyDescent="0.2">
      <c r="B16" s="30" t="s">
        <v>64</v>
      </c>
      <c r="C16" s="31">
        <v>47000</v>
      </c>
      <c r="D16" s="31">
        <v>75000</v>
      </c>
      <c r="E16" s="31">
        <v>-113000</v>
      </c>
      <c r="F16" s="31">
        <v>59000</v>
      </c>
    </row>
    <row r="17" spans="2:6" x14ac:dyDescent="0.2">
      <c r="B17" s="30" t="s">
        <v>65</v>
      </c>
      <c r="C17" s="31">
        <v>-248000</v>
      </c>
      <c r="D17" s="31">
        <v>-281000</v>
      </c>
      <c r="E17" s="31">
        <v>-447000</v>
      </c>
      <c r="F17" s="31">
        <v>-317000</v>
      </c>
    </row>
    <row r="18" spans="2:6" x14ac:dyDescent="0.2">
      <c r="B18" s="39" t="s">
        <v>66</v>
      </c>
      <c r="C18" s="40"/>
      <c r="D18" s="40"/>
      <c r="E18" s="40"/>
      <c r="F18" s="40"/>
    </row>
    <row r="19" spans="2:6" x14ac:dyDescent="0.2">
      <c r="B19" s="30" t="s">
        <v>67</v>
      </c>
      <c r="C19" s="31">
        <v>-161000</v>
      </c>
      <c r="D19" s="31">
        <v>-805000</v>
      </c>
      <c r="E19" s="31">
        <v>-823000</v>
      </c>
      <c r="F19" s="31">
        <v>-1095000</v>
      </c>
    </row>
    <row r="20" spans="2:6" x14ac:dyDescent="0.2">
      <c r="B20" s="30" t="s">
        <v>68</v>
      </c>
      <c r="C20" s="31">
        <v>544000</v>
      </c>
      <c r="D20" s="31">
        <v>-622000</v>
      </c>
      <c r="E20" s="31">
        <v>-248000</v>
      </c>
      <c r="F20" s="31">
        <v>304000</v>
      </c>
    </row>
    <row r="21" spans="2:6" x14ac:dyDescent="0.2">
      <c r="B21" s="30" t="s">
        <v>69</v>
      </c>
      <c r="C21" s="31">
        <v>-5000</v>
      </c>
      <c r="D21" s="31">
        <v>-1000</v>
      </c>
      <c r="E21" s="31">
        <v>-3000</v>
      </c>
      <c r="F21" s="31">
        <v>-6000</v>
      </c>
    </row>
    <row r="22" spans="2:6" x14ac:dyDescent="0.2">
      <c r="B22" s="30" t="s">
        <v>70</v>
      </c>
      <c r="C22" s="31">
        <v>360000</v>
      </c>
      <c r="D22" s="31">
        <v>-1446000</v>
      </c>
      <c r="E22" s="31">
        <v>-1091000</v>
      </c>
      <c r="F22" s="31">
        <v>-813000</v>
      </c>
    </row>
    <row r="23" spans="2:6" x14ac:dyDescent="0.2">
      <c r="B23" s="30" t="s">
        <v>71</v>
      </c>
      <c r="C23" s="31">
        <v>17000</v>
      </c>
      <c r="D23" s="31">
        <v>-8000</v>
      </c>
      <c r="E23" s="31">
        <v>-32000</v>
      </c>
      <c r="F23" s="31">
        <v>10000</v>
      </c>
    </row>
    <row r="24" spans="2:6" x14ac:dyDescent="0.2">
      <c r="B24" s="35" t="s">
        <v>72</v>
      </c>
      <c r="C24" s="36">
        <v>897000</v>
      </c>
      <c r="D24" s="36">
        <v>-137000</v>
      </c>
      <c r="E24" s="36">
        <v>-82000</v>
      </c>
      <c r="F24" s="36">
        <v>146000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A47F-F716-174F-A292-89F2E5788063}">
  <dimension ref="B2:G15"/>
  <sheetViews>
    <sheetView zoomScale="135" workbookViewId="0">
      <selection activeCell="D8" sqref="D8"/>
    </sheetView>
  </sheetViews>
  <sheetFormatPr baseColWidth="10" defaultRowHeight="14" x14ac:dyDescent="0.15"/>
  <cols>
    <col min="1" max="1" width="10.83203125" style="3"/>
    <col min="2" max="2" width="34.5" style="3" bestFit="1" customWidth="1"/>
    <col min="3" max="3" width="13.6640625" style="3" bestFit="1" customWidth="1"/>
    <col min="4" max="6" width="12.1640625" style="3" bestFit="1" customWidth="1"/>
    <col min="7" max="16384" width="10.83203125" style="3"/>
  </cols>
  <sheetData>
    <row r="2" spans="2:7" x14ac:dyDescent="0.15">
      <c r="C2" s="10">
        <v>2020</v>
      </c>
      <c r="D2" s="10">
        <v>2021</v>
      </c>
      <c r="E2" s="10">
        <v>2022</v>
      </c>
      <c r="F2" s="10">
        <v>2023</v>
      </c>
      <c r="G2" s="11" t="s">
        <v>84</v>
      </c>
    </row>
    <row r="3" spans="2:7" x14ac:dyDescent="0.15">
      <c r="B3" s="3" t="s">
        <v>73</v>
      </c>
      <c r="C3" s="4"/>
      <c r="D3" s="4">
        <f>PL!D3/PL!C3-1</f>
        <v>6.2741395588361559E-2</v>
      </c>
      <c r="E3" s="4">
        <f>PL!E3/PL!D3-1</f>
        <v>3.9331287352608602E-2</v>
      </c>
      <c r="F3" s="4">
        <f>PL!F3/PL!E3-1</f>
        <v>6.3252777993628051E-2</v>
      </c>
      <c r="G3" s="5">
        <f>AVERAGE(D3:F3)</f>
        <v>5.5108486978199402E-2</v>
      </c>
    </row>
    <row r="4" spans="2:7" x14ac:dyDescent="0.15">
      <c r="B4" s="3" t="s">
        <v>78</v>
      </c>
      <c r="C4" s="4">
        <f>PL!C4/PL!C3</f>
        <v>0.86636340228306585</v>
      </c>
      <c r="D4" s="4">
        <f>PL!D4/PL!D3</f>
        <v>0.83161040219673721</v>
      </c>
      <c r="E4" s="4">
        <f>PL!E4/PL!E3</f>
        <v>0.839226047089906</v>
      </c>
      <c r="F4" s="4">
        <f>PL!F4/PL!F3</f>
        <v>0.83351604180369798</v>
      </c>
      <c r="G4" s="5">
        <f>AVERAGE(C4:F4)</f>
        <v>0.84267897334335173</v>
      </c>
    </row>
    <row r="5" spans="2:7" ht="16" x14ac:dyDescent="0.2">
      <c r="B5" s="1" t="s">
        <v>5</v>
      </c>
      <c r="C5" s="4">
        <f>PL!C8/PL!C3</f>
        <v>8.9691871942322546E-2</v>
      </c>
      <c r="D5" s="4">
        <f>PL!D8/PL!D3</f>
        <v>9.8610886771119372E-2</v>
      </c>
      <c r="E5" s="4">
        <f>PL!E8/PL!E3</f>
        <v>9.2159452948947077E-2</v>
      </c>
      <c r="F5" s="4">
        <f>PL!F8/PL!F3</f>
        <v>8.9527150478696194E-2</v>
      </c>
      <c r="G5" s="5">
        <f>AVERAGE(C5:F5)</f>
        <v>9.2497340535271297E-2</v>
      </c>
    </row>
    <row r="6" spans="2:7" s="1" customFormat="1" ht="16" x14ac:dyDescent="0.2">
      <c r="B6" s="1" t="s">
        <v>85</v>
      </c>
      <c r="C6" s="14">
        <f>PL!C12/PL!C3</f>
        <v>7.1238520298686804E-3</v>
      </c>
      <c r="D6" s="14">
        <f>PL!D12/PL!D3</f>
        <v>1.4214181876918107E-2</v>
      </c>
      <c r="E6" s="14">
        <f>PL!E12/PL!E3</f>
        <v>1.8649467713109023E-2</v>
      </c>
      <c r="F6" s="14">
        <f>PL!F12/PL!F3</f>
        <v>1.7320762990572242E-2</v>
      </c>
      <c r="G6" s="5">
        <f>AVERAGE(C6:F6)</f>
        <v>1.4327066152617012E-2</v>
      </c>
    </row>
    <row r="7" spans="2:7" x14ac:dyDescent="0.15">
      <c r="B7" s="3" t="s">
        <v>74</v>
      </c>
      <c r="C7" s="16">
        <v>0.15</v>
      </c>
      <c r="D7" s="16"/>
      <c r="E7" s="16"/>
      <c r="F7" s="16"/>
      <c r="G7" s="5"/>
    </row>
    <row r="8" spans="2:7" x14ac:dyDescent="0.15">
      <c r="B8" s="3" t="s">
        <v>75</v>
      </c>
      <c r="C8" s="5"/>
      <c r="D8" s="4">
        <f>CF!D5/CF!C5-1</f>
        <v>-2.5575447570332921E-3</v>
      </c>
      <c r="E8" s="4">
        <f>CF!E5/CF!D5-1</f>
        <v>1.7948717948717885E-2</v>
      </c>
      <c r="F8" s="4">
        <f>CF!F5/CF!E5-1</f>
        <v>-5.0377833753149082E-3</v>
      </c>
      <c r="G8" s="5">
        <f t="shared" ref="G8:G15" si="0">AVERAGE(C8:F8)</f>
        <v>3.451129938789895E-3</v>
      </c>
    </row>
    <row r="9" spans="2:7" x14ac:dyDescent="0.15">
      <c r="B9" s="3" t="s">
        <v>76</v>
      </c>
      <c r="D9" s="4">
        <f>CF!D14/CF!C14-1</f>
        <v>0.18296529968454256</v>
      </c>
      <c r="E9" s="4">
        <f>CF!E14/CF!D14-1</f>
        <v>-5.600000000000005E-2</v>
      </c>
      <c r="F9" s="4">
        <f>CF!F14/CF!E14-1</f>
        <v>0.13559322033898313</v>
      </c>
      <c r="G9" s="5">
        <f t="shared" si="0"/>
        <v>8.7519506674508543E-2</v>
      </c>
    </row>
    <row r="10" spans="2:7" x14ac:dyDescent="0.15">
      <c r="B10" s="3" t="s">
        <v>77</v>
      </c>
      <c r="C10" s="6">
        <f>(BS!C9-BS!C22)/PL!C3</f>
        <v>0.36340228306583128</v>
      </c>
      <c r="D10" s="6">
        <f>(BS!D9-BS!D22)/PL!D3</f>
        <v>0.34768211920529801</v>
      </c>
      <c r="E10" s="6">
        <f>(BS!E9-BS!E22)/PL!E3</f>
        <v>0.29551635713730673</v>
      </c>
      <c r="F10" s="6">
        <f>(BS!F9-BS!F22)/PL!F3</f>
        <v>0.25155302199809981</v>
      </c>
      <c r="G10" s="5">
        <f t="shared" si="0"/>
        <v>0.314538445351634</v>
      </c>
    </row>
    <row r="11" spans="2:7" x14ac:dyDescent="0.15">
      <c r="B11" s="3" t="s">
        <v>79</v>
      </c>
      <c r="C11" s="6">
        <f>PL!C14/(BS!C23+BS!C20)</f>
        <v>3.7994964522774087E-2</v>
      </c>
      <c r="D11" s="6">
        <f>PL!D14/(BS!D23+BS!D20)</f>
        <v>3.7695779134589859E-2</v>
      </c>
      <c r="E11" s="6">
        <f>PL!E14/(BS!E23+BS!E20)</f>
        <v>3.0081529378689909E-2</v>
      </c>
      <c r="F11" s="6">
        <f>PL!F14/(BS!F23+BS!F20)</f>
        <v>1.9876097057305111E-2</v>
      </c>
      <c r="G11" s="5">
        <f t="shared" si="0"/>
        <v>3.1412092523339742E-2</v>
      </c>
    </row>
    <row r="12" spans="2:7" x14ac:dyDescent="0.15">
      <c r="B12" s="3" t="s">
        <v>80</v>
      </c>
      <c r="C12" s="17">
        <v>0.25</v>
      </c>
      <c r="D12" s="17"/>
      <c r="E12" s="17"/>
      <c r="F12" s="17"/>
      <c r="G12" s="5"/>
    </row>
    <row r="13" spans="2:7" x14ac:dyDescent="0.15">
      <c r="B13" s="3" t="s">
        <v>81</v>
      </c>
      <c r="C13" s="7">
        <f>BS!C6/PL!C3*365</f>
        <v>24.654965239035278</v>
      </c>
      <c r="D13" s="7">
        <f>BS!D6/PL!D3*365</f>
        <v>24.702794378937167</v>
      </c>
      <c r="E13" s="7">
        <f>BS!E6/PL!E3*365</f>
        <v>24.250135985702077</v>
      </c>
      <c r="F13" s="7">
        <f>BS!F6/PL!F3*365</f>
        <v>23.154279032375939</v>
      </c>
      <c r="G13" s="8">
        <f t="shared" si="0"/>
        <v>24.190543659012615</v>
      </c>
    </row>
    <row r="14" spans="2:7" ht="15" x14ac:dyDescent="0.15">
      <c r="B14" s="9" t="s">
        <v>82</v>
      </c>
      <c r="C14" s="7">
        <f>BS!C7/PL!C4*365</f>
        <v>127.03041410739054</v>
      </c>
      <c r="D14" s="7">
        <f>BS!D7/PL!D4*365</f>
        <v>122.93095076235798</v>
      </c>
      <c r="E14" s="7">
        <f>BS!E7/PL!E4*365</f>
        <v>119.97685185185186</v>
      </c>
      <c r="F14" s="7">
        <f>BS!F7/PL!F4*365</f>
        <v>125.26172731258221</v>
      </c>
      <c r="G14" s="8">
        <f t="shared" si="0"/>
        <v>123.79998600854564</v>
      </c>
    </row>
    <row r="15" spans="2:7" x14ac:dyDescent="0.15">
      <c r="B15" s="3" t="s">
        <v>83</v>
      </c>
      <c r="C15" s="7">
        <f>BS!C19/PL!C4*365</f>
        <v>28.060233802258768</v>
      </c>
      <c r="D15" s="7">
        <f>BS!D19/PL!D4*365</f>
        <v>27.861513062056911</v>
      </c>
      <c r="E15" s="7">
        <f>BS!E19/PL!E4*365</f>
        <v>34.404629629629632</v>
      </c>
      <c r="F15" s="7">
        <f>BS!F19/PL!F4*365</f>
        <v>32.739587900043837</v>
      </c>
      <c r="G15" s="8">
        <f t="shared" si="0"/>
        <v>30.766491098497283</v>
      </c>
    </row>
  </sheetData>
  <mergeCells count="2">
    <mergeCell ref="C7:F7"/>
    <mergeCell ref="C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</vt:lpstr>
      <vt:lpstr>BS</vt:lpstr>
      <vt:lpstr>CF</vt:lpstr>
      <vt:lpstr>Assumption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PUTANYN MANEE</dc:creator>
  <cp:lastModifiedBy>PUTANYN MANEE</cp:lastModifiedBy>
  <dcterms:created xsi:type="dcterms:W3CDTF">2024-08-21T16:29:27Z</dcterms:created>
  <dcterms:modified xsi:type="dcterms:W3CDTF">2024-08-21T17:35:18Z</dcterms:modified>
</cp:coreProperties>
</file>