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utanyn/Documents/Job_Project/"/>
    </mc:Choice>
  </mc:AlternateContent>
  <xr:revisionPtr revIDLastSave="0" documentId="8_{3FB88F6C-77E2-6A47-B1D2-107424FCE35B}" xr6:coauthVersionLast="47" xr6:coauthVersionMax="47" xr10:uidLastSave="{00000000-0000-0000-0000-000000000000}"/>
  <bookViews>
    <workbookView xWindow="1340" yWindow="-27360" windowWidth="28040" windowHeight="19620" activeTab="4" xr2:uid="{741358D7-67D0-B34B-A603-4D30630D9B09}"/>
  </bookViews>
  <sheets>
    <sheet name="Overview" sheetId="4" r:id="rId1"/>
    <sheet name="Assumption" sheetId="5" r:id="rId2"/>
    <sheet name="Income Statement" sheetId="1" r:id="rId3"/>
    <sheet name="Balance Sheet" sheetId="2" r:id="rId4"/>
    <sheet name="Cash Flow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2" l="1"/>
  <c r="E31" i="2"/>
  <c r="C31" i="2"/>
  <c r="D14" i="2"/>
  <c r="E14" i="2"/>
  <c r="C14" i="2"/>
  <c r="D10" i="2"/>
  <c r="E10" i="2"/>
  <c r="C10" i="2"/>
  <c r="G23" i="5"/>
  <c r="H23" i="5"/>
  <c r="I23" i="5"/>
  <c r="J23" i="5"/>
  <c r="F23" i="5"/>
  <c r="E5" i="1"/>
  <c r="E6" i="1" s="1"/>
  <c r="F10" i="5"/>
  <c r="G10" i="5"/>
  <c r="H10" i="5"/>
  <c r="I10" i="5"/>
  <c r="J10" i="5"/>
  <c r="F17" i="1"/>
  <c r="D16" i="1"/>
  <c r="E16" i="1"/>
  <c r="C16" i="1"/>
  <c r="D15" i="1"/>
  <c r="E15" i="1"/>
  <c r="C15" i="1"/>
  <c r="G21" i="5"/>
  <c r="H21" i="5"/>
  <c r="I21" i="5"/>
  <c r="J21" i="5"/>
  <c r="F21" i="5"/>
  <c r="G20" i="5"/>
  <c r="H20" i="5"/>
  <c r="I20" i="5"/>
  <c r="J20" i="5"/>
  <c r="F20" i="5"/>
  <c r="F22" i="5"/>
  <c r="F19" i="5" s="1"/>
  <c r="G22" i="5"/>
  <c r="G19" i="5" s="1"/>
  <c r="H22" i="5"/>
  <c r="H19" i="5" s="1"/>
  <c r="I22" i="5"/>
  <c r="I19" i="5" s="1"/>
  <c r="J22" i="5"/>
  <c r="J19" i="5" s="1"/>
  <c r="F4" i="5"/>
  <c r="G4" i="5"/>
  <c r="H4" i="5"/>
  <c r="I4" i="5"/>
  <c r="F17" i="5"/>
  <c r="G17" i="5"/>
  <c r="H17" i="5"/>
  <c r="I17" i="5"/>
  <c r="J17" i="5"/>
  <c r="F16" i="5"/>
  <c r="G16" i="5"/>
  <c r="H16" i="5"/>
  <c r="I16" i="5"/>
  <c r="F15" i="5"/>
  <c r="G15" i="5"/>
  <c r="H15" i="5"/>
  <c r="I15" i="5"/>
  <c r="J15" i="5"/>
  <c r="F13" i="5"/>
  <c r="G13" i="5"/>
  <c r="H13" i="5"/>
  <c r="I13" i="5"/>
  <c r="J13" i="5"/>
  <c r="F12" i="5"/>
  <c r="G12" i="5"/>
  <c r="H12" i="5"/>
  <c r="I12" i="5"/>
  <c r="J12" i="5"/>
  <c r="F8" i="5"/>
  <c r="G8" i="5"/>
  <c r="H8" i="5"/>
  <c r="I8" i="5"/>
  <c r="F9" i="5"/>
  <c r="G9" i="5"/>
  <c r="H9" i="5"/>
  <c r="I9" i="5"/>
  <c r="J8" i="5"/>
  <c r="J9" i="5"/>
  <c r="F6" i="5"/>
  <c r="G6" i="5"/>
  <c r="H6" i="5"/>
  <c r="I6" i="5"/>
  <c r="J6" i="5"/>
  <c r="E17" i="1" l="1"/>
  <c r="D5" i="1"/>
  <c r="C5" i="1" s="1"/>
  <c r="E20" i="1"/>
  <c r="C17" i="1"/>
  <c r="D17" i="1"/>
  <c r="E10" i="1"/>
  <c r="E8" i="1"/>
  <c r="D20" i="1"/>
  <c r="E7" i="1"/>
  <c r="E13" i="1" l="1"/>
  <c r="E14" i="1" s="1"/>
  <c r="E21" i="1" s="1"/>
  <c r="E29" i="1" s="1"/>
  <c r="D8" i="1"/>
  <c r="D10" i="1"/>
  <c r="C20" i="1"/>
  <c r="D6" i="1"/>
  <c r="D7" i="1" s="1"/>
  <c r="E30" i="1" l="1"/>
  <c r="E31" i="1" s="1"/>
  <c r="E34" i="1" s="1"/>
  <c r="C8" i="1"/>
  <c r="C10" i="1"/>
  <c r="D13" i="1"/>
  <c r="D14" i="1" s="1"/>
  <c r="D21" i="1" s="1"/>
  <c r="D29" i="1" s="1"/>
  <c r="C6" i="1"/>
  <c r="C7" i="1" s="1"/>
  <c r="D30" i="1" l="1"/>
  <c r="D31" i="1" s="1"/>
  <c r="D34" i="1" s="1"/>
  <c r="C13" i="1"/>
  <c r="C14" i="1" s="1"/>
  <c r="C21" i="1" s="1"/>
  <c r="C29" i="1" s="1"/>
  <c r="C30" i="1" l="1"/>
  <c r="C31" i="1"/>
  <c r="C34" i="1" s="1"/>
</calcChain>
</file>

<file path=xl/sharedStrings.xml><?xml version="1.0" encoding="utf-8"?>
<sst xmlns="http://schemas.openxmlformats.org/spreadsheetml/2006/main" count="198" uniqueCount="184">
  <si>
    <t>Revenue</t>
  </si>
  <si>
    <t>Cost Of Goods Sold</t>
  </si>
  <si>
    <t>Gross Profit</t>
  </si>
  <si>
    <t>Selling General &amp; Admin Exp.</t>
  </si>
  <si>
    <t>Provision for Bad Debts</t>
  </si>
  <si>
    <t>R &amp; D Exp.</t>
  </si>
  <si>
    <t>Depreciation &amp; Amort.</t>
  </si>
  <si>
    <t>Other Operating Expense/(Income)</t>
  </si>
  <si>
    <t>Other Operating Exp., Total</t>
  </si>
  <si>
    <t>Operating Income</t>
  </si>
  <si>
    <t>Interest Expense</t>
  </si>
  <si>
    <t>Interest and Invest. Income</t>
  </si>
  <si>
    <t>Net Interest Exp.</t>
  </si>
  <si>
    <t>Income (loss) equity invest/affiliate</t>
  </si>
  <si>
    <t>Currency exchange gains(loss)</t>
  </si>
  <si>
    <t>EBT Excl. Unusual Items</t>
  </si>
  <si>
    <t>Impairment of Goodwill</t>
  </si>
  <si>
    <t>Gain (Loss) On Sale Of Invest</t>
  </si>
  <si>
    <t>Gain (Loss) On Sale Of Assets</t>
  </si>
  <si>
    <t>Asset Writedown</t>
  </si>
  <si>
    <t>Insurance Settlements</t>
  </si>
  <si>
    <t>Legal Settlements</t>
  </si>
  <si>
    <t>Other Unusual Items</t>
  </si>
  <si>
    <t>EBT Incl. Unusual Items</t>
  </si>
  <si>
    <t>Income Tax Expense</t>
  </si>
  <si>
    <t>Earnings from Cont. Operations</t>
  </si>
  <si>
    <t>Earnings of Discontinued Operations</t>
  </si>
  <si>
    <t>Extraord. Item &amp; Account. Change</t>
  </si>
  <si>
    <t>Net Income</t>
  </si>
  <si>
    <t>Supplemental Items</t>
  </si>
  <si>
    <t>In Millions of USD (except for per share items)</t>
  </si>
  <si>
    <t>ASSETS</t>
  </si>
  <si>
    <t>ST Investments</t>
  </si>
  <si>
    <t>Trading Asset Securities</t>
  </si>
  <si>
    <t>Cash And Equivalents</t>
  </si>
  <si>
    <t>Total Cash &amp; ST Investments</t>
  </si>
  <si>
    <t>Accounts Receivable</t>
  </si>
  <si>
    <t>Other Receivables</t>
  </si>
  <si>
    <t>Notes Receivable</t>
  </si>
  <si>
    <t>Total Receivables</t>
  </si>
  <si>
    <t>Inventory</t>
  </si>
  <si>
    <t>Prepaid Exp.</t>
  </si>
  <si>
    <t>Other Current Assets</t>
  </si>
  <si>
    <t>Total Current Assets</t>
  </si>
  <si>
    <t>Gross Property, Plant &amp; Equipment</t>
  </si>
  <si>
    <t>Accumulated Depreciation</t>
  </si>
  <si>
    <t>Net Property, Plant &amp; Equipment</t>
  </si>
  <si>
    <t>Long Term Investments</t>
  </si>
  <si>
    <t>Goodwill</t>
  </si>
  <si>
    <t>Other Intangibles</t>
  </si>
  <si>
    <t>Accounts Receivable LT</t>
  </si>
  <si>
    <t>Deferred Tax Assets, LT</t>
  </si>
  <si>
    <t>Deferred charges LT</t>
  </si>
  <si>
    <t>Total Assets</t>
  </si>
  <si>
    <t>LIABILITIES</t>
  </si>
  <si>
    <t>Accounts Payable</t>
  </si>
  <si>
    <t>Accrued Exp.</t>
  </si>
  <si>
    <t>Curr. Port. of LT Debt</t>
  </si>
  <si>
    <t>Curr. Port. of Cap. Leases</t>
  </si>
  <si>
    <t>Curr. Income Taxes Payable</t>
  </si>
  <si>
    <t>Unearned Rev, Current</t>
  </si>
  <si>
    <t>Other Current Liabilities</t>
  </si>
  <si>
    <t>Total Current Liabilities</t>
  </si>
  <si>
    <t>Capital Leases</t>
  </si>
  <si>
    <t>Total Liabilities</t>
  </si>
  <si>
    <t>EQUITIES</t>
  </si>
  <si>
    <t>Common Stock</t>
  </si>
  <si>
    <t>Additional Paid In Capital</t>
  </si>
  <si>
    <t>Retained Earnings</t>
  </si>
  <si>
    <t>Treasury Stock</t>
  </si>
  <si>
    <t>Comprehensive Inc. and Other</t>
  </si>
  <si>
    <t>Total Common Equity</t>
  </si>
  <si>
    <t>Total Equity</t>
  </si>
  <si>
    <t>Minority Interest</t>
  </si>
  <si>
    <t>Total Liabilities And Equity</t>
  </si>
  <si>
    <t>CASH FROM OPERATING ACTIVITIES</t>
  </si>
  <si>
    <t>Amort. of Goodwill and Intangibles</t>
  </si>
  <si>
    <t>Other Amortization</t>
  </si>
  <si>
    <t>Depreciation &amp; Amort., Total</t>
  </si>
  <si>
    <t>(Gain) Loss From Sale Of Assets</t>
  </si>
  <si>
    <t>Gain (Loss) on Sale of Equipment/ Investment</t>
  </si>
  <si>
    <t>Asset Writedown &amp; Restructuring Costs</t>
  </si>
  <si>
    <t>Income(loss) on Equity Invest</t>
  </si>
  <si>
    <t>Net Cash from Discontinued Operations</t>
  </si>
  <si>
    <t>Other Operating Activities</t>
  </si>
  <si>
    <t>Change in Acc. Receivable</t>
  </si>
  <si>
    <t>Change In Inventories</t>
  </si>
  <si>
    <t>Change in Acc. Payable</t>
  </si>
  <si>
    <t>Change in Unearned Rev.</t>
  </si>
  <si>
    <t>Change in Income Taxes</t>
  </si>
  <si>
    <t>Change in Other Net Operating Assets</t>
  </si>
  <si>
    <t>Cash from Operations</t>
  </si>
  <si>
    <t>CASH FROM INVESTING ACTIVITIES</t>
  </si>
  <si>
    <t>Capital Expenditure</t>
  </si>
  <si>
    <t>Sale of Property, Plant, and Equipment</t>
  </si>
  <si>
    <t>Cash Acquisitions</t>
  </si>
  <si>
    <t>Divestitures</t>
  </si>
  <si>
    <t>Sale (Purchase) of Real Estate properties</t>
  </si>
  <si>
    <t>Sale (Purchase) of Intangible assets</t>
  </si>
  <si>
    <t>Invest. in Marketable &amp; Equity Securt.</t>
  </si>
  <si>
    <t>Net (Inc.) Dec. in Loans Originated/Sold</t>
  </si>
  <si>
    <t>Other Investing Activities</t>
  </si>
  <si>
    <t>Cash from Investing</t>
  </si>
  <si>
    <t>CASH FROM FINANCING ACTIVITIES</t>
  </si>
  <si>
    <t>Short Term Debt Issued</t>
  </si>
  <si>
    <t>Total Debt Issued</t>
  </si>
  <si>
    <t>Short Term Debt Repaid</t>
  </si>
  <si>
    <t>Total Debt Repaid</t>
  </si>
  <si>
    <t>Issuance of Common Stock</t>
  </si>
  <si>
    <t>Repurchase of Common Stock</t>
  </si>
  <si>
    <t>Common Dividends Paid</t>
  </si>
  <si>
    <t>Common &amp; Preferred Stock Dividend Paid</t>
  </si>
  <si>
    <t>Total Dividends Paid</t>
  </si>
  <si>
    <t>Special Dividend Paid</t>
  </si>
  <si>
    <t>Other Financing Activities</t>
  </si>
  <si>
    <t>Cash from Financing</t>
  </si>
  <si>
    <t>Foreign Exchange Rate Adj.</t>
  </si>
  <si>
    <t>Misc. Cash Flow Adj.</t>
  </si>
  <si>
    <t>Net Change in Cash</t>
  </si>
  <si>
    <t>Cash Interest Paid</t>
  </si>
  <si>
    <t>Cash Taxes Paid</t>
  </si>
  <si>
    <t>Levered Free Cash Flow</t>
  </si>
  <si>
    <t>Unlevered Free Cash Flow</t>
  </si>
  <si>
    <t>Change in Net Working Capital</t>
  </si>
  <si>
    <t>Net Debt Issued</t>
  </si>
  <si>
    <t>Unearned Revenue, Non0Current</t>
  </si>
  <si>
    <t>Pension &amp; Other Post0Retire. Benefits</t>
  </si>
  <si>
    <t>Deferred Tax Liability Non0Current</t>
  </si>
  <si>
    <t>Stock0Based Compensation</t>
  </si>
  <si>
    <t>Provision &amp; Write0off of Bad debts</t>
  </si>
  <si>
    <t>Long0Term Debt Issued</t>
  </si>
  <si>
    <t>Long0Term Debt Repaid</t>
  </si>
  <si>
    <t>Income Statement</t>
  </si>
  <si>
    <t>Balance Sheet</t>
  </si>
  <si>
    <t>Cash Flow</t>
  </si>
  <si>
    <t>Loans Receivable LongTerm</t>
  </si>
  <si>
    <t>CapEx</t>
  </si>
  <si>
    <t>Revenue Growth</t>
  </si>
  <si>
    <t>COGS (% of Revenue)</t>
  </si>
  <si>
    <t>SG&amp;A (% of Revenue)</t>
  </si>
  <si>
    <t>R&amp;D (% of Revenue)</t>
  </si>
  <si>
    <t>CapEx (% of Revenue)</t>
  </si>
  <si>
    <t>Revenue Assumption</t>
  </si>
  <si>
    <t>Cost Assumption</t>
  </si>
  <si>
    <t>Operating Expenses Assumption</t>
  </si>
  <si>
    <t>CapEx Assumption</t>
  </si>
  <si>
    <t>Working Capital Assumptions</t>
  </si>
  <si>
    <t>DSO</t>
  </si>
  <si>
    <t>DIO</t>
  </si>
  <si>
    <t>DPO</t>
  </si>
  <si>
    <t>Financing Assumptions</t>
  </si>
  <si>
    <t>Debt Level</t>
  </si>
  <si>
    <t>Other LongTerm Assets</t>
  </si>
  <si>
    <t>Short term Borrowings</t>
  </si>
  <si>
    <t>Long Term Debt</t>
  </si>
  <si>
    <t>Other Non Current Liabilities</t>
  </si>
  <si>
    <t>Macroeconomic Assumptions</t>
  </si>
  <si>
    <t>GDP Growth Rate</t>
  </si>
  <si>
    <t>Inflation Rate</t>
  </si>
  <si>
    <t>Dividend Payout Ratio</t>
  </si>
  <si>
    <t>2026 (Proj.)</t>
  </si>
  <si>
    <t>2025 (Proj.)</t>
  </si>
  <si>
    <t>2024 (Proj.)</t>
  </si>
  <si>
    <t>Assumptions</t>
  </si>
  <si>
    <t>Other Non Operating Inc. (Exp.)</t>
  </si>
  <si>
    <t>Growth is slowing as Apple’s market is becoming more mature, but new product launches and services still keep revenue climbing steadily.</t>
  </si>
  <si>
    <t>Apple is getting better at managing its costs, so we’re expecting slight improvements in production and supply chain efficiency.</t>
  </si>
  <si>
    <t>Apple keeps a consistent budget for its sales and administrative functions, so we don’t expect much change here.</t>
  </si>
  <si>
    <t>R&amp;D spending stays pretty consistent since innovation remains a core focus for Apple, driving steady investment in new tech.</t>
  </si>
  <si>
    <t>Apple isn’t making big jumps in new infrastructure, so CapEx remains steady, just covering ongoing upgrades and maintenance.</t>
  </si>
  <si>
    <t>Apple’s payment collection process works well, so there’s no need for changes in how quickly they get paid by customers.</t>
  </si>
  <si>
    <t>Inventory turnover stays efficient as Apple keeps strong control over its supply chain and production processes.</t>
  </si>
  <si>
    <t>Apple has good agreements with suppliers, so payment terms remain mostly the same with a small improvement in efficiency.</t>
  </si>
  <si>
    <t>Apple is slowly paying off its debt each year without taking on too much new debt, leading to a gradual decline in total debt levels.</t>
  </si>
  <si>
    <t>As Apple becomes more profitable, they’re increasing the amount they return to shareholders through dividends, but at a manageable pace.</t>
  </si>
  <si>
    <t>Assuming a stable global economy with steady growth over the next few years, without any major disruptions.</t>
  </si>
  <si>
    <t>Inflation is expected to remain moderate, but manageable, as economic conditions stabilize and central banks keep it under control.</t>
  </si>
  <si>
    <t>Interest Rate Exp (%)</t>
  </si>
  <si>
    <t>Interest Rate Income (%)</t>
  </si>
  <si>
    <t>Investment Level</t>
  </si>
  <si>
    <t>Apple's interest expense is gradually decreasing due to steady debt repayments and improved financing terms, allowing the company to lower its borrowing costs over time.</t>
  </si>
  <si>
    <t>Interest income is expected to increase slightly as Apple generates more income from its cash reserves and investments, boosted by favorable interest rate environments.</t>
  </si>
  <si>
    <t>Gradual decrease as Apple focuses on optimizing existing investments rather than expanding aggressively.</t>
  </si>
  <si>
    <t>Tax Exp.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</si>
</sst>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0.0%"/>
    <numFmt numFmtId="170" formatCode="_(* #,##0_);_(* \(#,##0\);_(* &quot;-&quot;??_);_(@_)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Helvetica Neue"/>
      <family val="2"/>
    </font>
    <font>
      <sz val="11"/>
      <color theme="1"/>
      <name val="Helvetica Neue"/>
      <family val="2"/>
    </font>
    <font>
      <b/>
      <sz val="11"/>
      <color theme="1"/>
      <name val="Helvetica"/>
      <family val="2"/>
    </font>
    <font>
      <b/>
      <sz val="16"/>
      <color theme="1"/>
      <name val="Helvetica"/>
      <family val="2"/>
    </font>
    <font>
      <b/>
      <sz val="12"/>
      <color theme="1"/>
      <name val="Helvetica"/>
      <family val="2"/>
    </font>
    <font>
      <sz val="11"/>
      <color theme="1"/>
      <name val="Helvetica"/>
      <family val="2"/>
    </font>
    <font>
      <b/>
      <sz val="11"/>
      <color rgb="FF000000"/>
      <name val="Helvetica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FF8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0" xfId="0" applyFont="1" applyBorder="1"/>
    <xf numFmtId="43" fontId="3" fillId="0" borderId="0" xfId="1" applyFont="1"/>
    <xf numFmtId="43" fontId="4" fillId="0" borderId="0" xfId="1" applyFont="1"/>
    <xf numFmtId="43" fontId="3" fillId="0" borderId="1" xfId="1" applyFont="1" applyBorder="1"/>
    <xf numFmtId="43" fontId="2" fillId="0" borderId="0" xfId="1" applyFont="1"/>
    <xf numFmtId="43" fontId="4" fillId="0" borderId="2" xfId="1" applyFont="1" applyBorder="1"/>
    <xf numFmtId="43" fontId="4" fillId="0" borderId="1" xfId="1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9" fontId="8" fillId="0" borderId="0" xfId="2" applyNumberFormat="1" applyFont="1"/>
    <xf numFmtId="9" fontId="8" fillId="0" borderId="0" xfId="0" applyNumberFormat="1" applyFont="1"/>
    <xf numFmtId="0" fontId="8" fillId="0" borderId="1" xfId="0" applyFont="1" applyBorder="1"/>
    <xf numFmtId="9" fontId="8" fillId="0" borderId="1" xfId="2" applyNumberFormat="1" applyFont="1" applyBorder="1"/>
    <xf numFmtId="0" fontId="8" fillId="0" borderId="0" xfId="0" applyFont="1" applyBorder="1"/>
    <xf numFmtId="9" fontId="8" fillId="0" borderId="0" xfId="2" applyNumberFormat="1" applyFont="1" applyBorder="1"/>
    <xf numFmtId="43" fontId="8" fillId="0" borderId="0" xfId="1" applyFont="1" applyBorder="1"/>
    <xf numFmtId="170" fontId="8" fillId="0" borderId="0" xfId="1" applyNumberFormat="1" applyFont="1" applyBorder="1"/>
    <xf numFmtId="170" fontId="8" fillId="0" borderId="1" xfId="1" applyNumberFormat="1" applyFont="1" applyBorder="1"/>
    <xf numFmtId="9" fontId="8" fillId="0" borderId="1" xfId="2" applyFont="1" applyBorder="1"/>
    <xf numFmtId="0" fontId="5" fillId="2" borderId="0" xfId="0" applyFont="1" applyFill="1"/>
    <xf numFmtId="0" fontId="8" fillId="2" borderId="0" xfId="0" applyFont="1" applyFill="1"/>
    <xf numFmtId="10" fontId="8" fillId="2" borderId="1" xfId="2" applyNumberFormat="1" applyFont="1" applyFill="1" applyBorder="1"/>
    <xf numFmtId="0" fontId="8" fillId="2" borderId="1" xfId="0" applyFont="1" applyFill="1" applyBorder="1"/>
    <xf numFmtId="0" fontId="8" fillId="2" borderId="0" xfId="0" applyFont="1" applyFill="1" applyBorder="1"/>
    <xf numFmtId="9" fontId="8" fillId="2" borderId="0" xfId="2" applyFont="1" applyFill="1" applyBorder="1"/>
    <xf numFmtId="9" fontId="8" fillId="2" borderId="1" xfId="2" applyFont="1" applyFill="1" applyBorder="1"/>
    <xf numFmtId="0" fontId="9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right"/>
    </xf>
    <xf numFmtId="0" fontId="9" fillId="0" borderId="1" xfId="0" applyFont="1" applyBorder="1" applyAlignment="1">
      <alignment horizontal="right" vertical="center"/>
    </xf>
    <xf numFmtId="43" fontId="4" fillId="2" borderId="0" xfId="0" applyNumberFormat="1" applyFont="1" applyFill="1"/>
    <xf numFmtId="0" fontId="4" fillId="2" borderId="0" xfId="0" applyFont="1" applyFill="1"/>
    <xf numFmtId="0" fontId="3" fillId="2" borderId="1" xfId="0" applyFont="1" applyFill="1" applyBorder="1"/>
    <xf numFmtId="0" fontId="3" fillId="2" borderId="0" xfId="0" applyFont="1" applyFill="1"/>
    <xf numFmtId="0" fontId="9" fillId="0" borderId="0" xfId="0" applyFont="1" applyBorder="1" applyAlignment="1">
      <alignment horizontal="right" vertical="center"/>
    </xf>
    <xf numFmtId="43" fontId="4" fillId="0" borderId="0" xfId="1" applyFont="1" applyBorder="1"/>
    <xf numFmtId="9" fontId="8" fillId="0" borderId="0" xfId="2" applyFont="1" applyBorder="1"/>
    <xf numFmtId="168" fontId="8" fillId="0" borderId="0" xfId="2" applyNumberFormat="1" applyFont="1" applyBorder="1"/>
    <xf numFmtId="43" fontId="2" fillId="0" borderId="0" xfId="0" applyNumberFormat="1" applyFont="1"/>
    <xf numFmtId="0" fontId="4" fillId="0" borderId="0" xfId="0" applyFont="1" applyFill="1" applyBorder="1"/>
    <xf numFmtId="43" fontId="4" fillId="0" borderId="0" xfId="1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43" fontId="3" fillId="0" borderId="0" xfId="1" applyFont="1" applyFill="1" applyBorder="1"/>
    <xf numFmtId="43" fontId="2" fillId="0" borderId="0" xfId="1" applyFont="1" applyFill="1" applyBorder="1"/>
    <xf numFmtId="168" fontId="8" fillId="2" borderId="0" xfId="2" applyNumberFormat="1" applyFont="1" applyFill="1" applyBorder="1"/>
    <xf numFmtId="43" fontId="8" fillId="2" borderId="0" xfId="1" applyFont="1" applyFill="1" applyBorder="1"/>
    <xf numFmtId="10" fontId="8" fillId="0" borderId="1" xfId="2" applyNumberFormat="1" applyFont="1" applyBorder="1"/>
    <xf numFmtId="43" fontId="4" fillId="2" borderId="0" xfId="1" applyFont="1" applyFill="1"/>
    <xf numFmtId="43" fontId="3" fillId="2" borderId="1" xfId="1" applyFont="1" applyFill="1" applyBorder="1"/>
    <xf numFmtId="43" fontId="4" fillId="2" borderId="2" xfId="1" applyFont="1" applyFill="1" applyBorder="1"/>
    <xf numFmtId="43" fontId="3" fillId="2" borderId="0" xfId="1" applyFont="1" applyFill="1"/>
    <xf numFmtId="0" fontId="3" fillId="0" borderId="3" xfId="0" applyFont="1" applyBorder="1"/>
    <xf numFmtId="43" fontId="3" fillId="2" borderId="3" xfId="1" applyFont="1" applyFill="1" applyBorder="1"/>
    <xf numFmtId="43" fontId="3" fillId="0" borderId="3" xfId="1" applyFont="1" applyBorder="1"/>
    <xf numFmtId="0" fontId="3" fillId="0" borderId="1" xfId="0" applyFont="1" applyBorder="1" applyAlignment="1">
      <alignment horizontal="right"/>
    </xf>
    <xf numFmtId="0" fontId="4" fillId="2" borderId="1" xfId="0" applyFont="1" applyFill="1" applyBorder="1"/>
    <xf numFmtId="0" fontId="2" fillId="2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CFF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15AA-F572-AC46-9B2D-0A995E48A951}">
  <dimension ref="A1"/>
  <sheetViews>
    <sheetView workbookViewId="0">
      <selection activeCell="H31" sqref="H31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9A373-F52A-6F40-B406-96A08C837268}">
  <dimension ref="B2:L27"/>
  <sheetViews>
    <sheetView showGridLines="0" zoomScale="94" workbookViewId="0">
      <selection activeCell="B2" sqref="B2:J27"/>
    </sheetView>
  </sheetViews>
  <sheetFormatPr baseColWidth="10" defaultRowHeight="15" x14ac:dyDescent="0.2"/>
  <cols>
    <col min="1" max="1" width="10.83203125" style="17"/>
    <col min="2" max="2" width="33.1640625" style="17" bestFit="1" customWidth="1"/>
    <col min="3" max="10" width="12.33203125" style="17" customWidth="1"/>
    <col min="11" max="11" width="2" style="17" customWidth="1"/>
    <col min="12" max="16384" width="10.83203125" style="17"/>
  </cols>
  <sheetData>
    <row r="2" spans="2:12" x14ac:dyDescent="0.2">
      <c r="B2" s="14" t="s">
        <v>163</v>
      </c>
      <c r="C2" s="37" t="s">
        <v>160</v>
      </c>
      <c r="D2" s="37" t="s">
        <v>161</v>
      </c>
      <c r="E2" s="37" t="s">
        <v>162</v>
      </c>
      <c r="F2" s="38">
        <v>2023</v>
      </c>
      <c r="G2" s="38">
        <v>2022</v>
      </c>
      <c r="H2" s="38">
        <v>2021</v>
      </c>
      <c r="I2" s="38">
        <v>2020</v>
      </c>
      <c r="J2" s="38">
        <v>2019</v>
      </c>
      <c r="K2" s="43"/>
    </row>
    <row r="3" spans="2:12" x14ac:dyDescent="0.2">
      <c r="B3" s="14" t="s">
        <v>142</v>
      </c>
      <c r="C3" s="30"/>
      <c r="D3" s="29"/>
      <c r="E3" s="29"/>
      <c r="F3" s="18"/>
      <c r="G3" s="18"/>
      <c r="H3" s="18"/>
      <c r="I3" s="18"/>
      <c r="J3" s="18"/>
      <c r="K3" s="18"/>
    </row>
    <row r="4" spans="2:12" x14ac:dyDescent="0.2">
      <c r="B4" s="21" t="s">
        <v>137</v>
      </c>
      <c r="C4" s="31">
        <v>0.04</v>
      </c>
      <c r="D4" s="31">
        <v>0.05</v>
      </c>
      <c r="E4" s="31">
        <v>0.06</v>
      </c>
      <c r="F4" s="22">
        <f>'Income Statement'!F5/'Income Statement'!G5-1</f>
        <v>-2.800460530319937E-2</v>
      </c>
      <c r="G4" s="22">
        <f>'Income Statement'!G5/'Income Statement'!H5-1</f>
        <v>7.7937876041846099E-2</v>
      </c>
      <c r="H4" s="22">
        <f>'Income Statement'!H5/'Income Statement'!I5-1</f>
        <v>0.33259384733074704</v>
      </c>
      <c r="I4" s="22">
        <f>'Income Statement'!I5/'Income Statement'!J5-1</f>
        <v>5.5120803769784787E-2</v>
      </c>
      <c r="J4" s="36"/>
      <c r="K4" s="18"/>
      <c r="L4" s="17" t="s">
        <v>165</v>
      </c>
    </row>
    <row r="5" spans="2:12" x14ac:dyDescent="0.2">
      <c r="B5" s="14" t="s">
        <v>143</v>
      </c>
      <c r="C5" s="30"/>
      <c r="D5" s="30"/>
      <c r="E5" s="30"/>
      <c r="F5" s="19"/>
      <c r="G5" s="19"/>
      <c r="H5" s="19"/>
      <c r="I5" s="19"/>
      <c r="J5" s="19"/>
      <c r="K5" s="19"/>
    </row>
    <row r="6" spans="2:12" x14ac:dyDescent="0.2">
      <c r="B6" s="21" t="s">
        <v>138</v>
      </c>
      <c r="C6" s="35">
        <v>0.54</v>
      </c>
      <c r="D6" s="35">
        <v>0.55000000000000004</v>
      </c>
      <c r="E6" s="35">
        <v>0.56000000000000005</v>
      </c>
      <c r="F6" s="22">
        <f>'Income Statement'!F6/'Income Statement'!F5</f>
        <v>0.55868870422792438</v>
      </c>
      <c r="G6" s="22">
        <f>'Income Statement'!G6/'Income Statement'!G5</f>
        <v>0.56690369438639909</v>
      </c>
      <c r="H6" s="22">
        <f>'Income Statement'!H6/'Income Statement'!H5</f>
        <v>0.58220640374832222</v>
      </c>
      <c r="I6" s="22">
        <f>'Income Statement'!I6/'Income Statement'!I5</f>
        <v>0.61766752272189129</v>
      </c>
      <c r="J6" s="22">
        <f>'Income Statement'!J6/'Income Statement'!J5</f>
        <v>0.62182231890965278</v>
      </c>
      <c r="K6" s="24"/>
      <c r="L6" s="17" t="s">
        <v>166</v>
      </c>
    </row>
    <row r="7" spans="2:12" ht="16" x14ac:dyDescent="0.2">
      <c r="B7" s="16" t="s">
        <v>144</v>
      </c>
      <c r="C7" s="30"/>
      <c r="D7" s="30"/>
      <c r="E7" s="30"/>
      <c r="F7" s="19"/>
      <c r="G7" s="19"/>
      <c r="H7" s="19"/>
      <c r="I7" s="19"/>
      <c r="J7" s="19"/>
      <c r="K7" s="19"/>
    </row>
    <row r="8" spans="2:12" x14ac:dyDescent="0.2">
      <c r="B8" s="23" t="s">
        <v>139</v>
      </c>
      <c r="C8" s="34">
        <v>7.0000000000000007E-2</v>
      </c>
      <c r="D8" s="34">
        <v>7.0000000000000007E-2</v>
      </c>
      <c r="E8" s="34">
        <v>7.0000000000000007E-2</v>
      </c>
      <c r="F8" s="24">
        <f>'Income Statement'!F8/'Income Statement'!F5</f>
        <v>6.5048201729783317E-2</v>
      </c>
      <c r="G8" s="24">
        <f>'Income Statement'!G8/'Income Statement'!G5</f>
        <v>6.3637378020328261E-2</v>
      </c>
      <c r="H8" s="24">
        <f>'Income Statement'!H8/'Income Statement'!H5</f>
        <v>6.006555190163388E-2</v>
      </c>
      <c r="I8" s="24">
        <f>'Income Statement'!I8/'Income Statement'!I5</f>
        <v>7.2549769593646979E-2</v>
      </c>
      <c r="J8" s="24">
        <f>'Income Statement'!J8/'Income Statement'!J5</f>
        <v>7.0126146348213125E-2</v>
      </c>
      <c r="K8" s="24"/>
      <c r="L8" s="17" t="s">
        <v>167</v>
      </c>
    </row>
    <row r="9" spans="2:12" x14ac:dyDescent="0.2">
      <c r="B9" s="23" t="s">
        <v>140</v>
      </c>
      <c r="C9" s="34">
        <v>0.08</v>
      </c>
      <c r="D9" s="34">
        <v>0.08</v>
      </c>
      <c r="E9" s="34">
        <v>0.08</v>
      </c>
      <c r="F9" s="24">
        <f>'Income Statement'!F10/'Income Statement'!F5</f>
        <v>7.8048971392045086E-2</v>
      </c>
      <c r="G9" s="24">
        <f>'Income Statement'!G10/'Income Statement'!G5</f>
        <v>6.657148363798665E-2</v>
      </c>
      <c r="H9" s="24">
        <f>'Income Statement'!H10/'Income Statement'!H5</f>
        <v>5.9904269074427925E-2</v>
      </c>
      <c r="I9" s="24">
        <f>'Income Statement'!I10/'Income Statement'!I5</f>
        <v>6.8309564140393061E-2</v>
      </c>
      <c r="J9" s="24">
        <f>'Income Statement'!J10/'Income Statement'!J5</f>
        <v>6.233136285716482E-2</v>
      </c>
      <c r="K9" s="24"/>
      <c r="L9" s="17" t="s">
        <v>168</v>
      </c>
    </row>
    <row r="10" spans="2:12" x14ac:dyDescent="0.2">
      <c r="B10" s="21" t="s">
        <v>164</v>
      </c>
      <c r="C10" s="31">
        <v>-1.5E-3</v>
      </c>
      <c r="D10" s="31">
        <v>-1.5E-3</v>
      </c>
      <c r="E10" s="31">
        <v>-1.5E-3</v>
      </c>
      <c r="F10" s="56">
        <f>'Income Statement'!F20/'Income Statement'!F5</f>
        <v>-9.9664740336825072E-4</v>
      </c>
      <c r="G10" s="56">
        <f>'Income Statement'!G20/'Income Statement'!G5</f>
        <v>-5.7819885983242372E-4</v>
      </c>
      <c r="H10" s="56">
        <f>'Income Statement'!H20/'Income Statement'!H5</f>
        <v>1.6401643444673156E-4</v>
      </c>
      <c r="I10" s="56">
        <f>'Income Statement'!I20/'Income Statement'!I5</f>
        <v>-3.1692257253701983E-4</v>
      </c>
      <c r="J10" s="56">
        <f>'Income Statement'!J20/'Income Statement'!J5</f>
        <v>1.6219914365001884E-3</v>
      </c>
      <c r="K10" s="24"/>
    </row>
    <row r="11" spans="2:12" x14ac:dyDescent="0.2">
      <c r="B11" s="14" t="s">
        <v>145</v>
      </c>
      <c r="C11" s="30"/>
      <c r="D11" s="30"/>
      <c r="E11" s="30"/>
      <c r="F11" s="20"/>
      <c r="G11" s="20"/>
      <c r="H11" s="20"/>
      <c r="I11" s="20"/>
      <c r="J11" s="20"/>
      <c r="K11" s="20"/>
    </row>
    <row r="12" spans="2:12" x14ac:dyDescent="0.2">
      <c r="B12" s="23" t="s">
        <v>136</v>
      </c>
      <c r="C12" s="33"/>
      <c r="D12" s="33"/>
      <c r="E12" s="33"/>
      <c r="F12" s="25">
        <f>'Cash Flow'!F27</f>
        <v>10959</v>
      </c>
      <c r="G12" s="25">
        <f>'Cash Flow'!G27</f>
        <v>10708</v>
      </c>
      <c r="H12" s="25">
        <f>'Cash Flow'!H27</f>
        <v>11085</v>
      </c>
      <c r="I12" s="25">
        <f>'Cash Flow'!I27</f>
        <v>7309</v>
      </c>
      <c r="J12" s="25">
        <f>'Cash Flow'!J27</f>
        <v>10495</v>
      </c>
      <c r="K12" s="25"/>
    </row>
    <row r="13" spans="2:12" x14ac:dyDescent="0.2">
      <c r="B13" s="21" t="s">
        <v>141</v>
      </c>
      <c r="C13" s="35">
        <v>0.03</v>
      </c>
      <c r="D13" s="35">
        <v>0.03</v>
      </c>
      <c r="E13" s="35">
        <v>0.03</v>
      </c>
      <c r="F13" s="22">
        <f>'Cash Flow'!F27/'Income Statement'!F5</f>
        <v>2.859230076835775E-2</v>
      </c>
      <c r="G13" s="22">
        <f>'Cash Flow'!G27/'Income Statement'!G5</f>
        <v>2.7155058732831552E-2</v>
      </c>
      <c r="H13" s="22">
        <f>'Cash Flow'!H27/'Income Statement'!H5</f>
        <v>3.0302036264033657E-2</v>
      </c>
      <c r="I13" s="22">
        <f>'Cash Flow'!I27/'Income Statement'!I5</f>
        <v>2.6625138881299748E-2</v>
      </c>
      <c r="J13" s="22">
        <f>'Cash Flow'!J27/'Income Statement'!J5</f>
        <v>4.033838892433525E-2</v>
      </c>
      <c r="K13" s="24"/>
      <c r="L13" s="17" t="s">
        <v>169</v>
      </c>
    </row>
    <row r="14" spans="2:12" x14ac:dyDescent="0.2">
      <c r="B14" s="14" t="s">
        <v>146</v>
      </c>
      <c r="C14" s="30"/>
      <c r="D14" s="30"/>
      <c r="E14" s="30"/>
      <c r="F14" s="20"/>
      <c r="G14" s="20"/>
      <c r="H14" s="20"/>
      <c r="I14" s="20"/>
      <c r="J14" s="20"/>
      <c r="K14" s="20"/>
    </row>
    <row r="15" spans="2:12" x14ac:dyDescent="0.2">
      <c r="B15" s="23" t="s">
        <v>147</v>
      </c>
      <c r="C15" s="33">
        <v>28</v>
      </c>
      <c r="D15" s="33">
        <v>28</v>
      </c>
      <c r="E15" s="33">
        <v>28</v>
      </c>
      <c r="F15" s="26">
        <f>'Balance Sheet'!F10/'Income Statement'!F5*365</f>
        <v>28.100290906244702</v>
      </c>
      <c r="G15" s="26">
        <f>'Balance Sheet'!G10/'Income Statement'!G5*365</f>
        <v>26.087825363656648</v>
      </c>
      <c r="H15" s="26">
        <f>'Balance Sheet'!H10/'Income Statement'!H5*365</f>
        <v>26.219311841713207</v>
      </c>
      <c r="I15" s="26">
        <f>'Balance Sheet'!I10/'Income Statement'!I5*365</f>
        <v>21.433437152796749</v>
      </c>
      <c r="J15" s="26">
        <f>'Balance Sheet'!J10/'Income Statement'!J5*365</f>
        <v>32.163052418765901</v>
      </c>
      <c r="K15" s="26"/>
      <c r="L15" s="17" t="s">
        <v>170</v>
      </c>
    </row>
    <row r="16" spans="2:12" x14ac:dyDescent="0.2">
      <c r="B16" s="23" t="s">
        <v>148</v>
      </c>
      <c r="C16" s="33">
        <v>9</v>
      </c>
      <c r="D16" s="33">
        <v>9</v>
      </c>
      <c r="E16" s="33">
        <v>9</v>
      </c>
      <c r="F16" s="26">
        <f>((('Balance Sheet'!F14+'Balance Sheet'!G14)/2)/'Income Statement'!F6)*365</f>
        <v>9.6109149749926441</v>
      </c>
      <c r="G16" s="26">
        <f>((('Balance Sheet'!G14+'Balance Sheet'!H14)/2)/'Income Statement'!G6)*365</f>
        <v>9.4096740715557434</v>
      </c>
      <c r="H16" s="26">
        <f>((('Balance Sheet'!H14+'Balance Sheet'!I14)/2)/'Income Statement'!H6)*365</f>
        <v>9.1181020842234748</v>
      </c>
      <c r="I16" s="26">
        <f>((('Balance Sheet'!I14+'Balance Sheet'!J14)/2)/'Income Statement'!I6)*365</f>
        <v>8.7903178244740765</v>
      </c>
      <c r="J16" s="26">
        <v>9</v>
      </c>
      <c r="K16" s="26"/>
      <c r="L16" s="17" t="s">
        <v>171</v>
      </c>
    </row>
    <row r="17" spans="2:12" x14ac:dyDescent="0.2">
      <c r="B17" s="21" t="s">
        <v>149</v>
      </c>
      <c r="C17" s="32">
        <v>106</v>
      </c>
      <c r="D17" s="32">
        <v>107</v>
      </c>
      <c r="E17" s="32">
        <v>107</v>
      </c>
      <c r="F17" s="27">
        <f>('Balance Sheet'!F31/'Income Statement'!F6)*365</f>
        <v>106.72146803214764</v>
      </c>
      <c r="G17" s="27">
        <f>('Balance Sheet'!G31/'Income Statement'!G6)*365</f>
        <v>104.68527730310539</v>
      </c>
      <c r="H17" s="27">
        <f>('Balance Sheet'!H31/'Income Statement'!H6)*365</f>
        <v>93.851071222315596</v>
      </c>
      <c r="I17" s="27">
        <f>('Balance Sheet'!I31/'Income Statement'!I6)*365</f>
        <v>91.048189715674198</v>
      </c>
      <c r="J17" s="27">
        <f>('Balance Sheet'!J31/'Income Statement'!J6)*365</f>
        <v>104.31407696777144</v>
      </c>
      <c r="K17" s="26"/>
      <c r="L17" s="17" t="s">
        <v>172</v>
      </c>
    </row>
    <row r="18" spans="2:12" x14ac:dyDescent="0.2">
      <c r="B18" s="14" t="s">
        <v>150</v>
      </c>
      <c r="C18" s="30"/>
      <c r="D18" s="30"/>
      <c r="E18" s="30"/>
      <c r="F18" s="20"/>
      <c r="G18" s="20"/>
      <c r="H18" s="20"/>
      <c r="I18" s="20"/>
      <c r="J18" s="20"/>
      <c r="K18" s="20"/>
    </row>
    <row r="19" spans="2:12" x14ac:dyDescent="0.2">
      <c r="B19" s="23" t="s">
        <v>177</v>
      </c>
      <c r="C19" s="54">
        <v>-3.5000000000000003E-2</v>
      </c>
      <c r="D19" s="54">
        <v>-3.2000000000000001E-2</v>
      </c>
      <c r="E19" s="54">
        <v>-2.8000000000000001E-2</v>
      </c>
      <c r="F19" s="46">
        <f>'Income Statement'!F15/Assumption!F22</f>
        <v>-3.8838307032962691E-2</v>
      </c>
      <c r="G19" s="46">
        <f>'Income Statement'!G15/Assumption!G22</f>
        <v>-2.6904471227545183E-2</v>
      </c>
      <c r="H19" s="46">
        <f>'Income Statement'!H15/Assumption!H22</f>
        <v>-2.2978819522874568E-2</v>
      </c>
      <c r="I19" s="46">
        <f>'Income Statement'!I15/Assumption!I22</f>
        <v>-2.7714806633032038E-2</v>
      </c>
      <c r="J19" s="46">
        <f>'Income Statement'!J15/Assumption!J22</f>
        <v>-3.6569278124904125E-2</v>
      </c>
      <c r="K19" s="24"/>
      <c r="L19" s="17" t="s">
        <v>180</v>
      </c>
    </row>
    <row r="20" spans="2:12" x14ac:dyDescent="0.2">
      <c r="B20" s="23" t="s">
        <v>178</v>
      </c>
      <c r="C20" s="54">
        <v>2.4E-2</v>
      </c>
      <c r="D20" s="54">
        <v>2.1999999999999999E-2</v>
      </c>
      <c r="E20" s="54">
        <v>0.02</v>
      </c>
      <c r="F20" s="46">
        <f>'Income Statement'!F16/('Balance Sheet'!F6+'Balance Sheet'!F21)</f>
        <v>2.8380280624214813E-2</v>
      </c>
      <c r="G20" s="46">
        <f>'Income Statement'!G16/('Balance Sheet'!G6+'Balance Sheet'!G21)</f>
        <v>1.9420746169128918E-2</v>
      </c>
      <c r="H20" s="46">
        <f>'Income Statement'!H16/('Balance Sheet'!H6+'Balance Sheet'!H21)</f>
        <v>1.8274026842186455E-2</v>
      </c>
      <c r="I20" s="46">
        <f>'Income Statement'!I16/('Balance Sheet'!I6+'Balance Sheet'!I21)</f>
        <v>2.4464613104138767E-2</v>
      </c>
      <c r="J20" s="46">
        <f>'Income Statement'!J16/('Balance Sheet'!J6+'Balance Sheet'!J21)</f>
        <v>3.1587861499866289E-2</v>
      </c>
      <c r="K20" s="24"/>
      <c r="L20" s="17" t="s">
        <v>181</v>
      </c>
    </row>
    <row r="21" spans="2:12" x14ac:dyDescent="0.2">
      <c r="B21" s="23" t="s">
        <v>179</v>
      </c>
      <c r="C21" s="55">
        <v>125000</v>
      </c>
      <c r="D21" s="55">
        <v>135000</v>
      </c>
      <c r="E21" s="55">
        <v>145000</v>
      </c>
      <c r="F21" s="25">
        <f>'Balance Sheet'!F6+'Balance Sheet'!F21</f>
        <v>132134</v>
      </c>
      <c r="G21" s="25">
        <f>'Balance Sheet'!G6+'Balance Sheet'!G21</f>
        <v>145463</v>
      </c>
      <c r="H21" s="25">
        <f>'Balance Sheet'!H6+'Balance Sheet'!H21</f>
        <v>155576</v>
      </c>
      <c r="I21" s="25">
        <f>'Balance Sheet'!I6+'Balance Sheet'!I21</f>
        <v>153814</v>
      </c>
      <c r="J21" s="25">
        <f>'Balance Sheet'!J6+'Balance Sheet'!J21</f>
        <v>157054</v>
      </c>
      <c r="K21" s="24"/>
      <c r="L21" s="17" t="s">
        <v>182</v>
      </c>
    </row>
    <row r="22" spans="2:12" x14ac:dyDescent="0.2">
      <c r="B22" s="23" t="s">
        <v>151</v>
      </c>
      <c r="C22" s="55">
        <v>103000</v>
      </c>
      <c r="D22" s="55">
        <v>102000</v>
      </c>
      <c r="E22" s="55">
        <v>101000</v>
      </c>
      <c r="F22" s="25">
        <f>'Balance Sheet'!F33+'Balance Sheet'!F40</f>
        <v>101266</v>
      </c>
      <c r="G22" s="25">
        <f>'Balance Sheet'!G33+'Balance Sheet'!G40</f>
        <v>108941</v>
      </c>
      <c r="H22" s="25">
        <f>'Balance Sheet'!H33+'Balance Sheet'!H40</f>
        <v>115106</v>
      </c>
      <c r="I22" s="25">
        <f>'Balance Sheet'!I33+'Balance Sheet'!I40</f>
        <v>103663</v>
      </c>
      <c r="J22" s="25">
        <f>'Balance Sheet'!J33+'Balance Sheet'!J40</f>
        <v>97787</v>
      </c>
      <c r="K22" s="25"/>
      <c r="L22" s="17" t="s">
        <v>173</v>
      </c>
    </row>
    <row r="23" spans="2:12" x14ac:dyDescent="0.2">
      <c r="B23" s="23" t="s">
        <v>183</v>
      </c>
      <c r="C23" s="34">
        <v>0.15</v>
      </c>
      <c r="D23" s="34">
        <v>0.15</v>
      </c>
      <c r="E23" s="34">
        <v>0.15</v>
      </c>
      <c r="F23" s="24">
        <f>'Income Statement'!F30/'Income Statement'!F29</f>
        <v>0.14719174228036858</v>
      </c>
      <c r="G23" s="24">
        <f>'Income Statement'!G30/'Income Statement'!G29</f>
        <v>0.16204461684424407</v>
      </c>
      <c r="H23" s="24">
        <f>'Income Statement'!H30/'Income Statement'!H29</f>
        <v>0.13302260844085087</v>
      </c>
      <c r="I23" s="24">
        <f>'Income Statement'!I30/'Income Statement'!I29</f>
        <v>0.14428164731484103</v>
      </c>
      <c r="J23" s="24">
        <f>'Income Statement'!J30/'Income Statement'!J29</f>
        <v>0.15943836804235059</v>
      </c>
      <c r="K23" s="25"/>
    </row>
    <row r="24" spans="2:12" x14ac:dyDescent="0.2">
      <c r="B24" s="21" t="s">
        <v>159</v>
      </c>
      <c r="C24" s="35">
        <v>0.16</v>
      </c>
      <c r="D24" s="35">
        <v>0.155</v>
      </c>
      <c r="E24" s="35">
        <v>0.15</v>
      </c>
      <c r="F24" s="13">
        <v>15.49</v>
      </c>
      <c r="G24" s="13">
        <v>14.87</v>
      </c>
      <c r="H24" s="13">
        <v>15.28</v>
      </c>
      <c r="I24" s="13">
        <v>24.53</v>
      </c>
      <c r="J24" s="13">
        <v>25.55</v>
      </c>
      <c r="K24" s="44"/>
      <c r="L24" s="17" t="s">
        <v>174</v>
      </c>
    </row>
    <row r="25" spans="2:12" x14ac:dyDescent="0.2">
      <c r="B25" s="14" t="s">
        <v>156</v>
      </c>
      <c r="C25" s="30"/>
      <c r="D25" s="30"/>
      <c r="E25" s="30"/>
      <c r="F25" s="20"/>
      <c r="G25" s="20"/>
      <c r="H25" s="20"/>
      <c r="I25" s="20"/>
      <c r="J25" s="20"/>
      <c r="K25" s="20"/>
    </row>
    <row r="26" spans="2:12" x14ac:dyDescent="0.2">
      <c r="B26" s="23" t="s">
        <v>157</v>
      </c>
      <c r="C26" s="34">
        <v>0.03</v>
      </c>
      <c r="D26" s="34">
        <v>0.03</v>
      </c>
      <c r="E26" s="34">
        <v>0.03</v>
      </c>
      <c r="F26" s="24">
        <v>2.7E-2</v>
      </c>
      <c r="G26" s="24">
        <v>3.1E-2</v>
      </c>
      <c r="H26" s="24">
        <v>6.0999999999999999E-2</v>
      </c>
      <c r="I26" s="24">
        <v>-2.9000000000000001E-2</v>
      </c>
      <c r="J26" s="24">
        <v>2.5999999999999999E-2</v>
      </c>
      <c r="K26" s="24"/>
      <c r="L26" s="17" t="s">
        <v>175</v>
      </c>
    </row>
    <row r="27" spans="2:12" x14ac:dyDescent="0.2">
      <c r="B27" s="21" t="s">
        <v>158</v>
      </c>
      <c r="C27" s="35">
        <v>0.05</v>
      </c>
      <c r="D27" s="35">
        <v>0.05</v>
      </c>
      <c r="E27" s="35">
        <v>0.05</v>
      </c>
      <c r="F27" s="28">
        <v>5.8000000000000003E-2</v>
      </c>
      <c r="G27" s="28">
        <v>0.08</v>
      </c>
      <c r="H27" s="28">
        <v>3.4000000000000002E-2</v>
      </c>
      <c r="I27" s="28">
        <v>1.9E-2</v>
      </c>
      <c r="J27" s="28">
        <v>2.1999999999999999E-2</v>
      </c>
      <c r="K27" s="45"/>
      <c r="L27" s="17" t="s">
        <v>176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2998-A4A0-FF45-8C4C-611E67BFB5C7}">
  <dimension ref="B2:O62"/>
  <sheetViews>
    <sheetView showGridLines="0" zoomScaleNormal="125" workbookViewId="0">
      <selection activeCell="B11" sqref="B11"/>
    </sheetView>
  </sheetViews>
  <sheetFormatPr baseColWidth="10" defaultRowHeight="16" customHeight="1" x14ac:dyDescent="0.15"/>
  <cols>
    <col min="1" max="1" width="10.83203125" style="1"/>
    <col min="2" max="2" width="42.33203125" style="1" bestFit="1" customWidth="1"/>
    <col min="3" max="10" width="11.83203125" style="1" customWidth="1"/>
    <col min="11" max="16384" width="10.83203125" style="1"/>
  </cols>
  <sheetData>
    <row r="2" spans="2:15" ht="20" customHeight="1" x14ac:dyDescent="0.25">
      <c r="B2" s="15" t="s">
        <v>132</v>
      </c>
      <c r="C2" s="15"/>
      <c r="D2" s="15"/>
      <c r="E2" s="15"/>
    </row>
    <row r="4" spans="2:15" ht="16" customHeight="1" x14ac:dyDescent="0.2">
      <c r="B4" s="4" t="s">
        <v>30</v>
      </c>
      <c r="C4" s="37" t="s">
        <v>160</v>
      </c>
      <c r="D4" s="37" t="s">
        <v>161</v>
      </c>
      <c r="E4" s="37" t="s">
        <v>162</v>
      </c>
      <c r="F4" s="4">
        <v>2023</v>
      </c>
      <c r="G4" s="4">
        <v>2022</v>
      </c>
      <c r="H4" s="4">
        <v>2021</v>
      </c>
      <c r="I4" s="4">
        <v>2020</v>
      </c>
      <c r="J4" s="4">
        <v>2019</v>
      </c>
    </row>
    <row r="5" spans="2:15" ht="16" customHeight="1" x14ac:dyDescent="0.15">
      <c r="B5" s="3" t="s">
        <v>0</v>
      </c>
      <c r="C5" s="57">
        <f>D5*(1+Assumption!C4)</f>
        <v>443660.05320000008</v>
      </c>
      <c r="D5" s="57">
        <f>E5*(1+Assumption!D4)</f>
        <v>426596.20500000007</v>
      </c>
      <c r="E5" s="57">
        <f>F5*(1+Assumption!E4)</f>
        <v>406282.10000000003</v>
      </c>
      <c r="F5" s="9">
        <v>383285</v>
      </c>
      <c r="G5" s="9">
        <v>394328</v>
      </c>
      <c r="H5" s="9">
        <v>365817</v>
      </c>
      <c r="I5" s="9">
        <v>274515</v>
      </c>
      <c r="J5" s="9">
        <v>260174</v>
      </c>
    </row>
    <row r="6" spans="2:15" ht="16" customHeight="1" x14ac:dyDescent="0.15">
      <c r="B6" s="3" t="s">
        <v>1</v>
      </c>
      <c r="C6" s="57">
        <f>C5*Assumption!C6</f>
        <v>239576.42872800006</v>
      </c>
      <c r="D6" s="57">
        <f>D5*Assumption!D6</f>
        <v>234627.91275000005</v>
      </c>
      <c r="E6" s="57">
        <f>E5*Assumption!E6</f>
        <v>227517.97600000005</v>
      </c>
      <c r="F6" s="9">
        <v>214137</v>
      </c>
      <c r="G6" s="9">
        <v>223546</v>
      </c>
      <c r="H6" s="9">
        <v>212981</v>
      </c>
      <c r="I6" s="9">
        <v>169559</v>
      </c>
      <c r="J6" s="9">
        <v>161782</v>
      </c>
    </row>
    <row r="7" spans="2:15" ht="16" customHeight="1" x14ac:dyDescent="0.15">
      <c r="B7" s="4" t="s">
        <v>2</v>
      </c>
      <c r="C7" s="58">
        <f t="shared" ref="C7:D7" si="0">C5-C6</f>
        <v>204083.62447200002</v>
      </c>
      <c r="D7" s="58">
        <f t="shared" si="0"/>
        <v>191968.29225000003</v>
      </c>
      <c r="E7" s="58">
        <f>E5-E6</f>
        <v>178764.12399999998</v>
      </c>
      <c r="F7" s="10">
        <v>169148</v>
      </c>
      <c r="G7" s="10">
        <v>170782</v>
      </c>
      <c r="H7" s="10">
        <v>152836</v>
      </c>
      <c r="I7" s="10">
        <v>104956</v>
      </c>
      <c r="J7" s="10">
        <v>98392</v>
      </c>
    </row>
    <row r="8" spans="2:15" ht="16" customHeight="1" x14ac:dyDescent="0.15">
      <c r="B8" s="3" t="s">
        <v>3</v>
      </c>
      <c r="C8" s="57">
        <f>C5*Assumption!C8</f>
        <v>31056.20372400001</v>
      </c>
      <c r="D8" s="57">
        <f>D5*Assumption!D8</f>
        <v>29861.73435000001</v>
      </c>
      <c r="E8" s="57">
        <f>E5*Assumption!E8</f>
        <v>28439.747000000007</v>
      </c>
      <c r="F8" s="9">
        <v>24932</v>
      </c>
      <c r="G8" s="9">
        <v>25094</v>
      </c>
      <c r="H8" s="9">
        <v>21973</v>
      </c>
      <c r="I8" s="9">
        <v>19916</v>
      </c>
      <c r="J8" s="9">
        <v>18245</v>
      </c>
    </row>
    <row r="9" spans="2:15" ht="16" customHeight="1" x14ac:dyDescent="0.15">
      <c r="B9" s="3" t="s">
        <v>4</v>
      </c>
      <c r="C9" s="57">
        <v>0</v>
      </c>
      <c r="D9" s="57">
        <v>0</v>
      </c>
      <c r="E9" s="57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2:15" ht="16" customHeight="1" x14ac:dyDescent="0.15">
      <c r="B10" s="3" t="s">
        <v>5</v>
      </c>
      <c r="C10" s="57">
        <f>C5*Assumption!C9</f>
        <v>35492.80425600001</v>
      </c>
      <c r="D10" s="57">
        <f>D5*Assumption!D9</f>
        <v>34127.696400000008</v>
      </c>
      <c r="E10" s="57">
        <f>E5*Assumption!E9</f>
        <v>32502.568000000003</v>
      </c>
      <c r="F10" s="9">
        <v>29915</v>
      </c>
      <c r="G10" s="9">
        <v>26251</v>
      </c>
      <c r="H10" s="9">
        <v>21914</v>
      </c>
      <c r="I10" s="9">
        <v>18752</v>
      </c>
      <c r="J10" s="9">
        <v>16217</v>
      </c>
    </row>
    <row r="11" spans="2:15" ht="16" customHeight="1" x14ac:dyDescent="0.15">
      <c r="B11" s="3" t="s">
        <v>6</v>
      </c>
      <c r="C11" s="57">
        <v>0</v>
      </c>
      <c r="D11" s="57">
        <v>0</v>
      </c>
      <c r="E11" s="57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2:15" ht="16" customHeight="1" x14ac:dyDescent="0.15">
      <c r="B12" s="3" t="s">
        <v>7</v>
      </c>
      <c r="C12" s="57">
        <v>0</v>
      </c>
      <c r="D12" s="57">
        <v>0</v>
      </c>
      <c r="E12" s="57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2:15" ht="16" customHeight="1" x14ac:dyDescent="0.15">
      <c r="B13" s="4" t="s">
        <v>8</v>
      </c>
      <c r="C13" s="58">
        <f>SUM(C8:C12)</f>
        <v>66549.007980000024</v>
      </c>
      <c r="D13" s="58">
        <f t="shared" ref="D13:E13" si="1">SUM(D8:D12)</f>
        <v>63989.430750000014</v>
      </c>
      <c r="E13" s="58">
        <f t="shared" si="1"/>
        <v>60942.31500000001</v>
      </c>
      <c r="F13" s="10">
        <v>54847</v>
      </c>
      <c r="G13" s="10">
        <v>51345</v>
      </c>
      <c r="H13" s="10">
        <v>43887</v>
      </c>
      <c r="I13" s="10">
        <v>38668</v>
      </c>
      <c r="J13" s="10">
        <v>34462</v>
      </c>
    </row>
    <row r="14" spans="2:15" ht="16" customHeight="1" x14ac:dyDescent="0.15">
      <c r="B14" s="3" t="s">
        <v>9</v>
      </c>
      <c r="C14" s="57">
        <f>C7-C13</f>
        <v>137534.616492</v>
      </c>
      <c r="D14" s="57">
        <f t="shared" ref="D14:E14" si="2">D7-D13</f>
        <v>127978.86150000001</v>
      </c>
      <c r="E14" s="57">
        <f t="shared" si="2"/>
        <v>117821.80899999998</v>
      </c>
      <c r="F14" s="9">
        <v>114301</v>
      </c>
      <c r="G14" s="9">
        <v>119437</v>
      </c>
      <c r="H14" s="9">
        <v>108949</v>
      </c>
      <c r="I14" s="9">
        <v>66288</v>
      </c>
      <c r="J14" s="9">
        <v>63930</v>
      </c>
    </row>
    <row r="15" spans="2:15" ht="16" customHeight="1" x14ac:dyDescent="0.15">
      <c r="B15" s="3" t="s">
        <v>10</v>
      </c>
      <c r="C15" s="57">
        <f>Assumption!C19*Assumption!C22</f>
        <v>-3605.0000000000005</v>
      </c>
      <c r="D15" s="57">
        <f>Assumption!D19*Assumption!D22</f>
        <v>-3264</v>
      </c>
      <c r="E15" s="57">
        <f>Assumption!E19*Assumption!E22</f>
        <v>-2828</v>
      </c>
      <c r="F15" s="11">
        <v>-3933</v>
      </c>
      <c r="G15" s="11">
        <v>-2931</v>
      </c>
      <c r="H15" s="11">
        <v>-2645</v>
      </c>
      <c r="I15" s="11">
        <v>-2873</v>
      </c>
      <c r="J15" s="11">
        <v>-3576</v>
      </c>
      <c r="K15" s="47"/>
      <c r="L15" s="47"/>
      <c r="M15" s="47"/>
      <c r="N15" s="47"/>
      <c r="O15" s="47"/>
    </row>
    <row r="16" spans="2:15" ht="16" customHeight="1" x14ac:dyDescent="0.15">
      <c r="B16" s="3" t="s">
        <v>11</v>
      </c>
      <c r="C16" s="57">
        <f>Assumption!C20*Assumption!C21</f>
        <v>3000</v>
      </c>
      <c r="D16" s="57">
        <f>Assumption!D20*Assumption!D21</f>
        <v>2970</v>
      </c>
      <c r="E16" s="57">
        <f>Assumption!E20*Assumption!E21</f>
        <v>2900</v>
      </c>
      <c r="F16" s="9">
        <v>3750</v>
      </c>
      <c r="G16" s="9">
        <v>2825</v>
      </c>
      <c r="H16" s="9">
        <v>2843</v>
      </c>
      <c r="I16" s="9">
        <v>3763</v>
      </c>
      <c r="J16" s="9">
        <v>4961</v>
      </c>
    </row>
    <row r="17" spans="2:10" ht="16" customHeight="1" x14ac:dyDescent="0.15">
      <c r="B17" s="4" t="s">
        <v>12</v>
      </c>
      <c r="C17" s="58">
        <f>SUM(C15:C16)</f>
        <v>-605.00000000000045</v>
      </c>
      <c r="D17" s="58">
        <f t="shared" ref="D17:E17" si="3">SUM(D15:D16)</f>
        <v>-294</v>
      </c>
      <c r="E17" s="58">
        <f t="shared" si="3"/>
        <v>72</v>
      </c>
      <c r="F17" s="10">
        <f>SUM(F15:F16)</f>
        <v>-183</v>
      </c>
      <c r="G17" s="10">
        <v>-106</v>
      </c>
      <c r="H17" s="10">
        <v>-198</v>
      </c>
      <c r="I17" s="10">
        <v>890</v>
      </c>
      <c r="J17" s="10">
        <v>1385</v>
      </c>
    </row>
    <row r="18" spans="2:10" ht="16" customHeight="1" x14ac:dyDescent="0.15">
      <c r="B18" s="3" t="s">
        <v>13</v>
      </c>
      <c r="C18" s="57">
        <v>0</v>
      </c>
      <c r="D18" s="57">
        <v>0</v>
      </c>
      <c r="E18" s="57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</row>
    <row r="19" spans="2:10" ht="16" customHeight="1" x14ac:dyDescent="0.15">
      <c r="B19" s="3" t="s">
        <v>14</v>
      </c>
      <c r="C19" s="57">
        <v>0</v>
      </c>
      <c r="D19" s="57">
        <v>0</v>
      </c>
      <c r="E19" s="57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2:10" ht="16" customHeight="1" x14ac:dyDescent="0.15">
      <c r="B20" s="3" t="s">
        <v>164</v>
      </c>
      <c r="C20" s="57">
        <f>C5*Assumption!C10</f>
        <v>-665.4900798000001</v>
      </c>
      <c r="D20" s="57">
        <f>D5*Assumption!D10</f>
        <v>-639.89430750000008</v>
      </c>
      <c r="E20" s="57">
        <f>E5*Assumption!E10</f>
        <v>-609.42315000000008</v>
      </c>
      <c r="F20" s="9">
        <v>-382</v>
      </c>
      <c r="G20" s="9">
        <v>-228</v>
      </c>
      <c r="H20" s="9">
        <v>60</v>
      </c>
      <c r="I20" s="9">
        <v>-87</v>
      </c>
      <c r="J20" s="9">
        <v>422</v>
      </c>
    </row>
    <row r="21" spans="2:10" ht="16" customHeight="1" x14ac:dyDescent="0.15">
      <c r="B21" s="3" t="s">
        <v>15</v>
      </c>
      <c r="C21" s="57">
        <f>C14+C17</f>
        <v>136929.616492</v>
      </c>
      <c r="D21" s="57">
        <f t="shared" ref="D21:E21" si="4">D14+D17</f>
        <v>127684.86150000001</v>
      </c>
      <c r="E21" s="57">
        <f t="shared" si="4"/>
        <v>117893.80899999998</v>
      </c>
      <c r="F21" s="9">
        <v>113736</v>
      </c>
      <c r="G21" s="9">
        <v>119103</v>
      </c>
      <c r="H21" s="9">
        <v>109207</v>
      </c>
      <c r="I21" s="9">
        <v>67091</v>
      </c>
      <c r="J21" s="9">
        <v>65737</v>
      </c>
    </row>
    <row r="22" spans="2:10" ht="16" customHeight="1" x14ac:dyDescent="0.15">
      <c r="B22" s="3" t="s">
        <v>16</v>
      </c>
      <c r="C22" s="57">
        <v>0</v>
      </c>
      <c r="D22" s="57">
        <v>0</v>
      </c>
      <c r="E22" s="57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</row>
    <row r="23" spans="2:10" ht="16" customHeight="1" x14ac:dyDescent="0.15">
      <c r="B23" s="3" t="s">
        <v>17</v>
      </c>
      <c r="C23" s="57">
        <v>0</v>
      </c>
      <c r="D23" s="57">
        <v>0</v>
      </c>
      <c r="E23" s="57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2:10" ht="16" customHeight="1" x14ac:dyDescent="0.15">
      <c r="B24" s="3" t="s">
        <v>18</v>
      </c>
      <c r="C24" s="57">
        <v>0</v>
      </c>
      <c r="D24" s="57">
        <v>0</v>
      </c>
      <c r="E24" s="57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2:10" ht="16" customHeight="1" x14ac:dyDescent="0.15">
      <c r="B25" s="3" t="s">
        <v>19</v>
      </c>
      <c r="C25" s="57">
        <v>0</v>
      </c>
      <c r="D25" s="57">
        <v>0</v>
      </c>
      <c r="E25" s="57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2:10" ht="16" customHeight="1" x14ac:dyDescent="0.15">
      <c r="B26" s="3" t="s">
        <v>20</v>
      </c>
      <c r="C26" s="57">
        <v>0</v>
      </c>
      <c r="D26" s="57">
        <v>0</v>
      </c>
      <c r="E26" s="57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2:10" ht="16" customHeight="1" x14ac:dyDescent="0.15">
      <c r="B27" s="3" t="s">
        <v>21</v>
      </c>
      <c r="C27" s="57">
        <v>0</v>
      </c>
      <c r="D27" s="57">
        <v>0</v>
      </c>
      <c r="E27" s="57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2:10" ht="16" customHeight="1" x14ac:dyDescent="0.15">
      <c r="B28" s="3" t="s">
        <v>22</v>
      </c>
      <c r="C28" s="57">
        <v>0</v>
      </c>
      <c r="D28" s="57">
        <v>0</v>
      </c>
      <c r="E28" s="57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</row>
    <row r="29" spans="2:10" ht="16" customHeight="1" x14ac:dyDescent="0.15">
      <c r="B29" s="4" t="s">
        <v>23</v>
      </c>
      <c r="C29" s="58">
        <f>SUM(C21:C28)</f>
        <v>136929.616492</v>
      </c>
      <c r="D29" s="58">
        <f t="shared" ref="D29:E29" si="5">SUM(D21:D28)</f>
        <v>127684.86150000001</v>
      </c>
      <c r="E29" s="58">
        <f t="shared" si="5"/>
        <v>117893.80899999998</v>
      </c>
      <c r="F29" s="10">
        <v>113736</v>
      </c>
      <c r="G29" s="10">
        <v>119103</v>
      </c>
      <c r="H29" s="10">
        <v>109207</v>
      </c>
      <c r="I29" s="10">
        <v>67091</v>
      </c>
      <c r="J29" s="10">
        <v>65737</v>
      </c>
    </row>
    <row r="30" spans="2:10" ht="16" customHeight="1" x14ac:dyDescent="0.15">
      <c r="B30" s="5" t="s">
        <v>24</v>
      </c>
      <c r="C30" s="59">
        <f>C29*Assumption!C23</f>
        <v>20539.442473799998</v>
      </c>
      <c r="D30" s="59">
        <f>D29*Assumption!D23</f>
        <v>19152.729225000003</v>
      </c>
      <c r="E30" s="59">
        <f>E29*Assumption!E23</f>
        <v>17684.071349999995</v>
      </c>
      <c r="F30" s="12">
        <v>16741</v>
      </c>
      <c r="G30" s="12">
        <v>19300</v>
      </c>
      <c r="H30" s="12">
        <v>14527</v>
      </c>
      <c r="I30" s="12">
        <v>9680</v>
      </c>
      <c r="J30" s="12">
        <v>10481</v>
      </c>
    </row>
    <row r="31" spans="2:10" ht="16" customHeight="1" x14ac:dyDescent="0.15">
      <c r="B31" s="2" t="s">
        <v>25</v>
      </c>
      <c r="C31" s="60">
        <f>C29-C30</f>
        <v>116390.17401820001</v>
      </c>
      <c r="D31" s="60">
        <f t="shared" ref="D31:E31" si="6">D29-D30</f>
        <v>108532.13227500001</v>
      </c>
      <c r="E31" s="60">
        <f t="shared" si="6"/>
        <v>100209.73764999998</v>
      </c>
      <c r="F31" s="8">
        <v>96995</v>
      </c>
      <c r="G31" s="8">
        <v>99803</v>
      </c>
      <c r="H31" s="8">
        <v>94680</v>
      </c>
      <c r="I31" s="8">
        <v>57411</v>
      </c>
      <c r="J31" s="8">
        <v>55256</v>
      </c>
    </row>
    <row r="32" spans="2:10" ht="16" customHeight="1" x14ac:dyDescent="0.15">
      <c r="B32" s="3" t="s">
        <v>26</v>
      </c>
      <c r="C32" s="57">
        <v>0</v>
      </c>
      <c r="D32" s="57">
        <v>0</v>
      </c>
      <c r="E32" s="57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2:11" ht="16" customHeight="1" x14ac:dyDescent="0.15">
      <c r="B33" s="3" t="s">
        <v>27</v>
      </c>
      <c r="C33" s="57">
        <v>0</v>
      </c>
      <c r="D33" s="57">
        <v>0</v>
      </c>
      <c r="E33" s="57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</row>
    <row r="34" spans="2:11" ht="16" customHeight="1" thickBot="1" x14ac:dyDescent="0.2">
      <c r="B34" s="61" t="s">
        <v>28</v>
      </c>
      <c r="C34" s="62">
        <f>SUM(C31:C33)</f>
        <v>116390.17401820001</v>
      </c>
      <c r="D34" s="62">
        <f t="shared" ref="D34:E34" si="7">SUM(D31:D33)</f>
        <v>108532.13227500001</v>
      </c>
      <c r="E34" s="62">
        <f t="shared" si="7"/>
        <v>100209.73764999998</v>
      </c>
      <c r="F34" s="63">
        <v>96995</v>
      </c>
      <c r="G34" s="63">
        <v>99803</v>
      </c>
      <c r="H34" s="63">
        <v>94680</v>
      </c>
      <c r="I34" s="63">
        <v>57411</v>
      </c>
      <c r="J34" s="63">
        <v>55256</v>
      </c>
    </row>
    <row r="35" spans="2:11" ht="16" customHeight="1" thickTop="1" x14ac:dyDescent="0.15">
      <c r="B35" s="48"/>
      <c r="C35" s="49"/>
      <c r="D35" s="49"/>
      <c r="E35" s="49"/>
      <c r="F35" s="49"/>
      <c r="G35" s="49"/>
      <c r="H35" s="49"/>
      <c r="I35" s="49"/>
      <c r="J35" s="49"/>
    </row>
    <row r="36" spans="2:11" ht="16" customHeight="1" x14ac:dyDescent="0.15">
      <c r="B36" s="51"/>
      <c r="C36" s="52"/>
      <c r="D36" s="52"/>
      <c r="E36" s="52"/>
      <c r="F36" s="52"/>
      <c r="G36" s="52"/>
      <c r="H36" s="52"/>
      <c r="I36" s="52"/>
      <c r="J36" s="52"/>
    </row>
    <row r="37" spans="2:11" ht="16" customHeight="1" x14ac:dyDescent="0.15">
      <c r="B37" s="48"/>
      <c r="C37" s="48"/>
      <c r="D37" s="48"/>
      <c r="E37" s="48"/>
      <c r="F37" s="49"/>
      <c r="G37" s="49"/>
      <c r="H37" s="49"/>
      <c r="I37" s="49"/>
      <c r="J37" s="49"/>
      <c r="K37" s="50"/>
    </row>
    <row r="38" spans="2:11" ht="16" customHeight="1" x14ac:dyDescent="0.15">
      <c r="B38" s="51"/>
      <c r="C38" s="51"/>
      <c r="D38" s="51"/>
      <c r="E38" s="51"/>
      <c r="F38" s="52"/>
      <c r="G38" s="52"/>
      <c r="H38" s="52"/>
      <c r="I38" s="52"/>
      <c r="J38" s="52"/>
      <c r="K38" s="50"/>
    </row>
    <row r="39" spans="2:11" ht="16" customHeight="1" x14ac:dyDescent="0.15">
      <c r="B39" s="51"/>
      <c r="C39" s="51"/>
      <c r="D39" s="51"/>
      <c r="E39" s="51"/>
      <c r="F39" s="52"/>
      <c r="G39" s="52"/>
      <c r="H39" s="52"/>
      <c r="I39" s="52"/>
      <c r="J39" s="52"/>
      <c r="K39" s="50"/>
    </row>
    <row r="40" spans="2:11" ht="16" customHeight="1" x14ac:dyDescent="0.15">
      <c r="B40" s="51"/>
      <c r="C40" s="51"/>
      <c r="D40" s="51"/>
      <c r="E40" s="51"/>
      <c r="F40" s="49"/>
      <c r="G40" s="49"/>
      <c r="H40" s="49"/>
      <c r="I40" s="49"/>
      <c r="J40" s="49"/>
      <c r="K40" s="50"/>
    </row>
    <row r="41" spans="2:11" ht="16" customHeight="1" x14ac:dyDescent="0.15">
      <c r="B41" s="48"/>
      <c r="C41" s="48"/>
      <c r="D41" s="48"/>
      <c r="E41" s="48"/>
      <c r="F41" s="49"/>
      <c r="G41" s="49"/>
      <c r="H41" s="49"/>
      <c r="I41" s="49"/>
      <c r="J41" s="49"/>
      <c r="K41" s="50"/>
    </row>
    <row r="42" spans="2:11" ht="16" customHeight="1" x14ac:dyDescent="0.15">
      <c r="B42" s="48"/>
      <c r="C42" s="48"/>
      <c r="D42" s="48"/>
      <c r="E42" s="48"/>
      <c r="F42" s="49"/>
      <c r="G42" s="49"/>
      <c r="H42" s="49"/>
      <c r="I42" s="49"/>
      <c r="J42" s="49"/>
      <c r="K42" s="50"/>
    </row>
    <row r="43" spans="2:11" ht="16" customHeight="1" x14ac:dyDescent="0.15">
      <c r="B43" s="48"/>
      <c r="C43" s="48"/>
      <c r="D43" s="48"/>
      <c r="E43" s="48"/>
      <c r="F43" s="49"/>
      <c r="G43" s="49"/>
      <c r="H43" s="49"/>
      <c r="I43" s="49"/>
      <c r="J43" s="49"/>
      <c r="K43" s="50"/>
    </row>
    <row r="44" spans="2:11" ht="16" customHeight="1" x14ac:dyDescent="0.15">
      <c r="B44" s="48"/>
      <c r="C44" s="48"/>
      <c r="D44" s="48"/>
      <c r="E44" s="48"/>
      <c r="F44" s="49"/>
      <c r="G44" s="49"/>
      <c r="H44" s="49"/>
      <c r="I44" s="49"/>
      <c r="J44" s="49"/>
      <c r="K44" s="50"/>
    </row>
    <row r="45" spans="2:11" ht="16" customHeight="1" x14ac:dyDescent="0.15">
      <c r="B45" s="48"/>
      <c r="C45" s="48"/>
      <c r="D45" s="48"/>
      <c r="E45" s="48"/>
      <c r="F45" s="49"/>
      <c r="G45" s="49"/>
      <c r="H45" s="49"/>
      <c r="I45" s="49"/>
      <c r="J45" s="49"/>
      <c r="K45" s="50"/>
    </row>
    <row r="46" spans="2:11" ht="16" customHeight="1" x14ac:dyDescent="0.15">
      <c r="B46" s="48"/>
      <c r="C46" s="48"/>
      <c r="D46" s="48"/>
      <c r="E46" s="48"/>
      <c r="F46" s="49"/>
      <c r="G46" s="49"/>
      <c r="H46" s="49"/>
      <c r="I46" s="49"/>
      <c r="J46" s="49"/>
      <c r="K46" s="50"/>
    </row>
    <row r="47" spans="2:11" ht="16" customHeight="1" x14ac:dyDescent="0.15">
      <c r="B47" s="48"/>
      <c r="C47" s="48"/>
      <c r="D47" s="48"/>
      <c r="E47" s="48"/>
      <c r="F47" s="49"/>
      <c r="G47" s="49"/>
      <c r="H47" s="49"/>
      <c r="I47" s="49"/>
      <c r="J47" s="49"/>
      <c r="K47" s="50"/>
    </row>
    <row r="48" spans="2:11" ht="16" customHeight="1" x14ac:dyDescent="0.15">
      <c r="B48" s="48"/>
      <c r="C48" s="48"/>
      <c r="D48" s="48"/>
      <c r="E48" s="48"/>
      <c r="F48" s="49"/>
      <c r="G48" s="49"/>
      <c r="H48" s="49"/>
      <c r="I48" s="49"/>
      <c r="J48" s="49"/>
      <c r="K48" s="50"/>
    </row>
    <row r="49" spans="2:11" ht="16" customHeight="1" x14ac:dyDescent="0.15">
      <c r="B49" s="48"/>
      <c r="C49" s="48"/>
      <c r="D49" s="48"/>
      <c r="E49" s="48"/>
      <c r="F49" s="49"/>
      <c r="G49" s="49"/>
      <c r="H49" s="49"/>
      <c r="I49" s="49"/>
      <c r="J49" s="49"/>
      <c r="K49" s="50"/>
    </row>
    <row r="50" spans="2:11" ht="16" customHeight="1" x14ac:dyDescent="0.15">
      <c r="B50" s="48"/>
      <c r="C50" s="48"/>
      <c r="D50" s="48"/>
      <c r="E50" s="48"/>
      <c r="F50" s="49"/>
      <c r="G50" s="49"/>
      <c r="H50" s="49"/>
      <c r="I50" s="49"/>
      <c r="J50" s="49"/>
      <c r="K50" s="50"/>
    </row>
    <row r="51" spans="2:11" ht="16" customHeight="1" x14ac:dyDescent="0.15">
      <c r="B51" s="51"/>
      <c r="C51" s="51"/>
      <c r="D51" s="51"/>
      <c r="E51" s="51"/>
      <c r="F51" s="53"/>
      <c r="G51" s="53"/>
      <c r="H51" s="53"/>
      <c r="I51" s="53"/>
      <c r="J51" s="53"/>
      <c r="K51" s="50"/>
    </row>
    <row r="52" spans="2:11" ht="16" customHeight="1" x14ac:dyDescent="0.15">
      <c r="B52" s="48"/>
      <c r="C52" s="48"/>
      <c r="D52" s="48"/>
      <c r="E52" s="48"/>
      <c r="F52" s="49"/>
      <c r="G52" s="49"/>
      <c r="H52" s="49"/>
      <c r="I52" s="49"/>
      <c r="J52" s="49"/>
      <c r="K52" s="50"/>
    </row>
    <row r="53" spans="2:11" ht="16" customHeight="1" x14ac:dyDescent="0.15">
      <c r="B53" s="48"/>
      <c r="C53" s="48"/>
      <c r="D53" s="48"/>
      <c r="E53" s="48"/>
      <c r="F53" s="49"/>
      <c r="G53" s="49"/>
      <c r="H53" s="49"/>
      <c r="I53" s="49"/>
      <c r="J53" s="49"/>
      <c r="K53" s="50"/>
    </row>
    <row r="54" spans="2:11" ht="16" customHeight="1" x14ac:dyDescent="0.15">
      <c r="B54" s="48"/>
      <c r="C54" s="48"/>
      <c r="D54" s="48"/>
      <c r="E54" s="48"/>
      <c r="F54" s="49"/>
      <c r="G54" s="49"/>
      <c r="H54" s="49"/>
      <c r="I54" s="49"/>
      <c r="J54" s="49"/>
      <c r="K54" s="50"/>
    </row>
    <row r="55" spans="2:11" ht="16" customHeight="1" x14ac:dyDescent="0.15">
      <c r="B55" s="48"/>
      <c r="C55" s="48"/>
      <c r="D55" s="48"/>
      <c r="E55" s="48"/>
      <c r="F55" s="49"/>
      <c r="G55" s="49"/>
      <c r="H55" s="49"/>
      <c r="I55" s="49"/>
      <c r="J55" s="49"/>
      <c r="K55" s="50"/>
    </row>
    <row r="56" spans="2:11" ht="16" customHeight="1" x14ac:dyDescent="0.15">
      <c r="B56" s="51"/>
      <c r="C56" s="51"/>
      <c r="D56" s="51"/>
      <c r="E56" s="51"/>
      <c r="F56" s="52"/>
      <c r="G56" s="52"/>
      <c r="H56" s="52"/>
      <c r="I56" s="52"/>
      <c r="J56" s="52"/>
      <c r="K56" s="50"/>
    </row>
    <row r="57" spans="2:11" ht="16" customHeight="1" x14ac:dyDescent="0.15">
      <c r="B57" s="48"/>
      <c r="C57" s="48"/>
      <c r="D57" s="48"/>
      <c r="E57" s="48"/>
      <c r="F57" s="49"/>
      <c r="G57" s="49"/>
      <c r="H57" s="49"/>
      <c r="I57" s="49"/>
      <c r="J57" s="49"/>
      <c r="K57" s="50"/>
    </row>
    <row r="58" spans="2:11" ht="16" customHeight="1" x14ac:dyDescent="0.15">
      <c r="B58" s="48"/>
      <c r="C58" s="48"/>
      <c r="D58" s="48"/>
      <c r="E58" s="48"/>
      <c r="F58" s="49"/>
      <c r="G58" s="49"/>
      <c r="H58" s="49"/>
      <c r="I58" s="49"/>
      <c r="J58" s="49"/>
      <c r="K58" s="50"/>
    </row>
    <row r="59" spans="2:11" ht="16" customHeight="1" x14ac:dyDescent="0.15">
      <c r="B59" s="48"/>
      <c r="C59" s="48"/>
      <c r="D59" s="48"/>
      <c r="E59" s="48"/>
      <c r="F59" s="49"/>
      <c r="G59" s="49"/>
      <c r="H59" s="49"/>
      <c r="I59" s="49"/>
      <c r="J59" s="49"/>
      <c r="K59" s="50"/>
    </row>
    <row r="60" spans="2:11" ht="16" customHeight="1" x14ac:dyDescent="0.15">
      <c r="B60" s="48"/>
      <c r="C60" s="48"/>
      <c r="D60" s="48"/>
      <c r="E60" s="48"/>
      <c r="F60" s="49"/>
      <c r="G60" s="49"/>
      <c r="H60" s="49"/>
      <c r="I60" s="49"/>
      <c r="J60" s="49"/>
      <c r="K60" s="50"/>
    </row>
    <row r="61" spans="2:11" ht="16" customHeight="1" x14ac:dyDescent="0.15">
      <c r="B61" s="48"/>
      <c r="C61" s="48"/>
      <c r="D61" s="48"/>
      <c r="E61" s="48"/>
      <c r="F61" s="49"/>
      <c r="G61" s="49"/>
      <c r="H61" s="49"/>
      <c r="I61" s="49"/>
      <c r="J61" s="49"/>
      <c r="K61" s="50"/>
    </row>
    <row r="62" spans="2:11" ht="16" customHeight="1" x14ac:dyDescent="0.15">
      <c r="B62" s="48"/>
      <c r="C62" s="48"/>
      <c r="D62" s="48"/>
      <c r="E62" s="48"/>
      <c r="F62" s="49"/>
      <c r="G62" s="49"/>
      <c r="H62" s="49"/>
      <c r="I62" s="49"/>
      <c r="J62" s="49"/>
      <c r="K62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CF17-00A6-5349-8262-543E45DA7DFD}">
  <dimension ref="B2:J67"/>
  <sheetViews>
    <sheetView showGridLines="0" zoomScale="107" workbookViewId="0">
      <selection activeCell="B4" sqref="B4:J56"/>
    </sheetView>
  </sheetViews>
  <sheetFormatPr baseColWidth="10" defaultRowHeight="16" customHeight="1" x14ac:dyDescent="0.15"/>
  <cols>
    <col min="1" max="1" width="10.83203125" style="7"/>
    <col min="2" max="2" width="46" style="1" bestFit="1" customWidth="1"/>
    <col min="3" max="10" width="11.83203125" style="1" customWidth="1"/>
    <col min="11" max="16384" width="10.83203125" style="7"/>
  </cols>
  <sheetData>
    <row r="2" spans="2:10" ht="20" customHeight="1" x14ac:dyDescent="0.25">
      <c r="B2" s="15" t="s">
        <v>133</v>
      </c>
      <c r="C2" s="15"/>
      <c r="D2" s="15"/>
      <c r="E2" s="15"/>
    </row>
    <row r="4" spans="2:10" ht="16" customHeight="1" x14ac:dyDescent="0.2">
      <c r="B4" s="4" t="s">
        <v>30</v>
      </c>
      <c r="C4" s="37" t="s">
        <v>160</v>
      </c>
      <c r="D4" s="37" t="s">
        <v>161</v>
      </c>
      <c r="E4" s="37" t="s">
        <v>162</v>
      </c>
      <c r="F4" s="64">
        <v>2023</v>
      </c>
      <c r="G4" s="64">
        <v>2022</v>
      </c>
      <c r="H4" s="64">
        <v>2021</v>
      </c>
      <c r="I4" s="64">
        <v>2020</v>
      </c>
      <c r="J4" s="64">
        <v>2019</v>
      </c>
    </row>
    <row r="5" spans="2:10" ht="16" customHeight="1" x14ac:dyDescent="0.15">
      <c r="B5" s="2" t="s">
        <v>31</v>
      </c>
      <c r="C5" s="42"/>
      <c r="D5" s="42"/>
      <c r="E5" s="42"/>
    </row>
    <row r="6" spans="2:10" ht="16" customHeight="1" x14ac:dyDescent="0.15">
      <c r="B6" s="3" t="s">
        <v>32</v>
      </c>
      <c r="C6" s="40"/>
      <c r="D6" s="40"/>
      <c r="E6" s="40"/>
      <c r="F6" s="9">
        <v>31590</v>
      </c>
      <c r="G6" s="9">
        <v>24658</v>
      </c>
      <c r="H6" s="9">
        <v>27699</v>
      </c>
      <c r="I6" s="9">
        <v>52927</v>
      </c>
      <c r="J6" s="9">
        <v>51713</v>
      </c>
    </row>
    <row r="7" spans="2:10" ht="16" customHeight="1" x14ac:dyDescent="0.15">
      <c r="B7" s="3" t="s">
        <v>33</v>
      </c>
      <c r="C7" s="40"/>
      <c r="D7" s="40"/>
      <c r="E7" s="40"/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2:10" ht="16" customHeight="1" x14ac:dyDescent="0.15">
      <c r="B8" s="3" t="s">
        <v>34</v>
      </c>
      <c r="C8" s="40"/>
      <c r="D8" s="40"/>
      <c r="E8" s="40"/>
      <c r="F8" s="9">
        <v>29965</v>
      </c>
      <c r="G8" s="9">
        <v>23646</v>
      </c>
      <c r="H8" s="9">
        <v>34940</v>
      </c>
      <c r="I8" s="9">
        <v>38016</v>
      </c>
      <c r="J8" s="9">
        <v>48844</v>
      </c>
    </row>
    <row r="9" spans="2:10" ht="16" customHeight="1" x14ac:dyDescent="0.15">
      <c r="B9" s="4" t="s">
        <v>35</v>
      </c>
      <c r="C9" s="41"/>
      <c r="D9" s="41"/>
      <c r="E9" s="41"/>
      <c r="F9" s="10">
        <v>61555</v>
      </c>
      <c r="G9" s="10">
        <v>48304</v>
      </c>
      <c r="H9" s="10">
        <v>62639</v>
      </c>
      <c r="I9" s="10">
        <v>90943</v>
      </c>
      <c r="J9" s="10">
        <v>100557</v>
      </c>
    </row>
    <row r="10" spans="2:10" ht="16" customHeight="1" x14ac:dyDescent="0.15">
      <c r="B10" s="3" t="s">
        <v>36</v>
      </c>
      <c r="C10" s="39">
        <f>'Income Statement'!C5/365*Assumption!C15</f>
        <v>34034.195861917811</v>
      </c>
      <c r="D10" s="39">
        <f>'Income Statement'!D5/365*Assumption!D15</f>
        <v>32725.18832876713</v>
      </c>
      <c r="E10" s="39">
        <f>'Income Statement'!E5/365*Assumption!E15</f>
        <v>31166.846027397267</v>
      </c>
      <c r="F10" s="9">
        <v>29508</v>
      </c>
      <c r="G10" s="9">
        <v>28184</v>
      </c>
      <c r="H10" s="9">
        <v>26278</v>
      </c>
      <c r="I10" s="9">
        <v>16120</v>
      </c>
      <c r="J10" s="9">
        <v>22926</v>
      </c>
    </row>
    <row r="11" spans="2:10" ht="16" customHeight="1" x14ac:dyDescent="0.15">
      <c r="B11" s="3" t="s">
        <v>37</v>
      </c>
      <c r="C11" s="40"/>
      <c r="D11" s="40"/>
      <c r="E11" s="40"/>
      <c r="F11" s="9">
        <v>31477</v>
      </c>
      <c r="G11" s="9">
        <v>32748</v>
      </c>
      <c r="H11" s="9">
        <v>25228</v>
      </c>
      <c r="I11" s="9">
        <v>21325</v>
      </c>
      <c r="J11" s="9">
        <v>22878</v>
      </c>
    </row>
    <row r="12" spans="2:10" ht="16" customHeight="1" x14ac:dyDescent="0.15">
      <c r="B12" s="3" t="s">
        <v>38</v>
      </c>
      <c r="C12" s="40"/>
      <c r="D12" s="40"/>
      <c r="E12" s="40"/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2:10" ht="16" customHeight="1" x14ac:dyDescent="0.15">
      <c r="B13" s="4" t="s">
        <v>39</v>
      </c>
      <c r="C13" s="41"/>
      <c r="D13" s="41"/>
      <c r="E13" s="41"/>
      <c r="F13" s="10">
        <v>60985</v>
      </c>
      <c r="G13" s="10">
        <v>60932</v>
      </c>
      <c r="H13" s="10">
        <v>51506</v>
      </c>
      <c r="I13" s="10">
        <v>37445</v>
      </c>
      <c r="J13" s="10">
        <v>45804</v>
      </c>
    </row>
    <row r="14" spans="2:10" ht="16" customHeight="1" x14ac:dyDescent="0.15">
      <c r="B14" s="3" t="s">
        <v>40</v>
      </c>
      <c r="C14" s="39">
        <f>'Income Statement'!C6/365*Assumption!C16</f>
        <v>5907.3639960328783</v>
      </c>
      <c r="D14" s="39">
        <f>'Income Statement'!D6/365*Assumption!D16</f>
        <v>5785.3457938356178</v>
      </c>
      <c r="E14" s="39">
        <f>'Income Statement'!E6/365*Assumption!E16</f>
        <v>5610.0322849315089</v>
      </c>
      <c r="F14" s="9">
        <v>6331</v>
      </c>
      <c r="G14" s="9">
        <v>4946</v>
      </c>
      <c r="H14" s="9">
        <v>6580</v>
      </c>
      <c r="I14" s="9">
        <v>4061</v>
      </c>
      <c r="J14" s="9">
        <v>4106</v>
      </c>
    </row>
    <row r="15" spans="2:10" ht="16" customHeight="1" x14ac:dyDescent="0.15">
      <c r="B15" s="3" t="s">
        <v>41</v>
      </c>
      <c r="C15" s="40"/>
      <c r="D15" s="40"/>
      <c r="E15" s="40"/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2:10" ht="16" customHeight="1" x14ac:dyDescent="0.15">
      <c r="B16" s="3" t="s">
        <v>42</v>
      </c>
      <c r="C16" s="40"/>
      <c r="D16" s="40"/>
      <c r="E16" s="40"/>
      <c r="F16" s="9">
        <v>14695</v>
      </c>
      <c r="G16" s="9">
        <v>21223</v>
      </c>
      <c r="H16" s="9">
        <v>14111</v>
      </c>
      <c r="I16" s="9">
        <v>11264</v>
      </c>
      <c r="J16" s="9">
        <v>12329</v>
      </c>
    </row>
    <row r="17" spans="2:10" ht="16" customHeight="1" x14ac:dyDescent="0.15">
      <c r="B17" s="4" t="s">
        <v>43</v>
      </c>
      <c r="C17" s="41"/>
      <c r="D17" s="41"/>
      <c r="E17" s="41"/>
      <c r="F17" s="10">
        <v>143566</v>
      </c>
      <c r="G17" s="10">
        <v>135405</v>
      </c>
      <c r="H17" s="10">
        <v>134836</v>
      </c>
      <c r="I17" s="10">
        <v>143713</v>
      </c>
      <c r="J17" s="10">
        <v>162819</v>
      </c>
    </row>
    <row r="18" spans="2:10" ht="16" customHeight="1" x14ac:dyDescent="0.15">
      <c r="B18" s="3" t="s">
        <v>44</v>
      </c>
      <c r="C18" s="40"/>
      <c r="D18" s="40"/>
      <c r="E18" s="40"/>
      <c r="F18" s="9">
        <v>125260</v>
      </c>
      <c r="G18" s="9">
        <v>124874</v>
      </c>
      <c r="H18" s="9">
        <v>119810</v>
      </c>
      <c r="I18" s="9">
        <v>112096</v>
      </c>
      <c r="J18" s="9">
        <v>95957</v>
      </c>
    </row>
    <row r="19" spans="2:10" ht="16" customHeight="1" x14ac:dyDescent="0.15">
      <c r="B19" s="3" t="s">
        <v>45</v>
      </c>
      <c r="C19" s="40"/>
      <c r="D19" s="40"/>
      <c r="E19" s="40"/>
      <c r="F19" s="9">
        <v>70884</v>
      </c>
      <c r="G19" s="9">
        <v>72340</v>
      </c>
      <c r="H19" s="9">
        <v>70283</v>
      </c>
      <c r="I19" s="9">
        <v>66760</v>
      </c>
      <c r="J19" s="9">
        <v>58579</v>
      </c>
    </row>
    <row r="20" spans="2:10" ht="16" customHeight="1" x14ac:dyDescent="0.15">
      <c r="B20" s="4" t="s">
        <v>46</v>
      </c>
      <c r="C20" s="41"/>
      <c r="D20" s="41"/>
      <c r="E20" s="41"/>
      <c r="F20" s="10">
        <v>54376</v>
      </c>
      <c r="G20" s="10">
        <v>52534</v>
      </c>
      <c r="H20" s="10">
        <v>49527</v>
      </c>
      <c r="I20" s="10">
        <v>45336</v>
      </c>
      <c r="J20" s="10">
        <v>37378</v>
      </c>
    </row>
    <row r="21" spans="2:10" ht="16" customHeight="1" x14ac:dyDescent="0.15">
      <c r="B21" s="3" t="s">
        <v>47</v>
      </c>
      <c r="C21" s="40"/>
      <c r="D21" s="40"/>
      <c r="E21" s="40"/>
      <c r="F21" s="9">
        <v>100544</v>
      </c>
      <c r="G21" s="9">
        <v>120805</v>
      </c>
      <c r="H21" s="9">
        <v>127877</v>
      </c>
      <c r="I21" s="9">
        <v>100887</v>
      </c>
      <c r="J21" s="9">
        <v>105341</v>
      </c>
    </row>
    <row r="22" spans="2:10" ht="16" customHeight="1" x14ac:dyDescent="0.15">
      <c r="B22" s="3" t="s">
        <v>48</v>
      </c>
      <c r="C22" s="40"/>
      <c r="D22" s="40"/>
      <c r="E22" s="40"/>
      <c r="F22" s="9">
        <v>0</v>
      </c>
      <c r="G22" s="9">
        <v>0</v>
      </c>
      <c r="H22" s="9">
        <v>0</v>
      </c>
      <c r="I22" s="9">
        <v>0</v>
      </c>
      <c r="J22" s="9">
        <v>0</v>
      </c>
    </row>
    <row r="23" spans="2:10" ht="16" customHeight="1" x14ac:dyDescent="0.15">
      <c r="B23" s="3" t="s">
        <v>49</v>
      </c>
      <c r="C23" s="40"/>
      <c r="D23" s="40"/>
      <c r="E23" s="40"/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2:10" ht="16" customHeight="1" x14ac:dyDescent="0.15">
      <c r="B24" s="3" t="s">
        <v>135</v>
      </c>
      <c r="C24" s="40"/>
      <c r="D24" s="40"/>
      <c r="E24" s="40"/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2:10" ht="16" customHeight="1" x14ac:dyDescent="0.15">
      <c r="B25" s="3" t="s">
        <v>50</v>
      </c>
      <c r="C25" s="40"/>
      <c r="D25" s="40"/>
      <c r="E25" s="40"/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2:10" ht="16" customHeight="1" x14ac:dyDescent="0.15">
      <c r="B26" s="3" t="s">
        <v>51</v>
      </c>
      <c r="C26" s="40"/>
      <c r="D26" s="40"/>
      <c r="E26" s="40"/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2:10" ht="16" customHeight="1" x14ac:dyDescent="0.15">
      <c r="B27" s="3" t="s">
        <v>52</v>
      </c>
      <c r="C27" s="40"/>
      <c r="D27" s="40"/>
      <c r="E27" s="40"/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2:10" ht="16" customHeight="1" x14ac:dyDescent="0.15">
      <c r="B28" s="3" t="s">
        <v>152</v>
      </c>
      <c r="C28" s="40"/>
      <c r="D28" s="40"/>
      <c r="E28" s="40"/>
      <c r="F28" s="9">
        <v>54097</v>
      </c>
      <c r="G28" s="9">
        <v>44011</v>
      </c>
      <c r="H28" s="9">
        <v>38762</v>
      </c>
      <c r="I28" s="9">
        <v>33952</v>
      </c>
      <c r="J28" s="9">
        <v>32978</v>
      </c>
    </row>
    <row r="29" spans="2:10" ht="16" customHeight="1" x14ac:dyDescent="0.15">
      <c r="B29" s="4" t="s">
        <v>53</v>
      </c>
      <c r="C29" s="41"/>
      <c r="D29" s="41"/>
      <c r="E29" s="41"/>
      <c r="F29" s="10">
        <v>352583</v>
      </c>
      <c r="G29" s="10">
        <v>352755</v>
      </c>
      <c r="H29" s="10">
        <v>351002</v>
      </c>
      <c r="I29" s="10">
        <v>323888</v>
      </c>
      <c r="J29" s="10">
        <v>338516</v>
      </c>
    </row>
    <row r="30" spans="2:10" ht="16" customHeight="1" x14ac:dyDescent="0.15">
      <c r="B30" s="2" t="s">
        <v>54</v>
      </c>
      <c r="C30" s="42"/>
      <c r="D30" s="42"/>
      <c r="E30" s="42"/>
      <c r="F30" s="11"/>
      <c r="G30" s="11"/>
      <c r="H30" s="11"/>
      <c r="I30" s="11"/>
      <c r="J30" s="11"/>
    </row>
    <row r="31" spans="2:10" ht="16" customHeight="1" x14ac:dyDescent="0.15">
      <c r="B31" s="3" t="s">
        <v>55</v>
      </c>
      <c r="C31" s="39">
        <f>'Income Statement'!C6/365*Assumption!C17</f>
        <v>69575.620397720559</v>
      </c>
      <c r="D31" s="39">
        <f>'Income Statement'!D6/365*Assumption!D17</f>
        <v>68781.333326712338</v>
      </c>
      <c r="E31" s="39">
        <f>'Income Statement'!E6/365*Assumption!E17</f>
        <v>66697.050498630153</v>
      </c>
      <c r="F31" s="9">
        <v>62611</v>
      </c>
      <c r="G31" s="9">
        <v>64115</v>
      </c>
      <c r="H31" s="9">
        <v>54763</v>
      </c>
      <c r="I31" s="9">
        <v>42296</v>
      </c>
      <c r="J31" s="9">
        <v>46236</v>
      </c>
    </row>
    <row r="32" spans="2:10" ht="16" customHeight="1" x14ac:dyDescent="0.15">
      <c r="B32" s="3" t="s">
        <v>56</v>
      </c>
      <c r="C32" s="40"/>
      <c r="D32" s="40"/>
      <c r="E32" s="40"/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2:10" ht="16" customHeight="1" x14ac:dyDescent="0.15">
      <c r="B33" s="3" t="s">
        <v>153</v>
      </c>
      <c r="C33" s="40"/>
      <c r="D33" s="40"/>
      <c r="E33" s="40"/>
      <c r="F33" s="9">
        <v>5985</v>
      </c>
      <c r="G33" s="9">
        <v>9982</v>
      </c>
      <c r="H33" s="9">
        <v>6000</v>
      </c>
      <c r="I33" s="9">
        <v>4996</v>
      </c>
      <c r="J33" s="9">
        <v>5980</v>
      </c>
    </row>
    <row r="34" spans="2:10" ht="16" customHeight="1" x14ac:dyDescent="0.15">
      <c r="B34" s="3" t="s">
        <v>57</v>
      </c>
      <c r="C34" s="40"/>
      <c r="D34" s="40"/>
      <c r="E34" s="40"/>
      <c r="F34" s="9">
        <v>9822</v>
      </c>
      <c r="G34" s="9">
        <v>11128</v>
      </c>
      <c r="H34" s="9">
        <v>9613</v>
      </c>
      <c r="I34" s="9">
        <v>8773</v>
      </c>
      <c r="J34" s="9">
        <v>10260</v>
      </c>
    </row>
    <row r="35" spans="2:10" ht="16" customHeight="1" x14ac:dyDescent="0.15">
      <c r="B35" s="3" t="s">
        <v>58</v>
      </c>
      <c r="C35" s="40"/>
      <c r="D35" s="40"/>
      <c r="E35" s="40"/>
      <c r="F35" s="9">
        <v>1575</v>
      </c>
      <c r="G35" s="9">
        <v>1663</v>
      </c>
      <c r="H35" s="9">
        <v>1528</v>
      </c>
      <c r="I35" s="9">
        <v>1460</v>
      </c>
      <c r="J35" s="9">
        <v>0</v>
      </c>
    </row>
    <row r="36" spans="2:10" ht="16" customHeight="1" x14ac:dyDescent="0.15">
      <c r="B36" s="3" t="s">
        <v>59</v>
      </c>
      <c r="C36" s="40"/>
      <c r="D36" s="40"/>
      <c r="E36" s="40"/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2:10" ht="16" customHeight="1" x14ac:dyDescent="0.15">
      <c r="B37" s="3" t="s">
        <v>60</v>
      </c>
      <c r="C37" s="40"/>
      <c r="D37" s="40"/>
      <c r="E37" s="40"/>
      <c r="F37" s="9">
        <v>8061</v>
      </c>
      <c r="G37" s="9">
        <v>7912</v>
      </c>
      <c r="H37" s="9">
        <v>7612</v>
      </c>
      <c r="I37" s="9">
        <v>6643</v>
      </c>
      <c r="J37" s="9">
        <v>5522</v>
      </c>
    </row>
    <row r="38" spans="2:10" ht="16" customHeight="1" x14ac:dyDescent="0.15">
      <c r="B38" s="3" t="s">
        <v>61</v>
      </c>
      <c r="C38" s="40"/>
      <c r="D38" s="40"/>
      <c r="E38" s="40"/>
      <c r="F38" s="9">
        <v>57254</v>
      </c>
      <c r="G38" s="9">
        <v>59182</v>
      </c>
      <c r="H38" s="9">
        <v>45965</v>
      </c>
      <c r="I38" s="9">
        <v>41224</v>
      </c>
      <c r="J38" s="9">
        <v>37720</v>
      </c>
    </row>
    <row r="39" spans="2:10" ht="16" customHeight="1" x14ac:dyDescent="0.15">
      <c r="B39" s="4" t="s">
        <v>62</v>
      </c>
      <c r="C39" s="41"/>
      <c r="D39" s="41"/>
      <c r="E39" s="41"/>
      <c r="F39" s="10">
        <v>145308</v>
      </c>
      <c r="G39" s="10">
        <v>153982</v>
      </c>
      <c r="H39" s="10">
        <v>125481</v>
      </c>
      <c r="I39" s="10">
        <v>105392</v>
      </c>
      <c r="J39" s="10">
        <v>105718</v>
      </c>
    </row>
    <row r="40" spans="2:10" ht="16" customHeight="1" x14ac:dyDescent="0.15">
      <c r="B40" s="3" t="s">
        <v>154</v>
      </c>
      <c r="C40" s="40"/>
      <c r="D40" s="40"/>
      <c r="E40" s="40"/>
      <c r="F40" s="9">
        <v>95281</v>
      </c>
      <c r="G40" s="9">
        <v>98959</v>
      </c>
      <c r="H40" s="9">
        <v>109106</v>
      </c>
      <c r="I40" s="9">
        <v>98667</v>
      </c>
      <c r="J40" s="9">
        <v>91807</v>
      </c>
    </row>
    <row r="41" spans="2:10" ht="16" customHeight="1" x14ac:dyDescent="0.15">
      <c r="B41" s="3" t="s">
        <v>63</v>
      </c>
      <c r="C41" s="40"/>
      <c r="D41" s="40"/>
      <c r="E41" s="40"/>
      <c r="F41" s="9">
        <v>11267</v>
      </c>
      <c r="G41" s="9">
        <v>10748</v>
      </c>
      <c r="H41" s="9">
        <v>10275</v>
      </c>
      <c r="I41" s="9">
        <v>8382</v>
      </c>
      <c r="J41" s="9">
        <v>0</v>
      </c>
    </row>
    <row r="42" spans="2:10" ht="16" customHeight="1" x14ac:dyDescent="0.15">
      <c r="B42" s="3" t="s">
        <v>125</v>
      </c>
      <c r="C42" s="40"/>
      <c r="D42" s="40"/>
      <c r="E42" s="40"/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2:10" ht="16" customHeight="1" x14ac:dyDescent="0.15">
      <c r="B43" s="3" t="s">
        <v>126</v>
      </c>
      <c r="C43" s="40"/>
      <c r="D43" s="40"/>
      <c r="E43" s="40"/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2:10" ht="16" customHeight="1" x14ac:dyDescent="0.15">
      <c r="B44" s="3" t="s">
        <v>127</v>
      </c>
      <c r="C44" s="40"/>
      <c r="D44" s="40"/>
      <c r="E44" s="40"/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2:10" ht="16" customHeight="1" x14ac:dyDescent="0.15">
      <c r="B45" s="3" t="s">
        <v>155</v>
      </c>
      <c r="C45" s="40"/>
      <c r="D45" s="40"/>
      <c r="E45" s="40"/>
      <c r="F45" s="9">
        <v>38581</v>
      </c>
      <c r="G45" s="9">
        <v>38394</v>
      </c>
      <c r="H45" s="9">
        <v>43050</v>
      </c>
      <c r="I45" s="9">
        <v>46108</v>
      </c>
      <c r="J45" s="9">
        <v>50503</v>
      </c>
    </row>
    <row r="46" spans="2:10" ht="16" customHeight="1" x14ac:dyDescent="0.15">
      <c r="B46" s="4" t="s">
        <v>64</v>
      </c>
      <c r="C46" s="41"/>
      <c r="D46" s="41"/>
      <c r="E46" s="41"/>
      <c r="F46" s="10">
        <v>290437</v>
      </c>
      <c r="G46" s="10">
        <v>302083</v>
      </c>
      <c r="H46" s="10">
        <v>287912</v>
      </c>
      <c r="I46" s="10">
        <v>258549</v>
      </c>
      <c r="J46" s="10">
        <v>248028</v>
      </c>
    </row>
    <row r="47" spans="2:10" ht="16" customHeight="1" x14ac:dyDescent="0.15">
      <c r="B47" s="2" t="s">
        <v>65</v>
      </c>
      <c r="C47" s="42"/>
      <c r="D47" s="42"/>
      <c r="E47" s="42"/>
      <c r="F47" s="11"/>
      <c r="G47" s="11"/>
      <c r="H47" s="11"/>
      <c r="I47" s="11"/>
      <c r="J47" s="11"/>
    </row>
    <row r="48" spans="2:10" ht="16" customHeight="1" x14ac:dyDescent="0.15">
      <c r="B48" s="3" t="s">
        <v>66</v>
      </c>
      <c r="C48" s="40"/>
      <c r="D48" s="40"/>
      <c r="E48" s="40"/>
      <c r="F48" s="9">
        <v>73812</v>
      </c>
      <c r="G48" s="9">
        <v>64849</v>
      </c>
      <c r="H48" s="9">
        <v>57365</v>
      </c>
      <c r="I48" s="9">
        <v>50779</v>
      </c>
      <c r="J48" s="9">
        <v>45174</v>
      </c>
    </row>
    <row r="49" spans="2:10" ht="16" customHeight="1" x14ac:dyDescent="0.15">
      <c r="B49" s="3" t="s">
        <v>67</v>
      </c>
      <c r="C49" s="40"/>
      <c r="D49" s="40"/>
      <c r="E49" s="40"/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2:10" ht="16" customHeight="1" x14ac:dyDescent="0.15">
      <c r="B50" s="3" t="s">
        <v>68</v>
      </c>
      <c r="C50" s="40"/>
      <c r="D50" s="40"/>
      <c r="E50" s="40"/>
      <c r="F50" s="9">
        <v>214</v>
      </c>
      <c r="G50" s="9">
        <v>3068</v>
      </c>
      <c r="H50" s="9">
        <v>5562</v>
      </c>
      <c r="I50" s="9">
        <v>14966</v>
      </c>
      <c r="J50" s="9">
        <v>45898</v>
      </c>
    </row>
    <row r="51" spans="2:10" ht="16" customHeight="1" x14ac:dyDescent="0.15">
      <c r="B51" s="3" t="s">
        <v>69</v>
      </c>
      <c r="C51" s="40"/>
      <c r="D51" s="40"/>
      <c r="E51" s="40"/>
      <c r="F51" s="9">
        <v>0</v>
      </c>
      <c r="G51" s="9">
        <v>0</v>
      </c>
      <c r="H51" s="9">
        <v>0</v>
      </c>
      <c r="I51" s="9">
        <v>0</v>
      </c>
      <c r="J51" s="9">
        <v>0</v>
      </c>
    </row>
    <row r="52" spans="2:10" ht="16" customHeight="1" x14ac:dyDescent="0.15">
      <c r="B52" s="3" t="s">
        <v>70</v>
      </c>
      <c r="C52" s="40"/>
      <c r="D52" s="40"/>
      <c r="E52" s="40"/>
      <c r="F52" s="9">
        <v>11452</v>
      </c>
      <c r="G52" s="9">
        <v>11109</v>
      </c>
      <c r="H52" s="9">
        <v>163</v>
      </c>
      <c r="I52" s="9">
        <v>406</v>
      </c>
      <c r="J52" s="9">
        <v>584</v>
      </c>
    </row>
    <row r="53" spans="2:10" ht="16" customHeight="1" x14ac:dyDescent="0.15">
      <c r="B53" s="2" t="s">
        <v>71</v>
      </c>
      <c r="C53" s="42"/>
      <c r="D53" s="42"/>
      <c r="E53" s="42"/>
      <c r="F53" s="8">
        <v>62146</v>
      </c>
      <c r="G53" s="8">
        <v>50672</v>
      </c>
      <c r="H53" s="8">
        <v>63090</v>
      </c>
      <c r="I53" s="8">
        <v>65339</v>
      </c>
      <c r="J53" s="8">
        <v>90488</v>
      </c>
    </row>
    <row r="54" spans="2:10" ht="16" customHeight="1" x14ac:dyDescent="0.15">
      <c r="B54" s="4" t="s">
        <v>72</v>
      </c>
      <c r="C54" s="41"/>
      <c r="D54" s="41"/>
      <c r="E54" s="41"/>
      <c r="F54" s="10">
        <v>62146</v>
      </c>
      <c r="G54" s="10">
        <v>50672</v>
      </c>
      <c r="H54" s="10">
        <v>63090</v>
      </c>
      <c r="I54" s="10">
        <v>65339</v>
      </c>
      <c r="J54" s="10">
        <v>90488</v>
      </c>
    </row>
    <row r="55" spans="2:10" ht="16" customHeight="1" x14ac:dyDescent="0.15">
      <c r="B55" s="6" t="s">
        <v>73</v>
      </c>
      <c r="C55" s="65"/>
      <c r="D55" s="65"/>
      <c r="E55" s="65"/>
      <c r="F55" s="13">
        <v>0</v>
      </c>
      <c r="G55" s="13">
        <v>0</v>
      </c>
      <c r="H55" s="13">
        <v>0</v>
      </c>
      <c r="I55" s="13">
        <v>0</v>
      </c>
      <c r="J55" s="13">
        <v>0</v>
      </c>
    </row>
    <row r="56" spans="2:10" ht="16" customHeight="1" x14ac:dyDescent="0.15">
      <c r="B56" s="4" t="s">
        <v>74</v>
      </c>
      <c r="C56" s="41"/>
      <c r="D56" s="41"/>
      <c r="E56" s="41"/>
      <c r="F56" s="10">
        <v>352583</v>
      </c>
      <c r="G56" s="10">
        <v>352755</v>
      </c>
      <c r="H56" s="10">
        <v>351002</v>
      </c>
      <c r="I56" s="10">
        <v>323888</v>
      </c>
      <c r="J56" s="10">
        <v>338516</v>
      </c>
    </row>
    <row r="57" spans="2:10" ht="16" customHeight="1" x14ac:dyDescent="0.15">
      <c r="B57" s="2"/>
      <c r="C57" s="2"/>
      <c r="D57" s="2"/>
      <c r="E57" s="2"/>
      <c r="F57" s="11"/>
      <c r="G57" s="11"/>
      <c r="H57" s="11"/>
      <c r="I57" s="11"/>
      <c r="J57" s="11"/>
    </row>
    <row r="58" spans="2:10" ht="16" customHeight="1" x14ac:dyDescent="0.15">
      <c r="B58" s="3"/>
      <c r="C58" s="3"/>
      <c r="D58" s="3"/>
      <c r="E58" s="3"/>
      <c r="F58" s="9"/>
      <c r="G58" s="9"/>
      <c r="H58" s="9"/>
      <c r="I58" s="9"/>
      <c r="J58" s="9"/>
    </row>
    <row r="59" spans="2:10" ht="16" customHeight="1" x14ac:dyDescent="0.15">
      <c r="B59" s="3"/>
      <c r="C59" s="3"/>
      <c r="D59" s="3"/>
      <c r="E59" s="3"/>
      <c r="F59" s="9"/>
      <c r="G59" s="9"/>
      <c r="H59" s="9"/>
      <c r="I59" s="9"/>
      <c r="J59" s="9"/>
    </row>
    <row r="60" spans="2:10" ht="16" customHeight="1" x14ac:dyDescent="0.15">
      <c r="B60" s="3"/>
      <c r="C60" s="3"/>
      <c r="D60" s="3"/>
      <c r="E60" s="3"/>
      <c r="F60" s="9"/>
      <c r="G60" s="9"/>
      <c r="H60" s="9"/>
      <c r="I60" s="9"/>
      <c r="J60" s="9"/>
    </row>
    <row r="61" spans="2:10" ht="16" customHeight="1" x14ac:dyDescent="0.15">
      <c r="B61" s="3"/>
      <c r="C61" s="3"/>
      <c r="D61" s="3"/>
      <c r="E61" s="3"/>
      <c r="F61" s="9"/>
      <c r="G61" s="9"/>
      <c r="H61" s="9"/>
      <c r="I61" s="9"/>
      <c r="J61" s="9"/>
    </row>
    <row r="62" spans="2:10" ht="16" customHeight="1" x14ac:dyDescent="0.15">
      <c r="B62" s="3"/>
      <c r="C62" s="3"/>
      <c r="D62" s="3"/>
      <c r="E62" s="3"/>
      <c r="F62" s="9"/>
      <c r="G62" s="9"/>
      <c r="H62" s="9"/>
      <c r="I62" s="9"/>
      <c r="J62" s="9"/>
    </row>
    <row r="63" spans="2:10" ht="16" customHeight="1" x14ac:dyDescent="0.15">
      <c r="B63" s="3"/>
      <c r="C63" s="3"/>
      <c r="D63" s="3"/>
      <c r="E63" s="3"/>
      <c r="F63" s="9"/>
      <c r="G63" s="9"/>
      <c r="H63" s="9"/>
      <c r="I63" s="9"/>
      <c r="J63" s="9"/>
    </row>
    <row r="64" spans="2:10" ht="16" customHeight="1" x14ac:dyDescent="0.15">
      <c r="B64" s="3"/>
      <c r="C64" s="3"/>
      <c r="D64" s="3"/>
      <c r="E64" s="3"/>
      <c r="F64" s="9"/>
      <c r="G64" s="9"/>
      <c r="H64" s="9"/>
      <c r="I64" s="9"/>
      <c r="J64" s="9"/>
    </row>
    <row r="65" spans="2:10" ht="16" customHeight="1" x14ac:dyDescent="0.15">
      <c r="B65" s="3"/>
      <c r="C65" s="3"/>
      <c r="D65" s="3"/>
      <c r="E65" s="3"/>
      <c r="F65" s="9"/>
      <c r="G65" s="9"/>
      <c r="H65" s="9"/>
      <c r="I65" s="9"/>
      <c r="J65" s="9"/>
    </row>
    <row r="66" spans="2:10" ht="16" customHeight="1" x14ac:dyDescent="0.15">
      <c r="B66" s="3"/>
      <c r="C66" s="3"/>
      <c r="D66" s="3"/>
      <c r="E66" s="3"/>
      <c r="F66" s="9"/>
      <c r="G66" s="9"/>
      <c r="H66" s="9"/>
      <c r="I66" s="9"/>
      <c r="J66" s="9"/>
    </row>
    <row r="67" spans="2:10" ht="16" customHeight="1" x14ac:dyDescent="0.15">
      <c r="B67" s="3"/>
      <c r="C67" s="3"/>
      <c r="D67" s="3"/>
      <c r="E67" s="3"/>
      <c r="F67" s="9"/>
      <c r="G67" s="9"/>
      <c r="H67" s="9"/>
      <c r="I67" s="9"/>
      <c r="J67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5BAD-3E10-EE49-B4AC-5520C6C55553}">
  <dimension ref="B1:J62"/>
  <sheetViews>
    <sheetView showGridLines="0" tabSelected="1" zoomScale="125" workbookViewId="0">
      <selection activeCell="F7" sqref="F7"/>
    </sheetView>
  </sheetViews>
  <sheetFormatPr baseColWidth="10" defaultRowHeight="16" customHeight="1" x14ac:dyDescent="0.15"/>
  <cols>
    <col min="1" max="1" width="10.83203125" style="7"/>
    <col min="2" max="2" width="42.33203125" style="1" bestFit="1" customWidth="1"/>
    <col min="3" max="10" width="11.83203125" style="1" customWidth="1"/>
    <col min="11" max="16384" width="10.83203125" style="7"/>
  </cols>
  <sheetData>
    <row r="1" spans="2:10" ht="20" customHeight="1" x14ac:dyDescent="0.15"/>
    <row r="2" spans="2:10" ht="20" customHeight="1" x14ac:dyDescent="0.25">
      <c r="B2" s="15" t="s">
        <v>134</v>
      </c>
      <c r="C2" s="15"/>
      <c r="D2" s="15"/>
      <c r="E2" s="15"/>
    </row>
    <row r="4" spans="2:10" ht="16" customHeight="1" x14ac:dyDescent="0.2">
      <c r="B4" s="4" t="s">
        <v>30</v>
      </c>
      <c r="C4" s="37" t="s">
        <v>160</v>
      </c>
      <c r="D4" s="37" t="s">
        <v>161</v>
      </c>
      <c r="E4" s="37" t="s">
        <v>162</v>
      </c>
      <c r="F4" s="4">
        <v>2023</v>
      </c>
      <c r="G4" s="4">
        <v>2022</v>
      </c>
      <c r="H4" s="4">
        <v>2021</v>
      </c>
      <c r="I4" s="4">
        <v>2020</v>
      </c>
      <c r="J4" s="4">
        <v>2019</v>
      </c>
    </row>
    <row r="5" spans="2:10" ht="16" customHeight="1" x14ac:dyDescent="0.15">
      <c r="B5" s="2" t="s">
        <v>75</v>
      </c>
      <c r="C5" s="42"/>
      <c r="D5" s="42"/>
      <c r="E5" s="42"/>
    </row>
    <row r="6" spans="2:10" ht="16" customHeight="1" x14ac:dyDescent="0.15">
      <c r="B6" s="2" t="s">
        <v>28</v>
      </c>
      <c r="C6" s="42"/>
      <c r="D6" s="42"/>
      <c r="E6" s="42"/>
      <c r="F6" s="8">
        <v>96995</v>
      </c>
      <c r="G6" s="8">
        <v>99803</v>
      </c>
      <c r="H6" s="8">
        <v>94680</v>
      </c>
      <c r="I6" s="8">
        <v>57411</v>
      </c>
      <c r="J6" s="8">
        <v>55256</v>
      </c>
    </row>
    <row r="7" spans="2:10" ht="16" customHeight="1" x14ac:dyDescent="0.15">
      <c r="B7" s="3" t="s">
        <v>6</v>
      </c>
      <c r="C7" s="40"/>
      <c r="D7" s="40"/>
      <c r="E7" s="40"/>
      <c r="F7" s="9">
        <v>11519</v>
      </c>
      <c r="G7" s="9">
        <v>11104</v>
      </c>
      <c r="H7" s="9">
        <v>11284</v>
      </c>
      <c r="I7" s="9">
        <v>11056</v>
      </c>
      <c r="J7" s="9">
        <v>12547</v>
      </c>
    </row>
    <row r="8" spans="2:10" ht="16" customHeight="1" x14ac:dyDescent="0.15">
      <c r="B8" s="3" t="s">
        <v>76</v>
      </c>
      <c r="C8" s="40"/>
      <c r="D8" s="40"/>
      <c r="E8" s="40"/>
      <c r="F8" s="9">
        <v>0</v>
      </c>
      <c r="G8" s="9">
        <v>0</v>
      </c>
      <c r="H8" s="9">
        <v>0</v>
      </c>
      <c r="I8" s="9">
        <v>0</v>
      </c>
      <c r="J8" s="9">
        <v>0</v>
      </c>
    </row>
    <row r="9" spans="2:10" ht="16" customHeight="1" x14ac:dyDescent="0.15">
      <c r="B9" s="3" t="s">
        <v>77</v>
      </c>
      <c r="C9" s="40"/>
      <c r="D9" s="40"/>
      <c r="E9" s="40"/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2:10" ht="16" customHeight="1" x14ac:dyDescent="0.15">
      <c r="B10" s="4" t="s">
        <v>78</v>
      </c>
      <c r="C10" s="41"/>
      <c r="D10" s="41"/>
      <c r="E10" s="41"/>
      <c r="F10" s="10">
        <v>11519</v>
      </c>
      <c r="G10" s="10">
        <v>11104</v>
      </c>
      <c r="H10" s="10">
        <v>11284</v>
      </c>
      <c r="I10" s="10">
        <v>11056</v>
      </c>
      <c r="J10" s="10">
        <v>12547</v>
      </c>
    </row>
    <row r="11" spans="2:10" ht="16" customHeight="1" x14ac:dyDescent="0.15">
      <c r="B11" s="3" t="s">
        <v>79</v>
      </c>
      <c r="C11" s="40"/>
      <c r="D11" s="40"/>
      <c r="E11" s="40"/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2:10" ht="16" customHeight="1" x14ac:dyDescent="0.15">
      <c r="B12" s="3" t="s">
        <v>80</v>
      </c>
      <c r="C12" s="40"/>
      <c r="D12" s="40"/>
      <c r="E12" s="40"/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2:10" ht="16" customHeight="1" x14ac:dyDescent="0.15">
      <c r="B13" s="3" t="s">
        <v>81</v>
      </c>
      <c r="C13" s="40"/>
      <c r="D13" s="40"/>
      <c r="E13" s="40"/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2:10" ht="16" customHeight="1" x14ac:dyDescent="0.15">
      <c r="B14" s="3" t="s">
        <v>82</v>
      </c>
      <c r="C14" s="40"/>
      <c r="D14" s="40"/>
      <c r="E14" s="40"/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2:10" ht="16" customHeight="1" x14ac:dyDescent="0.15">
      <c r="B15" s="3" t="s">
        <v>128</v>
      </c>
      <c r="C15" s="40"/>
      <c r="D15" s="40"/>
      <c r="E15" s="40"/>
      <c r="F15" s="9">
        <v>10833</v>
      </c>
      <c r="G15" s="9">
        <v>9038</v>
      </c>
      <c r="H15" s="9">
        <v>7906</v>
      </c>
      <c r="I15" s="9">
        <v>6829</v>
      </c>
      <c r="J15" s="9">
        <v>6068</v>
      </c>
    </row>
    <row r="16" spans="2:10" ht="16" customHeight="1" x14ac:dyDescent="0.15">
      <c r="B16" s="3" t="s">
        <v>129</v>
      </c>
      <c r="C16" s="40"/>
      <c r="D16" s="40"/>
      <c r="E16" s="40"/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2:10" ht="16" customHeight="1" x14ac:dyDescent="0.15">
      <c r="B17" s="3" t="s">
        <v>83</v>
      </c>
      <c r="C17" s="40"/>
      <c r="D17" s="40"/>
      <c r="E17" s="40"/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2:10" ht="16" customHeight="1" x14ac:dyDescent="0.15">
      <c r="B18" s="3" t="s">
        <v>84</v>
      </c>
      <c r="C18" s="40"/>
      <c r="D18" s="40"/>
      <c r="E18" s="40"/>
      <c r="F18" s="9">
        <v>2227</v>
      </c>
      <c r="G18" s="9">
        <v>1006</v>
      </c>
      <c r="H18" s="9">
        <v>4921</v>
      </c>
      <c r="I18" s="9">
        <v>312</v>
      </c>
      <c r="J18" s="9">
        <v>992</v>
      </c>
    </row>
    <row r="19" spans="2:10" ht="16" customHeight="1" x14ac:dyDescent="0.15">
      <c r="B19" s="3" t="s">
        <v>85</v>
      </c>
      <c r="C19" s="40"/>
      <c r="D19" s="40"/>
      <c r="E19" s="40"/>
      <c r="F19" s="9">
        <v>1688</v>
      </c>
      <c r="G19" s="9">
        <v>1823</v>
      </c>
      <c r="H19" s="9">
        <v>10125</v>
      </c>
      <c r="I19" s="9">
        <v>6917</v>
      </c>
      <c r="J19" s="9">
        <v>245</v>
      </c>
    </row>
    <row r="20" spans="2:10" ht="16" customHeight="1" x14ac:dyDescent="0.15">
      <c r="B20" s="3" t="s">
        <v>86</v>
      </c>
      <c r="C20" s="40"/>
      <c r="D20" s="40"/>
      <c r="E20" s="40"/>
      <c r="F20" s="9">
        <v>1618</v>
      </c>
      <c r="G20" s="9">
        <v>1484</v>
      </c>
      <c r="H20" s="9">
        <v>2642</v>
      </c>
      <c r="I20" s="9">
        <v>127</v>
      </c>
      <c r="J20" s="9">
        <v>289</v>
      </c>
    </row>
    <row r="21" spans="2:10" ht="16" customHeight="1" x14ac:dyDescent="0.15">
      <c r="B21" s="3" t="s">
        <v>87</v>
      </c>
      <c r="C21" s="40"/>
      <c r="D21" s="40"/>
      <c r="E21" s="40"/>
      <c r="F21" s="9">
        <v>1889</v>
      </c>
      <c r="G21" s="9">
        <v>9448</v>
      </c>
      <c r="H21" s="9">
        <v>12326</v>
      </c>
      <c r="I21" s="9">
        <v>4062</v>
      </c>
      <c r="J21" s="9">
        <v>1923</v>
      </c>
    </row>
    <row r="22" spans="2:10" ht="16" customHeight="1" x14ac:dyDescent="0.15">
      <c r="B22" s="3" t="s">
        <v>88</v>
      </c>
      <c r="C22" s="40"/>
      <c r="D22" s="40"/>
      <c r="E22" s="40"/>
      <c r="F22" s="9">
        <v>0</v>
      </c>
      <c r="G22" s="9">
        <v>0</v>
      </c>
      <c r="H22" s="9">
        <v>0</v>
      </c>
      <c r="I22" s="9">
        <v>2081</v>
      </c>
      <c r="J22" s="9">
        <v>625</v>
      </c>
    </row>
    <row r="23" spans="2:10" ht="16" customHeight="1" x14ac:dyDescent="0.15">
      <c r="B23" s="3" t="s">
        <v>89</v>
      </c>
      <c r="C23" s="40"/>
      <c r="D23" s="40"/>
      <c r="E23" s="40"/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2:10" ht="16" customHeight="1" x14ac:dyDescent="0.15">
      <c r="B24" s="3" t="s">
        <v>90</v>
      </c>
      <c r="C24" s="40"/>
      <c r="D24" s="40"/>
      <c r="E24" s="40"/>
      <c r="F24" s="9">
        <v>1382</v>
      </c>
      <c r="G24" s="9">
        <v>7909</v>
      </c>
      <c r="H24" s="9">
        <v>4470</v>
      </c>
      <c r="I24" s="9">
        <v>881</v>
      </c>
      <c r="J24" s="9">
        <v>896</v>
      </c>
    </row>
    <row r="25" spans="2:10" ht="16" customHeight="1" x14ac:dyDescent="0.15">
      <c r="B25" s="4" t="s">
        <v>91</v>
      </c>
      <c r="C25" s="41"/>
      <c r="D25" s="41"/>
      <c r="E25" s="41"/>
      <c r="F25" s="10">
        <v>110543</v>
      </c>
      <c r="G25" s="10">
        <v>122151</v>
      </c>
      <c r="H25" s="10">
        <v>104038</v>
      </c>
      <c r="I25" s="10">
        <v>80674</v>
      </c>
      <c r="J25" s="10">
        <v>69391</v>
      </c>
    </row>
    <row r="26" spans="2:10" ht="16" customHeight="1" x14ac:dyDescent="0.15">
      <c r="B26" s="2" t="s">
        <v>92</v>
      </c>
      <c r="C26" s="42"/>
      <c r="D26" s="42"/>
      <c r="E26" s="42"/>
      <c r="F26" s="11"/>
      <c r="G26" s="11"/>
      <c r="H26" s="11"/>
      <c r="I26" s="11"/>
      <c r="J26" s="11"/>
    </row>
    <row r="27" spans="2:10" ht="16" customHeight="1" x14ac:dyDescent="0.15">
      <c r="B27" s="3" t="s">
        <v>93</v>
      </c>
      <c r="C27" s="40"/>
      <c r="D27" s="40"/>
      <c r="E27" s="40"/>
      <c r="F27" s="9">
        <v>10959</v>
      </c>
      <c r="G27" s="9">
        <v>10708</v>
      </c>
      <c r="H27" s="9">
        <v>11085</v>
      </c>
      <c r="I27" s="9">
        <v>7309</v>
      </c>
      <c r="J27" s="9">
        <v>10495</v>
      </c>
    </row>
    <row r="28" spans="2:10" ht="16" customHeight="1" x14ac:dyDescent="0.15">
      <c r="B28" s="3" t="s">
        <v>94</v>
      </c>
      <c r="C28" s="40"/>
      <c r="D28" s="40"/>
      <c r="E28" s="40"/>
      <c r="F28" s="9">
        <v>0</v>
      </c>
      <c r="G28" s="9">
        <v>0</v>
      </c>
      <c r="H28" s="9">
        <v>0</v>
      </c>
      <c r="I28" s="9">
        <v>0</v>
      </c>
      <c r="J28" s="9">
        <v>0</v>
      </c>
    </row>
    <row r="29" spans="2:10" ht="16" customHeight="1" x14ac:dyDescent="0.15">
      <c r="B29" s="3" t="s">
        <v>95</v>
      </c>
      <c r="C29" s="40"/>
      <c r="D29" s="40"/>
      <c r="E29" s="40"/>
      <c r="F29" s="9">
        <v>0</v>
      </c>
      <c r="G29" s="9">
        <v>0</v>
      </c>
      <c r="H29" s="9">
        <v>0</v>
      </c>
      <c r="I29" s="9">
        <v>1524</v>
      </c>
      <c r="J29" s="9">
        <v>624</v>
      </c>
    </row>
    <row r="30" spans="2:10" ht="16" customHeight="1" x14ac:dyDescent="0.15">
      <c r="B30" s="3" t="s">
        <v>96</v>
      </c>
      <c r="C30" s="40"/>
      <c r="D30" s="40"/>
      <c r="E30" s="40"/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2:10" ht="16" customHeight="1" x14ac:dyDescent="0.15">
      <c r="B31" s="3" t="s">
        <v>97</v>
      </c>
      <c r="C31" s="40"/>
      <c r="D31" s="40"/>
      <c r="E31" s="40"/>
      <c r="F31" s="9">
        <v>0</v>
      </c>
      <c r="G31" s="9">
        <v>0</v>
      </c>
      <c r="H31" s="9">
        <v>0</v>
      </c>
      <c r="I31" s="9">
        <v>0</v>
      </c>
      <c r="J31" s="9">
        <v>0</v>
      </c>
    </row>
    <row r="32" spans="2:10" ht="16" customHeight="1" x14ac:dyDescent="0.15">
      <c r="B32" s="3" t="s">
        <v>98</v>
      </c>
      <c r="C32" s="40"/>
      <c r="D32" s="40"/>
      <c r="E32" s="40"/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2:10" ht="16" customHeight="1" x14ac:dyDescent="0.15">
      <c r="B33" s="3" t="s">
        <v>99</v>
      </c>
      <c r="C33" s="40"/>
      <c r="D33" s="40"/>
      <c r="E33" s="40"/>
      <c r="F33" s="9">
        <v>16001</v>
      </c>
      <c r="G33" s="9">
        <v>9560</v>
      </c>
      <c r="H33" s="9">
        <v>3075</v>
      </c>
      <c r="I33" s="9">
        <v>5453</v>
      </c>
      <c r="J33" s="9">
        <v>58093</v>
      </c>
    </row>
    <row r="34" spans="2:10" ht="16" customHeight="1" x14ac:dyDescent="0.15">
      <c r="B34" s="3" t="s">
        <v>100</v>
      </c>
      <c r="C34" s="40"/>
      <c r="D34" s="40"/>
      <c r="E34" s="40"/>
      <c r="F34" s="9">
        <v>0</v>
      </c>
      <c r="G34" s="9">
        <v>0</v>
      </c>
      <c r="H34" s="9">
        <v>0</v>
      </c>
      <c r="I34" s="9">
        <v>0</v>
      </c>
      <c r="J34" s="9">
        <v>0</v>
      </c>
    </row>
    <row r="35" spans="2:10" ht="16" customHeight="1" x14ac:dyDescent="0.15">
      <c r="B35" s="3" t="s">
        <v>101</v>
      </c>
      <c r="C35" s="40"/>
      <c r="D35" s="40"/>
      <c r="E35" s="40"/>
      <c r="F35" s="9">
        <v>1337</v>
      </c>
      <c r="G35" s="9">
        <v>2086</v>
      </c>
      <c r="H35" s="9">
        <v>385</v>
      </c>
      <c r="I35" s="9">
        <v>909</v>
      </c>
      <c r="J35" s="9">
        <v>1078</v>
      </c>
    </row>
    <row r="36" spans="2:10" ht="16" customHeight="1" x14ac:dyDescent="0.15">
      <c r="B36" s="4" t="s">
        <v>102</v>
      </c>
      <c r="C36" s="41"/>
      <c r="D36" s="41"/>
      <c r="E36" s="41"/>
      <c r="F36" s="10">
        <v>3705</v>
      </c>
      <c r="G36" s="10">
        <v>22354</v>
      </c>
      <c r="H36" s="10">
        <v>14545</v>
      </c>
      <c r="I36" s="10">
        <v>4289</v>
      </c>
      <c r="J36" s="10">
        <v>45896</v>
      </c>
    </row>
    <row r="37" spans="2:10" ht="16" customHeight="1" x14ac:dyDescent="0.15">
      <c r="B37" s="2" t="s">
        <v>103</v>
      </c>
      <c r="C37" s="42"/>
      <c r="D37" s="42"/>
      <c r="E37" s="42"/>
      <c r="F37" s="11"/>
      <c r="G37" s="11"/>
      <c r="H37" s="11"/>
      <c r="I37" s="11"/>
      <c r="J37" s="11"/>
    </row>
    <row r="38" spans="2:10" ht="16" customHeight="1" x14ac:dyDescent="0.15">
      <c r="B38" s="3" t="s">
        <v>104</v>
      </c>
      <c r="C38" s="40"/>
      <c r="D38" s="40"/>
      <c r="E38" s="40"/>
      <c r="F38" s="9">
        <v>0</v>
      </c>
      <c r="G38" s="9">
        <v>3955</v>
      </c>
      <c r="H38" s="9">
        <v>1022</v>
      </c>
      <c r="I38" s="9">
        <v>0</v>
      </c>
      <c r="J38" s="9">
        <v>0</v>
      </c>
    </row>
    <row r="39" spans="2:10" ht="16" customHeight="1" x14ac:dyDescent="0.15">
      <c r="B39" s="3" t="s">
        <v>130</v>
      </c>
      <c r="C39" s="40"/>
      <c r="D39" s="40"/>
      <c r="E39" s="40"/>
      <c r="F39" s="9">
        <v>5228</v>
      </c>
      <c r="G39" s="9">
        <v>5465</v>
      </c>
      <c r="H39" s="9">
        <v>20393</v>
      </c>
      <c r="I39" s="9">
        <v>16091</v>
      </c>
      <c r="J39" s="9">
        <v>6963</v>
      </c>
    </row>
    <row r="40" spans="2:10" ht="16" customHeight="1" x14ac:dyDescent="0.15">
      <c r="B40" s="4" t="s">
        <v>105</v>
      </c>
      <c r="C40" s="41"/>
      <c r="D40" s="41"/>
      <c r="E40" s="41"/>
      <c r="F40" s="10">
        <v>5228</v>
      </c>
      <c r="G40" s="10">
        <v>9420</v>
      </c>
      <c r="H40" s="10">
        <v>21415</v>
      </c>
      <c r="I40" s="10">
        <v>16091</v>
      </c>
      <c r="J40" s="10">
        <v>6963</v>
      </c>
    </row>
    <row r="41" spans="2:10" ht="16" customHeight="1" x14ac:dyDescent="0.15">
      <c r="B41" s="3" t="s">
        <v>106</v>
      </c>
      <c r="C41" s="40"/>
      <c r="D41" s="40"/>
      <c r="E41" s="40"/>
      <c r="F41" s="9">
        <v>3978</v>
      </c>
      <c r="G41" s="9">
        <v>0</v>
      </c>
      <c r="H41" s="9">
        <v>0</v>
      </c>
      <c r="I41" s="9">
        <v>963</v>
      </c>
      <c r="J41" s="9">
        <v>5977</v>
      </c>
    </row>
    <row r="42" spans="2:10" ht="16" customHeight="1" x14ac:dyDescent="0.15">
      <c r="B42" s="3" t="s">
        <v>131</v>
      </c>
      <c r="C42" s="40"/>
      <c r="D42" s="40"/>
      <c r="E42" s="40"/>
      <c r="F42" s="9">
        <v>11151</v>
      </c>
      <c r="G42" s="9">
        <v>9543</v>
      </c>
      <c r="H42" s="9">
        <v>8750</v>
      </c>
      <c r="I42" s="9">
        <v>12629</v>
      </c>
      <c r="J42" s="9">
        <v>8805</v>
      </c>
    </row>
    <row r="43" spans="2:10" ht="16" customHeight="1" x14ac:dyDescent="0.15">
      <c r="B43" s="4" t="s">
        <v>107</v>
      </c>
      <c r="C43" s="41"/>
      <c r="D43" s="41"/>
      <c r="E43" s="41"/>
      <c r="F43" s="10">
        <v>15129</v>
      </c>
      <c r="G43" s="10">
        <v>9543</v>
      </c>
      <c r="H43" s="10">
        <v>8750</v>
      </c>
      <c r="I43" s="10">
        <v>13592</v>
      </c>
      <c r="J43" s="10">
        <v>14782</v>
      </c>
    </row>
    <row r="44" spans="2:10" ht="16" customHeight="1" x14ac:dyDescent="0.15">
      <c r="B44" s="3" t="s">
        <v>108</v>
      </c>
      <c r="C44" s="40"/>
      <c r="D44" s="40"/>
      <c r="E44" s="40"/>
      <c r="F44" s="9">
        <v>0</v>
      </c>
      <c r="G44" s="9">
        <v>0</v>
      </c>
      <c r="H44" s="9">
        <v>0</v>
      </c>
      <c r="I44" s="9">
        <v>0</v>
      </c>
      <c r="J44" s="9">
        <v>781</v>
      </c>
    </row>
    <row r="45" spans="2:10" ht="16" customHeight="1" x14ac:dyDescent="0.15">
      <c r="B45" s="3" t="s">
        <v>109</v>
      </c>
      <c r="C45" s="40"/>
      <c r="D45" s="40"/>
      <c r="E45" s="40"/>
      <c r="F45" s="9">
        <v>82981</v>
      </c>
      <c r="G45" s="9">
        <v>95625</v>
      </c>
      <c r="H45" s="9">
        <v>92527</v>
      </c>
      <c r="I45" s="9">
        <v>75992</v>
      </c>
      <c r="J45" s="9">
        <v>69714</v>
      </c>
    </row>
    <row r="46" spans="2:10" ht="16" customHeight="1" x14ac:dyDescent="0.15">
      <c r="B46" s="3" t="s">
        <v>110</v>
      </c>
      <c r="C46" s="40"/>
      <c r="D46" s="40"/>
      <c r="E46" s="40"/>
      <c r="F46" s="9">
        <v>15025</v>
      </c>
      <c r="G46" s="9">
        <v>14841</v>
      </c>
      <c r="H46" s="9">
        <v>14467</v>
      </c>
      <c r="I46" s="9">
        <v>14081</v>
      </c>
      <c r="J46" s="9">
        <v>14119</v>
      </c>
    </row>
    <row r="47" spans="2:10" ht="16" customHeight="1" x14ac:dyDescent="0.15">
      <c r="B47" s="3" t="s">
        <v>111</v>
      </c>
      <c r="C47" s="40"/>
      <c r="D47" s="40"/>
      <c r="E47" s="40"/>
      <c r="F47" s="9">
        <v>0</v>
      </c>
      <c r="G47" s="9">
        <v>0</v>
      </c>
      <c r="H47" s="9">
        <v>0</v>
      </c>
      <c r="I47" s="9">
        <v>0</v>
      </c>
      <c r="J47" s="9">
        <v>0</v>
      </c>
    </row>
    <row r="48" spans="2:10" ht="16" customHeight="1" x14ac:dyDescent="0.15">
      <c r="B48" s="4" t="s">
        <v>112</v>
      </c>
      <c r="C48" s="41"/>
      <c r="D48" s="41"/>
      <c r="E48" s="41"/>
      <c r="F48" s="10">
        <v>15025</v>
      </c>
      <c r="G48" s="10">
        <v>14841</v>
      </c>
      <c r="H48" s="10">
        <v>14467</v>
      </c>
      <c r="I48" s="10">
        <v>14081</v>
      </c>
      <c r="J48" s="10">
        <v>14119</v>
      </c>
    </row>
    <row r="49" spans="2:10" ht="16" customHeight="1" x14ac:dyDescent="0.15">
      <c r="B49" s="3" t="s">
        <v>113</v>
      </c>
      <c r="C49" s="40"/>
      <c r="D49" s="40"/>
      <c r="E49" s="40"/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2:10" ht="16" customHeight="1" x14ac:dyDescent="0.15">
      <c r="B50" s="3" t="s">
        <v>114</v>
      </c>
      <c r="C50" s="40"/>
      <c r="D50" s="40"/>
      <c r="E50" s="40"/>
      <c r="F50" s="9">
        <v>581</v>
      </c>
      <c r="G50" s="9">
        <v>160</v>
      </c>
      <c r="H50" s="9">
        <v>976</v>
      </c>
      <c r="I50" s="9">
        <v>754</v>
      </c>
      <c r="J50" s="9">
        <v>105</v>
      </c>
    </row>
    <row r="51" spans="2:10" ht="16" customHeight="1" x14ac:dyDescent="0.15">
      <c r="B51" s="4" t="s">
        <v>115</v>
      </c>
      <c r="C51" s="41"/>
      <c r="D51" s="41"/>
      <c r="E51" s="41"/>
      <c r="F51" s="10">
        <v>108488</v>
      </c>
      <c r="G51" s="10">
        <v>110749</v>
      </c>
      <c r="H51" s="10">
        <v>93353</v>
      </c>
      <c r="I51" s="10">
        <v>86820</v>
      </c>
      <c r="J51" s="10">
        <v>90976</v>
      </c>
    </row>
    <row r="52" spans="2:10" ht="16" customHeight="1" x14ac:dyDescent="0.15">
      <c r="B52" s="3" t="s">
        <v>116</v>
      </c>
      <c r="C52" s="40"/>
      <c r="D52" s="40"/>
      <c r="E52" s="40"/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2:10" ht="16" customHeight="1" x14ac:dyDescent="0.15">
      <c r="B53" s="3" t="s">
        <v>117</v>
      </c>
      <c r="C53" s="40"/>
      <c r="D53" s="40"/>
      <c r="E53" s="40"/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2:10" ht="16" customHeight="1" x14ac:dyDescent="0.15">
      <c r="B54" s="4" t="s">
        <v>118</v>
      </c>
      <c r="C54" s="41"/>
      <c r="D54" s="41"/>
      <c r="E54" s="41"/>
      <c r="F54" s="10">
        <v>5760</v>
      </c>
      <c r="G54" s="10">
        <v>10952</v>
      </c>
      <c r="H54" s="10">
        <v>3860</v>
      </c>
      <c r="I54" s="10">
        <v>10435</v>
      </c>
      <c r="J54" s="10">
        <v>24311</v>
      </c>
    </row>
    <row r="55" spans="2:10" ht="16" customHeight="1" x14ac:dyDescent="0.15">
      <c r="B55" s="2" t="s">
        <v>29</v>
      </c>
      <c r="C55" s="42"/>
      <c r="D55" s="42"/>
      <c r="E55" s="42"/>
      <c r="F55" s="11"/>
      <c r="G55" s="11"/>
      <c r="H55" s="11"/>
      <c r="I55" s="11"/>
      <c r="J55" s="11"/>
    </row>
    <row r="56" spans="2:10" ht="16" customHeight="1" x14ac:dyDescent="0.15">
      <c r="B56" s="3" t="s">
        <v>119</v>
      </c>
      <c r="C56" s="40"/>
      <c r="D56" s="40"/>
      <c r="E56" s="40"/>
      <c r="F56" s="9">
        <v>3803</v>
      </c>
      <c r="G56" s="9">
        <v>2865</v>
      </c>
      <c r="H56" s="9">
        <v>2687</v>
      </c>
      <c r="I56" s="9">
        <v>3002</v>
      </c>
      <c r="J56" s="9">
        <v>3423</v>
      </c>
    </row>
    <row r="57" spans="2:10" ht="16" customHeight="1" x14ac:dyDescent="0.15">
      <c r="B57" s="3" t="s">
        <v>120</v>
      </c>
      <c r="C57" s="40"/>
      <c r="D57" s="40"/>
      <c r="E57" s="40"/>
      <c r="F57" s="9">
        <v>18679</v>
      </c>
      <c r="G57" s="9">
        <v>19573</v>
      </c>
      <c r="H57" s="9">
        <v>25385</v>
      </c>
      <c r="I57" s="9">
        <v>9501</v>
      </c>
      <c r="J57" s="9">
        <v>15263</v>
      </c>
    </row>
    <row r="58" spans="2:10" ht="16" customHeight="1" x14ac:dyDescent="0.15">
      <c r="B58" s="3" t="s">
        <v>121</v>
      </c>
      <c r="C58" s="40"/>
      <c r="D58" s="40"/>
      <c r="E58" s="40"/>
      <c r="F58" s="9">
        <v>82180</v>
      </c>
      <c r="G58" s="9">
        <v>90215.25</v>
      </c>
      <c r="H58" s="9">
        <v>73295</v>
      </c>
      <c r="I58" s="9">
        <v>60387.38</v>
      </c>
      <c r="J58" s="9">
        <v>42914.25</v>
      </c>
    </row>
    <row r="59" spans="2:10" ht="16" customHeight="1" x14ac:dyDescent="0.15">
      <c r="B59" s="3" t="s">
        <v>122</v>
      </c>
      <c r="C59" s="40"/>
      <c r="D59" s="40"/>
      <c r="E59" s="40"/>
      <c r="F59" s="9">
        <v>84638.13</v>
      </c>
      <c r="G59" s="9">
        <v>92047.13</v>
      </c>
      <c r="H59" s="9">
        <v>74948.13</v>
      </c>
      <c r="I59" s="9">
        <v>62183</v>
      </c>
      <c r="J59" s="9">
        <v>45149.25</v>
      </c>
    </row>
    <row r="60" spans="2:10" ht="16" customHeight="1" x14ac:dyDescent="0.15">
      <c r="B60" s="3" t="s">
        <v>123</v>
      </c>
      <c r="C60" s="40"/>
      <c r="D60" s="40"/>
      <c r="E60" s="40"/>
      <c r="F60" s="9">
        <v>1807</v>
      </c>
      <c r="G60" s="9">
        <v>7965</v>
      </c>
      <c r="H60" s="9">
        <v>1250</v>
      </c>
      <c r="I60" s="9">
        <v>10177</v>
      </c>
      <c r="J60" s="9">
        <v>2927</v>
      </c>
    </row>
    <row r="61" spans="2:10" ht="16" customHeight="1" x14ac:dyDescent="0.15">
      <c r="B61" s="3" t="s">
        <v>124</v>
      </c>
      <c r="C61" s="40"/>
      <c r="D61" s="40"/>
      <c r="E61" s="40"/>
      <c r="F61" s="9">
        <v>9901</v>
      </c>
      <c r="G61" s="9">
        <v>123</v>
      </c>
      <c r="H61" s="9">
        <v>12665</v>
      </c>
      <c r="I61" s="9">
        <v>2499</v>
      </c>
      <c r="J61" s="9">
        <v>7819</v>
      </c>
    </row>
    <row r="62" spans="2:10" ht="16" customHeight="1" x14ac:dyDescent="0.15">
      <c r="C62" s="66"/>
      <c r="D62" s="66"/>
      <c r="E62" s="66"/>
      <c r="F62" s="11"/>
      <c r="G62" s="11"/>
      <c r="H62" s="11"/>
      <c r="I62" s="11"/>
      <c r="J6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Assumption</vt:lpstr>
      <vt:lpstr>Income Statement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PUTANYN MANEE</dc:creator>
  <cp:lastModifiedBy>PUTANYN MANEE</cp:lastModifiedBy>
  <dcterms:created xsi:type="dcterms:W3CDTF">2024-08-20T15:17:17Z</dcterms:created>
  <dcterms:modified xsi:type="dcterms:W3CDTF">2024-08-21T14:46:19Z</dcterms:modified>
</cp:coreProperties>
</file>