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Pro\DepositoSyariah\Dev\MainDepositoSyariah\dokumen\Dok\"/>
    </mc:Choice>
  </mc:AlternateContent>
  <xr:revisionPtr revIDLastSave="0" documentId="13_ncr:1_{7B611F88-A32D-4B1C-B9E1-A8EA6EE45210}" xr6:coauthVersionLast="45" xr6:coauthVersionMax="47" xr10:uidLastSave="{00000000-0000-0000-0000-000000000000}"/>
  <bookViews>
    <workbookView xWindow="810" yWindow="-120" windowWidth="19800" windowHeight="11760" activeTab="1" xr2:uid="{00000000-000D-0000-FFFF-FFFF00000000}"/>
  </bookViews>
  <sheets>
    <sheet name="Summary" sheetId="16" r:id="rId1"/>
    <sheet name="Deposito Syariah" sheetId="14" r:id="rId2"/>
    <sheet name="Help" sheetId="6" state="hidden" r:id="rId3"/>
    <sheet name="GanttChartPro" sheetId="12" state="hidden" r:id="rId4"/>
    <sheet name="TermsOfUse" sheetId="11" state="hidden" r:id="rId5"/>
  </sheets>
  <definedNames>
    <definedName name="_xlnm._FilterDatabase" localSheetId="1" hidden="1">'Deposito Syariah'!$A$7:$I$143</definedName>
    <definedName name="prevWBS" localSheetId="1">'Deposito Syariah'!$A1048576</definedName>
    <definedName name="_xlnm.Print_Area" localSheetId="1">'Deposito Syariah'!$A$1:$BN$144</definedName>
    <definedName name="_xlnm.Print_Area" localSheetId="3">GanttChartPro!$A$1:$C$47</definedName>
    <definedName name="_xlnm.Print_Titles" localSheetId="1">'Deposito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4" l="1"/>
  <c r="H6" i="16"/>
  <c r="G9" i="16"/>
  <c r="G10" i="16"/>
  <c r="H120" i="14"/>
  <c r="F10" i="16" s="1"/>
  <c r="H100" i="14"/>
  <c r="F9" i="16" s="1"/>
  <c r="H110" i="14"/>
  <c r="H121" i="14"/>
  <c r="H101" i="14"/>
  <c r="A101" i="14"/>
  <c r="A102" i="14" s="1"/>
  <c r="A103" i="14" s="1"/>
  <c r="A104" i="14" s="1"/>
  <c r="A105" i="14" s="1"/>
  <c r="A106" i="14" s="1"/>
  <c r="A107" i="14" s="1"/>
  <c r="A108" i="14" s="1"/>
  <c r="A109" i="14" s="1"/>
  <c r="A110" i="14" s="1"/>
  <c r="A111" i="14" s="1"/>
  <c r="A112" i="14" s="1"/>
  <c r="A113" i="14" s="1"/>
  <c r="A114" i="14" s="1"/>
  <c r="A115" i="14" s="1"/>
  <c r="A116" i="14" s="1"/>
  <c r="A117" i="14" s="1"/>
  <c r="A118" i="14" s="1"/>
  <c r="H125" i="14"/>
  <c r="H29" i="14"/>
  <c r="H46" i="14"/>
  <c r="H23" i="14"/>
  <c r="H22" i="14" s="1"/>
  <c r="F7" i="16" s="1"/>
  <c r="H14" i="14"/>
  <c r="H8" i="14"/>
  <c r="H89" i="14"/>
  <c r="H78" i="14"/>
  <c r="H67" i="14"/>
  <c r="H53" i="14"/>
  <c r="A119" i="14" l="1"/>
  <c r="H28" i="14"/>
  <c r="F8" i="16" s="1"/>
  <c r="G8" i="16" s="1"/>
  <c r="A89" i="14" l="1"/>
  <c r="A76" i="14"/>
  <c r="I19" i="14"/>
  <c r="E29" i="14"/>
  <c r="E46" i="14" s="1"/>
  <c r="E6" i="16"/>
  <c r="I5" i="16"/>
  <c r="I6" i="16" s="1"/>
  <c r="I7" i="16" s="1"/>
  <c r="I8" i="16" s="1"/>
  <c r="I9" i="16" s="1"/>
  <c r="I10" i="16" s="1"/>
  <c r="I11" i="16" s="1"/>
  <c r="I12" i="16" s="1"/>
  <c r="I13" i="16" s="1"/>
  <c r="F29" i="14" l="1"/>
  <c r="I29" i="14" s="1"/>
  <c r="A77" i="14"/>
  <c r="A78" i="14" s="1"/>
  <c r="G10" i="14"/>
  <c r="E11" i="14"/>
  <c r="F11" i="14" s="1"/>
  <c r="G11" i="14" s="1"/>
  <c r="H142" i="14"/>
  <c r="H136" i="14"/>
  <c r="H134" i="14"/>
  <c r="H131" i="14"/>
  <c r="H130" i="14" s="1"/>
  <c r="G7" i="16"/>
  <c r="H7" i="16" s="1"/>
  <c r="H8" i="16" s="1"/>
  <c r="H9" i="16" s="1"/>
  <c r="H10" i="16" s="1"/>
  <c r="F5" i="16"/>
  <c r="G5" i="16" s="1"/>
  <c r="F6" i="16"/>
  <c r="G6" i="16" s="1"/>
  <c r="D14" i="16"/>
  <c r="F9" i="14"/>
  <c r="E5" i="16" s="1"/>
  <c r="F46" i="14" l="1"/>
  <c r="E53" i="14" s="1"/>
  <c r="G14" i="16"/>
  <c r="H5" i="16"/>
  <c r="E12" i="14"/>
  <c r="F12" i="14" s="1"/>
  <c r="G12" i="14" s="1"/>
  <c r="G143" i="14"/>
  <c r="F53" i="14" l="1"/>
  <c r="E67" i="14" s="1"/>
  <c r="F67" i="14" s="1"/>
  <c r="E78" i="14" s="1"/>
  <c r="E13" i="14"/>
  <c r="F13" i="14" s="1"/>
  <c r="A8" i="14"/>
  <c r="K6" i="14"/>
  <c r="L6" i="14" s="1"/>
  <c r="G13" i="14" l="1"/>
  <c r="A9" i="14"/>
  <c r="A10" i="14" s="1"/>
  <c r="A11" i="14" s="1"/>
  <c r="A12" i="14" s="1"/>
  <c r="A13" i="14" s="1"/>
  <c r="I9" i="14"/>
  <c r="L7" i="14"/>
  <c r="M6" i="14"/>
  <c r="K4" i="14"/>
  <c r="K5" i="14"/>
  <c r="K7" i="14"/>
  <c r="A14" i="14" l="1"/>
  <c r="N6" i="14"/>
  <c r="M7" i="14"/>
  <c r="A15" i="14" l="1"/>
  <c r="N7" i="14"/>
  <c r="O6" i="14"/>
  <c r="A16" i="14" l="1"/>
  <c r="P6" i="14"/>
  <c r="O7" i="14"/>
  <c r="A17" i="14" l="1"/>
  <c r="A18" i="14" s="1"/>
  <c r="A19" i="14" s="1"/>
  <c r="A20" i="14" s="1"/>
  <c r="A21" i="14" s="1"/>
  <c r="P7" i="14"/>
  <c r="Q6" i="14"/>
  <c r="I15" i="14" l="1"/>
  <c r="R6" i="14"/>
  <c r="Q7" i="14"/>
  <c r="A23" i="14" l="1"/>
  <c r="R7" i="14"/>
  <c r="R5" i="14"/>
  <c r="S6" i="14"/>
  <c r="R4" i="14"/>
  <c r="A24" i="14" l="1"/>
  <c r="I16" i="14"/>
  <c r="T6" i="14"/>
  <c r="S7" i="14"/>
  <c r="T7" i="14" l="1"/>
  <c r="U6" i="14"/>
  <c r="I18" i="14" l="1"/>
  <c r="I17" i="14"/>
  <c r="V6" i="14"/>
  <c r="U7" i="14"/>
  <c r="E20" i="14" l="1"/>
  <c r="F20" i="14" s="1"/>
  <c r="V7" i="14"/>
  <c r="W6" i="14"/>
  <c r="E21" i="14" l="1"/>
  <c r="F21" i="14" s="1"/>
  <c r="I20" i="14"/>
  <c r="A25" i="14"/>
  <c r="A26" i="14" s="1"/>
  <c r="A27" i="14" s="1"/>
  <c r="X6" i="14"/>
  <c r="W7" i="14"/>
  <c r="F23" i="14" l="1"/>
  <c r="E7" i="16" s="1"/>
  <c r="I21" i="14"/>
  <c r="A28" i="14"/>
  <c r="A29" i="14" s="1"/>
  <c r="X7" i="14"/>
  <c r="Y6" i="14"/>
  <c r="A30" i="14" l="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F78" i="14"/>
  <c r="E89" i="14" s="1"/>
  <c r="I23" i="14"/>
  <c r="Z6" i="14"/>
  <c r="Y7" i="14"/>
  <c r="Y5" i="14"/>
  <c r="Y4" i="14"/>
  <c r="I78" i="14" l="1"/>
  <c r="F89" i="14"/>
  <c r="A52" i="14"/>
  <c r="A53" i="14" s="1"/>
  <c r="A54" i="14" s="1"/>
  <c r="A55" i="14" s="1"/>
  <c r="A56" i="14" s="1"/>
  <c r="A57" i="14" s="1"/>
  <c r="A58" i="14" s="1"/>
  <c r="A59" i="14" s="1"/>
  <c r="A60" i="14" s="1"/>
  <c r="A61" i="14" s="1"/>
  <c r="A62" i="14" s="1"/>
  <c r="I67" i="14"/>
  <c r="I46" i="14"/>
  <c r="Z7" i="14"/>
  <c r="AA6" i="14"/>
  <c r="E101" i="14" l="1"/>
  <c r="I89" i="14"/>
  <c r="E8" i="16"/>
  <c r="A63" i="14"/>
  <c r="A64" i="14" s="1"/>
  <c r="AB6" i="14"/>
  <c r="AA7" i="14"/>
  <c r="F101" i="14" l="1"/>
  <c r="A65" i="14"/>
  <c r="AB7" i="14"/>
  <c r="AC6" i="14"/>
  <c r="I101" i="14" l="1"/>
  <c r="E110" i="14"/>
  <c r="F110" i="14" s="1"/>
  <c r="I110" i="14" s="1"/>
  <c r="A66" i="14"/>
  <c r="A67" i="14" s="1"/>
  <c r="A120" i="14"/>
  <c r="A121" i="14" s="1"/>
  <c r="AD6" i="14"/>
  <c r="AC7" i="14"/>
  <c r="E9" i="16" l="1"/>
  <c r="E121" i="14"/>
  <c r="E125" i="14" s="1"/>
  <c r="F125" i="14" s="1"/>
  <c r="E10" i="16" s="1"/>
  <c r="A122" i="14"/>
  <c r="A123" i="14" s="1"/>
  <c r="A124" i="14" s="1"/>
  <c r="AD7" i="14"/>
  <c r="AE6" i="14"/>
  <c r="F121" i="14" l="1"/>
  <c r="I121" i="14"/>
  <c r="I125" i="14"/>
  <c r="E131" i="14"/>
  <c r="F131" i="14" s="1"/>
  <c r="A125" i="14"/>
  <c r="A126" i="14" s="1"/>
  <c r="A127" i="14" s="1"/>
  <c r="A128" i="14" s="1"/>
  <c r="A129" i="14" s="1"/>
  <c r="A130" i="14" s="1"/>
  <c r="A131" i="14" s="1"/>
  <c r="A132" i="14" s="1"/>
  <c r="A133" i="14" s="1"/>
  <c r="A134" i="14" s="1"/>
  <c r="A135" i="14" s="1"/>
  <c r="A136" i="14" s="1"/>
  <c r="A137" i="14" s="1"/>
  <c r="A138" i="14" s="1"/>
  <c r="A139" i="14" s="1"/>
  <c r="A140" i="14" s="1"/>
  <c r="A141" i="14" s="1"/>
  <c r="A142" i="14" s="1"/>
  <c r="A143" i="14" s="1"/>
  <c r="AF6" i="14"/>
  <c r="AE7" i="14"/>
  <c r="E11" i="16" l="1"/>
  <c r="E135" i="14"/>
  <c r="F135" i="14" s="1"/>
  <c r="AF5" i="14"/>
  <c r="AF4" i="14"/>
  <c r="AF7" i="14"/>
  <c r="AG6" i="14"/>
  <c r="E12" i="16" l="1"/>
  <c r="I135" i="14"/>
  <c r="E137" i="14"/>
  <c r="I131" i="14"/>
  <c r="AH6" i="14"/>
  <c r="AG7" i="14"/>
  <c r="AH7" i="14" l="1"/>
  <c r="AI6" i="14"/>
  <c r="AJ6" i="14" l="1"/>
  <c r="AI7" i="14"/>
  <c r="AJ7" i="14" l="1"/>
  <c r="AK6" i="14"/>
  <c r="AL6" i="14" l="1"/>
  <c r="AK7" i="14"/>
  <c r="AL7" i="14" l="1"/>
  <c r="AM6" i="14"/>
  <c r="AN6" i="14" l="1"/>
  <c r="AM4" i="14"/>
  <c r="AM5" i="14"/>
  <c r="AM7" i="14"/>
  <c r="AN7" i="14" l="1"/>
  <c r="AO6" i="14"/>
  <c r="AP6" i="14" l="1"/>
  <c r="AO7" i="14"/>
  <c r="AP7" i="14" l="1"/>
  <c r="AQ6" i="14"/>
  <c r="AR6" i="14" l="1"/>
  <c r="AQ7" i="14"/>
  <c r="AR7" i="14" l="1"/>
  <c r="AS6" i="14"/>
  <c r="AT6" i="14" l="1"/>
  <c r="AS7" i="14"/>
  <c r="AT7" i="14" l="1"/>
  <c r="AT5" i="14"/>
  <c r="AU6" i="14"/>
  <c r="AT4" i="14"/>
  <c r="AV6" i="14" l="1"/>
  <c r="AU7" i="14"/>
  <c r="AV7" i="14" l="1"/>
  <c r="AW6" i="14"/>
  <c r="AX6" i="14" l="1"/>
  <c r="AW7" i="14"/>
  <c r="AX7" i="14" l="1"/>
  <c r="AY6" i="14"/>
  <c r="AZ6" i="14" l="1"/>
  <c r="AY7" i="14"/>
  <c r="AZ7" i="14" l="1"/>
  <c r="BA6" i="14"/>
  <c r="BB6" i="14" l="1"/>
  <c r="BA7" i="14"/>
  <c r="BA5" i="14"/>
  <c r="BA4" i="14"/>
  <c r="BB7" i="14" l="1"/>
  <c r="BC6" i="14"/>
  <c r="BD6" i="14" l="1"/>
  <c r="BC7" i="14"/>
  <c r="BD7" i="14" l="1"/>
  <c r="BE6" i="14"/>
  <c r="BF6" i="14" l="1"/>
  <c r="BE7" i="14"/>
  <c r="BF7" i="14" l="1"/>
  <c r="BG6" i="14"/>
  <c r="BH6" i="14" l="1"/>
  <c r="BG7" i="14"/>
  <c r="BH5" i="14" l="1"/>
  <c r="BH4" i="14"/>
  <c r="BH7" i="14"/>
  <c r="BI6" i="14"/>
  <c r="BJ6" i="14" l="1"/>
  <c r="BI7" i="14"/>
  <c r="BJ7" i="14" l="1"/>
  <c r="BK6" i="14"/>
  <c r="BL6" i="14" l="1"/>
  <c r="BK7" i="14"/>
  <c r="BL7" i="14" l="1"/>
  <c r="BM6" i="14"/>
  <c r="BN6" i="14" l="1"/>
  <c r="BN7" i="14" s="1"/>
  <c r="BM7" i="14"/>
  <c r="F137" i="14" l="1"/>
  <c r="E138" i="14" l="1"/>
  <c r="F138" i="14" s="1"/>
  <c r="I137" i="14"/>
  <c r="I138" i="14" l="1"/>
  <c r="E139" i="14"/>
  <c r="F139" i="14" s="1"/>
  <c r="I139" i="14" s="1"/>
  <c r="E140" i="14" l="1"/>
  <c r="F140" i="14" s="1"/>
  <c r="E141" i="14" s="1"/>
  <c r="F141" i="14" s="1"/>
  <c r="E143" i="14" l="1"/>
  <c r="F143" i="14" s="1"/>
  <c r="I143" i="14" s="1"/>
  <c r="E13" i="16"/>
  <c r="I140" i="14"/>
  <c r="I14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1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1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1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1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1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1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1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1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1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<sst xmlns="http://schemas.openxmlformats.org/spreadsheetml/2006/main" count="351" uniqueCount="267">
  <si>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</si>
  <si>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</si>
  <si>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</si>
  <si>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</si>
  <si>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</si>
  <si>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</si>
  <si>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</si>
  <si>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</si>
  <si>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</si>
  <si>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</si>
  <si>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</si>
  <si>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</si>
  <si>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</si>
  <si>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</si>
  <si>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</si>
  <si>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</si>
  <si>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</si>
  <si>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</si>
  <si>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</si>
  <si>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</si>
  <si>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</si>
  <si>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</si>
  <si>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</si>
  <si>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</si>
  <si>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</si>
  <si>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</si>
  <si>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</si>
  <si>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</si>
  <si>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</si>
  <si>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</si>
  <si>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</si>
  <si>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</si>
  <si>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</si>
  <si>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</si>
  <si>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</si>
  <si>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</si>
  <si>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</si>
  <si>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</si>
  <si>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</si>
  <si>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</si>
  <si>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</si>
  <si>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</si>
  <si>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</si>
  <si>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</si>
  <si>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</si>
  <si>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</si>
  <si>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</si>
  <si>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</si>
  <si>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</si>
  <si>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</si>
  <si>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</si>
  <si>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</si>
  <si>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</si>
  <si>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</si>
  <si>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</si>
  <si>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</si>
  <si>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</si>
  <si>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</si>
  <si>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</si>
  <si>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</si>
  <si>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</si>
  <si>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</si>
  <si>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</si>
  <si>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</si>
  <si>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</si>
  <si>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</si>
  <si>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</si>
  <si>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</si>
  <si>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</si>
  <si>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</si>
  <si>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</si>
  <si>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</si>
  <si>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</si>
  <si>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</si>
  <si>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</si>
  <si>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</si>
  <si>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</si>
  <si>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</si>
  <si>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</si>
  <si>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</si>
  <si>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</si>
  <si>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</si>
  <si>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</si>
  <si>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</si>
  <si>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</si>
  <si>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</si>
  <si>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</si>
  <si>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</si>
  <si>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</si>
  <si>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</si>
  <si>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</si>
  <si>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</si>
  <si>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</si>
  <si>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</si>
  <si>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</si>
  <si>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</si>
  <si>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</si>
  <si>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</si>
  <si>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</si>
  <si>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</si>
  <si>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</si>
  <si>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</si>
  <si>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</si>
  <si>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</si>
  <si>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</si>
  <si>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</si>
  <si>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</si>
  <si>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</si>
  <si>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</si>
  <si>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</si>
  <si>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</si>
  <si>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</si>
  <si>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</si>
  <si>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</si>
  <si>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</si>
  <si>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</si>
  <si>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</si>
  <si>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</si>
  <si>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</si>
  <si>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</si>
  <si>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</si>
  <si>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</si>
  <si>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</si>
  <si>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</si>
  <si>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</si>
  <si>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</si>
  <si>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</si>
  <si>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</si>
  <si>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</si>
  <si>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</si>
  <si>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</si>
  <si>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</si>
  <si>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</si>
  <si>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</si>
  <si>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</si>
  <si>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</si>
  <si>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</si>
  <si>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</si>
  <si>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</si>
  <si>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</si>
  <si>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</si>
  <si>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</si>
  <si>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</si>
  <si>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</si>
  <si>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</si>
  <si>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Membuat Backend</t>
  </si>
  <si>
    <t>DB Customer Service, Chat, VC, Q n A</t>
  </si>
  <si>
    <t>DB Dynamis Transaksi, Deposit, WD, Bagi Hasil</t>
  </si>
  <si>
    <t>Aplikasi Enkrispi, Service &amp; DB Monitoring</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</si>
  <si>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</si>
  <si>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</si>
  <si>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</si>
  <si>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</si>
  <si>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</si>
  <si>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</si>
  <si>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</si>
  <si>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</si>
  <si>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</si>
  <si>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</si>
  <si>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</si>
  <si>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Validasi Pembelian</t>
  </si>
  <si>
    <t>Pembelian Produk + Auto Perpanjang</t>
  </si>
  <si>
    <t>Pengajuan WD / Auto WD</t>
  </si>
  <si>
    <t>Validasi WD</t>
  </si>
  <si>
    <t>Skema Mirror DB</t>
  </si>
  <si>
    <t>DB transaksi tiap transaksi BPR</t>
  </si>
  <si>
    <t>Auth, Login</t>
  </si>
  <si>
    <t>Komplain</t>
  </si>
  <si>
    <t>Chating</t>
  </si>
  <si>
    <t>Voice Call</t>
  </si>
  <si>
    <t>Jenis Komplain</t>
  </si>
  <si>
    <t>Feedback layanan</t>
  </si>
  <si>
    <t>Feedback Nasabah</t>
  </si>
  <si>
    <t>Q n A sistem</t>
  </si>
  <si>
    <t>Landing Page</t>
  </si>
  <si>
    <t>CMS</t>
  </si>
  <si>
    <t>Auth</t>
  </si>
  <si>
    <t>DB Utama, Admin, Mitra, Nasabah, Syarat2, COA</t>
  </si>
  <si>
    <t>Penerapan COA</t>
  </si>
  <si>
    <t>PENGEMBANGAN APLIKASI DS</t>
  </si>
  <si>
    <t>PENGEMBANGAN APLIKASI CS</t>
  </si>
  <si>
    <t>PENGEMBANGAN DATABASE</t>
  </si>
  <si>
    <t>ENKRIPTOR, MONITORING SERVICE &amp; DATABASE</t>
  </si>
  <si>
    <t>PORTAL WEB</t>
  </si>
  <si>
    <t>TESTING</t>
  </si>
  <si>
    <t>Pembuatan dokumen Infrastruktur</t>
  </si>
  <si>
    <t>Pembuatan dokumen Mockup UI</t>
  </si>
  <si>
    <t>TTD dokumen Infrastruktur</t>
  </si>
  <si>
    <t>TTD dokumen Mockup UI</t>
  </si>
  <si>
    <t>Enkripsi dan Dekripsi File</t>
  </si>
  <si>
    <t>DB Encryptor</t>
  </si>
  <si>
    <t>PROGRESS PEKERJAAN APLIKASI DEPOSITO SYARIAH</t>
  </si>
  <si>
    <t>NO</t>
  </si>
  <si>
    <t>PEKERJAAN</t>
  </si>
  <si>
    <t>BOBOT</t>
  </si>
  <si>
    <t>PROGRESS X BOBOT</t>
  </si>
  <si>
    <t>PENGEMBANGAN APLIKASI DS (WEB &amp; MOBILE)</t>
  </si>
  <si>
    <t>PENGEMBANGAN PORTAL WEB</t>
  </si>
  <si>
    <t>TOTAL</t>
  </si>
  <si>
    <t>Mockup Landing Page &amp; Website</t>
  </si>
  <si>
    <t>Mockup Mobile Application (Android &amp; iOS)</t>
  </si>
  <si>
    <t>Mockup Customer Service Application</t>
  </si>
  <si>
    <t>Mockup Monitoring Service</t>
  </si>
  <si>
    <t>DUE DATE</t>
  </si>
  <si>
    <t>ACTUAL
PROGRESS</t>
  </si>
  <si>
    <t>ACC ACTUAL</t>
  </si>
  <si>
    <t>ACC PLAN</t>
  </si>
  <si>
    <t>Web Landing Page</t>
  </si>
  <si>
    <t>Halaman Beranda</t>
  </si>
  <si>
    <t>Halaman Promo</t>
  </si>
  <si>
    <t>Halaman Blog</t>
  </si>
  <si>
    <t>Halaman FAQ</t>
  </si>
  <si>
    <t>Halaman Hubungi Kami</t>
  </si>
  <si>
    <t>Web Super Admin</t>
  </si>
  <si>
    <t>Halaman Login</t>
  </si>
  <si>
    <t>Halaman Profil</t>
  </si>
  <si>
    <t>Halaman Dashboard</t>
  </si>
  <si>
    <t>Halaman Mitra</t>
  </si>
  <si>
    <t>Halaman Nasabah</t>
  </si>
  <si>
    <t>Halaman Produk</t>
  </si>
  <si>
    <t>Halaman Transaksi</t>
  </si>
  <si>
    <t>Halaman Splash Screen</t>
  </si>
  <si>
    <t>Halaman Akses User</t>
  </si>
  <si>
    <t>Halaman Aktivitas</t>
  </si>
  <si>
    <t>Halaman Laporan</t>
  </si>
  <si>
    <t>Web Admin Mitra BPR</t>
  </si>
  <si>
    <t>4.3.1</t>
  </si>
  <si>
    <t>Halaman Portofolio</t>
  </si>
  <si>
    <t>4.3.2</t>
  </si>
  <si>
    <t>4.3.3</t>
  </si>
  <si>
    <t>4.3.4</t>
  </si>
  <si>
    <t>4.3.5</t>
  </si>
  <si>
    <t>4.3.6</t>
  </si>
  <si>
    <t>4.3.7</t>
  </si>
  <si>
    <t>4.3.8</t>
  </si>
  <si>
    <t>Web Nasabah</t>
  </si>
  <si>
    <t>Halaman Notifikasi</t>
  </si>
  <si>
    <t>Live Chat</t>
  </si>
  <si>
    <t xml:space="preserve">Mobile </t>
  </si>
  <si>
    <t>4.4.1</t>
  </si>
  <si>
    <t>4.4.2</t>
  </si>
  <si>
    <t>4.4.3</t>
  </si>
  <si>
    <t>4.4.4</t>
  </si>
  <si>
    <t>4.4.5</t>
  </si>
  <si>
    <t>4.4.6</t>
  </si>
  <si>
    <t>4.4.7</t>
  </si>
  <si>
    <t>4.4.8</t>
  </si>
  <si>
    <t>4.4.9</t>
  </si>
  <si>
    <t>4.4.10</t>
  </si>
  <si>
    <t>4.5.1</t>
  </si>
  <si>
    <t>4.5.2</t>
  </si>
  <si>
    <t>4.5.3</t>
  </si>
  <si>
    <t>4.5.4</t>
  </si>
  <si>
    <t>4.5.5</t>
  </si>
  <si>
    <t>4.5.6</t>
  </si>
  <si>
    <t>4.5.7</t>
  </si>
  <si>
    <t>4.5.8</t>
  </si>
  <si>
    <t>4.5.9</t>
  </si>
  <si>
    <t>4.5.10</t>
  </si>
  <si>
    <t>Halaman Service</t>
  </si>
  <si>
    <t>Halaman Database</t>
  </si>
  <si>
    <t>Web CS</t>
  </si>
  <si>
    <t>Halaman Komplain Nasabah &amp; Mitra</t>
  </si>
  <si>
    <t>Halaman QnA Nasabah &amp; Mitra</t>
  </si>
  <si>
    <t>Hanif</t>
  </si>
  <si>
    <t>Feedback nasabah</t>
  </si>
  <si>
    <t>Per tanggal 11 Agustus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</si>
</sst>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mmm\-yyyy"/>
  </numFmts>
  <fonts count="96" x14ac:knownFonts="1">
    <font>
      <sz val="10"/>
      <name val="Arial"/>
    </font>
    <font>
      <sz val="11"/>
      <color theme="1"/>
      <name val="Arial"/>
      <family val="2"/>
      <scheme val="minor"/>
    </font>
    <font>
      <sz val="11"/>
      <color theme="1"/>
      <name val="Arial"/>
      <family val="2"/>
      <scheme val="minor"/>
    </font>
    <font>
      <sz val="11"/>
      <color theme="1"/>
      <name val="Arial"/>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name val="Arial"/>
      <family val="2"/>
      <scheme val="minor"/>
    </font>
    <font>
      <b/>
      <sz val="9"/>
      <color theme="1" tint="0.249977111117893"/>
      <name val="Arial"/>
      <family val="2"/>
      <scheme val="minor"/>
    </font>
    <font>
      <b/>
      <sz val="9"/>
      <color rgb="FF000000"/>
      <name val="Arial"/>
      <family val="2"/>
      <scheme val="minor"/>
    </font>
    <font>
      <b/>
      <sz val="8"/>
      <name val="Arial"/>
      <family val="2"/>
      <scheme val="minor"/>
    </font>
    <font>
      <sz val="9"/>
      <color rgb="FF000000"/>
      <name val="Arial"/>
      <family val="2"/>
      <scheme val="minor"/>
    </font>
    <font>
      <b/>
      <sz val="16"/>
      <color theme="1"/>
      <name val="Arial"/>
      <family val="2"/>
      <scheme val="minor"/>
    </font>
    <font>
      <b/>
      <sz val="11"/>
      <color theme="0"/>
      <name val="Arial"/>
      <family val="2"/>
      <scheme val="minor"/>
    </font>
    <font>
      <sz val="9"/>
      <color theme="1"/>
      <name val="Arial"/>
      <family val="2"/>
      <scheme val="min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5"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8" fillId="5" borderId="7" applyNumberFormat="0" applyFont="0" applyAlignment="0" applyProtection="0"/>
    <xf numFmtId="0" fontId="23" fillId="17" borderId="8" applyNumberFormat="0" applyAlignment="0" applyProtection="0"/>
    <xf numFmtId="9" fontId="4"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3" fillId="0" borderId="0"/>
    <xf numFmtId="0" fontId="2" fillId="0" borderId="0"/>
  </cellStyleXfs>
  <cellXfs count="226">
    <xf numFmtId="0" fontId="0" fillId="0" borderId="0" xfId="0"/>
    <xf numFmtId="0" fontId="4" fillId="0" borderId="0" xfId="0" applyFont="1"/>
    <xf numFmtId="0" fontId="6" fillId="0" borderId="0" xfId="0" applyFont="1" applyAlignment="1">
      <alignment horizontal="right"/>
    </xf>
    <xf numFmtId="0" fontId="9" fillId="0" borderId="0" xfId="0" applyFont="1"/>
    <xf numFmtId="0" fontId="4" fillId="0" borderId="0" xfId="0" applyFont="1" applyAlignment="1">
      <alignment horizontal="left" wrapText="1" indent="1"/>
    </xf>
    <xf numFmtId="0" fontId="4" fillId="0" borderId="12" xfId="0" applyFont="1" applyBorder="1"/>
    <xf numFmtId="0" fontId="0" fillId="0" borderId="12" xfId="0" applyBorder="1"/>
    <xf numFmtId="0" fontId="27" fillId="0" borderId="12" xfId="0" applyFont="1" applyBorder="1" applyAlignment="1">
      <alignment horizontal="left" wrapText="1"/>
    </xf>
    <xf numFmtId="0" fontId="7" fillId="0" borderId="12" xfId="0" applyFont="1" applyBorder="1" applyAlignment="1">
      <alignment horizontal="left" wrapText="1"/>
    </xf>
    <xf numFmtId="0" fontId="27" fillId="0" borderId="12" xfId="0" applyFont="1" applyBorder="1" applyAlignment="1">
      <alignment horizontal="left"/>
    </xf>
    <xf numFmtId="0" fontId="6" fillId="0" borderId="0" xfId="0" applyFont="1" applyAlignment="1">
      <alignment wrapText="1"/>
    </xf>
    <xf numFmtId="0" fontId="32" fillId="0" borderId="0" xfId="34" applyFont="1" applyAlignment="1" applyProtection="1"/>
    <xf numFmtId="0" fontId="33" fillId="0" borderId="0" xfId="0" applyFont="1"/>
    <xf numFmtId="0" fontId="34" fillId="0" borderId="0" xfId="0" applyFont="1"/>
    <xf numFmtId="0" fontId="31" fillId="0" borderId="0" xfId="0" applyFont="1"/>
    <xf numFmtId="0" fontId="6" fillId="0" borderId="0" xfId="0" applyFont="1" applyAlignment="1">
      <alignment horizontal="left" vertical="center"/>
    </xf>
    <xf numFmtId="0" fontId="30" fillId="0" borderId="0" xfId="0" applyFont="1" applyAlignment="1">
      <alignment vertical="center"/>
    </xf>
    <xf numFmtId="0" fontId="27" fillId="0" borderId="13" xfId="0" applyFont="1" applyBorder="1" applyAlignment="1">
      <alignment horizontal="left" wrapText="1"/>
    </xf>
    <xf numFmtId="0" fontId="28" fillId="0" borderId="12" xfId="34" applyFont="1" applyBorder="1" applyAlignment="1" applyProtection="1">
      <alignment horizontal="left" wrapText="1"/>
    </xf>
    <xf numFmtId="0" fontId="35" fillId="0" borderId="13" xfId="34" applyFont="1" applyBorder="1" applyAlignment="1" applyProtection="1">
      <alignment wrapText="1"/>
    </xf>
    <xf numFmtId="0" fontId="30" fillId="0" borderId="0" xfId="0" applyFont="1" applyAlignment="1">
      <alignment horizontal="left" vertical="center"/>
    </xf>
    <xf numFmtId="0" fontId="29" fillId="0" borderId="0" xfId="0" applyFont="1" applyAlignment="1">
      <alignment horizontal="left" vertical="center"/>
    </xf>
    <xf numFmtId="0" fontId="4" fillId="0" borderId="13" xfId="0" applyFont="1" applyBorder="1"/>
    <xf numFmtId="0" fontId="0" fillId="0" borderId="13" xfId="0" applyBorder="1"/>
    <xf numFmtId="0" fontId="27" fillId="0" borderId="0" xfId="0" applyFont="1" applyAlignment="1">
      <alignment horizontal="left" wrapText="1"/>
    </xf>
    <xf numFmtId="0" fontId="41" fillId="0" borderId="0" xfId="0" applyFont="1"/>
    <xf numFmtId="0" fontId="42" fillId="20" borderId="14" xfId="0" applyFont="1" applyFill="1" applyBorder="1" applyAlignment="1">
      <alignment vertical="center"/>
    </xf>
    <xf numFmtId="0" fontId="42" fillId="20" borderId="14" xfId="0" applyFont="1" applyFill="1" applyBorder="1" applyAlignment="1">
      <alignment horizontal="center" vertical="center"/>
    </xf>
    <xf numFmtId="165" fontId="42" fillId="20" borderId="14" xfId="0" applyNumberFormat="1" applyFont="1" applyFill="1" applyBorder="1" applyAlignment="1">
      <alignment horizontal="right" vertical="center"/>
    </xf>
    <xf numFmtId="1" fontId="42" fillId="20" borderId="14" xfId="40" applyNumberFormat="1" applyFont="1" applyFill="1" applyBorder="1" applyAlignment="1" applyProtection="1">
      <alignment horizontal="center" vertical="center"/>
    </xf>
    <xf numFmtId="0" fontId="42" fillId="20"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0" fontId="44" fillId="0" borderId="11" xfId="0" applyFont="1" applyBorder="1" applyAlignment="1">
      <alignment horizontal="center" vertical="center"/>
    </xf>
    <xf numFmtId="0" fontId="42" fillId="0" borderId="10" xfId="0" applyFont="1" applyBorder="1" applyAlignment="1">
      <alignment horizontal="center" vertical="center"/>
    </xf>
    <xf numFmtId="0" fontId="42" fillId="0" borderId="10" xfId="0" applyFont="1" applyBorder="1" applyAlignment="1">
      <alignment horizontal="left" vertical="center" wrapText="1" indent="1"/>
    </xf>
    <xf numFmtId="0" fontId="42" fillId="20" borderId="10" xfId="0" applyFont="1" applyFill="1" applyBorder="1" applyAlignment="1">
      <alignment horizontal="center" vertical="center"/>
    </xf>
    <xf numFmtId="1" fontId="42" fillId="20" borderId="10" xfId="40" applyNumberFormat="1" applyFont="1" applyFill="1" applyBorder="1" applyAlignment="1" applyProtection="1">
      <alignment horizontal="center" vertical="center"/>
    </xf>
    <xf numFmtId="0" fontId="45" fillId="0" borderId="10" xfId="0" applyFont="1" applyBorder="1" applyAlignment="1">
      <alignment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0" fontId="42" fillId="0" borderId="0" xfId="0" applyFont="1" applyAlignment="1">
      <alignment vertical="center"/>
    </xf>
    <xf numFmtId="0" fontId="48" fillId="24" borderId="0" xfId="0" applyFont="1" applyFill="1" applyAlignment="1" applyProtection="1">
      <alignment vertical="center"/>
      <protection locked="0"/>
    </xf>
    <xf numFmtId="0" fontId="49" fillId="24" borderId="0" xfId="0" applyFont="1" applyFill="1"/>
    <xf numFmtId="0" fontId="50" fillId="24" borderId="0" xfId="0" applyFont="1" applyFill="1" applyAlignment="1">
      <alignment vertical="center"/>
    </xf>
    <xf numFmtId="1" fontId="44" fillId="22" borderId="11" xfId="0" applyNumberFormat="1" applyFont="1" applyFill="1" applyBorder="1" applyAlignment="1">
      <alignment horizontal="center" vertical="center"/>
    </xf>
    <xf numFmtId="9" fontId="44" fillId="22" borderId="11" xfId="40" applyFont="1" applyFill="1" applyBorder="1" applyAlignment="1" applyProtection="1">
      <alignment horizontal="center" vertical="center"/>
    </xf>
    <xf numFmtId="0" fontId="54" fillId="27" borderId="16" xfId="0" applyFont="1" applyFill="1" applyBorder="1" applyAlignment="1">
      <alignment horizontal="center" vertical="center" wrapText="1"/>
    </xf>
    <xf numFmtId="0" fontId="52" fillId="27" borderId="16" xfId="0" applyFont="1" applyFill="1" applyBorder="1" applyAlignment="1">
      <alignment horizontal="left" vertical="center"/>
    </xf>
    <xf numFmtId="0" fontId="52" fillId="27" borderId="16" xfId="0" applyFont="1" applyFill="1" applyBorder="1" applyAlignment="1">
      <alignment horizontal="center" vertical="center" wrapText="1"/>
    </xf>
    <xf numFmtId="0" fontId="52" fillId="27" borderId="16" xfId="0" applyFont="1" applyFill="1" applyBorder="1" applyAlignment="1">
      <alignment horizontal="center" vertical="center"/>
    </xf>
    <xf numFmtId="0" fontId="54" fillId="26" borderId="17" xfId="0" applyFont="1" applyFill="1" applyBorder="1" applyAlignment="1">
      <alignment horizontal="center" vertical="center" shrinkToFit="1"/>
    </xf>
    <xf numFmtId="0" fontId="54" fillId="26" borderId="16" xfId="0" applyFont="1" applyFill="1" applyBorder="1"/>
    <xf numFmtId="0" fontId="54" fillId="23" borderId="16" xfId="0" applyFont="1" applyFill="1" applyBorder="1"/>
    <xf numFmtId="0" fontId="56" fillId="23" borderId="0" xfId="0" applyFont="1" applyFill="1"/>
    <xf numFmtId="166" fontId="53" fillId="23" borderId="15" xfId="0" applyNumberFormat="1" applyFont="1" applyFill="1" applyBorder="1" applyAlignment="1">
      <alignment horizontal="center" vertical="center" shrinkToFit="1"/>
    </xf>
    <xf numFmtId="0" fontId="47" fillId="23" borderId="0" xfId="0" applyFont="1" applyFill="1" applyAlignment="1">
      <alignment vertical="center"/>
    </xf>
    <xf numFmtId="0" fontId="46" fillId="25" borderId="0" xfId="0" applyFont="1" applyFill="1" applyAlignment="1" applyProtection="1">
      <alignment vertical="center"/>
      <protection locked="0"/>
    </xf>
    <xf numFmtId="0" fontId="57" fillId="25" borderId="0" xfId="34" applyNumberFormat="1" applyFont="1" applyFill="1" applyBorder="1" applyAlignment="1" applyProtection="1">
      <alignment horizontal="right" vertical="center"/>
      <protection locked="0"/>
    </xf>
    <xf numFmtId="0" fontId="51" fillId="25" borderId="0" xfId="0" applyFont="1" applyFill="1" applyAlignment="1" applyProtection="1">
      <alignment vertical="center"/>
      <protection locked="0"/>
    </xf>
    <xf numFmtId="0" fontId="40" fillId="25" borderId="0" xfId="0" applyFont="1" applyFill="1" applyAlignment="1">
      <alignment vertical="center"/>
    </xf>
    <xf numFmtId="0" fontId="54" fillId="26" borderId="18" xfId="0" applyFont="1" applyFill="1" applyBorder="1" applyAlignment="1">
      <alignment horizontal="center" vertical="center" shrinkToFit="1"/>
    </xf>
    <xf numFmtId="0" fontId="54" fillId="26" borderId="19" xfId="0" applyFont="1" applyFill="1" applyBorder="1" applyAlignment="1">
      <alignment horizontal="center" vertical="center" shrinkToFit="1"/>
    </xf>
    <xf numFmtId="0" fontId="54" fillId="26" borderId="20" xfId="0" applyFont="1" applyFill="1" applyBorder="1" applyAlignment="1">
      <alignment horizontal="center" vertical="center" shrinkToFit="1"/>
    </xf>
    <xf numFmtId="0" fontId="54" fillId="26" borderId="21" xfId="0" applyFont="1" applyFill="1" applyBorder="1" applyAlignment="1">
      <alignment horizontal="center" vertical="center" shrinkToFit="1"/>
    </xf>
    <xf numFmtId="166" fontId="53" fillId="23" borderId="22" xfId="0" applyNumberFormat="1" applyFont="1" applyFill="1" applyBorder="1" applyAlignment="1">
      <alignment horizontal="center" vertical="center" shrinkToFit="1"/>
    </xf>
    <xf numFmtId="166" fontId="53" fillId="23" borderId="23" xfId="0" applyNumberFormat="1" applyFont="1" applyFill="1" applyBorder="1" applyAlignment="1">
      <alignment horizontal="center" vertical="center" shrinkToFit="1"/>
    </xf>
    <xf numFmtId="166" fontId="53" fillId="23" borderId="24" xfId="0" applyNumberFormat="1" applyFont="1" applyFill="1" applyBorder="1" applyAlignment="1">
      <alignment horizontal="center" vertical="center" shrinkToFit="1"/>
    </xf>
    <xf numFmtId="166" fontId="53" fillId="23" borderId="25" xfId="0" applyNumberFormat="1" applyFont="1" applyFill="1" applyBorder="1" applyAlignment="1">
      <alignment horizontal="center" vertical="center" shrinkToFit="1"/>
    </xf>
    <xf numFmtId="166" fontId="53" fillId="23" borderId="26" xfId="0" applyNumberFormat="1" applyFont="1" applyFill="1" applyBorder="1" applyAlignment="1">
      <alignment horizontal="center" vertical="center" shrinkToFit="1"/>
    </xf>
    <xf numFmtId="166" fontId="53" fillId="23" borderId="27" xfId="0" applyNumberFormat="1" applyFont="1" applyFill="1" applyBorder="1" applyAlignment="1">
      <alignment horizontal="center" vertical="center" shrinkToFit="1"/>
    </xf>
    <xf numFmtId="166" fontId="53" fillId="23" borderId="28" xfId="0" applyNumberFormat="1" applyFont="1" applyFill="1" applyBorder="1" applyAlignment="1">
      <alignment horizontal="center" vertical="center" shrinkToFit="1"/>
    </xf>
    <xf numFmtId="166" fontId="53" fillId="23" borderId="29" xfId="0" applyNumberFormat="1" applyFont="1" applyFill="1" applyBorder="1" applyAlignment="1">
      <alignment horizontal="center" vertical="center" shrinkToFit="1"/>
    </xf>
    <xf numFmtId="166" fontId="53" fillId="23" borderId="30" xfId="0" applyNumberFormat="1" applyFont="1" applyFill="1" applyBorder="1" applyAlignment="1">
      <alignment horizontal="center" vertical="center" shrinkToFit="1"/>
    </xf>
    <xf numFmtId="166" fontId="53" fillId="23" borderId="31" xfId="0" applyNumberFormat="1" applyFont="1" applyFill="1" applyBorder="1" applyAlignment="1">
      <alignment horizontal="center" vertical="center" shrinkToFit="1"/>
    </xf>
    <xf numFmtId="166" fontId="53" fillId="23" borderId="32" xfId="0" applyNumberFormat="1" applyFont="1" applyFill="1" applyBorder="1" applyAlignment="1">
      <alignment horizontal="center" vertical="center" shrinkToFit="1"/>
    </xf>
    <xf numFmtId="166" fontId="53" fillId="23" borderId="33" xfId="0" applyNumberFormat="1" applyFont="1" applyFill="1" applyBorder="1" applyAlignment="1">
      <alignment horizontal="center" vertical="center" shrinkToFit="1"/>
    </xf>
    <xf numFmtId="166" fontId="53" fillId="23" borderId="34" xfId="0" applyNumberFormat="1" applyFont="1" applyFill="1" applyBorder="1" applyAlignment="1">
      <alignment horizontal="center" vertical="center" shrinkToFit="1"/>
    </xf>
    <xf numFmtId="166" fontId="53" fillId="23" borderId="35" xfId="0" applyNumberFormat="1" applyFont="1" applyFill="1" applyBorder="1" applyAlignment="1">
      <alignment horizontal="center" vertical="center" shrinkToFit="1"/>
    </xf>
    <xf numFmtId="166" fontId="53" fillId="23" borderId="36" xfId="0" applyNumberFormat="1" applyFont="1" applyFill="1" applyBorder="1" applyAlignment="1">
      <alignment horizontal="center" vertical="center" shrinkToFit="1"/>
    </xf>
    <xf numFmtId="0" fontId="43" fillId="20" borderId="14" xfId="0" applyFont="1" applyFill="1" applyBorder="1" applyAlignment="1">
      <alignment horizontal="left" vertical="center" indent="1"/>
    </xf>
    <xf numFmtId="0" fontId="43" fillId="20" borderId="10" xfId="0" applyFont="1" applyFill="1" applyBorder="1" applyAlignment="1">
      <alignment horizontal="left" vertical="center" indent="1"/>
    </xf>
    <xf numFmtId="165" fontId="60" fillId="20" borderId="10" xfId="0" applyNumberFormat="1" applyFont="1" applyFill="1" applyBorder="1" applyAlignment="1">
      <alignment horizontal="right" vertical="center"/>
    </xf>
    <xf numFmtId="165" fontId="61" fillId="20" borderId="10" xfId="0" applyNumberFormat="1" applyFont="1" applyFill="1" applyBorder="1" applyAlignment="1">
      <alignment horizontal="right" vertical="center"/>
    </xf>
    <xf numFmtId="0" fontId="52" fillId="27" borderId="16" xfId="0" applyFont="1" applyFill="1" applyBorder="1" applyAlignment="1">
      <alignment horizontal="right" vertical="center" wrapText="1"/>
    </xf>
    <xf numFmtId="165" fontId="61" fillId="21" borderId="11" xfId="0" applyNumberFormat="1" applyFont="1" applyFill="1" applyBorder="1" applyAlignment="1">
      <alignment horizontal="center" vertical="center"/>
    </xf>
    <xf numFmtId="165" fontId="60" fillId="20" borderId="10" xfId="0" applyNumberFormat="1" applyFont="1" applyFill="1" applyBorder="1" applyAlignment="1">
      <alignment horizontal="center" vertical="center"/>
    </xf>
    <xf numFmtId="165" fontId="61" fillId="20" borderId="10" xfId="0" applyNumberFormat="1" applyFont="1" applyFill="1" applyBorder="1" applyAlignment="1">
      <alignment horizontal="center" vertical="center"/>
    </xf>
    <xf numFmtId="0" fontId="62" fillId="0" borderId="10" xfId="0" applyFont="1" applyBorder="1" applyAlignment="1">
      <alignment vertical="center"/>
    </xf>
    <xf numFmtId="165" fontId="63" fillId="0" borderId="11" xfId="0" applyNumberFormat="1" applyFont="1" applyBorder="1" applyAlignment="1">
      <alignment horizontal="center" vertical="center"/>
    </xf>
    <xf numFmtId="0" fontId="63" fillId="0" borderId="10" xfId="0" applyFont="1" applyBorder="1" applyAlignment="1">
      <alignment horizontal="left" vertical="center" wrapText="1" indent="1"/>
    </xf>
    <xf numFmtId="0" fontId="63" fillId="0" borderId="10" xfId="0" applyFont="1" applyBorder="1" applyAlignment="1">
      <alignment vertical="center"/>
    </xf>
    <xf numFmtId="0" fontId="63" fillId="0" borderId="11" xfId="0" applyFont="1" applyBorder="1" applyAlignment="1">
      <alignment horizontal="center" vertical="center"/>
    </xf>
    <xf numFmtId="0" fontId="58" fillId="20" borderId="14" xfId="0" applyFont="1" applyFill="1" applyBorder="1" applyAlignment="1">
      <alignment horizontal="left" vertical="center"/>
    </xf>
    <xf numFmtId="0" fontId="59" fillId="21" borderId="10" xfId="0" applyFont="1" applyFill="1" applyBorder="1" applyAlignment="1">
      <alignment horizontal="left" vertical="center"/>
    </xf>
    <xf numFmtId="0" fontId="58" fillId="20" borderId="10" xfId="0" applyFont="1" applyFill="1" applyBorder="1" applyAlignment="1">
      <alignment horizontal="left" vertical="center"/>
    </xf>
    <xf numFmtId="1" fontId="64" fillId="20" borderId="14" xfId="0" applyNumberFormat="1" applyFont="1" applyFill="1" applyBorder="1" applyAlignment="1">
      <alignment horizontal="center" vertical="center"/>
    </xf>
    <xf numFmtId="1" fontId="65" fillId="21" borderId="11" xfId="0" applyNumberFormat="1" applyFont="1" applyFill="1" applyBorder="1" applyAlignment="1">
      <alignment horizontal="center" vertical="center"/>
    </xf>
    <xf numFmtId="1" fontId="64" fillId="20" borderId="10" xfId="0" applyNumberFormat="1" applyFont="1" applyFill="1" applyBorder="1" applyAlignment="1">
      <alignment horizontal="center" vertical="center"/>
    </xf>
    <xf numFmtId="1" fontId="64" fillId="0" borderId="10" xfId="0" applyNumberFormat="1" applyFont="1" applyBorder="1" applyAlignment="1">
      <alignment horizontal="center" vertical="center"/>
    </xf>
    <xf numFmtId="0" fontId="66" fillId="23" borderId="0" xfId="0" applyFont="1" applyFill="1"/>
    <xf numFmtId="0" fontId="67" fillId="23" borderId="0" xfId="0" applyFont="1" applyFill="1" applyAlignment="1" applyProtection="1">
      <alignment vertical="center"/>
      <protection locked="0"/>
    </xf>
    <xf numFmtId="0" fontId="68" fillId="23" borderId="0" xfId="34" applyNumberFormat="1" applyFont="1" applyFill="1" applyBorder="1" applyAlignment="1" applyProtection="1">
      <alignment horizontal="right" vertical="center"/>
      <protection locked="0"/>
    </xf>
    <xf numFmtId="0" fontId="69" fillId="23" borderId="0" xfId="0" applyFont="1" applyFill="1" applyAlignment="1" applyProtection="1">
      <alignment vertical="center"/>
      <protection locked="0"/>
    </xf>
    <xf numFmtId="0" fontId="70" fillId="23" borderId="0" xfId="0" applyFont="1" applyFill="1" applyAlignment="1">
      <alignment vertical="center"/>
    </xf>
    <xf numFmtId="1" fontId="61" fillId="21" borderId="11" xfId="0" applyNumberFormat="1" applyFont="1" applyFill="1" applyBorder="1" applyAlignment="1">
      <alignment horizontal="right" vertical="center" indent="1"/>
    </xf>
    <xf numFmtId="1" fontId="61" fillId="20" borderId="10" xfId="0" applyNumberFormat="1" applyFont="1" applyFill="1" applyBorder="1" applyAlignment="1">
      <alignment horizontal="right" vertical="center" indent="1"/>
    </xf>
    <xf numFmtId="1" fontId="61" fillId="20" borderId="14" xfId="0" applyNumberFormat="1" applyFont="1" applyFill="1" applyBorder="1" applyAlignment="1">
      <alignment horizontal="center" vertical="center"/>
    </xf>
    <xf numFmtId="1" fontId="61" fillId="0" borderId="10" xfId="0" applyNumberFormat="1" applyFont="1" applyBorder="1" applyAlignment="1">
      <alignment horizontal="center" vertical="center"/>
    </xf>
    <xf numFmtId="0" fontId="71" fillId="23" borderId="0" xfId="0" applyFont="1" applyFill="1"/>
    <xf numFmtId="0" fontId="72" fillId="23" borderId="0" xfId="0" applyFont="1" applyFill="1" applyAlignment="1">
      <alignment vertical="center"/>
    </xf>
    <xf numFmtId="0" fontId="74" fillId="25" borderId="0" xfId="0" applyFont="1" applyFill="1" applyAlignment="1" applyProtection="1">
      <alignment horizontal="left" vertical="center" indent="1"/>
      <protection locked="0"/>
    </xf>
    <xf numFmtId="0" fontId="73" fillId="23" borderId="0" xfId="0" applyFont="1" applyFill="1" applyAlignment="1">
      <alignment horizontal="right" vertical="center" indent="1"/>
    </xf>
    <xf numFmtId="0" fontId="73" fillId="22" borderId="37" xfId="0" applyFont="1" applyFill="1" applyBorder="1" applyAlignment="1" applyProtection="1">
      <alignment horizontal="center" vertical="center"/>
      <protection locked="0"/>
    </xf>
    <xf numFmtId="0" fontId="75" fillId="23" borderId="41" xfId="0" applyFont="1" applyFill="1" applyBorder="1" applyAlignment="1">
      <alignment vertical="center"/>
    </xf>
    <xf numFmtId="0" fontId="75" fillId="23" borderId="0" xfId="0" applyFont="1" applyFill="1" applyAlignment="1">
      <alignment vertical="center"/>
    </xf>
    <xf numFmtId="0" fontId="75" fillId="23" borderId="42" xfId="0" applyFont="1" applyFill="1" applyBorder="1" applyAlignment="1">
      <alignment vertical="center"/>
    </xf>
    <xf numFmtId="0" fontId="76" fillId="24" borderId="0" xfId="0" applyFont="1" applyFill="1" applyAlignment="1" applyProtection="1">
      <alignment horizontal="left" vertical="center" indent="1"/>
      <protection locked="0"/>
    </xf>
    <xf numFmtId="0" fontId="35" fillId="0" borderId="0" xfId="34" applyFont="1" applyAlignment="1" applyProtection="1"/>
    <xf numFmtId="0" fontId="77" fillId="0" borderId="0" xfId="0" applyFont="1"/>
    <xf numFmtId="0" fontId="78" fillId="0" borderId="0" xfId="0" applyFont="1" applyAlignment="1">
      <alignment horizontal="left" wrapText="1"/>
    </xf>
    <xf numFmtId="0" fontId="78" fillId="0" borderId="0" xfId="0" applyFont="1" applyAlignment="1">
      <alignment wrapText="1"/>
    </xf>
    <xf numFmtId="0" fontId="79" fillId="0" borderId="0" xfId="0" applyFont="1" applyAlignment="1">
      <alignment vertical="center"/>
    </xf>
    <xf numFmtId="0" fontId="78" fillId="0" borderId="0" xfId="0" applyFont="1" applyAlignment="1">
      <alignment vertical="center" wrapText="1"/>
    </xf>
    <xf numFmtId="0" fontId="4" fillId="0" borderId="0" xfId="0" applyFont="1" applyAlignment="1">
      <alignment vertical="center"/>
    </xf>
    <xf numFmtId="0" fontId="79" fillId="0" borderId="0" xfId="0" applyFont="1"/>
    <xf numFmtId="0" fontId="80" fillId="0" borderId="0" xfId="0" applyFont="1" applyAlignment="1">
      <alignment vertical="center" wrapText="1"/>
    </xf>
    <xf numFmtId="0" fontId="82" fillId="0" borderId="0" xfId="0" applyFont="1"/>
    <xf numFmtId="0" fontId="35" fillId="0" borderId="0" xfId="34" applyFont="1" applyFill="1" applyBorder="1" applyAlignment="1" applyProtection="1">
      <alignment vertical="center"/>
    </xf>
    <xf numFmtId="0" fontId="83" fillId="0" borderId="0" xfId="0" applyFont="1" applyAlignment="1">
      <alignment horizontal="right"/>
    </xf>
    <xf numFmtId="0" fontId="78" fillId="0" borderId="0" xfId="0" applyFont="1"/>
    <xf numFmtId="0" fontId="82" fillId="0" borderId="0" xfId="0" applyFont="1" applyAlignment="1">
      <alignment horizontal="right"/>
    </xf>
    <xf numFmtId="0" fontId="85" fillId="0" borderId="0" xfId="0" applyFont="1" applyAlignment="1">
      <alignment vertical="center" wrapText="1"/>
    </xf>
    <xf numFmtId="0" fontId="78" fillId="0" borderId="0" xfId="0" applyFont="1" applyAlignment="1">
      <alignment horizontal="left" vertical="center" wrapText="1"/>
    </xf>
    <xf numFmtId="0" fontId="78" fillId="0" borderId="0" xfId="0" applyFont="1" applyAlignment="1">
      <alignment horizontal="left" indent="1"/>
    </xf>
    <xf numFmtId="0" fontId="85" fillId="0" borderId="0" xfId="0" applyFont="1"/>
    <xf numFmtId="0" fontId="83" fillId="0" borderId="0" xfId="0" applyFont="1" applyAlignment="1">
      <alignment horizontal="left" wrapText="1"/>
    </xf>
    <xf numFmtId="0" fontId="34" fillId="0" borderId="0" xfId="0" quotePrefix="1" applyFont="1" applyAlignment="1">
      <alignment horizontal="left" indent="1"/>
    </xf>
    <xf numFmtId="0" fontId="78" fillId="0" borderId="0" xfId="0" quotePrefix="1" applyFont="1" applyAlignment="1">
      <alignment horizontal="left" wrapText="1" indent="1"/>
    </xf>
    <xf numFmtId="0" fontId="78" fillId="0" borderId="0" xfId="0" quotePrefix="1" applyFont="1" applyAlignment="1">
      <alignment wrapText="1"/>
    </xf>
    <xf numFmtId="0" fontId="49" fillId="24" borderId="0" xfId="0" applyFont="1" applyFill="1" applyAlignment="1">
      <alignment horizontal="center" vertical="center"/>
    </xf>
    <xf numFmtId="165" fontId="63" fillId="0" borderId="0" xfId="0" applyNumberFormat="1" applyFont="1" applyAlignment="1">
      <alignment horizontal="center" vertical="center"/>
    </xf>
    <xf numFmtId="165" fontId="61" fillId="21" borderId="0" xfId="0" applyNumberFormat="1" applyFont="1" applyFill="1" applyAlignment="1">
      <alignment horizontal="center" vertical="center"/>
    </xf>
    <xf numFmtId="1" fontId="44" fillId="22" borderId="0" xfId="0" applyNumberFormat="1" applyFont="1" applyFill="1" applyAlignment="1">
      <alignment horizontal="center" vertical="center"/>
    </xf>
    <xf numFmtId="9" fontId="44" fillId="22" borderId="0" xfId="40" applyFont="1" applyFill="1" applyBorder="1" applyAlignment="1" applyProtection="1">
      <alignment horizontal="center" vertical="center"/>
    </xf>
    <xf numFmtId="1" fontId="61" fillId="21" borderId="0" xfId="0" applyNumberFormat="1" applyFont="1" applyFill="1" applyAlignment="1">
      <alignment horizontal="right" vertical="center" indent="1"/>
    </xf>
    <xf numFmtId="1" fontId="65" fillId="21" borderId="0" xfId="0" applyNumberFormat="1" applyFont="1" applyFill="1" applyAlignment="1">
      <alignment horizontal="center" vertical="center"/>
    </xf>
    <xf numFmtId="0" fontId="44" fillId="0" borderId="0" xfId="0" applyFont="1" applyAlignment="1">
      <alignment horizontal="center" vertical="center"/>
    </xf>
    <xf numFmtId="0" fontId="88" fillId="0" borderId="10" xfId="0" applyFont="1" applyBorder="1" applyAlignment="1">
      <alignment horizontal="left" vertical="center" wrapText="1" indent="1"/>
    </xf>
    <xf numFmtId="0" fontId="88" fillId="0" borderId="10" xfId="0" applyFont="1" applyBorder="1" applyAlignment="1">
      <alignment vertical="center"/>
    </xf>
    <xf numFmtId="0" fontId="88" fillId="0" borderId="11" xfId="0" applyFont="1" applyBorder="1" applyAlignment="1">
      <alignment horizontal="center" vertical="center"/>
    </xf>
    <xf numFmtId="165" fontId="88" fillId="0" borderId="11" xfId="0" applyNumberFormat="1" applyFont="1" applyBorder="1" applyAlignment="1">
      <alignment horizontal="center" vertical="center"/>
    </xf>
    <xf numFmtId="165" fontId="89" fillId="21" borderId="11" xfId="0" applyNumberFormat="1" applyFont="1" applyFill="1" applyBorder="1" applyAlignment="1">
      <alignment horizontal="center" vertical="center"/>
    </xf>
    <xf numFmtId="1" fontId="90" fillId="22" borderId="11" xfId="0" applyNumberFormat="1" applyFont="1" applyFill="1" applyBorder="1" applyAlignment="1">
      <alignment horizontal="center" vertical="center"/>
    </xf>
    <xf numFmtId="9" fontId="90" fillId="22" borderId="11" xfId="40" applyFont="1" applyFill="1" applyBorder="1" applyAlignment="1" applyProtection="1">
      <alignment horizontal="center" vertical="center"/>
    </xf>
    <xf numFmtId="1" fontId="89" fillId="21" borderId="11" xfId="0" applyNumberFormat="1" applyFont="1" applyFill="1" applyBorder="1" applyAlignment="1">
      <alignment horizontal="right" vertical="center" indent="1"/>
    </xf>
    <xf numFmtId="0" fontId="70" fillId="0" borderId="10" xfId="0" applyFont="1" applyBorder="1" applyAlignment="1">
      <alignment horizontal="left" vertical="center" wrapText="1" indent="1"/>
    </xf>
    <xf numFmtId="0" fontId="90" fillId="0" borderId="11" xfId="0" applyFont="1" applyBorder="1" applyAlignment="1">
      <alignment horizontal="center" vertical="center"/>
    </xf>
    <xf numFmtId="0" fontId="91" fillId="0" borderId="10" xfId="0" applyFont="1" applyBorder="1" applyAlignment="1">
      <alignment horizontal="left" vertical="center" wrapText="1" indent="1"/>
    </xf>
    <xf numFmtId="9" fontId="92" fillId="22" borderId="11" xfId="40" applyFont="1" applyFill="1" applyBorder="1" applyAlignment="1" applyProtection="1">
      <alignment horizontal="center" vertical="center"/>
    </xf>
    <xf numFmtId="0" fontId="88" fillId="21" borderId="10" xfId="0" applyFont="1" applyFill="1" applyBorder="1" applyAlignment="1">
      <alignment horizontal="left" vertical="center" wrapText="1" indent="1"/>
    </xf>
    <xf numFmtId="0" fontId="88" fillId="21" borderId="10" xfId="0" applyFont="1" applyFill="1" applyBorder="1" applyAlignment="1">
      <alignment vertical="center"/>
    </xf>
    <xf numFmtId="0" fontId="88" fillId="21" borderId="11" xfId="0" applyFont="1" applyFill="1" applyBorder="1" applyAlignment="1">
      <alignment horizontal="center" vertical="center"/>
    </xf>
    <xf numFmtId="165" fontId="88" fillId="21" borderId="11" xfId="0" applyNumberFormat="1" applyFont="1" applyFill="1" applyBorder="1" applyAlignment="1">
      <alignment horizontal="center" vertical="center"/>
    </xf>
    <xf numFmtId="1" fontId="90" fillId="21" borderId="11" xfId="0" applyNumberFormat="1" applyFont="1" applyFill="1" applyBorder="1" applyAlignment="1">
      <alignment horizontal="center" vertical="center"/>
    </xf>
    <xf numFmtId="9" fontId="90" fillId="21" borderId="11" xfId="40" applyFont="1" applyFill="1" applyBorder="1" applyAlignment="1" applyProtection="1">
      <alignment horizontal="center" vertical="center"/>
    </xf>
    <xf numFmtId="0" fontId="90" fillId="21" borderId="11" xfId="0" applyFont="1" applyFill="1" applyBorder="1" applyAlignment="1">
      <alignment horizontal="center" vertical="center"/>
    </xf>
    <xf numFmtId="0" fontId="91" fillId="21" borderId="10" xfId="0" applyFont="1" applyFill="1" applyBorder="1" applyAlignment="1">
      <alignment horizontal="left" vertical="center" wrapText="1" indent="1"/>
    </xf>
    <xf numFmtId="0" fontId="3" fillId="22" borderId="0" xfId="44" applyFill="1"/>
    <xf numFmtId="0" fontId="3" fillId="22" borderId="43" xfId="44" applyFill="1" applyBorder="1" applyAlignment="1">
      <alignment horizontal="center" vertical="top"/>
    </xf>
    <xf numFmtId="0" fontId="3" fillId="22" borderId="43" xfId="44" applyFill="1" applyBorder="1" applyAlignment="1">
      <alignment wrapText="1"/>
    </xf>
    <xf numFmtId="9" fontId="3" fillId="22" borderId="43" xfId="44" applyNumberFormat="1" applyFill="1" applyBorder="1" applyAlignment="1">
      <alignment horizontal="center" vertical="top"/>
    </xf>
    <xf numFmtId="9" fontId="94" fillId="28" borderId="43" xfId="44" applyNumberFormat="1" applyFont="1" applyFill="1" applyBorder="1" applyAlignment="1">
      <alignment horizontal="center"/>
    </xf>
    <xf numFmtId="0" fontId="63" fillId="0" borderId="0" xfId="0" applyFont="1" applyAlignment="1">
      <alignment horizontal="center" vertical="center"/>
    </xf>
    <xf numFmtId="9" fontId="88" fillId="20" borderId="10" xfId="40" applyFont="1" applyFill="1" applyBorder="1" applyAlignment="1" applyProtection="1">
      <alignment horizontal="center" vertical="center"/>
    </xf>
    <xf numFmtId="9" fontId="88" fillId="20" borderId="14" xfId="40" applyFont="1" applyFill="1" applyBorder="1" applyAlignment="1" applyProtection="1">
      <alignment horizontal="center" vertical="center"/>
    </xf>
    <xf numFmtId="0" fontId="2" fillId="22" borderId="0" xfId="45" applyFill="1"/>
    <xf numFmtId="0" fontId="94" fillId="28" borderId="43" xfId="45" applyFont="1" applyFill="1" applyBorder="1" applyAlignment="1">
      <alignment horizontal="center" vertical="center"/>
    </xf>
    <xf numFmtId="0" fontId="94" fillId="28" borderId="43" xfId="45" applyFont="1" applyFill="1" applyBorder="1" applyAlignment="1">
      <alignment horizontal="center" vertical="center" wrapText="1"/>
    </xf>
    <xf numFmtId="0" fontId="93" fillId="22" borderId="0" xfId="45" applyFont="1" applyFill="1" applyAlignment="1">
      <alignment horizontal="center" vertical="top"/>
    </xf>
    <xf numFmtId="168" fontId="3" fillId="22" borderId="43" xfId="44" applyNumberFormat="1" applyFill="1" applyBorder="1" applyAlignment="1">
      <alignment horizontal="center" vertical="top"/>
    </xf>
    <xf numFmtId="0" fontId="88" fillId="20" borderId="10" xfId="0" applyFont="1" applyFill="1" applyBorder="1" applyAlignment="1">
      <alignment vertical="center"/>
    </xf>
    <xf numFmtId="0" fontId="1" fillId="22" borderId="0" xfId="44" applyFont="1" applyFill="1"/>
    <xf numFmtId="10" fontId="3" fillId="22" borderId="43" xfId="44" applyNumberFormat="1" applyFill="1" applyBorder="1" applyAlignment="1">
      <alignment horizontal="center" vertical="top"/>
    </xf>
    <xf numFmtId="10" fontId="94" fillId="28" borderId="43" xfId="44" applyNumberFormat="1" applyFont="1" applyFill="1" applyBorder="1" applyAlignment="1">
      <alignment horizontal="center"/>
    </xf>
    <xf numFmtId="9" fontId="95" fillId="22" borderId="11" xfId="40" applyFont="1" applyFill="1" applyBorder="1" applyAlignment="1" applyProtection="1">
      <alignment horizontal="center" vertical="center"/>
    </xf>
    <xf numFmtId="0" fontId="94" fillId="28" borderId="43" xfId="44" applyFont="1" applyFill="1" applyBorder="1" applyAlignment="1">
      <alignment horizontal="left"/>
    </xf>
    <xf numFmtId="0" fontId="93" fillId="22" borderId="0" xfId="45" applyFont="1" applyFill="1" applyAlignment="1">
      <alignment horizontal="center"/>
    </xf>
    <xf numFmtId="0" fontId="93" fillId="22" borderId="0" xfId="45" applyFont="1" applyFill="1" applyAlignment="1">
      <alignment horizontal="center" vertical="top"/>
    </xf>
    <xf numFmtId="167" fontId="55" fillId="23" borderId="33" xfId="0" applyNumberFormat="1" applyFont="1" applyFill="1" applyBorder="1" applyAlignment="1">
      <alignment horizontal="center" vertical="center"/>
    </xf>
    <xf numFmtId="167" fontId="55" fillId="23" borderId="15" xfId="0" applyNumberFormat="1" applyFont="1" applyFill="1" applyBorder="1" applyAlignment="1">
      <alignment horizontal="center" vertical="center"/>
    </xf>
    <xf numFmtId="167" fontId="55" fillId="23" borderId="34" xfId="0" applyNumberFormat="1" applyFont="1" applyFill="1" applyBorder="1" applyAlignment="1">
      <alignment horizontal="center" vertical="center"/>
    </xf>
    <xf numFmtId="167" fontId="55" fillId="23" borderId="35" xfId="0" applyNumberFormat="1" applyFont="1" applyFill="1" applyBorder="1" applyAlignment="1">
      <alignment horizontal="center" vertical="center"/>
    </xf>
    <xf numFmtId="167" fontId="55" fillId="23" borderId="36" xfId="0" applyNumberFormat="1" applyFont="1" applyFill="1" applyBorder="1" applyAlignment="1">
      <alignment horizontal="center" vertical="center"/>
    </xf>
    <xf numFmtId="0" fontId="73" fillId="23" borderId="31" xfId="0" applyFont="1" applyFill="1" applyBorder="1" applyAlignment="1">
      <alignment horizontal="center" vertical="center"/>
    </xf>
    <xf numFmtId="0" fontId="73" fillId="23" borderId="15" xfId="0" applyFont="1" applyFill="1" applyBorder="1" applyAlignment="1">
      <alignment horizontal="center" vertical="center"/>
    </xf>
    <xf numFmtId="0" fontId="73" fillId="23" borderId="32" xfId="0" applyFont="1" applyFill="1" applyBorder="1" applyAlignment="1">
      <alignment horizontal="center" vertical="center"/>
    </xf>
    <xf numFmtId="0" fontId="73" fillId="23" borderId="33" xfId="0" applyFont="1" applyFill="1" applyBorder="1" applyAlignment="1">
      <alignment horizontal="center" vertical="center"/>
    </xf>
    <xf numFmtId="0" fontId="73" fillId="23" borderId="34" xfId="0" applyFont="1" applyFill="1" applyBorder="1" applyAlignment="1">
      <alignment horizontal="center" vertical="center"/>
    </xf>
    <xf numFmtId="0" fontId="73" fillId="23" borderId="35" xfId="0" applyFont="1" applyFill="1" applyBorder="1" applyAlignment="1">
      <alignment horizontal="center" vertical="center"/>
    </xf>
    <xf numFmtId="0" fontId="73" fillId="23" borderId="36" xfId="0" applyFont="1" applyFill="1" applyBorder="1" applyAlignment="1">
      <alignment horizontal="center" vertical="center"/>
    </xf>
    <xf numFmtId="167" fontId="55" fillId="23" borderId="29" xfId="0" applyNumberFormat="1" applyFont="1" applyFill="1" applyBorder="1" applyAlignment="1">
      <alignment horizontal="center" vertical="center"/>
    </xf>
    <xf numFmtId="167" fontId="55" fillId="23" borderId="30" xfId="0" applyNumberFormat="1" applyFont="1" applyFill="1" applyBorder="1" applyAlignment="1">
      <alignment horizontal="center" vertical="center"/>
    </xf>
    <xf numFmtId="167" fontId="55" fillId="23" borderId="31" xfId="0" applyNumberFormat="1" applyFont="1" applyFill="1" applyBorder="1" applyAlignment="1">
      <alignment horizontal="center" vertical="center"/>
    </xf>
    <xf numFmtId="167" fontId="55" fillId="23" borderId="32" xfId="0" applyNumberFormat="1" applyFont="1" applyFill="1" applyBorder="1" applyAlignment="1">
      <alignment horizontal="center" vertical="center"/>
    </xf>
    <xf numFmtId="0" fontId="87" fillId="24" borderId="0" xfId="34" applyFont="1" applyFill="1" applyAlignment="1" applyProtection="1">
      <alignment horizontal="left" vertical="center"/>
    </xf>
    <xf numFmtId="164" fontId="73" fillId="22" borderId="38" xfId="0" applyNumberFormat="1" applyFont="1" applyFill="1" applyBorder="1" applyAlignment="1" applyProtection="1">
      <alignment horizontal="center" vertical="center" shrinkToFit="1"/>
      <protection locked="0"/>
    </xf>
    <xf numFmtId="164" fontId="73" fillId="22" borderId="39" xfId="0" applyNumberFormat="1" applyFont="1" applyFill="1" applyBorder="1" applyAlignment="1" applyProtection="1">
      <alignment horizontal="center" vertical="center" shrinkToFit="1"/>
      <protection locked="0"/>
    </xf>
    <xf numFmtId="164" fontId="73" fillId="22" borderId="40" xfId="0" applyNumberFormat="1" applyFont="1" applyFill="1" applyBorder="1" applyAlignment="1" applyProtection="1">
      <alignment horizontal="center" vertical="center" shrinkToFit="1"/>
      <protection locked="0"/>
    </xf>
    <xf numFmtId="0" fontId="73" fillId="23" borderId="22" xfId="0" applyFont="1" applyFill="1" applyBorder="1" applyAlignment="1">
      <alignment horizontal="center" vertical="center"/>
    </xf>
    <xf numFmtId="0" fontId="73" fillId="23" borderId="23" xfId="0" applyFont="1" applyFill="1" applyBorder="1" applyAlignment="1">
      <alignment horizontal="center" vertical="center"/>
    </xf>
    <xf numFmtId="0" fontId="73" fillId="23" borderId="24" xfId="0" applyFont="1" applyFill="1" applyBorder="1" applyAlignment="1">
      <alignment horizontal="center" vertical="center"/>
    </xf>
    <xf numFmtId="0" fontId="73" fillId="23" borderId="25" xfId="0" applyFont="1" applyFill="1" applyBorder="1" applyAlignment="1">
      <alignment horizontal="center" vertical="center"/>
    </xf>
    <xf numFmtId="0" fontId="73" fillId="23" borderId="26" xfId="0" applyFont="1" applyFill="1" applyBorder="1" applyAlignment="1">
      <alignment horizontal="center" vertical="center"/>
    </xf>
    <xf numFmtId="0" fontId="73" fillId="23" borderId="27" xfId="0" applyFont="1" applyFill="1" applyBorder="1" applyAlignment="1">
      <alignment horizontal="center" vertical="center"/>
    </xf>
    <xf numFmtId="0" fontId="73" fillId="23" borderId="28" xfId="0" applyFont="1" applyFill="1" applyBorder="1" applyAlignment="1">
      <alignment horizontal="center" vertical="center"/>
    </xf>
    <xf numFmtId="0" fontId="73" fillId="23" borderId="29" xfId="0" applyFont="1" applyFill="1" applyBorder="1" applyAlignment="1">
      <alignment horizontal="center" vertical="center"/>
    </xf>
    <xf numFmtId="0" fontId="73" fillId="23" borderId="30" xfId="0" applyFont="1" applyFill="1" applyBorder="1" applyAlignment="1">
      <alignment horizontal="center" vertical="center"/>
    </xf>
    <xf numFmtId="167" fontId="55" fillId="23" borderId="22" xfId="0" applyNumberFormat="1" applyFont="1" applyFill="1" applyBorder="1" applyAlignment="1">
      <alignment horizontal="center" vertical="center"/>
    </xf>
    <xf numFmtId="167" fontId="55" fillId="23" borderId="23" xfId="0" applyNumberFormat="1" applyFont="1" applyFill="1" applyBorder="1" applyAlignment="1">
      <alignment horizontal="center" vertical="center"/>
    </xf>
    <xf numFmtId="167" fontId="55" fillId="23" borderId="24" xfId="0" applyNumberFormat="1" applyFont="1" applyFill="1" applyBorder="1" applyAlignment="1">
      <alignment horizontal="center" vertical="center"/>
    </xf>
    <xf numFmtId="167" fontId="55" fillId="23" borderId="25" xfId="0" applyNumberFormat="1" applyFont="1" applyFill="1" applyBorder="1" applyAlignment="1">
      <alignment horizontal="center" vertical="center"/>
    </xf>
    <xf numFmtId="167" fontId="55" fillId="23" borderId="26" xfId="0" applyNumberFormat="1" applyFont="1" applyFill="1" applyBorder="1" applyAlignment="1">
      <alignment horizontal="center" vertical="center"/>
    </xf>
    <xf numFmtId="167" fontId="55" fillId="23" borderId="27" xfId="0" applyNumberFormat="1" applyFont="1" applyFill="1" applyBorder="1" applyAlignment="1">
      <alignment horizontal="center" vertical="center"/>
    </xf>
    <xf numFmtId="167" fontId="55" fillId="23" borderId="28" xfId="0" applyNumberFormat="1" applyFont="1" applyFill="1" applyBorder="1" applyAlignment="1">
      <alignment horizontal="center" vertical="center"/>
    </xf>
    <xf numFmtId="0" fontId="77" fillId="0" borderId="0" xfId="0" applyFont="1" applyAlignment="1">
      <alignment horizontal="lef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26000000}"/>
    <cellStyle name="Normal 2 2" xfId="45" xr:uid="{00000000-0005-0000-0000-000027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5">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Progress Pekerjaan Aplikasi</a:t>
            </a:r>
            <a:r>
              <a:rPr lang="en-US" baseline="0"/>
              <a:t> Deposito Syariah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Summary!$H$4</c:f>
              <c:strCache>
                <c:ptCount val="1"/>
                <c:pt idx="0">
                  <c:v>ACC ACTUAL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Summary!$H$5:$H$13</c:f>
              <c:numCache>
                <c:formatCode>0.00%</c:formatCode>
                <c:ptCount val="9"/>
                <c:pt idx="0">
                  <c:v>0.05</c:v>
                </c:pt>
                <c:pt idx="1">
                  <c:v>0.1</c:v>
                </c:pt>
                <c:pt idx="2">
                  <c:v>0.2</c:v>
                </c:pt>
                <c:pt idx="3">
                  <c:v>0.3508589743589744</c:v>
                </c:pt>
                <c:pt idx="4">
                  <c:v>0.35919230769230776</c:v>
                </c:pt>
                <c:pt idx="5">
                  <c:v>0.36544230769230773</c:v>
                </c:pt>
              </c:numCache>
            </c:numRef>
          </c:val>
          <c:smooth val="0"/>
          <c:extLst>
            <c:ext xmlns:c16="http://schemas.microsoft.com/office/drawing/2014/chart" uri="{C3380CC4-5D6E-409C-BE32-E72D297353CC}">
              <c16:uniqueId val="{00000000-DE1B-44B5-85C1-A50926950CE0}"/>
            </c:ext>
          </c:extLst>
        </c:ser>
        <c:ser>
          <c:idx val="1"/>
          <c:order val="1"/>
          <c:tx>
            <c:strRef>
              <c:f>Summary!$I$4</c:f>
              <c:strCache>
                <c:ptCount val="1"/>
                <c:pt idx="0">
                  <c:v>ACC PLAN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Summary!$E$5:$E$13</c:f>
              <c:numCache>
                <c:formatCode>dd\-mmm\-yyyy</c:formatCode>
                <c:ptCount val="9"/>
                <c:pt idx="0">
                  <c:v>45086</c:v>
                </c:pt>
                <c:pt idx="1">
                  <c:v>45094</c:v>
                </c:pt>
                <c:pt idx="2">
                  <c:v>45124</c:v>
                </c:pt>
                <c:pt idx="3">
                  <c:v>45200</c:v>
                </c:pt>
                <c:pt idx="4">
                  <c:v>45270</c:v>
                </c:pt>
                <c:pt idx="5">
                  <c:v>45305</c:v>
                </c:pt>
                <c:pt idx="6">
                  <c:v>45350</c:v>
                </c:pt>
                <c:pt idx="7">
                  <c:v>45360</c:v>
                </c:pt>
                <c:pt idx="8">
                  <c:v>45391</c:v>
                </c:pt>
              </c:numCache>
            </c:numRef>
          </c:cat>
          <c:val>
            <c:numRef>
              <c:f>Summary!$I$5:$I$13</c:f>
              <c:numCache>
                <c:formatCode>0.00%</c:formatCode>
                <c:ptCount val="9"/>
                <c:pt idx="0">
                  <c:v>0.05</c:v>
                </c:pt>
                <c:pt idx="1">
                  <c:v>0.1</c:v>
                </c:pt>
                <c:pt idx="2">
                  <c:v>0.2</c:v>
                </c:pt>
                <c:pt idx="3">
                  <c:v>0.55000000000000004</c:v>
                </c:pt>
                <c:pt idx="4">
                  <c:v>0.70000000000000007</c:v>
                </c:pt>
                <c:pt idx="5">
                  <c:v>0.75000000000000011</c:v>
                </c:pt>
                <c:pt idx="6">
                  <c:v>0.85000000000000009</c:v>
                </c:pt>
                <c:pt idx="7">
                  <c:v>0.95000000000000007</c:v>
                </c:pt>
                <c:pt idx="8">
                  <c:v>1</c:v>
                </c:pt>
              </c:numCache>
            </c:numRef>
          </c:val>
          <c:smooth val="0"/>
          <c:extLst>
            <c:ext xmlns:c16="http://schemas.microsoft.com/office/drawing/2014/chart" uri="{C3380CC4-5D6E-409C-BE32-E72D297353CC}">
              <c16:uniqueId val="{00000001-DE1B-44B5-85C1-A50926950CE0}"/>
            </c:ext>
          </c:extLst>
        </c:ser>
        <c:dLbls>
          <c:showLegendKey val="0"/>
          <c:showVal val="0"/>
          <c:showCatName val="0"/>
          <c:showSerName val="0"/>
          <c:showPercent val="0"/>
          <c:showBubbleSize val="0"/>
        </c:dLbls>
        <c:smooth val="0"/>
        <c:axId val="320069535"/>
        <c:axId val="327074895"/>
      </c:lineChart>
      <c:dateAx>
        <c:axId val="320069535"/>
        <c:scaling>
          <c:orientation val="minMax"/>
        </c:scaling>
        <c:delete val="0"/>
        <c:axPos val="b"/>
        <c:numFmt formatCode="dd\-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74895"/>
        <c:crosses val="autoZero"/>
        <c:auto val="1"/>
        <c:lblOffset val="100"/>
        <c:baseTimeUnit val="days"/>
      </c:dateAx>
      <c:valAx>
        <c:axId val="327074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6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I$4" horiz="1" max="100" min="1" page="0" val="3"/>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781049</xdr:colOff>
      <xdr:row>15</xdr:row>
      <xdr:rowOff>19050</xdr:rowOff>
    </xdr:from>
    <xdr:to>
      <xdr:col>9</xdr:col>
      <xdr:colOff>28574</xdr:colOff>
      <xdr:row>35</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60614</xdr:colOff>
      <xdr:row>5</xdr:row>
      <xdr:rowOff>104775</xdr:rowOff>
    </xdr:from>
    <xdr:to>
      <xdr:col>25</xdr:col>
      <xdr:colOff>88323</xdr:colOff>
      <xdr:row>9</xdr:row>
      <xdr:rowOff>76200</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9"/>
  <sheetViews>
    <sheetView zoomScaleNormal="100" workbookViewId="0">
      <selection activeCell="G14" sqref="G14"/>
    </sheetView>
  </sheetViews>
  <sheetFormatPr defaultRowHeight="14.25" x14ac:dyDescent="0.2"/>
  <cols>
    <col min="1" max="1" width="11.7109375" style="168" customWidth="1"/>
    <col min="2" max="2" width="5.7109375" style="168" customWidth="1"/>
    <col min="3" max="3" width="36" style="168" customWidth="1"/>
    <col min="4" max="4" width="12.42578125" style="168" customWidth="1"/>
    <col min="5" max="5" width="13.42578125" style="168" bestFit="1" customWidth="1"/>
    <col min="6" max="7" width="24.28515625" style="168" bestFit="1" customWidth="1"/>
    <col min="8" max="8" width="14.5703125" style="168" bestFit="1" customWidth="1"/>
    <col min="9" max="9" width="11.5703125" style="168" bestFit="1" customWidth="1"/>
    <col min="10" max="16384" width="9.140625" style="168"/>
  </cols>
  <sheetData>
    <row r="1" spans="2:9" ht="20.25" x14ac:dyDescent="0.3">
      <c r="B1" s="187" t="s">
        <v>191</v>
      </c>
      <c r="C1" s="187"/>
      <c r="D1" s="187"/>
      <c r="E1" s="187"/>
      <c r="F1" s="187"/>
      <c r="G1" s="187"/>
      <c r="H1" s="187"/>
      <c r="I1" s="187"/>
    </row>
    <row r="2" spans="2:9" ht="20.25" x14ac:dyDescent="0.2">
      <c r="B2" s="188" t="s">
        <v>266</v>
      </c>
      <c r="C2" s="188"/>
      <c r="D2" s="188"/>
      <c r="E2" s="188"/>
      <c r="F2" s="188"/>
      <c r="G2" s="188"/>
      <c r="H2" s="188"/>
      <c r="I2" s="188"/>
    </row>
    <row r="3" spans="2:9" ht="20.25" x14ac:dyDescent="0.2">
      <c r="B3" s="179"/>
      <c r="C3" s="179"/>
      <c r="D3" s="179"/>
      <c r="E3" s="179"/>
      <c r="F3" s="179"/>
      <c r="G3" s="179"/>
      <c r="H3" s="179"/>
      <c r="I3" s="179"/>
    </row>
    <row r="4" spans="2:9" s="176" customFormat="1" ht="30" x14ac:dyDescent="0.2">
      <c r="B4" s="177" t="s">
        <v>192</v>
      </c>
      <c r="C4" s="177" t="s">
        <v>193</v>
      </c>
      <c r="D4" s="177" t="s">
        <v>194</v>
      </c>
      <c r="E4" s="177" t="s">
        <v>203</v>
      </c>
      <c r="F4" s="178" t="s">
        <v>204</v>
      </c>
      <c r="G4" s="177" t="s">
        <v>195</v>
      </c>
      <c r="H4" s="177" t="s">
        <v>205</v>
      </c>
      <c r="I4" s="177" t="s">
        <v>206</v>
      </c>
    </row>
    <row r="5" spans="2:9" x14ac:dyDescent="0.2">
      <c r="B5" s="169">
        <v>1</v>
      </c>
      <c r="C5" s="170" t="s">
        <v>132</v>
      </c>
      <c r="D5" s="171">
        <v>0.05</v>
      </c>
      <c r="E5" s="180">
        <f>'Deposito Syariah'!F9</f>
        <v>45086</v>
      </c>
      <c r="F5" s="183">
        <f>'Deposito Syariah'!H8</f>
        <v>1</v>
      </c>
      <c r="G5" s="183">
        <f t="shared" ref="G5" si="0">D5*F5</f>
        <v>0.05</v>
      </c>
      <c r="H5" s="183">
        <f>G5</f>
        <v>0.05</v>
      </c>
      <c r="I5" s="183">
        <f>D5</f>
        <v>0.05</v>
      </c>
    </row>
    <row r="6" spans="2:9" x14ac:dyDescent="0.2">
      <c r="B6" s="169">
        <v>2</v>
      </c>
      <c r="C6" s="170" t="s">
        <v>133</v>
      </c>
      <c r="D6" s="171">
        <v>0.05</v>
      </c>
      <c r="E6" s="180">
        <f>'Deposito Syariah'!F17</f>
        <v>45094</v>
      </c>
      <c r="F6" s="183">
        <f>'Deposito Syariah'!H14</f>
        <v>1</v>
      </c>
      <c r="G6" s="183">
        <f>D6*F6</f>
        <v>0.05</v>
      </c>
      <c r="H6" s="183">
        <f>G6+H5</f>
        <v>0.1</v>
      </c>
      <c r="I6" s="183">
        <f>D6+I5</f>
        <v>0.1</v>
      </c>
    </row>
    <row r="7" spans="2:9" x14ac:dyDescent="0.2">
      <c r="B7" s="169">
        <v>3</v>
      </c>
      <c r="C7" s="170" t="s">
        <v>181</v>
      </c>
      <c r="D7" s="171">
        <v>0.1</v>
      </c>
      <c r="E7" s="180">
        <f>'Deposito Syariah'!F23</f>
        <v>45124</v>
      </c>
      <c r="F7" s="183">
        <f>'Deposito Syariah'!H22</f>
        <v>1</v>
      </c>
      <c r="G7" s="183">
        <f>D7*F7</f>
        <v>0.1</v>
      </c>
      <c r="H7" s="183">
        <f>G7+H6</f>
        <v>0.2</v>
      </c>
      <c r="I7" s="183">
        <f t="shared" ref="I7:I13" si="1">D7+I6</f>
        <v>0.2</v>
      </c>
    </row>
    <row r="8" spans="2:9" ht="28.5" x14ac:dyDescent="0.2">
      <c r="B8" s="169">
        <v>4</v>
      </c>
      <c r="C8" s="170" t="s">
        <v>196</v>
      </c>
      <c r="D8" s="171">
        <v>0.35</v>
      </c>
      <c r="E8" s="180">
        <f>'Deposito Syariah'!F89</f>
        <v>45200</v>
      </c>
      <c r="F8" s="183">
        <f>'Deposito Syariah'!H28</f>
        <v>0.43102564102564117</v>
      </c>
      <c r="G8" s="183">
        <f>D8*F8</f>
        <v>0.15085897435897441</v>
      </c>
      <c r="H8" s="183">
        <f>G8+H7</f>
        <v>0.3508589743589744</v>
      </c>
      <c r="I8" s="183">
        <f t="shared" si="1"/>
        <v>0.55000000000000004</v>
      </c>
    </row>
    <row r="9" spans="2:9" x14ac:dyDescent="0.2">
      <c r="B9" s="169">
        <v>5</v>
      </c>
      <c r="C9" s="170" t="s">
        <v>180</v>
      </c>
      <c r="D9" s="171">
        <v>0.15</v>
      </c>
      <c r="E9" s="180">
        <f>'Deposito Syariah'!F110</f>
        <v>45270</v>
      </c>
      <c r="F9" s="183">
        <f>'Deposito Syariah'!H100</f>
        <v>5.5555555555555552E-2</v>
      </c>
      <c r="G9" s="183">
        <f t="shared" ref="G9:G10" si="2">D9*F9</f>
        <v>8.3333333333333332E-3</v>
      </c>
      <c r="H9" s="183">
        <f>G9+H8</f>
        <v>0.35919230769230776</v>
      </c>
      <c r="I9" s="183">
        <f t="shared" si="1"/>
        <v>0.70000000000000007</v>
      </c>
    </row>
    <row r="10" spans="2:9" ht="28.5" x14ac:dyDescent="0.2">
      <c r="B10" s="169">
        <v>6</v>
      </c>
      <c r="C10" s="170" t="s">
        <v>182</v>
      </c>
      <c r="D10" s="171">
        <v>0.05</v>
      </c>
      <c r="E10" s="180">
        <f>'Deposito Syariah'!F125</f>
        <v>45305</v>
      </c>
      <c r="F10" s="183">
        <f>'Deposito Syariah'!H120</f>
        <v>0.125</v>
      </c>
      <c r="G10" s="183">
        <f t="shared" si="2"/>
        <v>6.2500000000000003E-3</v>
      </c>
      <c r="H10" s="183">
        <f>G10+H9</f>
        <v>0.36544230769230773</v>
      </c>
      <c r="I10" s="183">
        <f t="shared" si="1"/>
        <v>0.75000000000000011</v>
      </c>
    </row>
    <row r="11" spans="2:9" x14ac:dyDescent="0.2">
      <c r="B11" s="169">
        <v>7</v>
      </c>
      <c r="C11" s="170" t="s">
        <v>197</v>
      </c>
      <c r="D11" s="171">
        <v>0.1</v>
      </c>
      <c r="E11" s="180">
        <f>'Deposito Syariah'!F131</f>
        <v>45350</v>
      </c>
      <c r="F11" s="183"/>
      <c r="G11" s="183"/>
      <c r="H11" s="183"/>
      <c r="I11" s="183">
        <f t="shared" si="1"/>
        <v>0.85000000000000009</v>
      </c>
    </row>
    <row r="12" spans="2:9" x14ac:dyDescent="0.2">
      <c r="B12" s="169">
        <v>8</v>
      </c>
      <c r="C12" s="170" t="s">
        <v>184</v>
      </c>
      <c r="D12" s="171">
        <v>0.1</v>
      </c>
      <c r="E12" s="180">
        <f>'Deposito Syariah'!F135</f>
        <v>45360</v>
      </c>
      <c r="F12" s="183"/>
      <c r="G12" s="183"/>
      <c r="H12" s="183"/>
      <c r="I12" s="183">
        <f t="shared" si="1"/>
        <v>0.95000000000000007</v>
      </c>
    </row>
    <row r="13" spans="2:9" x14ac:dyDescent="0.2">
      <c r="B13" s="169">
        <v>9</v>
      </c>
      <c r="C13" s="170" t="s">
        <v>135</v>
      </c>
      <c r="D13" s="171">
        <v>0.05</v>
      </c>
      <c r="E13" s="180">
        <f>'Deposito Syariah'!F141</f>
        <v>45391</v>
      </c>
      <c r="F13" s="183"/>
      <c r="G13" s="183"/>
      <c r="H13" s="183"/>
      <c r="I13" s="183">
        <f t="shared" si="1"/>
        <v>1</v>
      </c>
    </row>
    <row r="14" spans="2:9" ht="15" x14ac:dyDescent="0.25">
      <c r="B14" s="186" t="s">
        <v>198</v>
      </c>
      <c r="C14" s="186"/>
      <c r="D14" s="172">
        <f>SUM(D5:D13)</f>
        <v>1</v>
      </c>
      <c r="E14" s="172"/>
      <c r="F14" s="172"/>
      <c r="G14" s="184">
        <f>SUM(G5:G13)</f>
        <v>0.36544230769230773</v>
      </c>
      <c r="H14" s="172"/>
      <c r="I14" s="172"/>
    </row>
    <row r="19" spans="14:14" x14ac:dyDescent="0.2">
      <c r="N19" s="182"/>
    </row>
  </sheetData>
  <mergeCells count="3">
    <mergeCell ref="B14:C14"/>
    <mergeCell ref="B1:I1"/>
    <mergeCell ref="B2:I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T145"/>
  <sheetViews>
    <sheetView showGridLines="0" tabSelected="1" zoomScaleNormal="100" workbookViewId="0">
      <pane ySplit="7" topLeftCell="A53" activePane="bottomLeft" state="frozen"/>
      <selection pane="bottomLeft" activeCell="H81" sqref="H81"/>
    </sheetView>
  </sheetViews>
  <sheetFormatPr defaultColWidth="9.140625" defaultRowHeight="12.75" x14ac:dyDescent="0.2"/>
  <cols>
    <col min="1" max="1" width="6.85546875" style="25" customWidth="1"/>
    <col min="2" max="2" width="36.7109375" style="25" customWidth="1"/>
    <col min="3" max="3" width="6.85546875" style="25" hidden="1" customWidth="1"/>
    <col min="4" max="4" width="12.42578125" style="25" hidden="1" customWidth="1"/>
    <col min="5" max="6" width="12" style="25" customWidth="1"/>
    <col min="7" max="7" width="6" style="25" customWidth="1"/>
    <col min="8" max="8" width="6.7109375" style="25" customWidth="1"/>
    <col min="9" max="9" width="5.85546875" style="25" customWidth="1"/>
    <col min="10" max="10" width="1.42578125" style="25" customWidth="1"/>
    <col min="11" max="66" width="2.42578125" style="25" customWidth="1"/>
    <col min="67" max="16384" width="9.140625" style="25"/>
  </cols>
  <sheetData>
    <row r="1" spans="1:150" s="43" customFormat="1" ht="33" customHeight="1" x14ac:dyDescent="0.2">
      <c r="A1" s="117" t="s">
        <v>127</v>
      </c>
      <c r="B1" s="42"/>
      <c r="C1" s="42"/>
      <c r="D1" s="42"/>
      <c r="E1" s="42"/>
      <c r="F1" s="42"/>
      <c r="G1" s="140"/>
      <c r="K1" s="44"/>
      <c r="AD1" s="205"/>
      <c r="AE1" s="205"/>
      <c r="AF1" s="205"/>
      <c r="AG1" s="205"/>
      <c r="AH1" s="205"/>
      <c r="AI1" s="205"/>
      <c r="AJ1" s="205"/>
      <c r="AK1" s="205"/>
      <c r="AL1" s="205"/>
      <c r="AM1" s="205"/>
      <c r="AN1" s="205"/>
      <c r="AO1" s="205"/>
      <c r="AP1" s="205"/>
      <c r="AQ1" s="205"/>
      <c r="AR1" s="205"/>
    </row>
    <row r="2" spans="1:150" s="60" customFormat="1" ht="21" customHeight="1" x14ac:dyDescent="0.2">
      <c r="A2" s="111" t="s">
        <v>126</v>
      </c>
      <c r="B2" s="57"/>
      <c r="C2" s="57"/>
      <c r="D2" s="58"/>
      <c r="E2" s="57"/>
      <c r="F2" s="59"/>
    </row>
    <row r="3" spans="1:150" s="104" customFormat="1" ht="6.75" customHeight="1" thickBot="1" x14ac:dyDescent="0.25">
      <c r="A3" s="100"/>
      <c r="B3" s="101"/>
      <c r="C3" s="101"/>
      <c r="D3" s="102"/>
      <c r="E3" s="101"/>
      <c r="F3" s="103"/>
      <c r="K3" s="114"/>
      <c r="L3" s="115"/>
      <c r="M3" s="115"/>
      <c r="N3" s="115"/>
      <c r="O3" s="115"/>
      <c r="P3" s="115"/>
      <c r="Q3" s="116"/>
      <c r="R3" s="114"/>
      <c r="S3" s="115"/>
      <c r="T3" s="115"/>
      <c r="U3" s="115"/>
      <c r="V3" s="115"/>
      <c r="W3" s="115"/>
      <c r="X3" s="116"/>
      <c r="Y3" s="114"/>
      <c r="Z3" s="115"/>
      <c r="AA3" s="115"/>
      <c r="AB3" s="115"/>
      <c r="AC3" s="115"/>
      <c r="AD3" s="115"/>
      <c r="AE3" s="116"/>
      <c r="AF3" s="114"/>
      <c r="AG3" s="115"/>
      <c r="AH3" s="115"/>
      <c r="AI3" s="115"/>
      <c r="AJ3" s="115"/>
      <c r="AK3" s="115"/>
      <c r="AL3" s="116"/>
      <c r="AM3" s="114"/>
      <c r="AN3" s="115"/>
      <c r="AO3" s="115"/>
      <c r="AP3" s="115"/>
      <c r="AQ3" s="115"/>
      <c r="AR3" s="115"/>
      <c r="AS3" s="116"/>
      <c r="AT3" s="114"/>
      <c r="AU3" s="115"/>
      <c r="AV3" s="115"/>
      <c r="AW3" s="115"/>
      <c r="AX3" s="115"/>
      <c r="AY3" s="115"/>
      <c r="AZ3" s="116"/>
      <c r="BA3" s="114"/>
      <c r="BB3" s="115"/>
      <c r="BC3" s="115"/>
      <c r="BD3" s="115"/>
      <c r="BE3" s="115"/>
      <c r="BF3" s="115"/>
      <c r="BG3" s="116"/>
      <c r="BH3" s="114"/>
      <c r="BI3" s="115"/>
      <c r="BJ3" s="115"/>
      <c r="BK3" s="115"/>
      <c r="BL3" s="115"/>
      <c r="BM3" s="115"/>
      <c r="BN3" s="116"/>
    </row>
    <row r="4" spans="1:150" s="109" customFormat="1" ht="19.5" customHeight="1" thickBot="1" x14ac:dyDescent="0.25">
      <c r="B4" s="112" t="s">
        <v>124</v>
      </c>
      <c r="C4" s="206">
        <v>45082</v>
      </c>
      <c r="D4" s="207"/>
      <c r="E4" s="208"/>
      <c r="H4" s="112" t="s">
        <v>67</v>
      </c>
      <c r="I4" s="113">
        <v>3</v>
      </c>
      <c r="K4" s="209" t="str">
        <f>"Week "&amp;(K6-($C$4-WEEKDAY($C$4,1)+2))/7+1</f>
        <v>Week 3</v>
      </c>
      <c r="L4" s="195"/>
      <c r="M4" s="195"/>
      <c r="N4" s="195"/>
      <c r="O4" s="195"/>
      <c r="P4" s="195"/>
      <c r="Q4" s="210"/>
      <c r="R4" s="209" t="str">
        <f>"Week "&amp;(R6-($C$4-WEEKDAY($C$4,1)+2))/7+1</f>
        <v>Week 4</v>
      </c>
      <c r="S4" s="195"/>
      <c r="T4" s="195"/>
      <c r="U4" s="195"/>
      <c r="V4" s="195"/>
      <c r="W4" s="195"/>
      <c r="X4" s="211"/>
      <c r="Y4" s="212" t="str">
        <f>"Week "&amp;(Y6-($C$4-WEEKDAY($C$4,1)+2))/7+1</f>
        <v>Week 5</v>
      </c>
      <c r="Z4" s="195"/>
      <c r="AA4" s="195"/>
      <c r="AB4" s="195"/>
      <c r="AC4" s="195"/>
      <c r="AD4" s="195"/>
      <c r="AE4" s="213"/>
      <c r="AF4" s="214" t="str">
        <f>"Week "&amp;(AF6-($C$4-WEEKDAY($C$4,1)+2))/7+1</f>
        <v>Week 6</v>
      </c>
      <c r="AG4" s="195"/>
      <c r="AH4" s="195"/>
      <c r="AI4" s="195"/>
      <c r="AJ4" s="195"/>
      <c r="AK4" s="195"/>
      <c r="AL4" s="215"/>
      <c r="AM4" s="216" t="str">
        <f>"Week "&amp;(AM6-($C$4-WEEKDAY($C$4,1)+2))/7+1</f>
        <v>Week 7</v>
      </c>
      <c r="AN4" s="195"/>
      <c r="AO4" s="195"/>
      <c r="AP4" s="195"/>
      <c r="AQ4" s="195"/>
      <c r="AR4" s="195"/>
      <c r="AS4" s="217"/>
      <c r="AT4" s="194" t="str">
        <f>"Week "&amp;(AT6-($C$4-WEEKDAY($C$4,1)+2))/7+1</f>
        <v>Week 8</v>
      </c>
      <c r="AU4" s="195"/>
      <c r="AV4" s="195"/>
      <c r="AW4" s="195"/>
      <c r="AX4" s="195"/>
      <c r="AY4" s="195"/>
      <c r="AZ4" s="196"/>
      <c r="BA4" s="197" t="str">
        <f>"Week "&amp;(BA6-($C$4-WEEKDAY($C$4,1)+2))/7+1</f>
        <v>Week 9</v>
      </c>
      <c r="BB4" s="195"/>
      <c r="BC4" s="195"/>
      <c r="BD4" s="195"/>
      <c r="BE4" s="195"/>
      <c r="BF4" s="195"/>
      <c r="BG4" s="198"/>
      <c r="BH4" s="199" t="str">
        <f>"Week "&amp;(BH6-($C$4-WEEKDAY($C$4,1)+2))/7+1</f>
        <v>Week 10</v>
      </c>
      <c r="BI4" s="195"/>
      <c r="BJ4" s="195"/>
      <c r="BK4" s="195"/>
      <c r="BL4" s="195"/>
      <c r="BM4" s="195"/>
      <c r="BN4" s="200"/>
    </row>
    <row r="5" spans="1:150" s="56" customFormat="1" ht="19.5" customHeight="1" thickBot="1" x14ac:dyDescent="0.25">
      <c r="A5" s="110"/>
      <c r="B5" s="112" t="s">
        <v>68</v>
      </c>
      <c r="C5" s="206" t="s">
        <v>131</v>
      </c>
      <c r="D5" s="207"/>
      <c r="E5" s="208"/>
      <c r="F5" s="110"/>
      <c r="G5" s="110"/>
      <c r="H5" s="110"/>
      <c r="I5" s="110"/>
      <c r="K5" s="218">
        <f>K6</f>
        <v>45096</v>
      </c>
      <c r="L5" s="190"/>
      <c r="M5" s="190"/>
      <c r="N5" s="190"/>
      <c r="O5" s="190"/>
      <c r="P5" s="190"/>
      <c r="Q5" s="219"/>
      <c r="R5" s="218">
        <f>R6</f>
        <v>45103</v>
      </c>
      <c r="S5" s="190"/>
      <c r="T5" s="190"/>
      <c r="U5" s="190"/>
      <c r="V5" s="190"/>
      <c r="W5" s="190"/>
      <c r="X5" s="220"/>
      <c r="Y5" s="221">
        <f>Y6</f>
        <v>45110</v>
      </c>
      <c r="Z5" s="190"/>
      <c r="AA5" s="190"/>
      <c r="AB5" s="190"/>
      <c r="AC5" s="190"/>
      <c r="AD5" s="190"/>
      <c r="AE5" s="222"/>
      <c r="AF5" s="223">
        <f>AF6</f>
        <v>45117</v>
      </c>
      <c r="AG5" s="190"/>
      <c r="AH5" s="190"/>
      <c r="AI5" s="190"/>
      <c r="AJ5" s="190"/>
      <c r="AK5" s="190"/>
      <c r="AL5" s="224"/>
      <c r="AM5" s="201">
        <f>AM6</f>
        <v>45124</v>
      </c>
      <c r="AN5" s="190"/>
      <c r="AO5" s="190"/>
      <c r="AP5" s="190"/>
      <c r="AQ5" s="190"/>
      <c r="AR5" s="190"/>
      <c r="AS5" s="202"/>
      <c r="AT5" s="203">
        <f>AT6</f>
        <v>45131</v>
      </c>
      <c r="AU5" s="190"/>
      <c r="AV5" s="190"/>
      <c r="AW5" s="190"/>
      <c r="AX5" s="190"/>
      <c r="AY5" s="190"/>
      <c r="AZ5" s="204"/>
      <c r="BA5" s="189">
        <f>BA6</f>
        <v>45138</v>
      </c>
      <c r="BB5" s="190"/>
      <c r="BC5" s="190"/>
      <c r="BD5" s="190"/>
      <c r="BE5" s="190"/>
      <c r="BF5" s="190"/>
      <c r="BG5" s="191"/>
      <c r="BH5" s="192">
        <f>BH6</f>
        <v>45145</v>
      </c>
      <c r="BI5" s="190"/>
      <c r="BJ5" s="190"/>
      <c r="BK5" s="190"/>
      <c r="BL5" s="190"/>
      <c r="BM5" s="190"/>
      <c r="BN5" s="193"/>
    </row>
    <row r="6" spans="1:150" s="54" customFormat="1" ht="14.25" customHeight="1" x14ac:dyDescent="0.2">
      <c r="K6" s="65">
        <f>C4-WEEKDAY(C4,1)+2+7*(I4-1)</f>
        <v>45096</v>
      </c>
      <c r="L6" s="55">
        <f t="shared" ref="L6:BN6" si="0">K6+1</f>
        <v>45097</v>
      </c>
      <c r="M6" s="55">
        <f t="shared" si="0"/>
        <v>45098</v>
      </c>
      <c r="N6" s="55">
        <f t="shared" si="0"/>
        <v>45099</v>
      </c>
      <c r="O6" s="55">
        <f t="shared" si="0"/>
        <v>45100</v>
      </c>
      <c r="P6" s="55">
        <f t="shared" si="0"/>
        <v>45101</v>
      </c>
      <c r="Q6" s="66">
        <f t="shared" si="0"/>
        <v>45102</v>
      </c>
      <c r="R6" s="65">
        <f t="shared" si="0"/>
        <v>45103</v>
      </c>
      <c r="S6" s="55">
        <f t="shared" si="0"/>
        <v>45104</v>
      </c>
      <c r="T6" s="55">
        <f t="shared" si="0"/>
        <v>45105</v>
      </c>
      <c r="U6" s="55">
        <f t="shared" si="0"/>
        <v>45106</v>
      </c>
      <c r="V6" s="55">
        <f t="shared" si="0"/>
        <v>45107</v>
      </c>
      <c r="W6" s="55">
        <f t="shared" si="0"/>
        <v>45108</v>
      </c>
      <c r="X6" s="67">
        <f t="shared" si="0"/>
        <v>45109</v>
      </c>
      <c r="Y6" s="68">
        <f t="shared" si="0"/>
        <v>45110</v>
      </c>
      <c r="Z6" s="55">
        <f t="shared" si="0"/>
        <v>45111</v>
      </c>
      <c r="AA6" s="55">
        <f t="shared" si="0"/>
        <v>45112</v>
      </c>
      <c r="AB6" s="55">
        <f t="shared" si="0"/>
        <v>45113</v>
      </c>
      <c r="AC6" s="55">
        <f t="shared" si="0"/>
        <v>45114</v>
      </c>
      <c r="AD6" s="55">
        <f t="shared" si="0"/>
        <v>45115</v>
      </c>
      <c r="AE6" s="69">
        <f t="shared" si="0"/>
        <v>45116</v>
      </c>
      <c r="AF6" s="70">
        <f t="shared" si="0"/>
        <v>45117</v>
      </c>
      <c r="AG6" s="55">
        <f t="shared" si="0"/>
        <v>45118</v>
      </c>
      <c r="AH6" s="55">
        <f t="shared" si="0"/>
        <v>45119</v>
      </c>
      <c r="AI6" s="55">
        <f t="shared" si="0"/>
        <v>45120</v>
      </c>
      <c r="AJ6" s="55">
        <f t="shared" si="0"/>
        <v>45121</v>
      </c>
      <c r="AK6" s="55">
        <f t="shared" si="0"/>
        <v>45122</v>
      </c>
      <c r="AL6" s="71">
        <f t="shared" si="0"/>
        <v>45123</v>
      </c>
      <c r="AM6" s="72">
        <f t="shared" si="0"/>
        <v>45124</v>
      </c>
      <c r="AN6" s="55">
        <f t="shared" si="0"/>
        <v>45125</v>
      </c>
      <c r="AO6" s="55">
        <f t="shared" si="0"/>
        <v>45126</v>
      </c>
      <c r="AP6" s="55">
        <f t="shared" si="0"/>
        <v>45127</v>
      </c>
      <c r="AQ6" s="55">
        <f t="shared" si="0"/>
        <v>45128</v>
      </c>
      <c r="AR6" s="55">
        <f t="shared" si="0"/>
        <v>45129</v>
      </c>
      <c r="AS6" s="73">
        <f t="shared" si="0"/>
        <v>45130</v>
      </c>
      <c r="AT6" s="74">
        <f t="shared" si="0"/>
        <v>45131</v>
      </c>
      <c r="AU6" s="55">
        <f t="shared" si="0"/>
        <v>45132</v>
      </c>
      <c r="AV6" s="55">
        <f t="shared" si="0"/>
        <v>45133</v>
      </c>
      <c r="AW6" s="55">
        <f t="shared" si="0"/>
        <v>45134</v>
      </c>
      <c r="AX6" s="55">
        <f t="shared" si="0"/>
        <v>45135</v>
      </c>
      <c r="AY6" s="55">
        <f t="shared" si="0"/>
        <v>45136</v>
      </c>
      <c r="AZ6" s="75">
        <f t="shared" si="0"/>
        <v>45137</v>
      </c>
      <c r="BA6" s="76">
        <f t="shared" si="0"/>
        <v>45138</v>
      </c>
      <c r="BB6" s="55">
        <f t="shared" si="0"/>
        <v>45139</v>
      </c>
      <c r="BC6" s="55">
        <f t="shared" si="0"/>
        <v>45140</v>
      </c>
      <c r="BD6" s="55">
        <f t="shared" si="0"/>
        <v>45141</v>
      </c>
      <c r="BE6" s="55">
        <f t="shared" si="0"/>
        <v>45142</v>
      </c>
      <c r="BF6" s="55">
        <f t="shared" si="0"/>
        <v>45143</v>
      </c>
      <c r="BG6" s="77">
        <f t="shared" si="0"/>
        <v>45144</v>
      </c>
      <c r="BH6" s="78">
        <f t="shared" si="0"/>
        <v>45145</v>
      </c>
      <c r="BI6" s="55">
        <f t="shared" si="0"/>
        <v>45146</v>
      </c>
      <c r="BJ6" s="55">
        <f t="shared" si="0"/>
        <v>45147</v>
      </c>
      <c r="BK6" s="55">
        <f t="shared" si="0"/>
        <v>45148</v>
      </c>
      <c r="BL6" s="55">
        <f t="shared" si="0"/>
        <v>45149</v>
      </c>
      <c r="BM6" s="55">
        <f t="shared" si="0"/>
        <v>45150</v>
      </c>
      <c r="BN6" s="79">
        <f t="shared" si="0"/>
        <v>45151</v>
      </c>
    </row>
    <row r="7" spans="1:150" s="53" customFormat="1" ht="30" customHeight="1" thickBot="1" x14ac:dyDescent="0.25">
      <c r="A7" s="48" t="s">
        <v>0</v>
      </c>
      <c r="B7" s="48" t="s">
        <v>59</v>
      </c>
      <c r="C7" s="49" t="s">
        <v>60</v>
      </c>
      <c r="D7" s="49" t="s">
        <v>66</v>
      </c>
      <c r="E7" s="50" t="s">
        <v>61</v>
      </c>
      <c r="F7" s="50" t="s">
        <v>62</v>
      </c>
      <c r="G7" s="49" t="s">
        <v>63</v>
      </c>
      <c r="H7" s="49" t="s">
        <v>64</v>
      </c>
      <c r="I7" s="84" t="s">
        <v>65</v>
      </c>
      <c r="J7" s="47"/>
      <c r="K7" s="62" t="str">
        <f t="shared" ref="K7:BN7" si="1">CHOOSE(WEEKDAY(K6,1),"S","M","T","W","T","F","S")</f>
        <v>M</v>
      </c>
      <c r="L7" s="51" t="str">
        <f t="shared" si="1"/>
        <v>T</v>
      </c>
      <c r="M7" s="51" t="str">
        <f t="shared" si="1"/>
        <v>W</v>
      </c>
      <c r="N7" s="51" t="str">
        <f t="shared" si="1"/>
        <v>T</v>
      </c>
      <c r="O7" s="51" t="str">
        <f t="shared" si="1"/>
        <v>F</v>
      </c>
      <c r="P7" s="51" t="str">
        <f t="shared" si="1"/>
        <v>S</v>
      </c>
      <c r="Q7" s="63" t="str">
        <f t="shared" si="1"/>
        <v>S</v>
      </c>
      <c r="R7" s="62" t="str">
        <f t="shared" si="1"/>
        <v>M</v>
      </c>
      <c r="S7" s="51" t="str">
        <f t="shared" si="1"/>
        <v>T</v>
      </c>
      <c r="T7" s="51" t="str">
        <f t="shared" si="1"/>
        <v>W</v>
      </c>
      <c r="U7" s="51" t="str">
        <f t="shared" si="1"/>
        <v>T</v>
      </c>
      <c r="V7" s="51" t="str">
        <f t="shared" si="1"/>
        <v>F</v>
      </c>
      <c r="W7" s="51" t="str">
        <f t="shared" si="1"/>
        <v>S</v>
      </c>
      <c r="X7" s="63" t="str">
        <f t="shared" si="1"/>
        <v>S</v>
      </c>
      <c r="Y7" s="61" t="str">
        <f t="shared" si="1"/>
        <v>M</v>
      </c>
      <c r="Z7" s="51" t="str">
        <f t="shared" si="1"/>
        <v>T</v>
      </c>
      <c r="AA7" s="51" t="str">
        <f t="shared" si="1"/>
        <v>W</v>
      </c>
      <c r="AB7" s="51" t="str">
        <f t="shared" si="1"/>
        <v>T</v>
      </c>
      <c r="AC7" s="51" t="str">
        <f t="shared" si="1"/>
        <v>F</v>
      </c>
      <c r="AD7" s="51" t="str">
        <f t="shared" si="1"/>
        <v>S</v>
      </c>
      <c r="AE7" s="64" t="str">
        <f t="shared" si="1"/>
        <v>S</v>
      </c>
      <c r="AF7" s="62" t="str">
        <f t="shared" si="1"/>
        <v>M</v>
      </c>
      <c r="AG7" s="51" t="str">
        <f t="shared" si="1"/>
        <v>T</v>
      </c>
      <c r="AH7" s="51" t="str">
        <f t="shared" si="1"/>
        <v>W</v>
      </c>
      <c r="AI7" s="51" t="str">
        <f t="shared" si="1"/>
        <v>T</v>
      </c>
      <c r="AJ7" s="51" t="str">
        <f t="shared" si="1"/>
        <v>F</v>
      </c>
      <c r="AK7" s="51" t="str">
        <f t="shared" si="1"/>
        <v>S</v>
      </c>
      <c r="AL7" s="63" t="str">
        <f t="shared" si="1"/>
        <v>S</v>
      </c>
      <c r="AM7" s="62" t="str">
        <f t="shared" si="1"/>
        <v>M</v>
      </c>
      <c r="AN7" s="51" t="str">
        <f t="shared" si="1"/>
        <v>T</v>
      </c>
      <c r="AO7" s="51" t="str">
        <f t="shared" si="1"/>
        <v>W</v>
      </c>
      <c r="AP7" s="51" t="str">
        <f t="shared" si="1"/>
        <v>T</v>
      </c>
      <c r="AQ7" s="51" t="str">
        <f t="shared" si="1"/>
        <v>F</v>
      </c>
      <c r="AR7" s="51" t="str">
        <f t="shared" si="1"/>
        <v>S</v>
      </c>
      <c r="AS7" s="63" t="str">
        <f t="shared" si="1"/>
        <v>S</v>
      </c>
      <c r="AT7" s="62" t="str">
        <f t="shared" si="1"/>
        <v>M</v>
      </c>
      <c r="AU7" s="51" t="str">
        <f t="shared" si="1"/>
        <v>T</v>
      </c>
      <c r="AV7" s="51" t="str">
        <f t="shared" si="1"/>
        <v>W</v>
      </c>
      <c r="AW7" s="51" t="str">
        <f t="shared" si="1"/>
        <v>T</v>
      </c>
      <c r="AX7" s="51" t="str">
        <f t="shared" si="1"/>
        <v>F</v>
      </c>
      <c r="AY7" s="51" t="str">
        <f t="shared" si="1"/>
        <v>S</v>
      </c>
      <c r="AZ7" s="63" t="str">
        <f t="shared" si="1"/>
        <v>S</v>
      </c>
      <c r="BA7" s="62" t="str">
        <f t="shared" si="1"/>
        <v>M</v>
      </c>
      <c r="BB7" s="51" t="str">
        <f t="shared" si="1"/>
        <v>T</v>
      </c>
      <c r="BC7" s="51" t="str">
        <f t="shared" si="1"/>
        <v>W</v>
      </c>
      <c r="BD7" s="51" t="str">
        <f t="shared" si="1"/>
        <v>T</v>
      </c>
      <c r="BE7" s="51" t="str">
        <f t="shared" si="1"/>
        <v>F</v>
      </c>
      <c r="BF7" s="51" t="str">
        <f t="shared" si="1"/>
        <v>S</v>
      </c>
      <c r="BG7" s="63" t="str">
        <f t="shared" si="1"/>
        <v>S</v>
      </c>
      <c r="BH7" s="62" t="str">
        <f t="shared" si="1"/>
        <v>M</v>
      </c>
      <c r="BI7" s="51" t="str">
        <f t="shared" si="1"/>
        <v>T</v>
      </c>
      <c r="BJ7" s="51" t="str">
        <f t="shared" si="1"/>
        <v>W</v>
      </c>
      <c r="BK7" s="51" t="str">
        <f t="shared" si="1"/>
        <v>T</v>
      </c>
      <c r="BL7" s="51" t="str">
        <f t="shared" si="1"/>
        <v>F</v>
      </c>
      <c r="BM7" s="51" t="str">
        <f t="shared" si="1"/>
        <v>S</v>
      </c>
      <c r="BN7" s="63" t="str">
        <f t="shared" si="1"/>
        <v>S</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row>
    <row r="8" spans="1:150" s="26" customFormat="1" ht="22.5" customHeight="1" thickTop="1" x14ac:dyDescent="0.2">
      <c r="A8" s="93" t="str">
        <f>IF(ISERROR(VALUE(SUBSTITUTE(prevWBS,".",""))),"1",IF(ISERROR(FIND("`",SUBSTITUTE(prevWBS,".","`",1))),TEXT(VALUE(prevWBS)+1,"#"),TEXT(VALUE(LEFT(prevWBS,FIND("`",SUBSTITUTE(prevWBS,".","`",1))-1))+1,"#")))</f>
        <v>1</v>
      </c>
      <c r="B8" s="80" t="s">
        <v>132</v>
      </c>
      <c r="D8" s="27"/>
      <c r="E8" s="28"/>
      <c r="F8" s="28"/>
      <c r="G8" s="29"/>
      <c r="H8" s="175">
        <f>AVERAGE(H9:H13)</f>
        <v>1</v>
      </c>
      <c r="I8" s="107"/>
      <c r="J8" s="96"/>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22.5" customHeight="1" x14ac:dyDescent="0.2">
      <c r="A9" s="94" t="str">
        <f t="shared" ref="A9:A13"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0" t="s">
        <v>128</v>
      </c>
      <c r="C9" s="91"/>
      <c r="D9" s="92"/>
      <c r="E9" s="89">
        <v>45082</v>
      </c>
      <c r="F9" s="85">
        <f t="shared" ref="F9" si="3">IF(ISBLANK(E9)," - ",IF(G9=0,E9,E9+G9-1))</f>
        <v>45086</v>
      </c>
      <c r="G9" s="45">
        <v>5</v>
      </c>
      <c r="H9" s="46">
        <v>1</v>
      </c>
      <c r="I9" s="105">
        <f t="shared" ref="I9" si="4">IF(OR(F9=0,E9=0),0,NETWORKDAYS(E9,F9))</f>
        <v>5</v>
      </c>
      <c r="J9" s="97"/>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22.5" customHeight="1" x14ac:dyDescent="0.2">
      <c r="A10" s="94" t="str">
        <f t="shared" si="2"/>
        <v>1.2</v>
      </c>
      <c r="B10" s="90" t="s">
        <v>199</v>
      </c>
      <c r="C10" s="91"/>
      <c r="D10" s="173"/>
      <c r="E10" s="141">
        <v>45111</v>
      </c>
      <c r="F10" s="142">
        <v>45114</v>
      </c>
      <c r="G10" s="143">
        <f>F10-E10</f>
        <v>3</v>
      </c>
      <c r="H10" s="144">
        <v>1</v>
      </c>
      <c r="I10" s="145"/>
      <c r="J10" s="14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22.5" customHeight="1" x14ac:dyDescent="0.2">
      <c r="A11" s="94" t="str">
        <f t="shared" si="2"/>
        <v>1.3</v>
      </c>
      <c r="B11" s="90" t="s">
        <v>200</v>
      </c>
      <c r="C11" s="91"/>
      <c r="D11" s="173"/>
      <c r="E11" s="141">
        <f>F10+3</f>
        <v>45117</v>
      </c>
      <c r="F11" s="142">
        <f>E11+5</f>
        <v>45122</v>
      </c>
      <c r="G11" s="143">
        <f t="shared" ref="G11:G13" si="5">F11-E11</f>
        <v>5</v>
      </c>
      <c r="H11" s="144">
        <v>1</v>
      </c>
      <c r="I11" s="145"/>
      <c r="J11" s="14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22.5" customHeight="1" x14ac:dyDescent="0.2">
      <c r="A12" s="94" t="str">
        <f t="shared" si="2"/>
        <v>1.4</v>
      </c>
      <c r="B12" s="90" t="s">
        <v>201</v>
      </c>
      <c r="C12" s="91"/>
      <c r="D12" s="173"/>
      <c r="E12" s="141">
        <f t="shared" ref="E12:E13" si="6">F11+3</f>
        <v>45125</v>
      </c>
      <c r="F12" s="142">
        <f t="shared" ref="F12:F13" si="7">E12+5</f>
        <v>45130</v>
      </c>
      <c r="G12" s="143">
        <f>F12-E12</f>
        <v>5</v>
      </c>
      <c r="H12" s="144">
        <v>1</v>
      </c>
      <c r="I12" s="145"/>
      <c r="J12" s="14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22.5" customHeight="1" x14ac:dyDescent="0.2">
      <c r="A13" s="94" t="str">
        <f t="shared" si="2"/>
        <v>1.5</v>
      </c>
      <c r="B13" s="90" t="s">
        <v>202</v>
      </c>
      <c r="C13" s="91"/>
      <c r="D13" s="173"/>
      <c r="E13" s="141">
        <f t="shared" si="6"/>
        <v>45133</v>
      </c>
      <c r="F13" s="142">
        <f t="shared" si="7"/>
        <v>45138</v>
      </c>
      <c r="G13" s="143">
        <f t="shared" si="5"/>
        <v>5</v>
      </c>
      <c r="H13" s="144">
        <v>1</v>
      </c>
      <c r="I13" s="145"/>
      <c r="J13" s="14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0" customFormat="1" ht="22.5" customHeight="1" x14ac:dyDescent="0.2">
      <c r="A14" s="95" t="str">
        <f>IF(ISERROR(VALUE(SUBSTITUTE(prevWBS,".",""))),"1",IF(ISERROR(FIND("`",SUBSTITUTE(prevWBS,".","`",1))),TEXT(VALUE(prevWBS)+1,"#"),TEXT(VALUE(LEFT(prevWBS,FIND("`",SUBSTITUTE(prevWBS,".","`",1))-1))+1,"#")))</f>
        <v>2</v>
      </c>
      <c r="B14" s="81" t="s">
        <v>133</v>
      </c>
      <c r="D14" s="36"/>
      <c r="E14" s="82"/>
      <c r="F14" s="83"/>
      <c r="G14" s="37"/>
      <c r="H14" s="174">
        <f>AVERAGE(H15:H21)</f>
        <v>1</v>
      </c>
      <c r="I14" s="106"/>
      <c r="J14" s="98"/>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row>
    <row r="15" spans="1:150" s="32" customFormat="1" ht="22.5" customHeight="1" x14ac:dyDescent="0.2">
      <c r="A15" s="94" t="str">
        <f t="shared" ref="A15: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35" t="s">
        <v>129</v>
      </c>
      <c r="C15" s="91"/>
      <c r="D15" s="33"/>
      <c r="E15" s="89">
        <v>45083</v>
      </c>
      <c r="F15" s="85">
        <v>45090</v>
      </c>
      <c r="G15" s="45">
        <v>8</v>
      </c>
      <c r="H15" s="46">
        <v>1</v>
      </c>
      <c r="I15" s="105">
        <f t="shared" ref="I15" si="9">IF(OR(F15=0,E15=0),0,NETWORKDAYS(E15,F15))</f>
        <v>6</v>
      </c>
      <c r="J15" s="97"/>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150" s="32" customFormat="1" ht="22.5" customHeight="1" x14ac:dyDescent="0.2">
      <c r="A16" s="94" t="str">
        <f t="shared" si="8"/>
        <v>2.2</v>
      </c>
      <c r="B16" s="35" t="s">
        <v>139</v>
      </c>
      <c r="C16" s="91"/>
      <c r="D16" s="33"/>
      <c r="E16" s="89">
        <v>45085</v>
      </c>
      <c r="F16" s="85">
        <v>45092</v>
      </c>
      <c r="G16" s="45">
        <v>8</v>
      </c>
      <c r="H16" s="46">
        <v>1</v>
      </c>
      <c r="I16" s="105">
        <f t="shared" ref="I16" si="10">IF(OR(F16=0,E16=0),0,NETWORKDAYS(E16,F16))</f>
        <v>6</v>
      </c>
      <c r="J16" s="97"/>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22.5" customHeight="1" x14ac:dyDescent="0.2">
      <c r="A17" s="94" t="str">
        <f t="shared" si="8"/>
        <v>2.3</v>
      </c>
      <c r="B17" s="35" t="s">
        <v>140</v>
      </c>
      <c r="C17" s="91"/>
      <c r="D17" s="33"/>
      <c r="E17" s="89">
        <v>45093</v>
      </c>
      <c r="F17" s="85">
        <v>45094</v>
      </c>
      <c r="G17" s="45">
        <v>2</v>
      </c>
      <c r="H17" s="46">
        <v>1</v>
      </c>
      <c r="I17" s="105">
        <f t="shared" ref="I17:I21" si="11">IF(OR(F17=0,E17=0),0,NETWORKDAYS(E17,F17))</f>
        <v>1</v>
      </c>
      <c r="J17" s="97"/>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2" customFormat="1" ht="22.5" customHeight="1" x14ac:dyDescent="0.2">
      <c r="A18" s="94" t="str">
        <f t="shared" si="8"/>
        <v>2.4</v>
      </c>
      <c r="B18" s="35" t="s">
        <v>185</v>
      </c>
      <c r="C18" s="91"/>
      <c r="D18" s="147"/>
      <c r="E18" s="89">
        <v>45095</v>
      </c>
      <c r="F18" s="85">
        <v>45109</v>
      </c>
      <c r="G18" s="45">
        <v>15</v>
      </c>
      <c r="H18" s="46">
        <v>1</v>
      </c>
      <c r="I18" s="105">
        <f t="shared" si="11"/>
        <v>10</v>
      </c>
      <c r="J18" s="146"/>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2" customFormat="1" ht="22.5" customHeight="1" x14ac:dyDescent="0.2">
      <c r="A19" s="94" t="str">
        <f t="shared" si="8"/>
        <v>2.5</v>
      </c>
      <c r="B19" s="35" t="s">
        <v>187</v>
      </c>
      <c r="C19" s="91"/>
      <c r="D19" s="147"/>
      <c r="E19" s="89">
        <v>45110</v>
      </c>
      <c r="F19" s="85">
        <v>45111</v>
      </c>
      <c r="G19" s="45">
        <v>2</v>
      </c>
      <c r="H19" s="46">
        <v>1</v>
      </c>
      <c r="I19" s="105">
        <f>IF(OR(F19=0,E19=0),0,NETWORKDAYS(E19,F19))</f>
        <v>2</v>
      </c>
      <c r="J19" s="146"/>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2" customFormat="1" ht="22.5" customHeight="1" x14ac:dyDescent="0.2">
      <c r="A20" s="94" t="str">
        <f t="shared" si="8"/>
        <v>2.6</v>
      </c>
      <c r="B20" s="35" t="s">
        <v>186</v>
      </c>
      <c r="C20" s="91"/>
      <c r="D20" s="147"/>
      <c r="E20" s="89">
        <f t="shared" ref="E20:E21" si="12">F19+1</f>
        <v>45112</v>
      </c>
      <c r="F20" s="85">
        <f t="shared" ref="F20:F21" si="13">IF(ISBLANK(E20)," - ",IF(G20=0,E20,E20+G20-1))</f>
        <v>45138</v>
      </c>
      <c r="G20" s="45">
        <v>27</v>
      </c>
      <c r="H20" s="46">
        <v>1</v>
      </c>
      <c r="I20" s="105">
        <f t="shared" si="11"/>
        <v>19</v>
      </c>
      <c r="J20" s="14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2" customFormat="1" ht="22.5" customHeight="1" x14ac:dyDescent="0.2">
      <c r="A21" s="94" t="str">
        <f t="shared" si="8"/>
        <v>2.7</v>
      </c>
      <c r="B21" s="35" t="s">
        <v>188</v>
      </c>
      <c r="C21" s="91"/>
      <c r="D21" s="147"/>
      <c r="E21" s="89">
        <f t="shared" si="12"/>
        <v>45139</v>
      </c>
      <c r="F21" s="85">
        <f t="shared" si="13"/>
        <v>45140</v>
      </c>
      <c r="G21" s="45">
        <v>2</v>
      </c>
      <c r="H21" s="46">
        <v>1</v>
      </c>
      <c r="I21" s="105">
        <f t="shared" si="11"/>
        <v>2</v>
      </c>
      <c r="J21" s="14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0" customFormat="1" ht="22.5" customHeight="1" x14ac:dyDescent="0.2">
      <c r="A22" s="95">
        <v>3</v>
      </c>
      <c r="B22" s="81" t="s">
        <v>181</v>
      </c>
      <c r="D22" s="36"/>
      <c r="E22" s="82"/>
      <c r="F22" s="83"/>
      <c r="G22" s="37"/>
      <c r="H22" s="174">
        <f>H23</f>
        <v>1</v>
      </c>
      <c r="I22" s="106"/>
      <c r="J22" s="98"/>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row>
    <row r="23" spans="1:66" s="32" customFormat="1" ht="22.5" customHeight="1" x14ac:dyDescent="0.2">
      <c r="A23" s="94" t="str">
        <f t="shared" ref="A23:A46"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60" t="s">
        <v>130</v>
      </c>
      <c r="C23" s="161"/>
      <c r="D23" s="162"/>
      <c r="E23" s="163">
        <f>F17+1</f>
        <v>45095</v>
      </c>
      <c r="F23" s="152">
        <f t="shared" ref="F23" si="15">IF(ISBLANK(E23)," - ",IF(G23=0,E23,E23+G23-1))</f>
        <v>45124</v>
      </c>
      <c r="G23" s="164">
        <v>30</v>
      </c>
      <c r="H23" s="165">
        <f>AVERAGE(H24:H27)</f>
        <v>1</v>
      </c>
      <c r="I23" s="155">
        <f t="shared" ref="I23" si="16">IF(OR(F23=0,E23=0),0,NETWORKDAYS(E23,F23))</f>
        <v>21</v>
      </c>
      <c r="J23" s="97"/>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2" customFormat="1" ht="22.5" customHeight="1" x14ac:dyDescent="0.2">
      <c r="A2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156" t="s">
        <v>177</v>
      </c>
      <c r="C24" s="91"/>
      <c r="D24" s="92"/>
      <c r="E24" s="89"/>
      <c r="F24" s="85"/>
      <c r="G24" s="45"/>
      <c r="H24" s="159">
        <v>1</v>
      </c>
      <c r="I24" s="105"/>
      <c r="J24" s="97"/>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2" customFormat="1" ht="22.5" customHeight="1" x14ac:dyDescent="0.2">
      <c r="A25"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156" t="s">
        <v>147</v>
      </c>
      <c r="C25" s="91"/>
      <c r="D25" s="92"/>
      <c r="E25" s="89"/>
      <c r="F25" s="85"/>
      <c r="G25" s="45"/>
      <c r="H25" s="159">
        <v>1</v>
      </c>
      <c r="I25" s="105"/>
      <c r="J25" s="97"/>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22.5" customHeight="1" x14ac:dyDescent="0.2">
      <c r="A26"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6" s="156" t="s">
        <v>146</v>
      </c>
      <c r="C26" s="91"/>
      <c r="D26" s="92"/>
      <c r="E26" s="89"/>
      <c r="F26" s="85"/>
      <c r="G26" s="45"/>
      <c r="H26" s="159">
        <v>1</v>
      </c>
      <c r="I26" s="105"/>
      <c r="J26" s="97"/>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22.5" customHeight="1" x14ac:dyDescent="0.2">
      <c r="A27"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7" s="156" t="s">
        <v>190</v>
      </c>
      <c r="C27" s="91"/>
      <c r="D27" s="92"/>
      <c r="E27" s="89"/>
      <c r="F27" s="85"/>
      <c r="G27" s="45"/>
      <c r="H27" s="159">
        <v>1</v>
      </c>
      <c r="I27" s="145"/>
      <c r="J27" s="14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0" customFormat="1" ht="22.5" customHeight="1" x14ac:dyDescent="0.2">
      <c r="A28" s="95" t="str">
        <f>IF(ISERROR(VALUE(SUBSTITUTE(prevWBS,".",""))),"1",IF(ISERROR(FIND("`",SUBSTITUTE(prevWBS,".","`",1))),TEXT(VALUE(prevWBS)+1,"#"),TEXT(VALUE(LEFT(prevWBS,FIND("`",SUBSTITUTE(prevWBS,".","`",1))-1))+1,"#")))</f>
        <v>4</v>
      </c>
      <c r="B28" s="81" t="s">
        <v>179</v>
      </c>
      <c r="D28" s="36"/>
      <c r="E28" s="82"/>
      <c r="F28" s="83"/>
      <c r="G28" s="37"/>
      <c r="H28" s="174">
        <f>AVERAGE(H29,H46,H53,H67,H78,H89)</f>
        <v>0.43102564102564117</v>
      </c>
      <c r="I28" s="106"/>
      <c r="J28" s="98"/>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row>
    <row r="29" spans="1:66" s="32" customFormat="1" ht="22.5" customHeight="1" x14ac:dyDescent="0.2">
      <c r="A29" s="94" t="str">
        <f t="shared" si="14"/>
        <v>4.1</v>
      </c>
      <c r="B29" s="160" t="s">
        <v>145</v>
      </c>
      <c r="C29" s="161"/>
      <c r="D29" s="162"/>
      <c r="E29" s="163">
        <f>E23+6</f>
        <v>45101</v>
      </c>
      <c r="F29" s="152">
        <f>IF(ISBLANK(E29)," - ",IF(G29=0,E29,E29+G29-1))</f>
        <v>45130</v>
      </c>
      <c r="G29" s="164">
        <v>30</v>
      </c>
      <c r="H29" s="165">
        <f>AVERAGE(H30:H45)</f>
        <v>0.65000000000000013</v>
      </c>
      <c r="I29" s="155">
        <f t="shared" ref="I29" si="17">IF(OR(F29=0,E29=0),0,NETWORKDAYS(E29,F29))</f>
        <v>20</v>
      </c>
      <c r="J29" s="97"/>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2" customFormat="1" ht="22.5" customHeight="1" x14ac:dyDescent="0.2">
      <c r="A30" s="94" t="str">
        <f t="shared" ref="A30:A45"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0" s="156" t="s">
        <v>153</v>
      </c>
      <c r="C30" s="91" t="s">
        <v>131</v>
      </c>
      <c r="D30" s="92"/>
      <c r="E30" s="89"/>
      <c r="F30" s="85"/>
      <c r="G30" s="45"/>
      <c r="H30" s="159">
        <v>1</v>
      </c>
      <c r="I30" s="105"/>
      <c r="J30" s="97"/>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2" customFormat="1" ht="22.5" customHeight="1" x14ac:dyDescent="0.2">
      <c r="A31" s="94" t="str">
        <f t="shared" si="18"/>
        <v>4.1.2</v>
      </c>
      <c r="B31" s="156" t="s">
        <v>154</v>
      </c>
      <c r="C31" s="91" t="s">
        <v>131</v>
      </c>
      <c r="D31" s="92"/>
      <c r="E31" s="89"/>
      <c r="F31" s="85"/>
      <c r="G31" s="45"/>
      <c r="H31" s="159">
        <v>1</v>
      </c>
      <c r="I31" s="105"/>
      <c r="J31" s="97"/>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2" customFormat="1" ht="22.5" customHeight="1" x14ac:dyDescent="0.2">
      <c r="A32" s="94" t="str">
        <f t="shared" si="18"/>
        <v>4.1.3</v>
      </c>
      <c r="B32" s="156" t="s">
        <v>155</v>
      </c>
      <c r="C32" s="91" t="s">
        <v>131</v>
      </c>
      <c r="D32" s="92"/>
      <c r="E32" s="89"/>
      <c r="F32" s="85"/>
      <c r="G32" s="45"/>
      <c r="H32" s="159">
        <v>1</v>
      </c>
      <c r="I32" s="105"/>
      <c r="J32" s="97"/>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2" customFormat="1" ht="22.5" customHeight="1" x14ac:dyDescent="0.2">
      <c r="A33" s="94" t="str">
        <f t="shared" si="18"/>
        <v>4.1.4</v>
      </c>
      <c r="B33" s="156" t="s">
        <v>156</v>
      </c>
      <c r="C33" s="91" t="s">
        <v>131</v>
      </c>
      <c r="D33" s="92"/>
      <c r="E33" s="89"/>
      <c r="F33" s="85"/>
      <c r="G33" s="45"/>
      <c r="H33" s="159">
        <v>1</v>
      </c>
      <c r="I33" s="105"/>
      <c r="J33" s="97"/>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2" customFormat="1" ht="22.5" customHeight="1" x14ac:dyDescent="0.2">
      <c r="A34" s="94" t="str">
        <f t="shared" si="18"/>
        <v>4.1.5</v>
      </c>
      <c r="B34" s="156" t="s">
        <v>157</v>
      </c>
      <c r="C34" s="91" t="s">
        <v>131</v>
      </c>
      <c r="D34" s="92"/>
      <c r="E34" s="89"/>
      <c r="F34" s="85"/>
      <c r="G34" s="45"/>
      <c r="H34" s="159">
        <v>1</v>
      </c>
      <c r="I34" s="105"/>
      <c r="J34" s="97"/>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2" customFormat="1" ht="22.5" customHeight="1" x14ac:dyDescent="0.2">
      <c r="A35" s="94" t="str">
        <f t="shared" si="18"/>
        <v>4.1.6</v>
      </c>
      <c r="B35" s="156" t="s">
        <v>158</v>
      </c>
      <c r="C35" s="91" t="s">
        <v>131</v>
      </c>
      <c r="D35" s="92"/>
      <c r="E35" s="89"/>
      <c r="F35" s="85"/>
      <c r="G35" s="45"/>
      <c r="H35" s="159">
        <v>1</v>
      </c>
      <c r="I35" s="105"/>
      <c r="J35" s="97"/>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2" customFormat="1" ht="22.5" customHeight="1" x14ac:dyDescent="0.2">
      <c r="A36" s="94" t="str">
        <f t="shared" si="18"/>
        <v>4.1.7</v>
      </c>
      <c r="B36" s="156" t="s">
        <v>189</v>
      </c>
      <c r="C36" s="91" t="s">
        <v>131</v>
      </c>
      <c r="D36" s="92"/>
      <c r="E36" s="89"/>
      <c r="F36" s="85"/>
      <c r="G36" s="45"/>
      <c r="H36" s="159">
        <v>0.7</v>
      </c>
      <c r="I36" s="105"/>
      <c r="J36" s="97"/>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2" customFormat="1" ht="22.5" customHeight="1" x14ac:dyDescent="0.2">
      <c r="A37" s="94" t="str">
        <f t="shared" si="18"/>
        <v>4.1.8</v>
      </c>
      <c r="B37" s="156" t="s">
        <v>161</v>
      </c>
      <c r="C37" s="91" t="s">
        <v>131</v>
      </c>
      <c r="D37" s="92"/>
      <c r="E37" s="89"/>
      <c r="F37" s="85"/>
      <c r="G37" s="45"/>
      <c r="H37" s="159">
        <v>0.5</v>
      </c>
      <c r="I37" s="105"/>
      <c r="J37" s="97"/>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2" customFormat="1" ht="22.5" customHeight="1" x14ac:dyDescent="0.2">
      <c r="A38" s="94" t="str">
        <f t="shared" si="18"/>
        <v>4.1.9</v>
      </c>
      <c r="B38" s="156" t="s">
        <v>160</v>
      </c>
      <c r="C38" s="91" t="s">
        <v>131</v>
      </c>
      <c r="D38" s="92"/>
      <c r="E38" s="89"/>
      <c r="F38" s="85"/>
      <c r="G38" s="45"/>
      <c r="H38" s="159">
        <v>0.8</v>
      </c>
      <c r="I38" s="105"/>
      <c r="J38" s="97"/>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2" customFormat="1" ht="22.5" customHeight="1" x14ac:dyDescent="0.2">
      <c r="A39" s="94" t="str">
        <f t="shared" si="18"/>
        <v>4.1.10</v>
      </c>
      <c r="B39" s="156" t="s">
        <v>162</v>
      </c>
      <c r="C39" s="91" t="s">
        <v>131</v>
      </c>
      <c r="D39" s="92"/>
      <c r="E39" s="89"/>
      <c r="F39" s="85"/>
      <c r="G39" s="45"/>
      <c r="H39" s="159">
        <v>0.8</v>
      </c>
      <c r="I39" s="105"/>
      <c r="J39" s="97"/>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2" customFormat="1" ht="22.5" customHeight="1" x14ac:dyDescent="0.2">
      <c r="A40" s="94" t="str">
        <f t="shared" si="18"/>
        <v>4.1.11</v>
      </c>
      <c r="B40" s="156" t="s">
        <v>163</v>
      </c>
      <c r="C40" s="91" t="s">
        <v>131</v>
      </c>
      <c r="D40" s="92"/>
      <c r="E40" s="89"/>
      <c r="F40" s="85"/>
      <c r="G40" s="45"/>
      <c r="H40" s="159">
        <v>0.8</v>
      </c>
      <c r="I40" s="105"/>
      <c r="J40" s="97"/>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2" customFormat="1" ht="22.5" customHeight="1" x14ac:dyDescent="0.2">
      <c r="A41" s="94" t="str">
        <f t="shared" si="18"/>
        <v>4.1.12</v>
      </c>
      <c r="B41" s="156" t="s">
        <v>159</v>
      </c>
      <c r="C41" s="91" t="s">
        <v>131</v>
      </c>
      <c r="D41" s="92"/>
      <c r="E41" s="89"/>
      <c r="F41" s="85"/>
      <c r="G41" s="45"/>
      <c r="H41" s="159">
        <v>0</v>
      </c>
      <c r="I41" s="105"/>
      <c r="J41" s="97"/>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2" customFormat="1" ht="22.5" customHeight="1" x14ac:dyDescent="0.2">
      <c r="A42" s="94" t="str">
        <f t="shared" si="18"/>
        <v>4.1.13</v>
      </c>
      <c r="B42" s="156" t="s">
        <v>178</v>
      </c>
      <c r="C42" s="91" t="s">
        <v>131</v>
      </c>
      <c r="D42" s="92"/>
      <c r="E42" s="89"/>
      <c r="F42" s="85"/>
      <c r="G42" s="45"/>
      <c r="H42" s="159">
        <v>0</v>
      </c>
      <c r="I42" s="105"/>
      <c r="J42" s="97"/>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2" customFormat="1" ht="22.5" customHeight="1" x14ac:dyDescent="0.2">
      <c r="A43" s="94" t="str">
        <f t="shared" si="18"/>
        <v>4.1.14</v>
      </c>
      <c r="B43" s="156" t="s">
        <v>152</v>
      </c>
      <c r="C43" s="91" t="s">
        <v>131</v>
      </c>
      <c r="D43" s="92"/>
      <c r="E43" s="89"/>
      <c r="F43" s="85"/>
      <c r="G43" s="45"/>
      <c r="H43" s="159">
        <v>0</v>
      </c>
      <c r="I43" s="105"/>
      <c r="J43" s="97"/>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2" customFormat="1" ht="22.5" customHeight="1" x14ac:dyDescent="0.2">
      <c r="A44" s="94" t="str">
        <f t="shared" si="18"/>
        <v>4.1.15</v>
      </c>
      <c r="B44" s="156" t="s">
        <v>164</v>
      </c>
      <c r="C44" s="91" t="s">
        <v>131</v>
      </c>
      <c r="D44" s="92"/>
      <c r="E44" s="89"/>
      <c r="F44" s="85"/>
      <c r="G44" s="45"/>
      <c r="H44" s="159">
        <v>0</v>
      </c>
      <c r="I44" s="105"/>
      <c r="J44" s="97"/>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2" customFormat="1" ht="22.5" customHeight="1" x14ac:dyDescent="0.2">
      <c r="A45" s="94" t="str">
        <f t="shared" si="18"/>
        <v>4.1.16</v>
      </c>
      <c r="B45" s="156" t="s">
        <v>165</v>
      </c>
      <c r="C45" s="91" t="s">
        <v>131</v>
      </c>
      <c r="D45" s="92"/>
      <c r="E45" s="89"/>
      <c r="F45" s="85"/>
      <c r="G45" s="45"/>
      <c r="H45" s="159">
        <v>0.8</v>
      </c>
      <c r="I45" s="105"/>
      <c r="J45" s="97"/>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2" customFormat="1" ht="22.5" customHeight="1" x14ac:dyDescent="0.2">
      <c r="A46" s="94" t="str">
        <f t="shared" si="14"/>
        <v>4.2</v>
      </c>
      <c r="B46" s="160" t="s">
        <v>207</v>
      </c>
      <c r="C46" s="161"/>
      <c r="D46" s="162"/>
      <c r="E46" s="163">
        <f>E29+6</f>
        <v>45107</v>
      </c>
      <c r="F46" s="152">
        <f>IF(ISBLANK(E46)," - ",IF(G46=0,E46,E46+G46-1))</f>
        <v>45120</v>
      </c>
      <c r="G46" s="164">
        <v>14</v>
      </c>
      <c r="H46" s="165">
        <f>AVERAGE(H47:H52)</f>
        <v>0.15</v>
      </c>
      <c r="I46" s="155">
        <f t="shared" ref="I46" si="19">IF(OR(F46=0,E46=0),0,NETWORKDAYS(E46,F46))</f>
        <v>10</v>
      </c>
      <c r="J46" s="97"/>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2" customFormat="1" ht="22.5" customHeight="1" x14ac:dyDescent="0.2">
      <c r="A47" s="94" t="str">
        <f t="shared" ref="A47:A66" si="2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7" s="156" t="s">
        <v>208</v>
      </c>
      <c r="C47" s="91"/>
      <c r="D47" s="92"/>
      <c r="E47" s="89"/>
      <c r="F47" s="85"/>
      <c r="G47" s="45"/>
      <c r="H47" s="159">
        <v>0.15</v>
      </c>
      <c r="I47" s="105"/>
      <c r="J47" s="97"/>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2" customFormat="1" ht="22.5" customHeight="1" x14ac:dyDescent="0.2">
      <c r="A48" s="94" t="str">
        <f t="shared" si="20"/>
        <v>4.2.2</v>
      </c>
      <c r="B48" s="156" t="s">
        <v>209</v>
      </c>
      <c r="C48" s="91"/>
      <c r="D48" s="92"/>
      <c r="E48" s="89"/>
      <c r="F48" s="85"/>
      <c r="G48" s="45"/>
      <c r="H48" s="159">
        <v>0.15</v>
      </c>
      <c r="I48" s="105"/>
      <c r="J48" s="97"/>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2" customFormat="1" ht="22.5" customHeight="1" x14ac:dyDescent="0.2">
      <c r="A49" s="94" t="str">
        <f t="shared" si="20"/>
        <v>4.2.3</v>
      </c>
      <c r="B49" s="156" t="s">
        <v>210</v>
      </c>
      <c r="C49" s="91"/>
      <c r="D49" s="92"/>
      <c r="E49" s="89"/>
      <c r="F49" s="85"/>
      <c r="G49" s="45"/>
      <c r="H49" s="159">
        <v>0.15</v>
      </c>
      <c r="I49" s="105"/>
      <c r="J49" s="97"/>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2" customFormat="1" ht="22.5" customHeight="1" x14ac:dyDescent="0.2">
      <c r="A50" s="94" t="str">
        <f t="shared" si="20"/>
        <v>4.2.4</v>
      </c>
      <c r="B50" s="156" t="s">
        <v>211</v>
      </c>
      <c r="C50" s="91"/>
      <c r="D50" s="92"/>
      <c r="E50" s="89"/>
      <c r="F50" s="85"/>
      <c r="G50" s="45"/>
      <c r="H50" s="159">
        <v>0.15</v>
      </c>
      <c r="I50" s="105"/>
      <c r="J50" s="97"/>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2" customFormat="1" ht="22.5" customHeight="1" x14ac:dyDescent="0.2">
      <c r="A51" s="94" t="str">
        <f t="shared" si="20"/>
        <v>4.2.5</v>
      </c>
      <c r="B51" s="156" t="s">
        <v>212</v>
      </c>
      <c r="C51" s="91"/>
      <c r="D51" s="92"/>
      <c r="E51" s="89"/>
      <c r="F51" s="85"/>
      <c r="G51" s="45"/>
      <c r="H51" s="159">
        <v>0.15</v>
      </c>
      <c r="I51" s="105"/>
      <c r="J51" s="97"/>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2" customFormat="1" ht="22.5" customHeight="1" x14ac:dyDescent="0.2">
      <c r="A52" s="94" t="str">
        <f t="shared" si="20"/>
        <v>4.2.6</v>
      </c>
      <c r="B52" s="156" t="s">
        <v>237</v>
      </c>
      <c r="C52" s="91"/>
      <c r="D52" s="92"/>
      <c r="E52" s="89"/>
      <c r="F52" s="85"/>
      <c r="G52" s="45"/>
      <c r="H52" s="159">
        <v>0.15</v>
      </c>
      <c r="I52" s="105"/>
      <c r="J52" s="97"/>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2" customFormat="1" ht="22.5" customHeight="1" x14ac:dyDescent="0.2">
      <c r="A53" s="94" t="str">
        <f t="shared" ref="A53"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160" t="s">
        <v>213</v>
      </c>
      <c r="C53" s="161"/>
      <c r="D53" s="162"/>
      <c r="E53" s="163">
        <f>F46+1</f>
        <v>45121</v>
      </c>
      <c r="F53" s="152">
        <f>IF(ISBLANK(E53)," - ",IF(G53=0,E53,E53+G53-1))</f>
        <v>45140</v>
      </c>
      <c r="G53" s="164">
        <v>20</v>
      </c>
      <c r="H53" s="154">
        <f>AVERAGE(H54:H66)</f>
        <v>0.24615384615384622</v>
      </c>
      <c r="I53" s="105"/>
      <c r="J53" s="97"/>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2" customFormat="1" ht="22.5" customHeight="1" x14ac:dyDescent="0.2">
      <c r="A54" s="94" t="str">
        <f t="shared" si="20"/>
        <v>4.3.1</v>
      </c>
      <c r="B54" s="156" t="s">
        <v>214</v>
      </c>
      <c r="C54" s="91"/>
      <c r="D54" s="92"/>
      <c r="E54" s="89"/>
      <c r="F54" s="85"/>
      <c r="G54" s="45"/>
      <c r="H54" s="159">
        <v>1</v>
      </c>
      <c r="I54" s="105"/>
      <c r="J54" s="97"/>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2" customFormat="1" ht="22.5" customHeight="1" x14ac:dyDescent="0.2">
      <c r="A55" s="94" t="str">
        <f t="shared" si="20"/>
        <v>4.3.2</v>
      </c>
      <c r="B55" s="156" t="s">
        <v>215</v>
      </c>
      <c r="C55" s="91"/>
      <c r="D55" s="92"/>
      <c r="E55" s="89"/>
      <c r="F55" s="85"/>
      <c r="G55" s="45"/>
      <c r="H55" s="159">
        <v>0.1</v>
      </c>
      <c r="I55" s="105"/>
      <c r="J55" s="97"/>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2" customFormat="1" ht="22.5" customHeight="1" x14ac:dyDescent="0.2">
      <c r="A56" s="94" t="str">
        <f t="shared" si="20"/>
        <v>4.3.3</v>
      </c>
      <c r="B56" s="156" t="s">
        <v>216</v>
      </c>
      <c r="C56" s="91"/>
      <c r="D56" s="92"/>
      <c r="E56" s="89"/>
      <c r="F56" s="85"/>
      <c r="G56" s="45"/>
      <c r="H56" s="159">
        <v>0.2</v>
      </c>
      <c r="I56" s="105"/>
      <c r="J56" s="97"/>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s="32" customFormat="1" ht="22.5" customHeight="1" x14ac:dyDescent="0.2">
      <c r="A57" s="94" t="str">
        <f t="shared" si="20"/>
        <v>4.3.4</v>
      </c>
      <c r="B57" s="156" t="s">
        <v>217</v>
      </c>
      <c r="C57" s="91"/>
      <c r="D57" s="92"/>
      <c r="E57" s="89"/>
      <c r="F57" s="85"/>
      <c r="G57" s="45"/>
      <c r="H57" s="159">
        <v>0.1</v>
      </c>
      <c r="I57" s="105"/>
      <c r="J57" s="97"/>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66" s="32" customFormat="1" ht="22.5" customHeight="1" x14ac:dyDescent="0.2">
      <c r="A58" s="94" t="str">
        <f t="shared" si="20"/>
        <v>4.3.5</v>
      </c>
      <c r="B58" s="156" t="s">
        <v>218</v>
      </c>
      <c r="C58" s="91"/>
      <c r="D58" s="92"/>
      <c r="E58" s="89"/>
      <c r="F58" s="85"/>
      <c r="G58" s="45"/>
      <c r="H58" s="159">
        <v>1</v>
      </c>
      <c r="I58" s="105"/>
      <c r="J58" s="97"/>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row r="59" spans="1:66" s="32" customFormat="1" ht="22.5" customHeight="1" x14ac:dyDescent="0.2">
      <c r="A59" s="94" t="str">
        <f t="shared" si="20"/>
        <v>4.3.6</v>
      </c>
      <c r="B59" s="156" t="s">
        <v>209</v>
      </c>
      <c r="C59" s="91"/>
      <c r="D59" s="92"/>
      <c r="E59" s="89"/>
      <c r="F59" s="85"/>
      <c r="G59" s="45"/>
      <c r="H59" s="159">
        <v>0.1</v>
      </c>
      <c r="I59" s="105"/>
      <c r="J59" s="97"/>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row>
    <row r="60" spans="1:66" s="32" customFormat="1" ht="22.5" customHeight="1" x14ac:dyDescent="0.2">
      <c r="A60" s="94" t="str">
        <f t="shared" si="20"/>
        <v>4.3.7</v>
      </c>
      <c r="B60" s="156" t="s">
        <v>219</v>
      </c>
      <c r="C60" s="91"/>
      <c r="D60" s="92"/>
      <c r="E60" s="89"/>
      <c r="F60" s="85"/>
      <c r="G60" s="45"/>
      <c r="H60" s="159">
        <v>0.1</v>
      </c>
      <c r="I60" s="105"/>
      <c r="J60" s="97"/>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row>
    <row r="61" spans="1:66" s="32" customFormat="1" ht="22.5" customHeight="1" x14ac:dyDescent="0.2">
      <c r="A61" s="94" t="str">
        <f t="shared" si="20"/>
        <v>4.3.8</v>
      </c>
      <c r="B61" s="156" t="s">
        <v>227</v>
      </c>
      <c r="C61" s="91"/>
      <c r="D61" s="92"/>
      <c r="E61" s="89"/>
      <c r="F61" s="85"/>
      <c r="G61" s="45"/>
      <c r="H61" s="159">
        <v>0.1</v>
      </c>
      <c r="I61" s="105"/>
      <c r="J61" s="97"/>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row>
    <row r="62" spans="1:66" s="32" customFormat="1" ht="22.5" customHeight="1" x14ac:dyDescent="0.2">
      <c r="A62" s="94" t="str">
        <f t="shared" si="20"/>
        <v>4.3.9</v>
      </c>
      <c r="B62" s="156" t="s">
        <v>222</v>
      </c>
      <c r="C62" s="91"/>
      <c r="D62" s="92"/>
      <c r="E62" s="89"/>
      <c r="F62" s="85"/>
      <c r="G62" s="45"/>
      <c r="H62" s="159">
        <v>0.1</v>
      </c>
      <c r="I62" s="105"/>
      <c r="J62" s="97"/>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row>
    <row r="63" spans="1:66" s="32" customFormat="1" ht="22.5" customHeight="1" x14ac:dyDescent="0.2">
      <c r="A63" s="94" t="str">
        <f t="shared" si="20"/>
        <v>4.3.10</v>
      </c>
      <c r="B63" s="156" t="s">
        <v>223</v>
      </c>
      <c r="C63" s="91"/>
      <c r="D63" s="92"/>
      <c r="E63" s="89"/>
      <c r="F63" s="85"/>
      <c r="G63" s="45"/>
      <c r="H63" s="159">
        <v>0.1</v>
      </c>
      <c r="I63" s="105"/>
      <c r="J63" s="97"/>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row>
    <row r="64" spans="1:66" s="32" customFormat="1" ht="22.5" customHeight="1" x14ac:dyDescent="0.2">
      <c r="A64" s="94" t="str">
        <f t="shared" si="20"/>
        <v>4.3.11</v>
      </c>
      <c r="B64" s="156" t="s">
        <v>224</v>
      </c>
      <c r="C64" s="91"/>
      <c r="D64" s="92"/>
      <c r="E64" s="89"/>
      <c r="F64" s="85"/>
      <c r="G64" s="45"/>
      <c r="H64" s="159">
        <v>0.1</v>
      </c>
      <c r="I64" s="105"/>
      <c r="J64" s="97"/>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row>
    <row r="65" spans="1:66" s="32" customFormat="1" ht="22.5" customHeight="1" x14ac:dyDescent="0.2">
      <c r="A65" s="94" t="str">
        <f t="shared" si="20"/>
        <v>4.3.12</v>
      </c>
      <c r="B65" s="156" t="s">
        <v>236</v>
      </c>
      <c r="C65" s="91"/>
      <c r="D65" s="92"/>
      <c r="E65" s="89"/>
      <c r="F65" s="85"/>
      <c r="G65" s="45"/>
      <c r="H65" s="159">
        <v>0.1</v>
      </c>
      <c r="I65" s="105"/>
      <c r="J65" s="97"/>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row>
    <row r="66" spans="1:66" s="32" customFormat="1" ht="22.5" customHeight="1" x14ac:dyDescent="0.2">
      <c r="A66" s="94" t="str">
        <f t="shared" si="20"/>
        <v>4.3.13</v>
      </c>
      <c r="B66" s="156" t="s">
        <v>237</v>
      </c>
      <c r="C66" s="91"/>
      <c r="D66" s="92"/>
      <c r="E66" s="89"/>
      <c r="F66" s="85"/>
      <c r="G66" s="45"/>
      <c r="H66" s="159">
        <v>0.1</v>
      </c>
      <c r="I66" s="105"/>
      <c r="J66" s="97"/>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row>
    <row r="67" spans="1:66" s="32" customFormat="1" ht="22.5" customHeight="1" x14ac:dyDescent="0.2">
      <c r="A67" s="94" t="str">
        <f t="shared" ref="A67"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160" t="s">
        <v>225</v>
      </c>
      <c r="C67" s="161"/>
      <c r="D67" s="166"/>
      <c r="E67" s="163">
        <f>F53+1</f>
        <v>45141</v>
      </c>
      <c r="F67" s="152">
        <f>IF(ISBLANK(E67)," - ",IF(G67=0,E67,E67+G67-1))</f>
        <v>45160</v>
      </c>
      <c r="G67" s="164">
        <v>20</v>
      </c>
      <c r="H67" s="165">
        <f>AVERAGE(H68:H77)</f>
        <v>0.19000000000000009</v>
      </c>
      <c r="I67" s="155">
        <f t="shared" ref="I67" si="23">IF(OR(F67=0,E67=0),0,NETWORKDAYS(E67,F67))</f>
        <v>14</v>
      </c>
      <c r="J67" s="97"/>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row>
    <row r="68" spans="1:66" s="32" customFormat="1" ht="22.5" customHeight="1" x14ac:dyDescent="0.2">
      <c r="A68" s="94" t="s">
        <v>226</v>
      </c>
      <c r="B68" s="156" t="s">
        <v>214</v>
      </c>
      <c r="C68" s="91"/>
      <c r="D68" s="92"/>
      <c r="E68" s="89"/>
      <c r="F68" s="85"/>
      <c r="G68" s="45"/>
      <c r="H68" s="159">
        <v>1</v>
      </c>
      <c r="I68" s="105"/>
      <c r="J68" s="97"/>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row>
    <row r="69" spans="1:66" s="32" customFormat="1" ht="22.5" customHeight="1" x14ac:dyDescent="0.2">
      <c r="A69" s="94" t="s">
        <v>228</v>
      </c>
      <c r="B69" s="156" t="s">
        <v>215</v>
      </c>
      <c r="C69" s="91"/>
      <c r="D69" s="92"/>
      <c r="E69" s="89"/>
      <c r="F69" s="85"/>
      <c r="G69" s="45"/>
      <c r="H69" s="159">
        <v>0.1</v>
      </c>
      <c r="I69" s="105"/>
      <c r="J69" s="97"/>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row>
    <row r="70" spans="1:66" s="32" customFormat="1" ht="22.5" customHeight="1" x14ac:dyDescent="0.2">
      <c r="A70" s="94" t="s">
        <v>229</v>
      </c>
      <c r="B70" s="156" t="s">
        <v>216</v>
      </c>
      <c r="C70" s="91"/>
      <c r="D70" s="92"/>
      <c r="E70" s="89"/>
      <c r="F70" s="85"/>
      <c r="G70" s="45"/>
      <c r="H70" s="159">
        <v>0.1</v>
      </c>
      <c r="I70" s="105"/>
      <c r="J70" s="97"/>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row>
    <row r="71" spans="1:66" s="32" customFormat="1" ht="22.5" customHeight="1" x14ac:dyDescent="0.2">
      <c r="A71" s="94" t="s">
        <v>230</v>
      </c>
      <c r="B71" s="156" t="s">
        <v>209</v>
      </c>
      <c r="C71" s="91"/>
      <c r="D71" s="92"/>
      <c r="E71" s="89"/>
      <c r="F71" s="85"/>
      <c r="G71" s="45"/>
      <c r="H71" s="159">
        <v>0.1</v>
      </c>
      <c r="I71" s="105"/>
      <c r="J71" s="97"/>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row>
    <row r="72" spans="1:66" s="32" customFormat="1" ht="22.5" customHeight="1" x14ac:dyDescent="0.2">
      <c r="A72" s="94" t="s">
        <v>231</v>
      </c>
      <c r="B72" s="156" t="s">
        <v>219</v>
      </c>
      <c r="C72" s="91"/>
      <c r="D72" s="92"/>
      <c r="E72" s="89"/>
      <c r="F72" s="85"/>
      <c r="G72" s="45"/>
      <c r="H72" s="159">
        <v>0.1</v>
      </c>
      <c r="I72" s="105"/>
      <c r="J72" s="97"/>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row>
    <row r="73" spans="1:66" s="32" customFormat="1" ht="22.5" customHeight="1" x14ac:dyDescent="0.2">
      <c r="A73" s="94" t="s">
        <v>232</v>
      </c>
      <c r="B73" s="156" t="s">
        <v>220</v>
      </c>
      <c r="C73" s="91"/>
      <c r="D73" s="92"/>
      <c r="E73" s="89"/>
      <c r="F73" s="85"/>
      <c r="G73" s="45"/>
      <c r="H73" s="159">
        <v>0.1</v>
      </c>
      <c r="I73" s="105"/>
      <c r="J73" s="97"/>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row>
    <row r="74" spans="1:66" s="32" customFormat="1" ht="22.5" customHeight="1" x14ac:dyDescent="0.2">
      <c r="A74" s="94" t="s">
        <v>233</v>
      </c>
      <c r="B74" s="156" t="s">
        <v>221</v>
      </c>
      <c r="C74" s="91"/>
      <c r="D74" s="92"/>
      <c r="E74" s="89"/>
      <c r="F74" s="85"/>
      <c r="G74" s="45"/>
      <c r="H74" s="159">
        <v>0.1</v>
      </c>
      <c r="I74" s="105"/>
      <c r="J74" s="97"/>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row>
    <row r="75" spans="1:66" s="32" customFormat="1" ht="22.5" customHeight="1" x14ac:dyDescent="0.2">
      <c r="A75" s="94" t="s">
        <v>234</v>
      </c>
      <c r="B75" s="156" t="s">
        <v>222</v>
      </c>
      <c r="C75" s="91"/>
      <c r="D75" s="92"/>
      <c r="E75" s="89"/>
      <c r="F75" s="85"/>
      <c r="G75" s="45"/>
      <c r="H75" s="159">
        <v>0.1</v>
      </c>
      <c r="I75" s="105"/>
      <c r="J75" s="97"/>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row>
    <row r="76" spans="1:66" s="32" customFormat="1" ht="22.5" customHeight="1" x14ac:dyDescent="0.2">
      <c r="A76" s="94" t="str">
        <f t="shared" ref="A76:A77"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4.3.9</v>
      </c>
      <c r="B76" s="156" t="s">
        <v>236</v>
      </c>
      <c r="C76" s="91"/>
      <c r="D76" s="92"/>
      <c r="E76" s="89"/>
      <c r="F76" s="85"/>
      <c r="G76" s="45"/>
      <c r="H76" s="159">
        <v>0.1</v>
      </c>
      <c r="I76" s="105"/>
      <c r="J76" s="97"/>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row>
    <row r="77" spans="1:66" s="32" customFormat="1" ht="22.5" customHeight="1" x14ac:dyDescent="0.2">
      <c r="A77" s="94" t="str">
        <f t="shared" si="24"/>
        <v>4.3.10</v>
      </c>
      <c r="B77" s="156" t="s">
        <v>237</v>
      </c>
      <c r="C77" s="91"/>
      <c r="D77" s="92"/>
      <c r="E77" s="89"/>
      <c r="F77" s="85"/>
      <c r="G77" s="45"/>
      <c r="H77" s="159">
        <v>0.1</v>
      </c>
      <c r="I77" s="105"/>
      <c r="J77" s="97"/>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row>
    <row r="78" spans="1:66" s="32" customFormat="1" ht="22.5" customHeight="1" x14ac:dyDescent="0.2">
      <c r="A78" s="94" t="str">
        <f t="shared" ref="A78" si="2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8" s="160" t="s">
        <v>235</v>
      </c>
      <c r="C78" s="161"/>
      <c r="D78" s="166"/>
      <c r="E78" s="163">
        <f>F67+1</f>
        <v>45161</v>
      </c>
      <c r="F78" s="152">
        <f>IF(ISBLANK(E78)," - ",IF(G78=0,E78,E78+G78-1))</f>
        <v>45180</v>
      </c>
      <c r="G78" s="164">
        <v>20</v>
      </c>
      <c r="H78" s="165">
        <f>AVERAGE(H79:H88)</f>
        <v>0.59</v>
      </c>
      <c r="I78" s="155">
        <f t="shared" ref="I78" si="26">IF(OR(F78=0,E78=0),0,NETWORKDAYS(E78,F78))</f>
        <v>14</v>
      </c>
      <c r="J78" s="97"/>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row>
    <row r="79" spans="1:66" s="32" customFormat="1" ht="22.5" customHeight="1" x14ac:dyDescent="0.2">
      <c r="A79" s="94" t="s">
        <v>239</v>
      </c>
      <c r="B79" s="156" t="s">
        <v>214</v>
      </c>
      <c r="C79" s="91"/>
      <c r="D79" s="92"/>
      <c r="E79" s="89"/>
      <c r="F79" s="85"/>
      <c r="G79" s="45"/>
      <c r="H79" s="159">
        <v>1</v>
      </c>
      <c r="I79" s="105"/>
      <c r="J79" s="97"/>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row>
    <row r="80" spans="1:66" s="32" customFormat="1" ht="22.5" customHeight="1" x14ac:dyDescent="0.2">
      <c r="A80" s="94" t="s">
        <v>240</v>
      </c>
      <c r="B80" s="156" t="s">
        <v>215</v>
      </c>
      <c r="C80" s="91"/>
      <c r="D80" s="92"/>
      <c r="E80" s="89"/>
      <c r="F80" s="85"/>
      <c r="G80" s="45"/>
      <c r="H80" s="185">
        <v>1</v>
      </c>
      <c r="I80" s="105"/>
      <c r="J80" s="97"/>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row>
    <row r="81" spans="1:66" s="32" customFormat="1" ht="22.5" customHeight="1" x14ac:dyDescent="0.2">
      <c r="A81" s="94" t="s">
        <v>241</v>
      </c>
      <c r="B81" s="156" t="s">
        <v>208</v>
      </c>
      <c r="C81" s="91"/>
      <c r="D81" s="92"/>
      <c r="E81" s="89"/>
      <c r="F81" s="85"/>
      <c r="G81" s="45"/>
      <c r="H81" s="185">
        <v>0.9</v>
      </c>
      <c r="I81" s="105"/>
      <c r="J81" s="97"/>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row>
    <row r="82" spans="1:66" s="32" customFormat="1" ht="22.5" customHeight="1" x14ac:dyDescent="0.2">
      <c r="A82" s="94" t="s">
        <v>242</v>
      </c>
      <c r="B82" s="156" t="s">
        <v>209</v>
      </c>
      <c r="C82" s="91"/>
      <c r="D82" s="92"/>
      <c r="E82" s="89"/>
      <c r="F82" s="85"/>
      <c r="G82" s="45"/>
      <c r="H82" s="185">
        <v>0.8</v>
      </c>
      <c r="I82" s="105"/>
      <c r="J82" s="97"/>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row>
    <row r="83" spans="1:66" s="32" customFormat="1" ht="22.5" customHeight="1" x14ac:dyDescent="0.2">
      <c r="A83" s="94" t="s">
        <v>243</v>
      </c>
      <c r="B83" s="156" t="s">
        <v>219</v>
      </c>
      <c r="C83" s="91"/>
      <c r="D83" s="92"/>
      <c r="E83" s="89"/>
      <c r="F83" s="85"/>
      <c r="G83" s="45"/>
      <c r="H83" s="185">
        <v>0.9</v>
      </c>
      <c r="I83" s="105"/>
      <c r="J83" s="97"/>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row>
    <row r="84" spans="1:66" s="32" customFormat="1" ht="22.5" customHeight="1" x14ac:dyDescent="0.2">
      <c r="A84" s="94" t="s">
        <v>244</v>
      </c>
      <c r="B84" s="156" t="s">
        <v>220</v>
      </c>
      <c r="C84" s="91"/>
      <c r="D84" s="92"/>
      <c r="E84" s="89"/>
      <c r="F84" s="85"/>
      <c r="G84" s="45"/>
      <c r="H84" s="185">
        <v>0</v>
      </c>
      <c r="I84" s="105"/>
      <c r="J84" s="97"/>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row>
    <row r="85" spans="1:66" s="32" customFormat="1" ht="22.5" customHeight="1" x14ac:dyDescent="0.2">
      <c r="A85" s="94" t="s">
        <v>245</v>
      </c>
      <c r="B85" s="156" t="s">
        <v>227</v>
      </c>
      <c r="C85" s="91"/>
      <c r="D85" s="92"/>
      <c r="E85" s="89"/>
      <c r="F85" s="85"/>
      <c r="G85" s="45"/>
      <c r="H85" s="185">
        <v>1</v>
      </c>
      <c r="I85" s="105"/>
      <c r="J85" s="97"/>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row>
    <row r="86" spans="1:66" s="32" customFormat="1" ht="22.5" customHeight="1" x14ac:dyDescent="0.2">
      <c r="A86" s="94" t="s">
        <v>246</v>
      </c>
      <c r="B86" s="156" t="s">
        <v>211</v>
      </c>
      <c r="C86" s="91"/>
      <c r="D86" s="92"/>
      <c r="E86" s="89"/>
      <c r="F86" s="85"/>
      <c r="G86" s="45"/>
      <c r="H86" s="159">
        <v>0.1</v>
      </c>
      <c r="I86" s="105"/>
      <c r="J86" s="97"/>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row>
    <row r="87" spans="1:66" s="32" customFormat="1" ht="22.5" customHeight="1" x14ac:dyDescent="0.2">
      <c r="A87" s="94" t="s">
        <v>247</v>
      </c>
      <c r="B87" s="156" t="s">
        <v>236</v>
      </c>
      <c r="C87" s="91"/>
      <c r="D87" s="92"/>
      <c r="E87" s="89"/>
      <c r="F87" s="85"/>
      <c r="G87" s="45"/>
      <c r="H87" s="159">
        <v>0.1</v>
      </c>
      <c r="I87" s="145"/>
      <c r="J87" s="146"/>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row>
    <row r="88" spans="1:66" s="32" customFormat="1" ht="22.5" customHeight="1" x14ac:dyDescent="0.2">
      <c r="A88" s="94" t="s">
        <v>248</v>
      </c>
      <c r="B88" s="156" t="s">
        <v>237</v>
      </c>
      <c r="C88" s="91"/>
      <c r="D88" s="92"/>
      <c r="E88" s="89"/>
      <c r="F88" s="85"/>
      <c r="G88" s="45"/>
      <c r="H88" s="159">
        <v>0.1</v>
      </c>
      <c r="I88" s="105"/>
      <c r="J88" s="97"/>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row>
    <row r="89" spans="1:66" s="32" customFormat="1" ht="22.5" customHeight="1" x14ac:dyDescent="0.2">
      <c r="A89" s="94" t="str">
        <f t="shared" ref="A89"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9" s="160" t="s">
        <v>238</v>
      </c>
      <c r="C89" s="161"/>
      <c r="D89" s="166"/>
      <c r="E89" s="163">
        <f>F78+1</f>
        <v>45181</v>
      </c>
      <c r="F89" s="152">
        <f>IF(ISBLANK(E89)," - ",IF(G89=0,E89,E89+G89-1))</f>
        <v>45200</v>
      </c>
      <c r="G89" s="164">
        <v>20</v>
      </c>
      <c r="H89" s="165">
        <f>AVERAGE(H90:H99)</f>
        <v>0.76</v>
      </c>
      <c r="I89" s="155">
        <f t="shared" ref="I89" si="28">IF(OR(F89=0,E89=0),0,NETWORKDAYS(E89,F89))</f>
        <v>14</v>
      </c>
      <c r="J89" s="97"/>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row>
    <row r="90" spans="1:66" s="32" customFormat="1" ht="22.5" customHeight="1" x14ac:dyDescent="0.2">
      <c r="A90" s="94" t="s">
        <v>249</v>
      </c>
      <c r="B90" s="156" t="s">
        <v>214</v>
      </c>
      <c r="C90" s="91"/>
      <c r="D90" s="92"/>
      <c r="E90" s="89"/>
      <c r="F90" s="85"/>
      <c r="G90" s="45"/>
      <c r="H90" s="159">
        <v>1</v>
      </c>
      <c r="I90" s="105"/>
      <c r="J90" s="97"/>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row>
    <row r="91" spans="1:66" s="32" customFormat="1" ht="22.5" customHeight="1" x14ac:dyDescent="0.2">
      <c r="A91" s="94" t="s">
        <v>250</v>
      </c>
      <c r="B91" s="156" t="s">
        <v>215</v>
      </c>
      <c r="C91" s="91"/>
      <c r="D91" s="92"/>
      <c r="E91" s="89"/>
      <c r="F91" s="85"/>
      <c r="G91" s="45"/>
      <c r="H91" s="159">
        <v>0.8</v>
      </c>
      <c r="I91" s="105"/>
      <c r="J91" s="97"/>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row>
    <row r="92" spans="1:66" s="32" customFormat="1" ht="22.5" customHeight="1" x14ac:dyDescent="0.2">
      <c r="A92" s="94" t="s">
        <v>251</v>
      </c>
      <c r="B92" s="156" t="s">
        <v>208</v>
      </c>
      <c r="C92" s="91"/>
      <c r="D92" s="92"/>
      <c r="E92" s="89"/>
      <c r="F92" s="85"/>
      <c r="G92" s="45"/>
      <c r="H92" s="159">
        <v>0.8</v>
      </c>
      <c r="I92" s="105"/>
      <c r="J92" s="97"/>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row>
    <row r="93" spans="1:66" s="32" customFormat="1" ht="22.5" customHeight="1" x14ac:dyDescent="0.2">
      <c r="A93" s="94" t="s">
        <v>252</v>
      </c>
      <c r="B93" s="156" t="s">
        <v>209</v>
      </c>
      <c r="C93" s="91"/>
      <c r="D93" s="92"/>
      <c r="E93" s="89"/>
      <c r="F93" s="85"/>
      <c r="G93" s="45"/>
      <c r="H93" s="159">
        <v>0.8</v>
      </c>
      <c r="I93" s="105"/>
      <c r="J93" s="97"/>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row>
    <row r="94" spans="1:66" s="32" customFormat="1" ht="22.5" customHeight="1" x14ac:dyDescent="0.2">
      <c r="A94" s="94" t="s">
        <v>253</v>
      </c>
      <c r="B94" s="156" t="s">
        <v>219</v>
      </c>
      <c r="C94" s="91"/>
      <c r="D94" s="92"/>
      <c r="E94" s="89"/>
      <c r="F94" s="85"/>
      <c r="G94" s="45"/>
      <c r="H94" s="159">
        <v>0.8</v>
      </c>
      <c r="I94" s="105"/>
      <c r="J94" s="97"/>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row>
    <row r="95" spans="1:66" s="32" customFormat="1" ht="22.5" customHeight="1" x14ac:dyDescent="0.2">
      <c r="A95" s="94" t="s">
        <v>254</v>
      </c>
      <c r="B95" s="156" t="s">
        <v>220</v>
      </c>
      <c r="C95" s="91"/>
      <c r="D95" s="92"/>
      <c r="E95" s="89"/>
      <c r="F95" s="85"/>
      <c r="G95" s="45"/>
      <c r="H95" s="159">
        <v>0.8</v>
      </c>
      <c r="I95" s="105"/>
      <c r="J95" s="97"/>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row>
    <row r="96" spans="1:66" s="32" customFormat="1" ht="22.5" customHeight="1" x14ac:dyDescent="0.2">
      <c r="A96" s="94" t="s">
        <v>255</v>
      </c>
      <c r="B96" s="156" t="s">
        <v>227</v>
      </c>
      <c r="C96" s="91"/>
      <c r="D96" s="92"/>
      <c r="E96" s="89"/>
      <c r="F96" s="85"/>
      <c r="G96" s="45"/>
      <c r="H96" s="159">
        <v>0.8</v>
      </c>
      <c r="I96" s="105"/>
      <c r="J96" s="97"/>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row>
    <row r="97" spans="1:66" s="32" customFormat="1" ht="22.5" customHeight="1" x14ac:dyDescent="0.2">
      <c r="A97" s="94" t="s">
        <v>256</v>
      </c>
      <c r="B97" s="156" t="s">
        <v>211</v>
      </c>
      <c r="C97" s="91"/>
      <c r="D97" s="92"/>
      <c r="E97" s="89"/>
      <c r="F97" s="85"/>
      <c r="G97" s="45"/>
      <c r="H97" s="159">
        <v>0.8</v>
      </c>
      <c r="I97" s="105"/>
      <c r="J97" s="97"/>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row>
    <row r="98" spans="1:66" s="32" customFormat="1" ht="22.5" customHeight="1" x14ac:dyDescent="0.2">
      <c r="A98" s="94" t="s">
        <v>257</v>
      </c>
      <c r="B98" s="156" t="s">
        <v>236</v>
      </c>
      <c r="C98" s="91"/>
      <c r="D98" s="92"/>
      <c r="E98" s="89"/>
      <c r="F98" s="85"/>
      <c r="G98" s="45"/>
      <c r="H98" s="159">
        <v>0.8</v>
      </c>
      <c r="I98" s="145"/>
      <c r="J98" s="146"/>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row>
    <row r="99" spans="1:66" s="32" customFormat="1" ht="22.5" customHeight="1" x14ac:dyDescent="0.2">
      <c r="A99" s="94" t="s">
        <v>258</v>
      </c>
      <c r="B99" s="156" t="s">
        <v>237</v>
      </c>
      <c r="C99" s="91"/>
      <c r="D99" s="92"/>
      <c r="E99" s="89"/>
      <c r="F99" s="85"/>
      <c r="G99" s="45"/>
      <c r="H99" s="159">
        <v>0.2</v>
      </c>
      <c r="I99" s="105"/>
      <c r="J99" s="97"/>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row>
    <row r="100" spans="1:66" s="30" customFormat="1" ht="22.5" customHeight="1" x14ac:dyDescent="0.2">
      <c r="A100" s="95">
        <v>5</v>
      </c>
      <c r="B100" s="81" t="s">
        <v>180</v>
      </c>
      <c r="C100" s="181"/>
      <c r="D100" s="36"/>
      <c r="E100" s="82"/>
      <c r="F100" s="83"/>
      <c r="G100" s="37"/>
      <c r="H100" s="174">
        <f>AVERAGE(H101,H110)</f>
        <v>5.5555555555555552E-2</v>
      </c>
      <c r="I100" s="106"/>
      <c r="J100" s="98"/>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row>
    <row r="101" spans="1:66" s="32" customFormat="1" ht="22.5" customHeight="1" x14ac:dyDescent="0.2">
      <c r="A101" s="94" t="str">
        <f t="shared" ref="A101" si="2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1" s="167" t="s">
        <v>145</v>
      </c>
      <c r="C101" s="161" t="s">
        <v>131</v>
      </c>
      <c r="D101" s="166"/>
      <c r="E101" s="163">
        <f>F89+6</f>
        <v>45206</v>
      </c>
      <c r="F101" s="152">
        <f t="shared" ref="F101" si="30">IF(ISBLANK(E101)," - ",IF(G101=0,E101,E101+G101-1))</f>
        <v>45235</v>
      </c>
      <c r="G101" s="164">
        <v>30</v>
      </c>
      <c r="H101" s="165">
        <f>AVERAGE(H102:H109)</f>
        <v>0</v>
      </c>
      <c r="I101" s="155">
        <f t="shared" ref="I101" si="31">IF(OR(F101=0,E101=0),0,NETWORKDAYS(E101,F101))</f>
        <v>20</v>
      </c>
      <c r="J101" s="97"/>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row>
    <row r="102" spans="1:66" s="32" customFormat="1" ht="22.5" customHeight="1" x14ac:dyDescent="0.2">
      <c r="A102" s="94" t="str">
        <f t="shared" ref="A102:A109"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102" s="156" t="s">
        <v>166</v>
      </c>
      <c r="C102" s="91" t="s">
        <v>131</v>
      </c>
      <c r="D102" s="92"/>
      <c r="E102" s="89"/>
      <c r="F102" s="85"/>
      <c r="G102" s="45"/>
      <c r="H102" s="159">
        <v>0</v>
      </c>
      <c r="I102" s="105"/>
      <c r="J102" s="97"/>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row>
    <row r="103" spans="1:66" s="32" customFormat="1" ht="22.5" customHeight="1" x14ac:dyDescent="0.2">
      <c r="A103" s="94" t="str">
        <f t="shared" si="32"/>
        <v>5.1.2</v>
      </c>
      <c r="B103" s="156" t="s">
        <v>167</v>
      </c>
      <c r="C103" s="91" t="s">
        <v>131</v>
      </c>
      <c r="D103" s="92"/>
      <c r="E103" s="89"/>
      <c r="F103" s="85"/>
      <c r="G103" s="45"/>
      <c r="H103" s="159">
        <v>0</v>
      </c>
      <c r="I103" s="105"/>
      <c r="J103" s="97"/>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row>
    <row r="104" spans="1:66" s="32" customFormat="1" ht="22.5" customHeight="1" x14ac:dyDescent="0.2">
      <c r="A104" s="94" t="str">
        <f t="shared" si="32"/>
        <v>5.1.3</v>
      </c>
      <c r="B104" s="156" t="s">
        <v>170</v>
      </c>
      <c r="C104" s="91" t="s">
        <v>131</v>
      </c>
      <c r="D104" s="92"/>
      <c r="E104" s="89"/>
      <c r="F104" s="85"/>
      <c r="G104" s="45"/>
      <c r="H104" s="159">
        <v>0</v>
      </c>
      <c r="I104" s="105"/>
      <c r="J104" s="97"/>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row>
    <row r="105" spans="1:66" s="32" customFormat="1" ht="22.5" customHeight="1" x14ac:dyDescent="0.2">
      <c r="A105" s="94" t="str">
        <f t="shared" si="32"/>
        <v>5.1.4</v>
      </c>
      <c r="B105" s="156" t="s">
        <v>168</v>
      </c>
      <c r="C105" s="91" t="s">
        <v>131</v>
      </c>
      <c r="D105" s="92"/>
      <c r="E105" s="89"/>
      <c r="F105" s="85"/>
      <c r="G105" s="45"/>
      <c r="H105" s="159">
        <v>0</v>
      </c>
      <c r="I105" s="105"/>
      <c r="J105" s="97"/>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row>
    <row r="106" spans="1:66" s="32" customFormat="1" ht="22.5" customHeight="1" x14ac:dyDescent="0.2">
      <c r="A106" s="94" t="str">
        <f t="shared" si="32"/>
        <v>5.1.5</v>
      </c>
      <c r="B106" s="156" t="s">
        <v>169</v>
      </c>
      <c r="C106" s="91" t="s">
        <v>131</v>
      </c>
      <c r="D106" s="92"/>
      <c r="E106" s="89"/>
      <c r="F106" s="85"/>
      <c r="G106" s="45"/>
      <c r="H106" s="159">
        <v>0</v>
      </c>
      <c r="I106" s="105"/>
      <c r="J106" s="97"/>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row>
    <row r="107" spans="1:66" s="32" customFormat="1" ht="22.5" customHeight="1" x14ac:dyDescent="0.2">
      <c r="A107" s="94" t="str">
        <f t="shared" si="32"/>
        <v>5.1.6</v>
      </c>
      <c r="B107" s="156" t="s">
        <v>171</v>
      </c>
      <c r="C107" s="91" t="s">
        <v>131</v>
      </c>
      <c r="D107" s="92"/>
      <c r="E107" s="89"/>
      <c r="F107" s="85"/>
      <c r="G107" s="45"/>
      <c r="H107" s="159">
        <v>0</v>
      </c>
      <c r="I107" s="105"/>
      <c r="J107" s="97"/>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row>
    <row r="108" spans="1:66" s="32" customFormat="1" ht="22.5" customHeight="1" x14ac:dyDescent="0.2">
      <c r="A108" s="94" t="str">
        <f t="shared" si="32"/>
        <v>5.1.7</v>
      </c>
      <c r="B108" s="156" t="s">
        <v>172</v>
      </c>
      <c r="C108" s="91" t="s">
        <v>131</v>
      </c>
      <c r="D108" s="92"/>
      <c r="E108" s="89"/>
      <c r="F108" s="85"/>
      <c r="G108" s="45"/>
      <c r="H108" s="159">
        <v>0</v>
      </c>
      <c r="I108" s="105"/>
      <c r="J108" s="97"/>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row>
    <row r="109" spans="1:66" s="32" customFormat="1" ht="22.5" customHeight="1" x14ac:dyDescent="0.2">
      <c r="A109" s="94" t="str">
        <f t="shared" si="32"/>
        <v>5.1.8</v>
      </c>
      <c r="B109" s="156" t="s">
        <v>173</v>
      </c>
      <c r="C109" s="91" t="s">
        <v>131</v>
      </c>
      <c r="D109" s="92"/>
      <c r="E109" s="89"/>
      <c r="F109" s="85"/>
      <c r="G109" s="45"/>
      <c r="H109" s="159">
        <v>0</v>
      </c>
      <c r="I109" s="105"/>
      <c r="J109" s="97"/>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row>
    <row r="110" spans="1:66" s="32" customFormat="1" ht="22.5" customHeight="1" x14ac:dyDescent="0.2">
      <c r="A110" s="94" t="str">
        <f t="shared" ref="A110"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10" s="148" t="s">
        <v>261</v>
      </c>
      <c r="C110" s="149"/>
      <c r="D110" s="157"/>
      <c r="E110" s="151">
        <f>F101+6</f>
        <v>45241</v>
      </c>
      <c r="F110" s="152">
        <f>IF(ISBLANK(E110)," - ",IF(G110=0,E110,E110+G110-1))</f>
        <v>45270</v>
      </c>
      <c r="G110" s="153">
        <v>30</v>
      </c>
      <c r="H110" s="154">
        <f>AVERAGE(H111:H119)</f>
        <v>0.1111111111111111</v>
      </c>
      <c r="I110" s="105">
        <f t="shared" ref="I110" si="34">IF(OR(F110=0,E110=0),0,NETWORKDAYS(E110,F110))</f>
        <v>20</v>
      </c>
      <c r="J110" s="97"/>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row>
    <row r="111" spans="1:66" s="32" customFormat="1" ht="22.5" customHeight="1" x14ac:dyDescent="0.2">
      <c r="A111"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111" s="156" t="s">
        <v>214</v>
      </c>
      <c r="C111" s="91"/>
      <c r="D111" s="92"/>
      <c r="E111" s="89"/>
      <c r="F111" s="85"/>
      <c r="G111" s="45"/>
      <c r="H111" s="159">
        <v>1</v>
      </c>
      <c r="I111" s="105"/>
      <c r="J111" s="97"/>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row>
    <row r="112" spans="1:66" s="32" customFormat="1" ht="22.5" customHeight="1" x14ac:dyDescent="0.2">
      <c r="A11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112" s="156" t="s">
        <v>215</v>
      </c>
      <c r="C112" s="91"/>
      <c r="D112" s="92"/>
      <c r="E112" s="89"/>
      <c r="F112" s="85"/>
      <c r="G112" s="45"/>
      <c r="H112" s="159">
        <v>0</v>
      </c>
      <c r="I112" s="105"/>
      <c r="J112" s="97"/>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row>
    <row r="113" spans="1:66" s="32" customFormat="1" ht="22.5" customHeight="1" x14ac:dyDescent="0.2">
      <c r="A11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113" s="156" t="s">
        <v>216</v>
      </c>
      <c r="C113" s="91"/>
      <c r="D113" s="92"/>
      <c r="E113" s="89"/>
      <c r="F113" s="85"/>
      <c r="G113" s="45"/>
      <c r="H113" s="159">
        <v>0</v>
      </c>
      <c r="I113" s="105"/>
      <c r="J113" s="97"/>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row>
    <row r="114" spans="1:66" s="32" customFormat="1" ht="22.5" customHeight="1" x14ac:dyDescent="0.2">
      <c r="A11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5.2.4</v>
      </c>
      <c r="B114" s="156" t="s">
        <v>262</v>
      </c>
      <c r="C114" s="91"/>
      <c r="D114" s="92"/>
      <c r="E114" s="89"/>
      <c r="F114" s="85"/>
      <c r="G114" s="45"/>
      <c r="H114" s="159">
        <v>0</v>
      </c>
      <c r="I114" s="105"/>
      <c r="J114" s="97"/>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row>
    <row r="115" spans="1:66" s="32" customFormat="1" ht="22.5" customHeight="1" x14ac:dyDescent="0.2">
      <c r="A115" s="94" t="str">
        <f t="shared" ref="A115:A118"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5.2.5</v>
      </c>
      <c r="B115" s="156" t="s">
        <v>168</v>
      </c>
      <c r="C115" s="91" t="s">
        <v>264</v>
      </c>
      <c r="D115" s="92"/>
      <c r="E115" s="89"/>
      <c r="F115" s="85"/>
      <c r="G115" s="45"/>
      <c r="H115" s="159">
        <v>0</v>
      </c>
      <c r="I115" s="105"/>
      <c r="J115" s="97"/>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row>
    <row r="116" spans="1:66" s="32" customFormat="1" ht="22.5" customHeight="1" x14ac:dyDescent="0.2">
      <c r="A116" s="94" t="str">
        <f t="shared" si="35"/>
        <v>5.2.6</v>
      </c>
      <c r="B116" s="156" t="s">
        <v>169</v>
      </c>
      <c r="C116" s="91" t="s">
        <v>264</v>
      </c>
      <c r="D116" s="92"/>
      <c r="E116" s="89"/>
      <c r="F116" s="85"/>
      <c r="G116" s="45"/>
      <c r="H116" s="159">
        <v>0</v>
      </c>
      <c r="I116" s="105"/>
      <c r="J116" s="97"/>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row>
    <row r="117" spans="1:66" s="32" customFormat="1" ht="22.5" customHeight="1" x14ac:dyDescent="0.2">
      <c r="A117" s="94" t="str">
        <f t="shared" si="35"/>
        <v>5.2.7</v>
      </c>
      <c r="B117" s="156" t="s">
        <v>171</v>
      </c>
      <c r="C117" s="91" t="s">
        <v>264</v>
      </c>
      <c r="D117" s="92"/>
      <c r="E117" s="89"/>
      <c r="F117" s="85"/>
      <c r="G117" s="45"/>
      <c r="H117" s="159">
        <v>0</v>
      </c>
      <c r="I117" s="105"/>
      <c r="J117" s="97"/>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row>
    <row r="118" spans="1:66" s="32" customFormat="1" ht="22.5" customHeight="1" x14ac:dyDescent="0.2">
      <c r="A118" s="94" t="str">
        <f t="shared" si="35"/>
        <v>5.2.8</v>
      </c>
      <c r="B118" s="156" t="s">
        <v>265</v>
      </c>
      <c r="C118" s="91" t="s">
        <v>264</v>
      </c>
      <c r="D118" s="92"/>
      <c r="E118" s="89"/>
      <c r="F118" s="85"/>
      <c r="G118" s="45"/>
      <c r="H118" s="159">
        <v>0</v>
      </c>
      <c r="I118" s="105"/>
      <c r="J118" s="97"/>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row>
    <row r="119" spans="1:66" s="32" customFormat="1" ht="22.5" customHeight="1" x14ac:dyDescent="0.2">
      <c r="A119"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5.2.9</v>
      </c>
      <c r="B119" s="156" t="s">
        <v>263</v>
      </c>
      <c r="C119" s="91"/>
      <c r="D119" s="92"/>
      <c r="E119" s="89"/>
      <c r="F119" s="85"/>
      <c r="G119" s="45"/>
      <c r="H119" s="159">
        <v>0</v>
      </c>
      <c r="I119" s="105"/>
      <c r="J119" s="97"/>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row>
    <row r="120" spans="1:66" s="30" customFormat="1" ht="22.5" customHeight="1" x14ac:dyDescent="0.2">
      <c r="A120" s="95" t="str">
        <f>IF(ISERROR(VALUE(SUBSTITUTE(prevWBS,".",""))),"1",IF(ISERROR(FIND("`",SUBSTITUTE(prevWBS,".","`",1))),TEXT(VALUE(prevWBS)+1,"#"),TEXT(VALUE(LEFT(prevWBS,FIND("`",SUBSTITUTE(prevWBS,".","`",1))-1))+1,"#")))</f>
        <v>6</v>
      </c>
      <c r="B120" s="81" t="s">
        <v>182</v>
      </c>
      <c r="D120" s="36"/>
      <c r="E120" s="82"/>
      <c r="F120" s="83"/>
      <c r="G120" s="37"/>
      <c r="H120" s="174">
        <f>AVERAGE(H121,H125)</f>
        <v>0.125</v>
      </c>
      <c r="I120" s="106"/>
      <c r="J120" s="98"/>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row>
    <row r="121" spans="1:66" s="32" customFormat="1" ht="22.5" customHeight="1" x14ac:dyDescent="0.2">
      <c r="A121" s="94" t="str">
        <f t="shared" ref="A121:A13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1" s="148" t="s">
        <v>148</v>
      </c>
      <c r="C121" s="149"/>
      <c r="D121" s="157"/>
      <c r="E121" s="151">
        <f>F110+6</f>
        <v>45276</v>
      </c>
      <c r="F121" s="152">
        <f>IF(ISBLANK(E121)," - ",IF(G121=0,E121,E121+G121-1))</f>
        <v>45305</v>
      </c>
      <c r="G121" s="153">
        <v>30</v>
      </c>
      <c r="H121" s="154">
        <f>AVERAGE(H122:H124)</f>
        <v>0</v>
      </c>
      <c r="I121" s="105">
        <f t="shared" ref="I121:I131" si="37">IF(OR(F121=0,E121=0),0,NETWORKDAYS(E121,F121))</f>
        <v>20</v>
      </c>
      <c r="J121" s="97"/>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row>
    <row r="122" spans="1:66" s="32" customFormat="1" ht="22.5" customHeight="1" x14ac:dyDescent="0.2">
      <c r="A12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2" s="156" t="s">
        <v>149</v>
      </c>
      <c r="C122" s="91"/>
      <c r="D122" s="92"/>
      <c r="E122" s="89"/>
      <c r="F122" s="85"/>
      <c r="G122" s="45"/>
      <c r="H122" s="46">
        <v>0</v>
      </c>
      <c r="I122" s="105"/>
      <c r="J122" s="97"/>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row>
    <row r="123" spans="1:66" s="32" customFormat="1" ht="22.5" customHeight="1" x14ac:dyDescent="0.2">
      <c r="A12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3" s="156" t="s">
        <v>150</v>
      </c>
      <c r="C123" s="91"/>
      <c r="D123" s="92"/>
      <c r="E123" s="89"/>
      <c r="F123" s="85"/>
      <c r="G123" s="45"/>
      <c r="H123" s="46">
        <v>0</v>
      </c>
      <c r="I123" s="105"/>
      <c r="J123" s="97"/>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row>
    <row r="124" spans="1:66" s="32" customFormat="1" ht="22.5" customHeight="1" x14ac:dyDescent="0.2">
      <c r="A124"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4" s="156" t="s">
        <v>151</v>
      </c>
      <c r="C124" s="91"/>
      <c r="D124" s="92"/>
      <c r="E124" s="89"/>
      <c r="F124" s="85"/>
      <c r="G124" s="45"/>
      <c r="H124" s="46">
        <v>0</v>
      </c>
      <c r="I124" s="105"/>
      <c r="J124" s="97"/>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row>
    <row r="125" spans="1:66" s="32" customFormat="1" ht="22.5" customHeight="1" x14ac:dyDescent="0.2">
      <c r="A125" s="94" t="str">
        <f t="shared" ref="A125" si="3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25" s="160" t="s">
        <v>151</v>
      </c>
      <c r="C125" s="181"/>
      <c r="D125" s="166"/>
      <c r="E125" s="163">
        <f>E121+6</f>
        <v>45282</v>
      </c>
      <c r="F125" s="152">
        <f>IF(ISBLANK(E125)," - ",IF(G125=0,E125,E125+G125-1))</f>
        <v>45305</v>
      </c>
      <c r="G125" s="164">
        <v>24</v>
      </c>
      <c r="H125" s="165">
        <f>AVERAGE(H126:H129)</f>
        <v>0.25</v>
      </c>
      <c r="I125" s="155">
        <f t="shared" ref="I125" si="39">IF(OR(F125=0,E125=0),0,NETWORKDAYS(E125,F125))</f>
        <v>16</v>
      </c>
      <c r="J125" s="146"/>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row>
    <row r="126" spans="1:66" s="32" customFormat="1" ht="22.5" customHeight="1" x14ac:dyDescent="0.2">
      <c r="A126"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26" s="156" t="s">
        <v>214</v>
      </c>
      <c r="C126" s="91"/>
      <c r="D126" s="92"/>
      <c r="E126" s="89"/>
      <c r="F126" s="85"/>
      <c r="G126" s="45"/>
      <c r="H126" s="159">
        <v>1</v>
      </c>
      <c r="I126" s="105"/>
      <c r="J126" s="97"/>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row>
    <row r="127" spans="1:66" s="32" customFormat="1" ht="22.5" customHeight="1" x14ac:dyDescent="0.2">
      <c r="A127"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27" s="156" t="s">
        <v>215</v>
      </c>
      <c r="C127" s="91"/>
      <c r="D127" s="92"/>
      <c r="E127" s="89"/>
      <c r="F127" s="85"/>
      <c r="G127" s="45"/>
      <c r="H127" s="159">
        <v>0</v>
      </c>
      <c r="I127" s="105"/>
      <c r="J127" s="97"/>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row>
    <row r="128" spans="1:66" s="32" customFormat="1" ht="22.5" customHeight="1" x14ac:dyDescent="0.2">
      <c r="A128"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128" s="156" t="s">
        <v>259</v>
      </c>
      <c r="C128" s="91"/>
      <c r="D128" s="92"/>
      <c r="E128" s="89"/>
      <c r="F128" s="85"/>
      <c r="G128" s="45"/>
      <c r="H128" s="159">
        <v>0</v>
      </c>
      <c r="I128" s="105"/>
      <c r="J128" s="97"/>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row>
    <row r="129" spans="1:66" s="32" customFormat="1" ht="22.5" customHeight="1" x14ac:dyDescent="0.2">
      <c r="A129"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6.2.4</v>
      </c>
      <c r="B129" s="156" t="s">
        <v>260</v>
      </c>
      <c r="C129" s="91"/>
      <c r="D129" s="92"/>
      <c r="E129" s="89"/>
      <c r="F129" s="85"/>
      <c r="G129" s="45"/>
      <c r="H129" s="159">
        <v>0</v>
      </c>
      <c r="I129" s="105"/>
      <c r="J129" s="97"/>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row>
    <row r="130" spans="1:66" s="30" customFormat="1" ht="22.5" customHeight="1" x14ac:dyDescent="0.2">
      <c r="A130" s="95" t="str">
        <f>IF(ISERROR(VALUE(SUBSTITUTE(prevWBS,".",""))),"1",IF(ISERROR(FIND("`",SUBSTITUTE(prevWBS,".","`",1))),TEXT(VALUE(prevWBS)+1,"#"),TEXT(VALUE(LEFT(prevWBS,FIND("`",SUBSTITUTE(prevWBS,".","`",1))-1))+1,"#")))</f>
        <v>7</v>
      </c>
      <c r="B130" s="81" t="s">
        <v>183</v>
      </c>
      <c r="D130" s="36"/>
      <c r="E130" s="82"/>
      <c r="F130" s="83"/>
      <c r="G130" s="37"/>
      <c r="H130" s="174">
        <f>H131</f>
        <v>0</v>
      </c>
      <c r="I130" s="106"/>
      <c r="J130" s="98"/>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row>
    <row r="131" spans="1:66" s="32" customFormat="1" ht="22.5" customHeight="1" x14ac:dyDescent="0.2">
      <c r="A131" s="94" t="str">
        <f t="shared" si="36"/>
        <v>7.1</v>
      </c>
      <c r="B131" s="158" t="s">
        <v>174</v>
      </c>
      <c r="C131" s="149"/>
      <c r="D131" s="157"/>
      <c r="E131" s="151">
        <f>F125+1</f>
        <v>45306</v>
      </c>
      <c r="F131" s="152">
        <f t="shared" ref="F131" si="40">IF(ISBLANK(E131)," - ",IF(G131=0,E131,E131+G131-1))</f>
        <v>45350</v>
      </c>
      <c r="G131" s="153">
        <v>45</v>
      </c>
      <c r="H131" s="154">
        <f>AVERAGE(H132:H133)</f>
        <v>0</v>
      </c>
      <c r="I131" s="155">
        <f t="shared" si="37"/>
        <v>33</v>
      </c>
      <c r="J131" s="97"/>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row>
    <row r="132" spans="1:66" s="32" customFormat="1" ht="22.5" customHeight="1" x14ac:dyDescent="0.2">
      <c r="A132"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132" s="156" t="s">
        <v>175</v>
      </c>
      <c r="C132" s="91"/>
      <c r="D132" s="92"/>
      <c r="E132" s="89"/>
      <c r="F132" s="85"/>
      <c r="G132" s="45"/>
      <c r="H132" s="46">
        <v>0</v>
      </c>
      <c r="I132" s="105"/>
      <c r="J132" s="97"/>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row>
    <row r="133" spans="1:66" s="32" customFormat="1" ht="22.5" customHeight="1" x14ac:dyDescent="0.2">
      <c r="A133" s="9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133" s="156" t="s">
        <v>176</v>
      </c>
      <c r="C133" s="91"/>
      <c r="D133" s="92"/>
      <c r="E133" s="89"/>
      <c r="F133" s="85"/>
      <c r="G133" s="45"/>
      <c r="H133" s="46">
        <v>0</v>
      </c>
      <c r="I133" s="105"/>
      <c r="J133" s="97"/>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row>
    <row r="134" spans="1:66" s="30" customFormat="1" ht="22.5" customHeight="1" x14ac:dyDescent="0.2">
      <c r="A134" s="95" t="str">
        <f>IF(ISERROR(VALUE(SUBSTITUTE(prevWBS,".",""))),"1",IF(ISERROR(FIND("`",SUBSTITUTE(prevWBS,".","`",1))),TEXT(VALUE(prevWBS)+1,"#"),TEXT(VALUE(LEFT(prevWBS,FIND("`",SUBSTITUTE(prevWBS,".","`",1))-1))+1,"#")))</f>
        <v>8</v>
      </c>
      <c r="B134" s="81" t="s">
        <v>184</v>
      </c>
      <c r="D134" s="36"/>
      <c r="E134" s="82"/>
      <c r="F134" s="83"/>
      <c r="G134" s="37"/>
      <c r="H134" s="174">
        <f>H135</f>
        <v>0</v>
      </c>
      <c r="I134" s="106"/>
      <c r="J134" s="98"/>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row>
    <row r="135" spans="1:66" s="32" customFormat="1" ht="22.5" customHeight="1" x14ac:dyDescent="0.2">
      <c r="A135" s="94" t="str">
        <f t="shared" si="36"/>
        <v>8.1</v>
      </c>
      <c r="B135" s="148" t="s">
        <v>134</v>
      </c>
      <c r="C135" s="149"/>
      <c r="D135" s="150"/>
      <c r="E135" s="151">
        <f>F131+1</f>
        <v>45351</v>
      </c>
      <c r="F135" s="152">
        <f t="shared" ref="F135" si="41">IF(ISBLANK(E135)," - ",IF(G135=0,E135,E135+G135-1))</f>
        <v>45360</v>
      </c>
      <c r="G135" s="153">
        <v>10</v>
      </c>
      <c r="H135" s="154">
        <v>0</v>
      </c>
      <c r="I135" s="155">
        <f t="shared" ref="I135" si="42">IF(OR(F135=0,E135=0),0,NETWORKDAYS(E135,F135))</f>
        <v>7</v>
      </c>
      <c r="J135" s="97"/>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row>
    <row r="136" spans="1:66" s="30" customFormat="1" ht="22.5" customHeight="1" x14ac:dyDescent="0.2">
      <c r="A136" s="95" t="str">
        <f>IF(ISERROR(VALUE(SUBSTITUTE(prevWBS,".",""))),"1",IF(ISERROR(FIND("`",SUBSTITUTE(prevWBS,".","`",1))),TEXT(VALUE(prevWBS)+1,"#"),TEXT(VALUE(LEFT(prevWBS,FIND("`",SUBSTITUTE(prevWBS,".","`",1))-1))+1,"#")))</f>
        <v>9</v>
      </c>
      <c r="B136" s="81" t="s">
        <v>135</v>
      </c>
      <c r="D136" s="36"/>
      <c r="E136" s="86"/>
      <c r="F136" s="87"/>
      <c r="G136" s="37"/>
      <c r="H136" s="174">
        <f>AVERAGE(H137:H141)</f>
        <v>0</v>
      </c>
      <c r="I136" s="106"/>
      <c r="J136" s="98"/>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row>
    <row r="137" spans="1:66" s="32" customFormat="1" ht="22.5" customHeight="1" x14ac:dyDescent="0.2">
      <c r="A137" s="94" t="str">
        <f t="shared" ref="A137:A141" si="4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137" s="35" t="s">
        <v>136</v>
      </c>
      <c r="C137" s="91"/>
      <c r="D137" s="33"/>
      <c r="E137" s="89">
        <f>F135+1</f>
        <v>45361</v>
      </c>
      <c r="F137" s="85">
        <f t="shared" ref="F137:F138" si="44">IF(ISBLANK(E137)," - ",IF(G137=0,E137,E137+G137-1))</f>
        <v>45365</v>
      </c>
      <c r="G137" s="45">
        <v>5</v>
      </c>
      <c r="H137" s="46">
        <v>0</v>
      </c>
      <c r="I137" s="105">
        <f t="shared" ref="I137:I139" si="45">IF(OR(F137=0,E137=0),0,NETWORKDAYS(E137,F137))</f>
        <v>4</v>
      </c>
      <c r="J137" s="97"/>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row>
    <row r="138" spans="1:66" s="32" customFormat="1" ht="22.5" customHeight="1" x14ac:dyDescent="0.2">
      <c r="A138" s="94" t="str">
        <f t="shared" si="43"/>
        <v>9.2</v>
      </c>
      <c r="B138" s="35" t="s">
        <v>137</v>
      </c>
      <c r="C138" s="91"/>
      <c r="D138" s="33"/>
      <c r="E138" s="89">
        <f>F137+1</f>
        <v>45366</v>
      </c>
      <c r="F138" s="85">
        <f t="shared" si="44"/>
        <v>45380</v>
      </c>
      <c r="G138" s="45">
        <v>15</v>
      </c>
      <c r="H138" s="46">
        <v>0</v>
      </c>
      <c r="I138" s="105">
        <f t="shared" si="45"/>
        <v>11</v>
      </c>
      <c r="J138" s="97"/>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row>
    <row r="139" spans="1:66" s="32" customFormat="1" ht="22.5" customHeight="1" x14ac:dyDescent="0.2">
      <c r="A139" s="94" t="str">
        <f t="shared" si="43"/>
        <v>9.3</v>
      </c>
      <c r="B139" s="35" t="s">
        <v>138</v>
      </c>
      <c r="C139" s="91"/>
      <c r="D139" s="33"/>
      <c r="E139" s="89">
        <f>F138+1</f>
        <v>45381</v>
      </c>
      <c r="F139" s="85">
        <f>IF(ISBLANK(E139)," - ",IF(G139=0,E139,E139+G139-1))</f>
        <v>45385</v>
      </c>
      <c r="G139" s="45">
        <v>5</v>
      </c>
      <c r="H139" s="46">
        <v>0</v>
      </c>
      <c r="I139" s="105">
        <f t="shared" si="45"/>
        <v>3</v>
      </c>
      <c r="J139" s="97"/>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row>
    <row r="140" spans="1:66" s="32" customFormat="1" ht="22.5" customHeight="1" x14ac:dyDescent="0.2">
      <c r="A140" s="94" t="str">
        <f t="shared" si="43"/>
        <v>9.4</v>
      </c>
      <c r="B140" s="35" t="s">
        <v>144</v>
      </c>
      <c r="C140" s="91"/>
      <c r="D140" s="33"/>
      <c r="E140" s="89">
        <f>F139+1</f>
        <v>45386</v>
      </c>
      <c r="F140" s="85">
        <f>IF(ISBLANK(E140)," - ",IF(G140=0,E140,E140+G140-1))</f>
        <v>45386</v>
      </c>
      <c r="G140" s="45">
        <v>1</v>
      </c>
      <c r="H140" s="46">
        <v>0</v>
      </c>
      <c r="I140" s="105">
        <f t="shared" ref="I140" si="46">IF(OR(F140=0,E140=0),0,NETWORKDAYS(E140,F140))</f>
        <v>1</v>
      </c>
      <c r="J140" s="97"/>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row>
    <row r="141" spans="1:66" s="32" customFormat="1" ht="22.5" customHeight="1" x14ac:dyDescent="0.2">
      <c r="A141" s="94" t="str">
        <f t="shared" si="43"/>
        <v>9.5</v>
      </c>
      <c r="B141" s="35" t="s">
        <v>143</v>
      </c>
      <c r="C141" s="91"/>
      <c r="D141" s="33"/>
      <c r="E141" s="89">
        <f>F140+1</f>
        <v>45387</v>
      </c>
      <c r="F141" s="85">
        <f>IF(ISBLANK(E141)," - ",IF(G141=0,E141,E141+G141-1))</f>
        <v>45391</v>
      </c>
      <c r="G141" s="45">
        <v>5</v>
      </c>
      <c r="H141" s="46">
        <v>0</v>
      </c>
      <c r="I141" s="105">
        <f t="shared" ref="I141" si="47">IF(OR(F141=0,E141=0),0,NETWORKDAYS(E141,F141))</f>
        <v>3</v>
      </c>
      <c r="J141" s="97"/>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row>
    <row r="142" spans="1:66" s="30" customFormat="1" ht="22.5" customHeight="1" x14ac:dyDescent="0.2">
      <c r="A142" s="95" t="str">
        <f>IF(ISERROR(VALUE(SUBSTITUTE(prevWBS,".",""))),"1",IF(ISERROR(FIND("`",SUBSTITUTE(prevWBS,".","`",1))),TEXT(VALUE(prevWBS)+1,"#"),TEXT(VALUE(LEFT(prevWBS,FIND("`",SUBSTITUTE(prevWBS,".","`",1))-1))+1,"#")))</f>
        <v>10</v>
      </c>
      <c r="B142" s="81" t="s">
        <v>141</v>
      </c>
      <c r="D142" s="36"/>
      <c r="E142" s="86"/>
      <c r="F142" s="87"/>
      <c r="G142" s="37"/>
      <c r="H142" s="174">
        <f>H143</f>
        <v>0</v>
      </c>
      <c r="I142" s="106"/>
      <c r="J142" s="98"/>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row>
    <row r="143" spans="1:66" s="32" customFormat="1" ht="22.5" customHeight="1" x14ac:dyDescent="0.2">
      <c r="A143" s="94" t="str">
        <f t="shared" ref="A143"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143" s="35" t="s">
        <v>142</v>
      </c>
      <c r="C143" s="91"/>
      <c r="D143" s="33"/>
      <c r="E143" s="89">
        <f>F141+1</f>
        <v>45392</v>
      </c>
      <c r="F143" s="85">
        <f t="shared" ref="F143" si="49">IF(ISBLANK(E143)," - ",IF(G143=0,E143,E143+G143-1))</f>
        <v>45991</v>
      </c>
      <c r="G143" s="45">
        <f>(20*30)</f>
        <v>600</v>
      </c>
      <c r="H143" s="46">
        <v>0</v>
      </c>
      <c r="I143" s="105">
        <f t="shared" ref="I143" si="50">IF(OR(F143=0,E143=0),0,NETWORKDAYS(E143,F143))</f>
        <v>428</v>
      </c>
      <c r="J143" s="97"/>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row>
    <row r="144" spans="1:66" s="41" customFormat="1" ht="18" x14ac:dyDescent="0.2">
      <c r="A144" s="31"/>
      <c r="B144" s="38"/>
      <c r="C144" s="38"/>
      <c r="D144" s="34"/>
      <c r="E144" s="88"/>
      <c r="F144" s="88"/>
      <c r="G144" s="39"/>
      <c r="H144" s="40"/>
      <c r="I144" s="108"/>
      <c r="J144" s="99"/>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row>
    <row r="145" ht="19.5" customHeight="1" x14ac:dyDescent="0.2"/>
  </sheetData>
  <sheetProtection formatCells="0" formatColumns="0" formatRows="0" insertRows="0" deleteRows="0"/>
  <autoFilter ref="A7:I143" xr:uid="{00000000-0009-0000-0000-000001000000}"/>
  <mergeCells count="19">
    <mergeCell ref="AM5:AS5"/>
    <mergeCell ref="AT5:AZ5"/>
    <mergeCell ref="AD1:AR1"/>
    <mergeCell ref="C4:E4"/>
    <mergeCell ref="K4:Q4"/>
    <mergeCell ref="R4:X4"/>
    <mergeCell ref="Y4:AE4"/>
    <mergeCell ref="AF4:AL4"/>
    <mergeCell ref="AM4:AS4"/>
    <mergeCell ref="C5:E5"/>
    <mergeCell ref="K5:Q5"/>
    <mergeCell ref="R5:X5"/>
    <mergeCell ref="Y5:AE5"/>
    <mergeCell ref="AF5:AL5"/>
    <mergeCell ref="BA5:BG5"/>
    <mergeCell ref="BH5:BN5"/>
    <mergeCell ref="AT4:AZ4"/>
    <mergeCell ref="BA4:BG4"/>
    <mergeCell ref="BH4:BN4"/>
  </mergeCells>
  <phoneticPr fontId="6" type="noConversion"/>
  <conditionalFormatting sqref="H136:H138 H142 H8:H21 H111:H114 H46:H66 H68:H77 H144 H119">
    <cfRule type="dataBar" priority="565">
      <dataBar>
        <cfvo type="num" val="0"/>
        <cfvo type="num" val="1"/>
        <color theme="0" tint="-0.249977111117893"/>
      </dataBar>
      <extLst>
        <ext xmlns:x14="http://schemas.microsoft.com/office/spreadsheetml/2009/9/main" uri="{B025F937-C7B1-47D3-B67F-A62EFF666E3E}">
          <x14:id>{57F9B348-9FD9-4140-AEB1-4468FCF4077B}</x14:id>
        </ext>
      </extLst>
    </cfRule>
  </conditionalFormatting>
  <conditionalFormatting sqref="K6:BM7">
    <cfRule type="expression" dxfId="124" priority="566">
      <formula>K$6=TODAY()</formula>
    </cfRule>
  </conditionalFormatting>
  <conditionalFormatting sqref="K8:BN28 K46:BN100 K110:BN114 K119:BN144">
    <cfRule type="expression" dxfId="123" priority="567">
      <formula>AND($E8&lt;=K$6,ROUNDDOWN(($F8-$E8+1)*$H8,0)+$E8-1&gt;=K$6)</formula>
    </cfRule>
    <cfRule type="expression" dxfId="122" priority="568">
      <formula>AND(NOT(ISBLANK($E8)),$E8&lt;=K$6,$F8&gt;=K$6)</formula>
    </cfRule>
  </conditionalFormatting>
  <conditionalFormatting sqref="K6:BN15 K136:BN138 K142:BN142 K111:BN114 K144:BN144 K119:BN119">
    <cfRule type="expression" dxfId="121" priority="564">
      <formula>K$6=TODAY()</formula>
    </cfRule>
  </conditionalFormatting>
  <conditionalFormatting sqref="H22">
    <cfRule type="dataBar" priority="553">
      <dataBar>
        <cfvo type="num" val="0"/>
        <cfvo type="num" val="1"/>
        <color theme="0" tint="-0.249977111117893"/>
      </dataBar>
      <extLst>
        <ext xmlns:x14="http://schemas.microsoft.com/office/spreadsheetml/2009/9/main" uri="{B025F937-C7B1-47D3-B67F-A62EFF666E3E}">
          <x14:id>{2B20E2AF-1686-4356-A6D1-47D36B2B4218}</x14:id>
        </ext>
      </extLst>
    </cfRule>
  </conditionalFormatting>
  <conditionalFormatting sqref="K22:BN22">
    <cfRule type="expression" dxfId="120" priority="552">
      <formula>K$6=TODAY()</formula>
    </cfRule>
  </conditionalFormatting>
  <conditionalFormatting sqref="H139">
    <cfRule type="dataBar" priority="511">
      <dataBar>
        <cfvo type="num" val="0"/>
        <cfvo type="num" val="1"/>
        <color theme="0" tint="-0.249977111117893"/>
      </dataBar>
      <extLst>
        <ext xmlns:x14="http://schemas.microsoft.com/office/spreadsheetml/2009/9/main" uri="{B025F937-C7B1-47D3-B67F-A62EFF666E3E}">
          <x14:id>{38B091C1-21D6-4DC7-A34F-5CE562069437}</x14:id>
        </ext>
      </extLst>
    </cfRule>
  </conditionalFormatting>
  <conditionalFormatting sqref="K139:BN139">
    <cfRule type="expression" dxfId="119" priority="510">
      <formula>K$6=TODAY()</formula>
    </cfRule>
  </conditionalFormatting>
  <conditionalFormatting sqref="H23:H27">
    <cfRule type="dataBar" priority="483">
      <dataBar>
        <cfvo type="num" val="0"/>
        <cfvo type="num" val="1"/>
        <color theme="0" tint="-0.249977111117893"/>
      </dataBar>
      <extLst>
        <ext xmlns:x14="http://schemas.microsoft.com/office/spreadsheetml/2009/9/main" uri="{B025F937-C7B1-47D3-B67F-A62EFF666E3E}">
          <x14:id>{7ABA592C-1693-4C95-ACFE-D8957D7F48F8}</x14:id>
        </ext>
      </extLst>
    </cfRule>
  </conditionalFormatting>
  <conditionalFormatting sqref="K23:BN24">
    <cfRule type="expression" dxfId="118" priority="482">
      <formula>K$6=TODAY()</formula>
    </cfRule>
  </conditionalFormatting>
  <conditionalFormatting sqref="H143">
    <cfRule type="dataBar" priority="467">
      <dataBar>
        <cfvo type="num" val="0"/>
        <cfvo type="num" val="1"/>
        <color theme="0" tint="-0.249977111117893"/>
      </dataBar>
      <extLst>
        <ext xmlns:x14="http://schemas.microsoft.com/office/spreadsheetml/2009/9/main" uri="{B025F937-C7B1-47D3-B67F-A62EFF666E3E}">
          <x14:id>{74CFB81F-2BE5-4CF1-A9C1-A7ADABAC1BB9}</x14:id>
        </ext>
      </extLst>
    </cfRule>
  </conditionalFormatting>
  <conditionalFormatting sqref="K143:BN143">
    <cfRule type="expression" dxfId="117" priority="466">
      <formula>K$6=TODAY()</formula>
    </cfRule>
  </conditionalFormatting>
  <conditionalFormatting sqref="K16:BN16">
    <cfRule type="expression" dxfId="116" priority="446">
      <formula>K$6=TODAY()</formula>
    </cfRule>
  </conditionalFormatting>
  <conditionalFormatting sqref="H121:H124">
    <cfRule type="dataBar" priority="435">
      <dataBar>
        <cfvo type="num" val="0"/>
        <cfvo type="num" val="1"/>
        <color theme="0" tint="-0.249977111117893"/>
      </dataBar>
      <extLst>
        <ext xmlns:x14="http://schemas.microsoft.com/office/spreadsheetml/2009/9/main" uri="{B025F937-C7B1-47D3-B67F-A62EFF666E3E}">
          <x14:id>{5EBF337C-3A4E-4696-A759-190BD0503174}</x14:id>
        </ext>
      </extLst>
    </cfRule>
  </conditionalFormatting>
  <conditionalFormatting sqref="K121:BN121">
    <cfRule type="expression" dxfId="115" priority="434">
      <formula>K$6=TODAY()</formula>
    </cfRule>
  </conditionalFormatting>
  <conditionalFormatting sqref="H131:H133">
    <cfRule type="dataBar" priority="431">
      <dataBar>
        <cfvo type="num" val="0"/>
        <cfvo type="num" val="1"/>
        <color theme="0" tint="-0.249977111117893"/>
      </dataBar>
      <extLst>
        <ext xmlns:x14="http://schemas.microsoft.com/office/spreadsheetml/2009/9/main" uri="{B025F937-C7B1-47D3-B67F-A62EFF666E3E}">
          <x14:id>{A1EA0970-8EC7-4029-AA76-45436CF788E0}</x14:id>
        </ext>
      </extLst>
    </cfRule>
  </conditionalFormatting>
  <conditionalFormatting sqref="K131:BN131">
    <cfRule type="expression" dxfId="114" priority="430">
      <formula>K$6=TODAY()</formula>
    </cfRule>
  </conditionalFormatting>
  <conditionalFormatting sqref="K17:BN21">
    <cfRule type="expression" dxfId="113" priority="422">
      <formula>K$6=TODAY()</formula>
    </cfRule>
  </conditionalFormatting>
  <conditionalFormatting sqref="H141">
    <cfRule type="dataBar" priority="415">
      <dataBar>
        <cfvo type="num" val="0"/>
        <cfvo type="num" val="1"/>
        <color theme="0" tint="-0.249977111117893"/>
      </dataBar>
      <extLst>
        <ext xmlns:x14="http://schemas.microsoft.com/office/spreadsheetml/2009/9/main" uri="{B025F937-C7B1-47D3-B67F-A62EFF666E3E}">
          <x14:id>{A7863715-5CA0-4C5A-9016-274005A70360}</x14:id>
        </ext>
      </extLst>
    </cfRule>
  </conditionalFormatting>
  <conditionalFormatting sqref="K46:BN46">
    <cfRule type="expression" dxfId="112" priority="418">
      <formula>K$6=TODAY()</formula>
    </cfRule>
  </conditionalFormatting>
  <conditionalFormatting sqref="K141:BN141">
    <cfRule type="expression" dxfId="111" priority="414">
      <formula>K$6=TODAY()</formula>
    </cfRule>
  </conditionalFormatting>
  <conditionalFormatting sqref="H140">
    <cfRule type="dataBar" priority="411">
      <dataBar>
        <cfvo type="num" val="0"/>
        <cfvo type="num" val="1"/>
        <color theme="0" tint="-0.249977111117893"/>
      </dataBar>
      <extLst>
        <ext xmlns:x14="http://schemas.microsoft.com/office/spreadsheetml/2009/9/main" uri="{B025F937-C7B1-47D3-B67F-A62EFF666E3E}">
          <x14:id>{712178FF-D4F4-4A51-BE0A-593A9705EAFE}</x14:id>
        </ext>
      </extLst>
    </cfRule>
  </conditionalFormatting>
  <conditionalFormatting sqref="K140:BN140">
    <cfRule type="expression" dxfId="110" priority="410">
      <formula>K$6=TODAY()</formula>
    </cfRule>
  </conditionalFormatting>
  <conditionalFormatting sqref="K25:BN25">
    <cfRule type="expression" dxfId="109" priority="394">
      <formula>K$6=TODAY()</formula>
    </cfRule>
  </conditionalFormatting>
  <conditionalFormatting sqref="K26:BN27">
    <cfRule type="expression" dxfId="108" priority="374">
      <formula>K$6=TODAY()</formula>
    </cfRule>
  </conditionalFormatting>
  <conditionalFormatting sqref="K73:BN73">
    <cfRule type="expression" dxfId="107" priority="350">
      <formula>K$6=TODAY()</formula>
    </cfRule>
  </conditionalFormatting>
  <conditionalFormatting sqref="K123:BN123">
    <cfRule type="expression" dxfId="106" priority="344">
      <formula>K$6=TODAY()</formula>
    </cfRule>
  </conditionalFormatting>
  <conditionalFormatting sqref="K122:BN122">
    <cfRule type="expression" dxfId="105" priority="342">
      <formula>K$6=TODAY()</formula>
    </cfRule>
  </conditionalFormatting>
  <conditionalFormatting sqref="K124:BN124">
    <cfRule type="expression" dxfId="104" priority="338">
      <formula>K$6=TODAY()</formula>
    </cfRule>
  </conditionalFormatting>
  <conditionalFormatting sqref="K49:BN49">
    <cfRule type="expression" dxfId="103" priority="334">
      <formula>K$6=TODAY()</formula>
    </cfRule>
  </conditionalFormatting>
  <conditionalFormatting sqref="K50:BN50">
    <cfRule type="expression" dxfId="102" priority="330">
      <formula>K$6=TODAY()</formula>
    </cfRule>
  </conditionalFormatting>
  <conditionalFormatting sqref="K47:BN47">
    <cfRule type="expression" dxfId="101" priority="326">
      <formula>K$6=TODAY()</formula>
    </cfRule>
  </conditionalFormatting>
  <conditionalFormatting sqref="K48:BN48">
    <cfRule type="expression" dxfId="100" priority="322">
      <formula>K$6=TODAY()</formula>
    </cfRule>
  </conditionalFormatting>
  <conditionalFormatting sqref="K55:BN55">
    <cfRule type="expression" dxfId="99" priority="318">
      <formula>K$6=TODAY()</formula>
    </cfRule>
  </conditionalFormatting>
  <conditionalFormatting sqref="K56:BN56">
    <cfRule type="expression" dxfId="98" priority="314">
      <formula>K$6=TODAY()</formula>
    </cfRule>
  </conditionalFormatting>
  <conditionalFormatting sqref="K51:BN52">
    <cfRule type="expression" dxfId="97" priority="310">
      <formula>K$6=TODAY()</formula>
    </cfRule>
  </conditionalFormatting>
  <conditionalFormatting sqref="K53:BN54">
    <cfRule type="expression" dxfId="96" priority="306">
      <formula>K$6=TODAY()</formula>
    </cfRule>
  </conditionalFormatting>
  <conditionalFormatting sqref="K54:BN54">
    <cfRule type="expression" dxfId="95" priority="302">
      <formula>K$6=TODAY()</formula>
    </cfRule>
  </conditionalFormatting>
  <conditionalFormatting sqref="K61:BN61">
    <cfRule type="expression" dxfId="94" priority="298">
      <formula>K$6=TODAY()</formula>
    </cfRule>
  </conditionalFormatting>
  <conditionalFormatting sqref="K57:BN57">
    <cfRule type="expression" dxfId="93" priority="294">
      <formula>K$6=TODAY()</formula>
    </cfRule>
  </conditionalFormatting>
  <conditionalFormatting sqref="K58:BN58">
    <cfRule type="expression" dxfId="92" priority="290">
      <formula>K$6=TODAY()</formula>
    </cfRule>
  </conditionalFormatting>
  <conditionalFormatting sqref="K60:BN60">
    <cfRule type="expression" dxfId="91" priority="286">
      <formula>K$6=TODAY()</formula>
    </cfRule>
  </conditionalFormatting>
  <conditionalFormatting sqref="K59:BN59">
    <cfRule type="expression" dxfId="90" priority="278">
      <formula>K$6=TODAY()</formula>
    </cfRule>
  </conditionalFormatting>
  <conditionalFormatting sqref="K68:BN68">
    <cfRule type="expression" dxfId="89" priority="274">
      <formula>K$6=TODAY()</formula>
    </cfRule>
  </conditionalFormatting>
  <conditionalFormatting sqref="K69:BN69">
    <cfRule type="expression" dxfId="88" priority="272">
      <formula>K$6=TODAY()</formula>
    </cfRule>
  </conditionalFormatting>
  <conditionalFormatting sqref="K70:BN70">
    <cfRule type="expression" dxfId="87" priority="268">
      <formula>K$6=TODAY()</formula>
    </cfRule>
  </conditionalFormatting>
  <conditionalFormatting sqref="K62:BN65">
    <cfRule type="expression" dxfId="86" priority="258">
      <formula>K$6=TODAY()</formula>
    </cfRule>
  </conditionalFormatting>
  <conditionalFormatting sqref="K113:BN113">
    <cfRule type="expression" dxfId="85" priority="250">
      <formula>K$6=TODAY()</formula>
    </cfRule>
  </conditionalFormatting>
  <conditionalFormatting sqref="K114:BN114">
    <cfRule type="expression" dxfId="84" priority="246">
      <formula>K$6=TODAY()</formula>
    </cfRule>
  </conditionalFormatting>
  <conditionalFormatting sqref="K111:BN111">
    <cfRule type="expression" dxfId="83" priority="242">
      <formula>K$6=TODAY()</formula>
    </cfRule>
  </conditionalFormatting>
  <conditionalFormatting sqref="K112:BN112">
    <cfRule type="expression" dxfId="82" priority="238">
      <formula>K$6=TODAY()</formula>
    </cfRule>
  </conditionalFormatting>
  <conditionalFormatting sqref="K119:BN119">
    <cfRule type="expression" dxfId="81" priority="198">
      <formula>K$6=TODAY()</formula>
    </cfRule>
  </conditionalFormatting>
  <conditionalFormatting sqref="K72:BN72">
    <cfRule type="expression" dxfId="80" priority="186">
      <formula>K$6=TODAY()</formula>
    </cfRule>
  </conditionalFormatting>
  <conditionalFormatting sqref="K75:BN75">
    <cfRule type="expression" dxfId="79" priority="182">
      <formula>K$6=TODAY()</formula>
    </cfRule>
  </conditionalFormatting>
  <conditionalFormatting sqref="K74:BN74">
    <cfRule type="expression" dxfId="78" priority="178">
      <formula>K$6=TODAY()</formula>
    </cfRule>
  </conditionalFormatting>
  <conditionalFormatting sqref="K71:BN71">
    <cfRule type="expression" dxfId="77" priority="174">
      <formula>K$6=TODAY()</formula>
    </cfRule>
  </conditionalFormatting>
  <conditionalFormatting sqref="K133:BN133">
    <cfRule type="expression" dxfId="76" priority="170">
      <formula>K$6=TODAY()</formula>
    </cfRule>
  </conditionalFormatting>
  <conditionalFormatting sqref="K132:BN132">
    <cfRule type="expression" dxfId="75" priority="168">
      <formula>K$6=TODAY()</formula>
    </cfRule>
  </conditionalFormatting>
  <conditionalFormatting sqref="K135:BN135">
    <cfRule type="expression" dxfId="74" priority="162">
      <formula>K$6=TODAY()</formula>
    </cfRule>
  </conditionalFormatting>
  <conditionalFormatting sqref="H100">
    <cfRule type="dataBar" priority="151">
      <dataBar>
        <cfvo type="num" val="0"/>
        <cfvo type="num" val="1"/>
        <color theme="0" tint="-0.249977111117893"/>
      </dataBar>
      <extLst>
        <ext xmlns:x14="http://schemas.microsoft.com/office/spreadsheetml/2009/9/main" uri="{B025F937-C7B1-47D3-B67F-A62EFF666E3E}">
          <x14:id>{D20D58F9-6A5A-44FB-9F84-4BAD6B61F31D}</x14:id>
        </ext>
      </extLst>
    </cfRule>
  </conditionalFormatting>
  <conditionalFormatting sqref="K100:BN100">
    <cfRule type="expression" dxfId="73" priority="150">
      <formula>K$6=TODAY()</formula>
    </cfRule>
  </conditionalFormatting>
  <conditionalFormatting sqref="H28">
    <cfRule type="dataBar" priority="143">
      <dataBar>
        <cfvo type="num" val="0"/>
        <cfvo type="num" val="1"/>
        <color theme="0" tint="-0.249977111117893"/>
      </dataBar>
      <extLst>
        <ext xmlns:x14="http://schemas.microsoft.com/office/spreadsheetml/2009/9/main" uri="{B025F937-C7B1-47D3-B67F-A62EFF666E3E}">
          <x14:id>{633C7150-1994-4947-B17A-E4EEC50156C0}</x14:id>
        </ext>
      </extLst>
    </cfRule>
  </conditionalFormatting>
  <conditionalFormatting sqref="K28:BN28">
    <cfRule type="expression" dxfId="72" priority="142">
      <formula>K$6=TODAY()</formula>
    </cfRule>
  </conditionalFormatting>
  <conditionalFormatting sqref="H120">
    <cfRule type="dataBar" priority="139">
      <dataBar>
        <cfvo type="num" val="0"/>
        <cfvo type="num" val="1"/>
        <color theme="0" tint="-0.249977111117893"/>
      </dataBar>
      <extLst>
        <ext xmlns:x14="http://schemas.microsoft.com/office/spreadsheetml/2009/9/main" uri="{B025F937-C7B1-47D3-B67F-A62EFF666E3E}">
          <x14:id>{58405C5C-5580-4CDD-AB16-D929434F335D}</x14:id>
        </ext>
      </extLst>
    </cfRule>
  </conditionalFormatting>
  <conditionalFormatting sqref="K120:BN120">
    <cfRule type="expression" dxfId="71" priority="138">
      <formula>K$6=TODAY()</formula>
    </cfRule>
  </conditionalFormatting>
  <conditionalFormatting sqref="H130">
    <cfRule type="dataBar" priority="135">
      <dataBar>
        <cfvo type="num" val="0"/>
        <cfvo type="num" val="1"/>
        <color theme="0" tint="-0.249977111117893"/>
      </dataBar>
      <extLst>
        <ext xmlns:x14="http://schemas.microsoft.com/office/spreadsheetml/2009/9/main" uri="{B025F937-C7B1-47D3-B67F-A62EFF666E3E}">
          <x14:id>{5A1E29BF-8588-4A82-B368-17AE7544F722}</x14:id>
        </ext>
      </extLst>
    </cfRule>
  </conditionalFormatting>
  <conditionalFormatting sqref="K130:BN130">
    <cfRule type="expression" dxfId="70" priority="134">
      <formula>K$6=TODAY()</formula>
    </cfRule>
  </conditionalFormatting>
  <conditionalFormatting sqref="H135">
    <cfRule type="dataBar" priority="133">
      <dataBar>
        <cfvo type="num" val="0"/>
        <cfvo type="num" val="1"/>
        <color theme="0" tint="-0.249977111117893"/>
      </dataBar>
      <extLst>
        <ext xmlns:x14="http://schemas.microsoft.com/office/spreadsheetml/2009/9/main" uri="{B025F937-C7B1-47D3-B67F-A62EFF666E3E}">
          <x14:id>{0242FB7B-A3C4-44EA-AD8A-CF1CE90AEA79}</x14:id>
        </ext>
      </extLst>
    </cfRule>
  </conditionalFormatting>
  <conditionalFormatting sqref="H134">
    <cfRule type="dataBar" priority="130">
      <dataBar>
        <cfvo type="num" val="0"/>
        <cfvo type="num" val="1"/>
        <color theme="0" tint="-0.249977111117893"/>
      </dataBar>
      <extLst>
        <ext xmlns:x14="http://schemas.microsoft.com/office/spreadsheetml/2009/9/main" uri="{B025F937-C7B1-47D3-B67F-A62EFF666E3E}">
          <x14:id>{D5F86A2D-4346-4E1E-8B90-A6FB0BFEFFC7}</x14:id>
        </ext>
      </extLst>
    </cfRule>
  </conditionalFormatting>
  <conditionalFormatting sqref="K134:BN134">
    <cfRule type="expression" dxfId="69" priority="129">
      <formula>K$6=TODAY()</formula>
    </cfRule>
  </conditionalFormatting>
  <conditionalFormatting sqref="H67">
    <cfRule type="dataBar" priority="126">
      <dataBar>
        <cfvo type="num" val="0"/>
        <cfvo type="num" val="1"/>
        <color theme="0" tint="-0.249977111117893"/>
      </dataBar>
      <extLst>
        <ext xmlns:x14="http://schemas.microsoft.com/office/spreadsheetml/2009/9/main" uri="{B025F937-C7B1-47D3-B67F-A62EFF666E3E}">
          <x14:id>{0EBB72D9-106F-46CD-BC5B-F5BFFFA50674}</x14:id>
        </ext>
      </extLst>
    </cfRule>
  </conditionalFormatting>
  <conditionalFormatting sqref="K67:BN67">
    <cfRule type="expression" dxfId="68" priority="125">
      <formula>K$6=TODAY()</formula>
    </cfRule>
  </conditionalFormatting>
  <conditionalFormatting sqref="H79:H88">
    <cfRule type="dataBar" priority="121">
      <dataBar>
        <cfvo type="num" val="0"/>
        <cfvo type="num" val="1"/>
        <color theme="0" tint="-0.249977111117893"/>
      </dataBar>
      <extLst>
        <ext xmlns:x14="http://schemas.microsoft.com/office/spreadsheetml/2009/9/main" uri="{B025F937-C7B1-47D3-B67F-A62EFF666E3E}">
          <x14:id>{50492B06-FD29-4FEE-9642-487425AB3DF5}</x14:id>
        </ext>
      </extLst>
    </cfRule>
  </conditionalFormatting>
  <conditionalFormatting sqref="K84:BN84">
    <cfRule type="expression" dxfId="67" priority="120">
      <formula>K$6=TODAY()</formula>
    </cfRule>
  </conditionalFormatting>
  <conditionalFormatting sqref="K79:BN79">
    <cfRule type="expression" dxfId="66" priority="119">
      <formula>K$6=TODAY()</formula>
    </cfRule>
  </conditionalFormatting>
  <conditionalFormatting sqref="K80:BN80">
    <cfRule type="expression" dxfId="65" priority="118">
      <formula>K$6=TODAY()</formula>
    </cfRule>
  </conditionalFormatting>
  <conditionalFormatting sqref="K81:BN81">
    <cfRule type="expression" dxfId="64" priority="117">
      <formula>K$6=TODAY()</formula>
    </cfRule>
  </conditionalFormatting>
  <conditionalFormatting sqref="K83:BN83">
    <cfRule type="expression" dxfId="63" priority="116">
      <formula>K$6=TODAY()</formula>
    </cfRule>
  </conditionalFormatting>
  <conditionalFormatting sqref="K85:BN85">
    <cfRule type="expression" dxfId="62" priority="114">
      <formula>K$6=TODAY()</formula>
    </cfRule>
  </conditionalFormatting>
  <conditionalFormatting sqref="K82:BN82">
    <cfRule type="expression" dxfId="61" priority="113">
      <formula>K$6=TODAY()</formula>
    </cfRule>
  </conditionalFormatting>
  <conditionalFormatting sqref="H78">
    <cfRule type="dataBar" priority="112">
      <dataBar>
        <cfvo type="num" val="0"/>
        <cfvo type="num" val="1"/>
        <color theme="0" tint="-0.249977111117893"/>
      </dataBar>
      <extLst>
        <ext xmlns:x14="http://schemas.microsoft.com/office/spreadsheetml/2009/9/main" uri="{B025F937-C7B1-47D3-B67F-A62EFF666E3E}">
          <x14:id>{33BF6031-FF85-49EE-ADCA-6E0BB9590111}</x14:id>
        </ext>
      </extLst>
    </cfRule>
  </conditionalFormatting>
  <conditionalFormatting sqref="K78:BN78">
    <cfRule type="expression" dxfId="60" priority="111">
      <formula>K$6=TODAY()</formula>
    </cfRule>
  </conditionalFormatting>
  <conditionalFormatting sqref="H76">
    <cfRule type="dataBar" priority="108">
      <dataBar>
        <cfvo type="num" val="0"/>
        <cfvo type="num" val="1"/>
        <color theme="0" tint="-0.249977111117893"/>
      </dataBar>
      <extLst>
        <ext xmlns:x14="http://schemas.microsoft.com/office/spreadsheetml/2009/9/main" uri="{B025F937-C7B1-47D3-B67F-A62EFF666E3E}">
          <x14:id>{8ADA3F5B-2BAF-4B43-AB47-029DCB829D40}</x14:id>
        </ext>
      </extLst>
    </cfRule>
  </conditionalFormatting>
  <conditionalFormatting sqref="K76:BN76">
    <cfRule type="expression" dxfId="59" priority="107">
      <formula>K$6=TODAY()</formula>
    </cfRule>
  </conditionalFormatting>
  <conditionalFormatting sqref="H86:H87">
    <cfRule type="dataBar" priority="104">
      <dataBar>
        <cfvo type="num" val="0"/>
        <cfvo type="num" val="1"/>
        <color theme="0" tint="-0.249977111117893"/>
      </dataBar>
      <extLst>
        <ext xmlns:x14="http://schemas.microsoft.com/office/spreadsheetml/2009/9/main" uri="{B025F937-C7B1-47D3-B67F-A62EFF666E3E}">
          <x14:id>{C008C61D-9A5B-4A1D-8318-E70254940CF8}</x14:id>
        </ext>
      </extLst>
    </cfRule>
  </conditionalFormatting>
  <conditionalFormatting sqref="K86:BN87">
    <cfRule type="expression" dxfId="58" priority="103">
      <formula>K$6=TODAY()</formula>
    </cfRule>
  </conditionalFormatting>
  <conditionalFormatting sqref="H66">
    <cfRule type="dataBar" priority="100">
      <dataBar>
        <cfvo type="num" val="0"/>
        <cfvo type="num" val="1"/>
        <color theme="0" tint="-0.249977111117893"/>
      </dataBar>
      <extLst>
        <ext xmlns:x14="http://schemas.microsoft.com/office/spreadsheetml/2009/9/main" uri="{B025F937-C7B1-47D3-B67F-A62EFF666E3E}">
          <x14:id>{64CD6A5B-B584-420B-87D8-C59A26520D35}</x14:id>
        </ext>
      </extLst>
    </cfRule>
  </conditionalFormatting>
  <conditionalFormatting sqref="K66:BN66">
    <cfRule type="expression" dxfId="57" priority="99">
      <formula>K$6=TODAY()</formula>
    </cfRule>
  </conditionalFormatting>
  <conditionalFormatting sqref="H77">
    <cfRule type="dataBar" priority="96">
      <dataBar>
        <cfvo type="num" val="0"/>
        <cfvo type="num" val="1"/>
        <color theme="0" tint="-0.249977111117893"/>
      </dataBar>
      <extLst>
        <ext xmlns:x14="http://schemas.microsoft.com/office/spreadsheetml/2009/9/main" uri="{B025F937-C7B1-47D3-B67F-A62EFF666E3E}">
          <x14:id>{DF51DF9A-5A1E-4550-8E85-3A73D883902B}</x14:id>
        </ext>
      </extLst>
    </cfRule>
  </conditionalFormatting>
  <conditionalFormatting sqref="K77:BN77">
    <cfRule type="expression" dxfId="56" priority="95">
      <formula>K$6=TODAY()</formula>
    </cfRule>
  </conditionalFormatting>
  <conditionalFormatting sqref="H88">
    <cfRule type="dataBar" priority="92">
      <dataBar>
        <cfvo type="num" val="0"/>
        <cfvo type="num" val="1"/>
        <color theme="0" tint="-0.249977111117893"/>
      </dataBar>
      <extLst>
        <ext xmlns:x14="http://schemas.microsoft.com/office/spreadsheetml/2009/9/main" uri="{B025F937-C7B1-47D3-B67F-A62EFF666E3E}">
          <x14:id>{4E8E1753-4632-40C7-B74D-D65B417862BA}</x14:id>
        </ext>
      </extLst>
    </cfRule>
  </conditionalFormatting>
  <conditionalFormatting sqref="K88:BN88">
    <cfRule type="expression" dxfId="55" priority="91">
      <formula>K$6=TODAY()</formula>
    </cfRule>
  </conditionalFormatting>
  <conditionalFormatting sqref="H90:H96">
    <cfRule type="dataBar" priority="88">
      <dataBar>
        <cfvo type="num" val="0"/>
        <cfvo type="num" val="1"/>
        <color theme="0" tint="-0.249977111117893"/>
      </dataBar>
      <extLst>
        <ext xmlns:x14="http://schemas.microsoft.com/office/spreadsheetml/2009/9/main" uri="{B025F937-C7B1-47D3-B67F-A62EFF666E3E}">
          <x14:id>{5F58B4C7-05D6-4B1F-91AA-879ACD65B041}</x14:id>
        </ext>
      </extLst>
    </cfRule>
  </conditionalFormatting>
  <conditionalFormatting sqref="K95:BN95">
    <cfRule type="expression" dxfId="54" priority="87">
      <formula>K$6=TODAY()</formula>
    </cfRule>
  </conditionalFormatting>
  <conditionalFormatting sqref="K90:BN90">
    <cfRule type="expression" dxfId="53" priority="86">
      <formula>K$6=TODAY()</formula>
    </cfRule>
  </conditionalFormatting>
  <conditionalFormatting sqref="K91:BN91">
    <cfRule type="expression" dxfId="52" priority="85">
      <formula>K$6=TODAY()</formula>
    </cfRule>
  </conditionalFormatting>
  <conditionalFormatting sqref="K92:BN92">
    <cfRule type="expression" dxfId="51" priority="84">
      <formula>K$6=TODAY()</formula>
    </cfRule>
  </conditionalFormatting>
  <conditionalFormatting sqref="K94:BN94">
    <cfRule type="expression" dxfId="50" priority="83">
      <formula>K$6=TODAY()</formula>
    </cfRule>
  </conditionalFormatting>
  <conditionalFormatting sqref="K96:BN96">
    <cfRule type="expression" dxfId="49" priority="81">
      <formula>K$6=TODAY()</formula>
    </cfRule>
  </conditionalFormatting>
  <conditionalFormatting sqref="K93:BN93">
    <cfRule type="expression" dxfId="48" priority="80">
      <formula>K$6=TODAY()</formula>
    </cfRule>
  </conditionalFormatting>
  <conditionalFormatting sqref="H89">
    <cfRule type="dataBar" priority="79">
      <dataBar>
        <cfvo type="num" val="0"/>
        <cfvo type="num" val="1"/>
        <color theme="0" tint="-0.249977111117893"/>
      </dataBar>
      <extLst>
        <ext xmlns:x14="http://schemas.microsoft.com/office/spreadsheetml/2009/9/main" uri="{B025F937-C7B1-47D3-B67F-A62EFF666E3E}">
          <x14:id>{C5EA0007-C35E-461D-9D64-CF111145F08D}</x14:id>
        </ext>
      </extLst>
    </cfRule>
  </conditionalFormatting>
  <conditionalFormatting sqref="K89:BN89">
    <cfRule type="expression" dxfId="47" priority="78">
      <formula>K$6=TODAY()</formula>
    </cfRule>
  </conditionalFormatting>
  <conditionalFormatting sqref="H97:H98">
    <cfRule type="dataBar" priority="75">
      <dataBar>
        <cfvo type="num" val="0"/>
        <cfvo type="num" val="1"/>
        <color theme="0" tint="-0.249977111117893"/>
      </dataBar>
      <extLst>
        <ext xmlns:x14="http://schemas.microsoft.com/office/spreadsheetml/2009/9/main" uri="{B025F937-C7B1-47D3-B67F-A62EFF666E3E}">
          <x14:id>{727A22A2-78D1-40F9-BB44-602EB626BAA8}</x14:id>
        </ext>
      </extLst>
    </cfRule>
  </conditionalFormatting>
  <conditionalFormatting sqref="K97:BN98">
    <cfRule type="expression" dxfId="46" priority="74">
      <formula>K$6=TODAY()</formula>
    </cfRule>
  </conditionalFormatting>
  <conditionalFormatting sqref="H99">
    <cfRule type="dataBar" priority="71">
      <dataBar>
        <cfvo type="num" val="0"/>
        <cfvo type="num" val="1"/>
        <color theme="0" tint="-0.249977111117893"/>
      </dataBar>
      <extLst>
        <ext xmlns:x14="http://schemas.microsoft.com/office/spreadsheetml/2009/9/main" uri="{B025F937-C7B1-47D3-B67F-A62EFF666E3E}">
          <x14:id>{0F044B2E-963D-472F-A1A7-63CEAD9A5A2F}</x14:id>
        </ext>
      </extLst>
    </cfRule>
  </conditionalFormatting>
  <conditionalFormatting sqref="K99:BN99">
    <cfRule type="expression" dxfId="45" priority="70">
      <formula>K$6=TODAY()</formula>
    </cfRule>
  </conditionalFormatting>
  <conditionalFormatting sqref="H110">
    <cfRule type="dataBar" priority="59">
      <dataBar>
        <cfvo type="num" val="0"/>
        <cfvo type="num" val="1"/>
        <color theme="0" tint="-0.249977111117893"/>
      </dataBar>
      <extLst>
        <ext xmlns:x14="http://schemas.microsoft.com/office/spreadsheetml/2009/9/main" uri="{B025F937-C7B1-47D3-B67F-A62EFF666E3E}">
          <x14:id>{244C7232-2E7B-40F6-B425-F083BE10C6EB}</x14:id>
        </ext>
      </extLst>
    </cfRule>
  </conditionalFormatting>
  <conditionalFormatting sqref="K110:BN110">
    <cfRule type="expression" dxfId="44" priority="58">
      <formula>K$6=TODAY()</formula>
    </cfRule>
  </conditionalFormatting>
  <conditionalFormatting sqref="H29">
    <cfRule type="dataBar" priority="55">
      <dataBar>
        <cfvo type="num" val="0"/>
        <cfvo type="num" val="1"/>
        <color theme="0" tint="-0.249977111117893"/>
      </dataBar>
      <extLst>
        <ext xmlns:x14="http://schemas.microsoft.com/office/spreadsheetml/2009/9/main" uri="{B025F937-C7B1-47D3-B67F-A62EFF666E3E}">
          <x14:id>{5638359B-6BA6-440A-89C6-03971C09FD79}</x14:id>
        </ext>
      </extLst>
    </cfRule>
  </conditionalFormatting>
  <conditionalFormatting sqref="K29:BN29">
    <cfRule type="expression" dxfId="43" priority="56">
      <formula>AND($E29&lt;=K$6,ROUNDDOWN(($F29-$E29+1)*$H29,0)+$E29-1&gt;=K$6)</formula>
    </cfRule>
    <cfRule type="expression" dxfId="42" priority="57">
      <formula>AND(NOT(ISBLANK($E29)),$E29&lt;=K$6,$F29&gt;=K$6)</formula>
    </cfRule>
  </conditionalFormatting>
  <conditionalFormatting sqref="K29:BN29">
    <cfRule type="expression" dxfId="41" priority="54">
      <formula>K$6=TODAY()</formula>
    </cfRule>
  </conditionalFormatting>
  <conditionalFormatting sqref="H30:H45">
    <cfRule type="dataBar" priority="46">
      <dataBar>
        <cfvo type="num" val="0"/>
        <cfvo type="num" val="1"/>
        <color theme="0" tint="-0.249977111117893"/>
      </dataBar>
      <extLst>
        <ext xmlns:x14="http://schemas.microsoft.com/office/spreadsheetml/2009/9/main" uri="{B025F937-C7B1-47D3-B67F-A62EFF666E3E}">
          <x14:id>{6CCC6FA6-245C-4695-B892-0BBC713A5F3D}</x14:id>
        </ext>
      </extLst>
    </cfRule>
  </conditionalFormatting>
  <conditionalFormatting sqref="K30:BN45">
    <cfRule type="expression" dxfId="40" priority="47">
      <formula>AND($E30&lt;=K$6,ROUNDDOWN(($F30-$E30+1)*$H30,0)+$E30-1&gt;=K$6)</formula>
    </cfRule>
    <cfRule type="expression" dxfId="39" priority="48">
      <formula>AND(NOT(ISBLANK($E30)),$E30&lt;=K$6,$F30&gt;=K$6)</formula>
    </cfRule>
  </conditionalFormatting>
  <conditionalFormatting sqref="K32:BN32">
    <cfRule type="expression" dxfId="38" priority="45">
      <formula>K$6=TODAY()</formula>
    </cfRule>
  </conditionalFormatting>
  <conditionalFormatting sqref="K33:BN33">
    <cfRule type="expression" dxfId="37" priority="44">
      <formula>K$6=TODAY()</formula>
    </cfRule>
  </conditionalFormatting>
  <conditionalFormatting sqref="K30:BN30">
    <cfRule type="expression" dxfId="36" priority="43">
      <formula>K$6=TODAY()</formula>
    </cfRule>
  </conditionalFormatting>
  <conditionalFormatting sqref="K31:BN31">
    <cfRule type="expression" dxfId="35" priority="42">
      <formula>K$6=TODAY()</formula>
    </cfRule>
  </conditionalFormatting>
  <conditionalFormatting sqref="K37:BN37">
    <cfRule type="expression" dxfId="34" priority="41">
      <formula>K$6=TODAY()</formula>
    </cfRule>
  </conditionalFormatting>
  <conditionalFormatting sqref="K38:BN38">
    <cfRule type="expression" dxfId="33" priority="40">
      <formula>K$6=TODAY()</formula>
    </cfRule>
  </conditionalFormatting>
  <conditionalFormatting sqref="K34:BN34">
    <cfRule type="expression" dxfId="32" priority="39">
      <formula>K$6=TODAY()</formula>
    </cfRule>
  </conditionalFormatting>
  <conditionalFormatting sqref="K35:BN36">
    <cfRule type="expression" dxfId="31" priority="38">
      <formula>K$6=TODAY()</formula>
    </cfRule>
  </conditionalFormatting>
  <conditionalFormatting sqref="K36:BN36">
    <cfRule type="expression" dxfId="30" priority="37">
      <formula>K$6=TODAY()</formula>
    </cfRule>
  </conditionalFormatting>
  <conditionalFormatting sqref="K43:BN43">
    <cfRule type="expression" dxfId="29" priority="36">
      <formula>K$6=TODAY()</formula>
    </cfRule>
  </conditionalFormatting>
  <conditionalFormatting sqref="K39:BN39">
    <cfRule type="expression" dxfId="28" priority="35">
      <formula>K$6=TODAY()</formula>
    </cfRule>
  </conditionalFormatting>
  <conditionalFormatting sqref="K40:BN40">
    <cfRule type="expression" dxfId="27" priority="34">
      <formula>K$6=TODAY()</formula>
    </cfRule>
  </conditionalFormatting>
  <conditionalFormatting sqref="K42:BN42">
    <cfRule type="expression" dxfId="26" priority="33">
      <formula>K$6=TODAY()</formula>
    </cfRule>
  </conditionalFormatting>
  <conditionalFormatting sqref="K41:BN41">
    <cfRule type="expression" dxfId="25" priority="32">
      <formula>K$6=TODAY()</formula>
    </cfRule>
  </conditionalFormatting>
  <conditionalFormatting sqref="K45:BN45">
    <cfRule type="expression" dxfId="24" priority="31">
      <formula>K$6=TODAY()</formula>
    </cfRule>
  </conditionalFormatting>
  <conditionalFormatting sqref="K44:BN44">
    <cfRule type="expression" dxfId="23" priority="30">
      <formula>K$6=TODAY()</formula>
    </cfRule>
  </conditionalFormatting>
  <conditionalFormatting sqref="K125:BN125">
    <cfRule type="expression" dxfId="22" priority="27">
      <formula>K$6=TODAY()</formula>
    </cfRule>
  </conditionalFormatting>
  <conditionalFormatting sqref="H125">
    <cfRule type="dataBar" priority="26">
      <dataBar>
        <cfvo type="num" val="0"/>
        <cfvo type="num" val="1"/>
        <color theme="0" tint="-0.249977111117893"/>
      </dataBar>
      <extLst>
        <ext xmlns:x14="http://schemas.microsoft.com/office/spreadsheetml/2009/9/main" uri="{B025F937-C7B1-47D3-B67F-A62EFF666E3E}">
          <x14:id>{5350B87F-EB42-4E85-9D4E-9AA02584BDE1}</x14:id>
        </ext>
      </extLst>
    </cfRule>
  </conditionalFormatting>
  <conditionalFormatting sqref="H126:H129">
    <cfRule type="dataBar" priority="25">
      <dataBar>
        <cfvo type="num" val="0"/>
        <cfvo type="num" val="1"/>
        <color theme="0" tint="-0.249977111117893"/>
      </dataBar>
      <extLst>
        <ext xmlns:x14="http://schemas.microsoft.com/office/spreadsheetml/2009/9/main" uri="{B025F937-C7B1-47D3-B67F-A62EFF666E3E}">
          <x14:id>{5FCCC7B5-6679-4DF4-8FCB-9B4624CDC675}</x14:id>
        </ext>
      </extLst>
    </cfRule>
  </conditionalFormatting>
  <conditionalFormatting sqref="K126:BN126">
    <cfRule type="expression" dxfId="21" priority="24">
      <formula>K$6=TODAY()</formula>
    </cfRule>
  </conditionalFormatting>
  <conditionalFormatting sqref="K127:BN127">
    <cfRule type="expression" dxfId="20" priority="23">
      <formula>K$6=TODAY()</formula>
    </cfRule>
  </conditionalFormatting>
  <conditionalFormatting sqref="K128:BN128">
    <cfRule type="expression" dxfId="19" priority="22">
      <formula>K$6=TODAY()</formula>
    </cfRule>
  </conditionalFormatting>
  <conditionalFormatting sqref="K129:BN129">
    <cfRule type="expression" dxfId="18" priority="21">
      <formula>K$6=TODAY()</formula>
    </cfRule>
  </conditionalFormatting>
  <conditionalFormatting sqref="H101:H109">
    <cfRule type="dataBar" priority="18">
      <dataBar>
        <cfvo type="num" val="0"/>
        <cfvo type="num" val="1"/>
        <color theme="0" tint="-0.249977111117893"/>
      </dataBar>
      <extLst>
        <ext xmlns:x14="http://schemas.microsoft.com/office/spreadsheetml/2009/9/main" uri="{B025F937-C7B1-47D3-B67F-A62EFF666E3E}">
          <x14:id>{D9AA5100-7E81-4C86-8DEE-B33B2A0536C9}</x14:id>
        </ext>
      </extLst>
    </cfRule>
  </conditionalFormatting>
  <conditionalFormatting sqref="K101:BN109">
    <cfRule type="expression" dxfId="17" priority="19">
      <formula>AND($E101&lt;=K$6,ROUNDDOWN(($F101-$E101+1)*$H101,0)+$E101-1&gt;=K$6)</formula>
    </cfRule>
    <cfRule type="expression" dxfId="16" priority="20">
      <formula>AND(NOT(ISBLANK($E101)),$E101&lt;=K$6,$F101&gt;=K$6)</formula>
    </cfRule>
  </conditionalFormatting>
  <conditionalFormatting sqref="K102:BN109">
    <cfRule type="expression" dxfId="15" priority="17">
      <formula>K$6=TODAY()</formula>
    </cfRule>
  </conditionalFormatting>
  <conditionalFormatting sqref="K104:BN104">
    <cfRule type="expression" dxfId="14" priority="16">
      <formula>K$6=TODAY()</formula>
    </cfRule>
  </conditionalFormatting>
  <conditionalFormatting sqref="K105:BN105">
    <cfRule type="expression" dxfId="13" priority="15">
      <formula>K$6=TODAY()</formula>
    </cfRule>
  </conditionalFormatting>
  <conditionalFormatting sqref="K102:BN102">
    <cfRule type="expression" dxfId="12" priority="14">
      <formula>K$6=TODAY()</formula>
    </cfRule>
  </conditionalFormatting>
  <conditionalFormatting sqref="K103:BN103">
    <cfRule type="expression" dxfId="11" priority="13">
      <formula>K$6=TODAY()</formula>
    </cfRule>
  </conditionalFormatting>
  <conditionalFormatting sqref="K106:BN106">
    <cfRule type="expression" dxfId="10" priority="12">
      <formula>K$6=TODAY()</formula>
    </cfRule>
  </conditionalFormatting>
  <conditionalFormatting sqref="K109:BN109">
    <cfRule type="expression" dxfId="9" priority="11">
      <formula>K$6=TODAY()</formula>
    </cfRule>
  </conditionalFormatting>
  <conditionalFormatting sqref="K107:BN107">
    <cfRule type="expression" dxfId="8" priority="10">
      <formula>K$6=TODAY()</formula>
    </cfRule>
  </conditionalFormatting>
  <conditionalFormatting sqref="K108:BN108">
    <cfRule type="expression" dxfId="7" priority="9">
      <formula>K$6=TODAY()</formula>
    </cfRule>
  </conditionalFormatting>
  <conditionalFormatting sqref="K101:BN101">
    <cfRule type="expression" dxfId="6" priority="8">
      <formula>K$6=TODAY()</formula>
    </cfRule>
  </conditionalFormatting>
  <conditionalFormatting sqref="H115:H118">
    <cfRule type="dataBar" priority="5">
      <dataBar>
        <cfvo type="num" val="0"/>
        <cfvo type="num" val="1"/>
        <color theme="0" tint="-0.249977111117893"/>
      </dataBar>
      <extLst>
        <ext xmlns:x14="http://schemas.microsoft.com/office/spreadsheetml/2009/9/main" uri="{B025F937-C7B1-47D3-B67F-A62EFF666E3E}">
          <x14:id>{4C23DFAC-12D6-4DD2-AE2F-FF1312DE5B5C}</x14:id>
        </ext>
      </extLst>
    </cfRule>
  </conditionalFormatting>
  <conditionalFormatting sqref="K115:BN115">
    <cfRule type="expression" dxfId="5" priority="4">
      <formula>K$6=TODAY()</formula>
    </cfRule>
  </conditionalFormatting>
  <conditionalFormatting sqref="K116:BN116">
    <cfRule type="expression" dxfId="4" priority="3">
      <formula>K$6=TODAY()</formula>
    </cfRule>
  </conditionalFormatting>
  <conditionalFormatting sqref="K117:BN117">
    <cfRule type="expression" dxfId="3" priority="2">
      <formula>K$6=TODAY()</formula>
    </cfRule>
  </conditionalFormatting>
  <conditionalFormatting sqref="K118:BN118">
    <cfRule type="expression" dxfId="2" priority="1">
      <formula>K$6=TODAY()</formula>
    </cfRule>
  </conditionalFormatting>
  <conditionalFormatting sqref="K115:BN118">
    <cfRule type="expression" dxfId="1" priority="6">
      <formula>AND($E115&lt;=K$6,ROUNDDOWN(($F115-$E115+1)*$H115,0)+$E115-1&gt;=K$6)</formula>
    </cfRule>
    <cfRule type="expression" dxfId="0" priority="7">
      <formula>AND(NOT(ISBLANK($E115)),$E115&lt;=K$6,$F115&gt;=K$6)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100-000000000000}"/>
  </dataValidations>
  <pageMargins left="0.25" right="0.25" top="0.5" bottom="0.5" header="0.5" footer="0.25"/>
  <pageSetup scale="61" fitToHeight="0" orientation="landscape" r:id="rId1"/>
  <headerFooter alignWithMargins="0"/>
  <ignoredErrors>
    <ignoredError sqref="A14 A136 A142 A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7F9B348-9FD9-4140-AEB1-4468FCF4077B}">
            <x14:dataBar minLength="0" maxLength="100" gradient="0">
              <x14:cfvo type="num">
                <xm:f>0</xm:f>
              </x14:cfvo>
              <x14:cfvo type="num">
                <xm:f>1</xm:f>
              </x14:cfvo>
              <x14:negativeFillColor rgb="FFFF0000"/>
              <x14:axisColor rgb="FF000000"/>
            </x14:dataBar>
          </x14:cfRule>
          <xm:sqref>H136:H138 H142 H8:H21 H111:H114 H46:H66 H68:H77 H144 H119</xm:sqref>
        </x14:conditionalFormatting>
        <x14:conditionalFormatting xmlns:xm="http://schemas.microsoft.com/office/excel/2006/main">
          <x14:cfRule type="dataBar" id="{2B20E2AF-1686-4356-A6D1-47D36B2B4218}">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38B091C1-21D6-4DC7-A34F-5CE562069437}">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7ABA592C-1693-4C95-ACFE-D8957D7F48F8}">
            <x14:dataBar minLength="0" maxLength="100" gradient="0">
              <x14:cfvo type="num">
                <xm:f>0</xm:f>
              </x14:cfvo>
              <x14:cfvo type="num">
                <xm:f>1</xm:f>
              </x14:cfvo>
              <x14:negativeFillColor rgb="FFFF0000"/>
              <x14:axisColor rgb="FF000000"/>
            </x14:dataBar>
          </x14:cfRule>
          <xm:sqref>H23:H27</xm:sqref>
        </x14:conditionalFormatting>
        <x14:conditionalFormatting xmlns:xm="http://schemas.microsoft.com/office/excel/2006/main">
          <x14:cfRule type="dataBar" id="{74CFB81F-2BE5-4CF1-A9C1-A7ADABAC1BB9}">
            <x14:dataBar minLength="0" maxLength="100" gradient="0">
              <x14:cfvo type="num">
                <xm:f>0</xm:f>
              </x14:cfvo>
              <x14:cfvo type="num">
                <xm:f>1</xm:f>
              </x14:cfvo>
              <x14:negativeFillColor rgb="FFFF0000"/>
              <x14:axisColor rgb="FF000000"/>
            </x14:dataBar>
          </x14:cfRule>
          <xm:sqref>H143</xm:sqref>
        </x14:conditionalFormatting>
        <x14:conditionalFormatting xmlns:xm="http://schemas.microsoft.com/office/excel/2006/main">
          <x14:cfRule type="dataBar" id="{5EBF337C-3A4E-4696-A759-190BD0503174}">
            <x14:dataBar minLength="0" maxLength="100" gradient="0">
              <x14:cfvo type="num">
                <xm:f>0</xm:f>
              </x14:cfvo>
              <x14:cfvo type="num">
                <xm:f>1</xm:f>
              </x14:cfvo>
              <x14:negativeFillColor rgb="FFFF0000"/>
              <x14:axisColor rgb="FF000000"/>
            </x14:dataBar>
          </x14:cfRule>
          <xm:sqref>H121:H124</xm:sqref>
        </x14:conditionalFormatting>
        <x14:conditionalFormatting xmlns:xm="http://schemas.microsoft.com/office/excel/2006/main">
          <x14:cfRule type="dataBar" id="{A1EA0970-8EC7-4029-AA76-45436CF788E0}">
            <x14:dataBar minLength="0" maxLength="100" gradient="0">
              <x14:cfvo type="num">
                <xm:f>0</xm:f>
              </x14:cfvo>
              <x14:cfvo type="num">
                <xm:f>1</xm:f>
              </x14:cfvo>
              <x14:negativeFillColor rgb="FFFF0000"/>
              <x14:axisColor rgb="FF000000"/>
            </x14:dataBar>
          </x14:cfRule>
          <xm:sqref>H131:H133</xm:sqref>
        </x14:conditionalFormatting>
        <x14:conditionalFormatting xmlns:xm="http://schemas.microsoft.com/office/excel/2006/main">
          <x14:cfRule type="dataBar" id="{A7863715-5CA0-4C5A-9016-274005A70360}">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712178FF-D4F4-4A51-BE0A-593A9705EAFE}">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20D58F9-6A5A-44FB-9F84-4BAD6B61F31D}">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633C7150-1994-4947-B17A-E4EEC50156C0}">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8405C5C-5580-4CDD-AB16-D929434F335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A1E29BF-8588-4A82-B368-17AE7544F722}">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242FB7B-A3C4-44EA-AD8A-CF1CE90AEA79}">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D5F86A2D-4346-4E1E-8B90-A6FB0BFEFFC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0EBB72D9-106F-46CD-BC5B-F5BFFFA5067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0492B06-FD29-4FEE-9642-487425AB3DF5}">
            <x14:dataBar minLength="0" maxLength="100" gradient="0">
              <x14:cfvo type="num">
                <xm:f>0</xm:f>
              </x14:cfvo>
              <x14:cfvo type="num">
                <xm:f>1</xm:f>
              </x14:cfvo>
              <x14:negativeFillColor rgb="FFFF0000"/>
              <x14:axisColor rgb="FF000000"/>
            </x14:dataBar>
          </x14:cfRule>
          <xm:sqref>H79:H88</xm:sqref>
        </x14:conditionalFormatting>
        <x14:conditionalFormatting xmlns:xm="http://schemas.microsoft.com/office/excel/2006/main">
          <x14:cfRule type="dataBar" id="{33BF6031-FF85-49EE-ADCA-6E0BB959011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ADA3F5B-2BAF-4B43-AB47-029DCB829D40}">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008C61D-9A5B-4A1D-8318-E70254940CF8}">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64CD6A5B-B584-420B-87D8-C59A26520D3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DF51DF9A-5A1E-4550-8E85-3A73D883902B}">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E8E1753-4632-40C7-B74D-D65B417862B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F58B4C7-05D6-4B1F-91AA-879ACD65B041}">
            <x14:dataBar minLength="0" maxLength="100" gradient="0">
              <x14:cfvo type="num">
                <xm:f>0</xm:f>
              </x14:cfvo>
              <x14:cfvo type="num">
                <xm:f>1</xm:f>
              </x14:cfvo>
              <x14:negativeFillColor rgb="FFFF0000"/>
              <x14:axisColor rgb="FF000000"/>
            </x14:dataBar>
          </x14:cfRule>
          <xm:sqref>H90:H96</xm:sqref>
        </x14:conditionalFormatting>
        <x14:conditionalFormatting xmlns:xm="http://schemas.microsoft.com/office/excel/2006/main">
          <x14:cfRule type="dataBar" id="{C5EA0007-C35E-461D-9D64-CF111145F08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27A22A2-78D1-40F9-BB44-602EB626BAA8}">
            <x14:dataBar minLength="0" maxLength="100" gradient="0">
              <x14:cfvo type="num">
                <xm:f>0</xm:f>
              </x14:cfvo>
              <x14:cfvo type="num">
                <xm:f>1</xm:f>
              </x14:cfvo>
              <x14:negativeFillColor rgb="FFFF0000"/>
              <x14:axisColor rgb="FF000000"/>
            </x14:dataBar>
          </x14:cfRule>
          <xm:sqref>H97:H98</xm:sqref>
        </x14:conditionalFormatting>
        <x14:conditionalFormatting xmlns:xm="http://schemas.microsoft.com/office/excel/2006/main">
          <x14:cfRule type="dataBar" id="{0F044B2E-963D-472F-A1A7-63CEAD9A5A2F}">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244C7232-2E7B-40F6-B425-F083BE10C6E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5638359B-6BA6-440A-89C6-03971C09FD7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CCC6FA6-245C-4695-B892-0BBC713A5F3D}">
            <x14:dataBar minLength="0" maxLength="100" gradient="0">
              <x14:cfvo type="num">
                <xm:f>0</xm:f>
              </x14:cfvo>
              <x14:cfvo type="num">
                <xm:f>1</xm:f>
              </x14:cfvo>
              <x14:negativeFillColor rgb="FFFF0000"/>
              <x14:axisColor rgb="FF000000"/>
            </x14:dataBar>
          </x14:cfRule>
          <xm:sqref>H30:H45</xm:sqref>
        </x14:conditionalFormatting>
        <x14:conditionalFormatting xmlns:xm="http://schemas.microsoft.com/office/excel/2006/main">
          <x14:cfRule type="dataBar" id="{5350B87F-EB42-4E85-9D4E-9AA02584BDE1}">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5FCCC7B5-6679-4DF4-8FCB-9B4624CDC675}">
            <x14:dataBar minLength="0" maxLength="100" gradient="0">
              <x14:cfvo type="num">
                <xm:f>0</xm:f>
              </x14:cfvo>
              <x14:cfvo type="num">
                <xm:f>1</xm:f>
              </x14:cfvo>
              <x14:negativeFillColor rgb="FFFF0000"/>
              <x14:axisColor rgb="FF000000"/>
            </x14:dataBar>
          </x14:cfRule>
          <xm:sqref>H126:H129</xm:sqref>
        </x14:conditionalFormatting>
        <x14:conditionalFormatting xmlns:xm="http://schemas.microsoft.com/office/excel/2006/main">
          <x14:cfRule type="dataBar" id="{D9AA5100-7E81-4C86-8DEE-B33B2A0536C9}">
            <x14:dataBar minLength="0" maxLength="100" gradient="0">
              <x14:cfvo type="num">
                <xm:f>0</xm:f>
              </x14:cfvo>
              <x14:cfvo type="num">
                <xm:f>1</xm:f>
              </x14:cfvo>
              <x14:negativeFillColor rgb="FFFF0000"/>
              <x14:axisColor rgb="FF000000"/>
            </x14:dataBar>
          </x14:cfRule>
          <xm:sqref>H101:H109</xm:sqref>
        </x14:conditionalFormatting>
        <x14:conditionalFormatting xmlns:xm="http://schemas.microsoft.com/office/excel/2006/main">
          <x14:cfRule type="dataBar" id="{4C23DFAC-12D6-4DD2-AE2F-FF1312DE5B5C}">
            <x14:dataBar minLength="0" maxLength="100" gradient="0">
              <x14:cfvo type="num">
                <xm:f>0</xm:f>
              </x14:cfvo>
              <x14:cfvo type="num">
                <xm:f>1</xm:f>
              </x14:cfvo>
              <x14:negativeFillColor rgb="FFFF0000"/>
              <x14:axisColor rgb="FF000000"/>
            </x14:dataBar>
          </x14:cfRule>
          <xm:sqref>H115:H118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93"/>
  <sheetViews>
    <sheetView showGridLines="0"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20" t="s">
        <v>69</v>
      </c>
      <c r="B1" s="21"/>
    </row>
    <row r="2" spans="1:4" ht="14.25" x14ac:dyDescent="0.2">
      <c r="A2" s="118" t="s">
        <v>45</v>
      </c>
      <c r="B2" s="2"/>
    </row>
    <row r="3" spans="1:4" x14ac:dyDescent="0.2">
      <c r="B3" s="2"/>
    </row>
    <row r="4" spans="1:4" ht="18" x14ac:dyDescent="0.25">
      <c r="A4" s="119" t="s">
        <v>70</v>
      </c>
      <c r="B4" s="14"/>
    </row>
    <row r="5" spans="1:4" ht="57" x14ac:dyDescent="0.2">
      <c r="B5" s="120" t="s">
        <v>71</v>
      </c>
    </row>
    <row r="7" spans="1:4" ht="28.5" x14ac:dyDescent="0.2">
      <c r="B7" s="120" t="s">
        <v>18</v>
      </c>
    </row>
    <row r="9" spans="1:4" ht="14.25" x14ac:dyDescent="0.2">
      <c r="B9" s="118" t="s">
        <v>57</v>
      </c>
    </row>
    <row r="11" spans="1:4" ht="28.5" x14ac:dyDescent="0.2">
      <c r="B11" s="121" t="s">
        <v>58</v>
      </c>
    </row>
    <row r="13" spans="1:4" ht="18" x14ac:dyDescent="0.25">
      <c r="A13" s="225" t="s">
        <v>1</v>
      </c>
      <c r="B13" s="225"/>
    </row>
    <row r="15" spans="1:4" ht="18" x14ac:dyDescent="0.2">
      <c r="A15" s="122"/>
      <c r="B15" s="123" t="s">
        <v>72</v>
      </c>
      <c r="C15" s="124"/>
      <c r="D15" s="124"/>
    </row>
    <row r="16" spans="1:4" ht="18" x14ac:dyDescent="0.2">
      <c r="A16" s="122"/>
      <c r="B16" s="123" t="s">
        <v>73</v>
      </c>
      <c r="C16" s="124"/>
      <c r="D16" s="124"/>
    </row>
    <row r="17" spans="1:2" ht="18" x14ac:dyDescent="0.25">
      <c r="A17" s="125"/>
      <c r="B17" s="123" t="s">
        <v>74</v>
      </c>
    </row>
    <row r="18" spans="1:2" ht="18" x14ac:dyDescent="0.25">
      <c r="A18" s="125"/>
      <c r="B18" s="123" t="s">
        <v>75</v>
      </c>
    </row>
    <row r="19" spans="1:2" ht="28.5" x14ac:dyDescent="0.25">
      <c r="A19" s="125"/>
      <c r="B19" s="123" t="s">
        <v>125</v>
      </c>
    </row>
    <row r="20" spans="1:2" ht="18" x14ac:dyDescent="0.25">
      <c r="A20" s="125"/>
      <c r="B20" s="123" t="s">
        <v>76</v>
      </c>
    </row>
    <row r="21" spans="1:2" ht="18" x14ac:dyDescent="0.25">
      <c r="A21" s="125"/>
      <c r="B21" s="126" t="s">
        <v>77</v>
      </c>
    </row>
    <row r="22" spans="1:2" ht="18" x14ac:dyDescent="0.25">
      <c r="A22" s="125"/>
      <c r="B22" s="3"/>
    </row>
    <row r="23" spans="1:2" ht="18" x14ac:dyDescent="0.25">
      <c r="A23" s="225" t="s">
        <v>78</v>
      </c>
      <c r="B23" s="225"/>
    </row>
    <row r="24" spans="1:2" ht="43.5" x14ac:dyDescent="0.25">
      <c r="A24" s="125"/>
      <c r="B24" s="123" t="s">
        <v>79</v>
      </c>
    </row>
    <row r="25" spans="1:2" ht="18" x14ac:dyDescent="0.25">
      <c r="A25" s="125"/>
      <c r="B25" s="123"/>
    </row>
    <row r="26" spans="1:2" ht="18" x14ac:dyDescent="0.25">
      <c r="A26" s="125"/>
      <c r="B26" s="127" t="s">
        <v>80</v>
      </c>
    </row>
    <row r="27" spans="1:2" ht="18" x14ac:dyDescent="0.25">
      <c r="A27" s="125"/>
      <c r="B27" s="123" t="s">
        <v>81</v>
      </c>
    </row>
    <row r="28" spans="1:2" ht="28.5" x14ac:dyDescent="0.25">
      <c r="A28" s="125"/>
      <c r="B28" s="123" t="s">
        <v>82</v>
      </c>
    </row>
    <row r="29" spans="1:2" ht="18" x14ac:dyDescent="0.25">
      <c r="A29" s="125"/>
      <c r="B29" s="123"/>
    </row>
    <row r="30" spans="1:2" ht="18" x14ac:dyDescent="0.25">
      <c r="A30" s="125"/>
      <c r="B30" s="127" t="s">
        <v>83</v>
      </c>
    </row>
    <row r="31" spans="1:2" ht="18" x14ac:dyDescent="0.25">
      <c r="A31" s="125"/>
      <c r="B31" s="123" t="s">
        <v>84</v>
      </c>
    </row>
    <row r="32" spans="1:2" ht="18" x14ac:dyDescent="0.25">
      <c r="A32" s="125"/>
      <c r="B32" s="123" t="s">
        <v>85</v>
      </c>
    </row>
    <row r="33" spans="1:2" ht="18" x14ac:dyDescent="0.25">
      <c r="A33" s="125"/>
      <c r="B33" s="3"/>
    </row>
    <row r="34" spans="1:2" ht="28.5" x14ac:dyDescent="0.25">
      <c r="A34" s="125"/>
      <c r="B34" s="123" t="s">
        <v>86</v>
      </c>
    </row>
    <row r="35" spans="1:2" ht="18" x14ac:dyDescent="0.25">
      <c r="A35" s="125"/>
      <c r="B35" s="128" t="s">
        <v>87</v>
      </c>
    </row>
    <row r="36" spans="1:2" ht="18" x14ac:dyDescent="0.25">
      <c r="A36" s="125"/>
      <c r="B36" s="3"/>
    </row>
    <row r="37" spans="1:2" ht="18" x14ac:dyDescent="0.25">
      <c r="A37" s="225" t="s">
        <v>6</v>
      </c>
      <c r="B37" s="225"/>
    </row>
    <row r="38" spans="1:2" ht="28.5" x14ac:dyDescent="0.2">
      <c r="B38" s="123" t="s">
        <v>88</v>
      </c>
    </row>
    <row r="40" spans="1:2" ht="14.25" x14ac:dyDescent="0.2">
      <c r="B40" s="123" t="s">
        <v>89</v>
      </c>
    </row>
    <row r="42" spans="1:2" ht="28.5" x14ac:dyDescent="0.2">
      <c r="B42" s="123" t="s">
        <v>90</v>
      </c>
    </row>
    <row r="44" spans="1:2" ht="28.5" x14ac:dyDescent="0.2">
      <c r="B44" s="123" t="s">
        <v>91</v>
      </c>
    </row>
    <row r="45" spans="1:2" x14ac:dyDescent="0.2">
      <c r="B45" s="10"/>
    </row>
    <row r="46" spans="1:2" ht="28.5" x14ac:dyDescent="0.2">
      <c r="B46" s="123" t="s">
        <v>92</v>
      </c>
    </row>
    <row r="48" spans="1:2" ht="18" x14ac:dyDescent="0.25">
      <c r="A48" s="225" t="s">
        <v>4</v>
      </c>
      <c r="B48" s="225"/>
    </row>
    <row r="49" spans="1:2" ht="28.5" x14ac:dyDescent="0.2">
      <c r="B49" s="123" t="s">
        <v>93</v>
      </c>
    </row>
    <row r="51" spans="1:2" ht="14.25" x14ac:dyDescent="0.2">
      <c r="A51" s="129" t="s">
        <v>7</v>
      </c>
      <c r="B51" s="123" t="s">
        <v>8</v>
      </c>
    </row>
    <row r="52" spans="1:2" ht="14.25" x14ac:dyDescent="0.2">
      <c r="A52" s="129" t="s">
        <v>9</v>
      </c>
      <c r="B52" s="123" t="s">
        <v>10</v>
      </c>
    </row>
    <row r="53" spans="1:2" ht="14.25" x14ac:dyDescent="0.2">
      <c r="A53" s="129" t="s">
        <v>11</v>
      </c>
      <c r="B53" s="123" t="s">
        <v>12</v>
      </c>
    </row>
    <row r="54" spans="1:2" ht="28.5" x14ac:dyDescent="0.2">
      <c r="A54" s="121"/>
      <c r="B54" s="123" t="s">
        <v>94</v>
      </c>
    </row>
    <row r="55" spans="1:2" ht="28.5" x14ac:dyDescent="0.2">
      <c r="A55" s="121"/>
      <c r="B55" s="123" t="s">
        <v>95</v>
      </c>
    </row>
    <row r="56" spans="1:2" ht="14.25" x14ac:dyDescent="0.2">
      <c r="A56" s="129" t="s">
        <v>13</v>
      </c>
      <c r="B56" s="123" t="s">
        <v>14</v>
      </c>
    </row>
    <row r="57" spans="1:2" ht="14.25" x14ac:dyDescent="0.2">
      <c r="A57" s="121"/>
      <c r="B57" s="123" t="s">
        <v>96</v>
      </c>
    </row>
    <row r="58" spans="1:2" ht="14.25" x14ac:dyDescent="0.2">
      <c r="A58" s="121"/>
      <c r="B58" s="123" t="s">
        <v>97</v>
      </c>
    </row>
    <row r="59" spans="1:2" ht="14.25" x14ac:dyDescent="0.2">
      <c r="A59" s="129" t="s">
        <v>15</v>
      </c>
      <c r="B59" s="123" t="s">
        <v>16</v>
      </c>
    </row>
    <row r="60" spans="1:2" ht="28.5" x14ac:dyDescent="0.2">
      <c r="A60" s="121"/>
      <c r="B60" s="123" t="s">
        <v>98</v>
      </c>
    </row>
    <row r="61" spans="1:2" ht="14.25" x14ac:dyDescent="0.2">
      <c r="A61" s="129" t="s">
        <v>99</v>
      </c>
      <c r="B61" s="123" t="s">
        <v>100</v>
      </c>
    </row>
    <row r="62" spans="1:2" ht="14.25" x14ac:dyDescent="0.2">
      <c r="A62" s="130"/>
      <c r="B62" s="123" t="s">
        <v>101</v>
      </c>
    </row>
    <row r="63" spans="1:2" x14ac:dyDescent="0.2">
      <c r="B63" s="4"/>
    </row>
    <row r="64" spans="1:2" ht="18" x14ac:dyDescent="0.25">
      <c r="A64" s="225" t="s">
        <v>5</v>
      </c>
      <c r="B64" s="225"/>
    </row>
    <row r="65" spans="1:2" ht="42.75" x14ac:dyDescent="0.2">
      <c r="B65" s="123" t="s">
        <v>102</v>
      </c>
    </row>
    <row r="67" spans="1:2" ht="18" x14ac:dyDescent="0.25">
      <c r="A67" s="225" t="s">
        <v>2</v>
      </c>
      <c r="B67" s="225"/>
    </row>
    <row r="68" spans="1:2" ht="15" x14ac:dyDescent="0.25">
      <c r="A68" s="131" t="s">
        <v>3</v>
      </c>
      <c r="B68" s="132" t="s">
        <v>103</v>
      </c>
    </row>
    <row r="69" spans="1:2" ht="28.5" x14ac:dyDescent="0.2">
      <c r="A69" s="130"/>
      <c r="B69" s="133" t="s">
        <v>104</v>
      </c>
    </row>
    <row r="70" spans="1:2" ht="14.25" x14ac:dyDescent="0.2">
      <c r="A70" s="130"/>
      <c r="B70" s="134"/>
    </row>
    <row r="71" spans="1:2" ht="15" x14ac:dyDescent="0.25">
      <c r="A71" s="131" t="s">
        <v>3</v>
      </c>
      <c r="B71" s="132" t="s">
        <v>105</v>
      </c>
    </row>
    <row r="72" spans="1:2" ht="28.5" x14ac:dyDescent="0.2">
      <c r="A72" s="130"/>
      <c r="B72" s="133" t="s">
        <v>106</v>
      </c>
    </row>
    <row r="73" spans="1:2" ht="14.25" x14ac:dyDescent="0.2">
      <c r="A73" s="130"/>
      <c r="B73" s="134"/>
    </row>
    <row r="74" spans="1:2" ht="15" x14ac:dyDescent="0.25">
      <c r="A74" s="131" t="s">
        <v>3</v>
      </c>
      <c r="B74" s="135" t="s">
        <v>107</v>
      </c>
    </row>
    <row r="75" spans="1:2" ht="42.75" x14ac:dyDescent="0.2">
      <c r="A75" s="130"/>
      <c r="B75" s="120" t="s">
        <v>108</v>
      </c>
    </row>
    <row r="76" spans="1:2" ht="14.25" x14ac:dyDescent="0.2">
      <c r="A76" s="130"/>
      <c r="B76" s="130"/>
    </row>
    <row r="77" spans="1:2" ht="15" x14ac:dyDescent="0.25">
      <c r="A77" s="131" t="s">
        <v>3</v>
      </c>
      <c r="B77" s="135" t="s">
        <v>109</v>
      </c>
    </row>
    <row r="78" spans="1:2" ht="28.5" x14ac:dyDescent="0.2">
      <c r="A78" s="130"/>
      <c r="B78" s="120" t="s">
        <v>110</v>
      </c>
    </row>
    <row r="79" spans="1:2" ht="14.25" x14ac:dyDescent="0.2">
      <c r="A79" s="130"/>
      <c r="B79" s="130"/>
    </row>
    <row r="80" spans="1:2" ht="15" x14ac:dyDescent="0.25">
      <c r="A80" s="131" t="s">
        <v>3</v>
      </c>
      <c r="B80" s="135" t="s">
        <v>111</v>
      </c>
    </row>
    <row r="81" spans="1:2" ht="14.25" x14ac:dyDescent="0.2">
      <c r="A81" s="130"/>
      <c r="B81" s="136" t="s">
        <v>112</v>
      </c>
    </row>
    <row r="82" spans="1:2" ht="14.25" x14ac:dyDescent="0.2">
      <c r="A82" s="130"/>
      <c r="B82" s="136" t="s">
        <v>113</v>
      </c>
    </row>
    <row r="83" spans="1:2" ht="14.25" x14ac:dyDescent="0.2">
      <c r="A83" s="130"/>
      <c r="B83" s="136" t="s">
        <v>114</v>
      </c>
    </row>
    <row r="84" spans="1:2" ht="15" x14ac:dyDescent="0.25">
      <c r="A84" s="130"/>
      <c r="B84" s="137"/>
    </row>
    <row r="85" spans="1:2" ht="15" x14ac:dyDescent="0.25">
      <c r="A85" s="131" t="s">
        <v>3</v>
      </c>
      <c r="B85" s="135" t="s">
        <v>115</v>
      </c>
    </row>
    <row r="86" spans="1:2" ht="42.75" x14ac:dyDescent="0.2">
      <c r="A86" s="130"/>
      <c r="B86" s="120" t="s">
        <v>116</v>
      </c>
    </row>
    <row r="87" spans="1:2" ht="14.25" x14ac:dyDescent="0.2">
      <c r="A87" s="130"/>
      <c r="B87" s="138" t="s">
        <v>117</v>
      </c>
    </row>
    <row r="88" spans="1:2" ht="57" x14ac:dyDescent="0.2">
      <c r="A88" s="130"/>
      <c r="B88" s="139" t="s">
        <v>118</v>
      </c>
    </row>
    <row r="89" spans="1:2" ht="14.25" x14ac:dyDescent="0.2">
      <c r="A89" s="130"/>
      <c r="B89" s="130"/>
    </row>
    <row r="90" spans="1:2" ht="15" x14ac:dyDescent="0.25">
      <c r="A90" s="131" t="s">
        <v>3</v>
      </c>
      <c r="B90" s="135" t="s">
        <v>119</v>
      </c>
    </row>
    <row r="91" spans="1:2" ht="28.5" x14ac:dyDescent="0.2">
      <c r="A91" s="121"/>
      <c r="B91" s="136" t="s">
        <v>17</v>
      </c>
    </row>
    <row r="93" spans="1:2" x14ac:dyDescent="0.2">
      <c r="A93" s="15" t="s">
        <v>50</v>
      </c>
    </row>
  </sheetData>
  <mergeCells count="6">
    <mergeCell ref="A67:B67"/>
    <mergeCell ref="A23:B23"/>
    <mergeCell ref="A13:B13"/>
    <mergeCell ref="A37:B37"/>
    <mergeCell ref="A48:B48"/>
    <mergeCell ref="A64:B64"/>
  </mergeCells>
  <phoneticPr fontId="6" type="noConversion"/>
  <hyperlinks>
    <hyperlink ref="B9" r:id="rId1" xr:uid="{00000000-0004-0000-0200-000000000000}"/>
    <hyperlink ref="A2" r:id="rId2" xr:uid="{00000000-0004-0000-0200-000001000000}"/>
    <hyperlink ref="B35" r:id="rId3" xr:uid="{00000000-0004-0000-0200-000002000000}"/>
  </hyperlinks>
  <pageMargins left="0.5" right="0.5" top="0.25" bottom="0.25" header="0.5" footer="0.5"/>
  <pageSetup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19</v>
      </c>
    </row>
    <row r="4" spans="1:3" x14ac:dyDescent="0.2">
      <c r="C4" s="3" t="s">
        <v>27</v>
      </c>
    </row>
    <row r="5" spans="1:3" x14ac:dyDescent="0.2">
      <c r="C5" s="1" t="s">
        <v>28</v>
      </c>
    </row>
    <row r="6" spans="1:3" x14ac:dyDescent="0.2">
      <c r="C6" s="1"/>
    </row>
    <row r="7" spans="1:3" ht="18" x14ac:dyDescent="0.25">
      <c r="C7" s="11" t="s">
        <v>47</v>
      </c>
    </row>
    <row r="8" spans="1:3" x14ac:dyDescent="0.2">
      <c r="C8" s="12" t="s">
        <v>45</v>
      </c>
    </row>
    <row r="10" spans="1:3" x14ac:dyDescent="0.2">
      <c r="C10" s="1" t="s">
        <v>44</v>
      </c>
    </row>
    <row r="11" spans="1:3" x14ac:dyDescent="0.2">
      <c r="C11" s="1" t="s">
        <v>43</v>
      </c>
    </row>
    <row r="13" spans="1:3" ht="18" x14ac:dyDescent="0.25">
      <c r="C13" s="11" t="s">
        <v>42</v>
      </c>
    </row>
    <row r="16" spans="1:3" ht="15.75" x14ac:dyDescent="0.25">
      <c r="A16" s="14" t="s">
        <v>21</v>
      </c>
    </row>
    <row r="18" spans="2:2" ht="15" x14ac:dyDescent="0.25">
      <c r="B18" s="13" t="s">
        <v>32</v>
      </c>
    </row>
    <row r="19" spans="2:2" x14ac:dyDescent="0.2">
      <c r="B19" s="1" t="s">
        <v>37</v>
      </c>
    </row>
    <row r="20" spans="2:2" x14ac:dyDescent="0.2">
      <c r="B20" s="1" t="s">
        <v>38</v>
      </c>
    </row>
    <row r="22" spans="2:2" ht="15" x14ac:dyDescent="0.25">
      <c r="B22" s="13" t="s">
        <v>39</v>
      </c>
    </row>
    <row r="23" spans="2:2" x14ac:dyDescent="0.2">
      <c r="B23" s="1" t="s">
        <v>40</v>
      </c>
    </row>
    <row r="24" spans="2:2" x14ac:dyDescent="0.2">
      <c r="B24" s="1" t="s">
        <v>41</v>
      </c>
    </row>
    <row r="26" spans="2:2" ht="15" x14ac:dyDescent="0.25">
      <c r="B26" s="13" t="s">
        <v>29</v>
      </c>
    </row>
    <row r="27" spans="2:2" x14ac:dyDescent="0.2">
      <c r="B27" s="1" t="s">
        <v>33</v>
      </c>
    </row>
    <row r="28" spans="2:2" x14ac:dyDescent="0.2">
      <c r="B28" s="1" t="s">
        <v>34</v>
      </c>
    </row>
    <row r="29" spans="2:2" x14ac:dyDescent="0.2">
      <c r="B29" s="1" t="s">
        <v>35</v>
      </c>
    </row>
    <row r="30" spans="2:2" x14ac:dyDescent="0.2">
      <c r="B30" t="s">
        <v>22</v>
      </c>
    </row>
    <row r="31" spans="2:2" x14ac:dyDescent="0.2">
      <c r="B31" t="s">
        <v>23</v>
      </c>
    </row>
    <row r="32" spans="2:2" x14ac:dyDescent="0.2">
      <c r="B32" t="s">
        <v>24</v>
      </c>
    </row>
    <row r="34" spans="2:2" ht="15" x14ac:dyDescent="0.25">
      <c r="B34" s="13" t="s">
        <v>25</v>
      </c>
    </row>
    <row r="35" spans="2:2" x14ac:dyDescent="0.2">
      <c r="B35" s="1" t="s">
        <v>120</v>
      </c>
    </row>
    <row r="36" spans="2:2" x14ac:dyDescent="0.2">
      <c r="B36" s="1" t="s">
        <v>121</v>
      </c>
    </row>
    <row r="37" spans="2:2" x14ac:dyDescent="0.2">
      <c r="B37" s="1" t="s">
        <v>122</v>
      </c>
    </row>
    <row r="39" spans="2:2" ht="15" x14ac:dyDescent="0.25">
      <c r="B39" s="13" t="s">
        <v>26</v>
      </c>
    </row>
    <row r="40" spans="2:2" x14ac:dyDescent="0.2">
      <c r="B40" s="1" t="s">
        <v>36</v>
      </c>
    </row>
    <row r="42" spans="2:2" ht="15" x14ac:dyDescent="0.25">
      <c r="B42" s="13" t="s">
        <v>30</v>
      </c>
    </row>
    <row r="43" spans="2:2" x14ac:dyDescent="0.2">
      <c r="B43" s="1" t="s">
        <v>123</v>
      </c>
    </row>
    <row r="44" spans="2:2" x14ac:dyDescent="0.2">
      <c r="B44" s="1" t="s">
        <v>31</v>
      </c>
    </row>
    <row r="46" spans="2:2" ht="18" x14ac:dyDescent="0.25">
      <c r="B46" s="11" t="s">
        <v>20</v>
      </c>
    </row>
  </sheetData>
  <hyperlinks>
    <hyperlink ref="C7" r:id="rId1" xr:uid="{00000000-0004-0000-0300-000000000000}"/>
    <hyperlink ref="C13" r:id="rId2" display="https://www.vertex42.com/blog/business/pm/new-gantt-chart-for-excel-online.html" xr:uid="{00000000-0004-0000-0300-000001000000}"/>
    <hyperlink ref="B46" r:id="rId3" tooltip="Go to Vertex42.com" display="https://www.vertex42.com/Links/go.php?urlid=GanttChartPro" xr:uid="{00000000-0004-0000-03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48</v>
      </c>
      <c r="B1" s="20"/>
    </row>
    <row r="2" spans="1:3" ht="15" x14ac:dyDescent="0.2">
      <c r="B2" s="24"/>
    </row>
    <row r="3" spans="1:3" ht="15" x14ac:dyDescent="0.2">
      <c r="A3" s="22"/>
      <c r="B3" s="17" t="s">
        <v>49</v>
      </c>
      <c r="C3" s="23"/>
    </row>
    <row r="4" spans="1:3" ht="14.25" x14ac:dyDescent="0.2">
      <c r="A4" s="5"/>
      <c r="B4" s="19" t="s">
        <v>45</v>
      </c>
      <c r="C4" s="6"/>
    </row>
    <row r="5" spans="1:3" ht="15" x14ac:dyDescent="0.2">
      <c r="A5" s="5"/>
      <c r="B5" s="7"/>
      <c r="C5" s="6"/>
    </row>
    <row r="6" spans="1:3" ht="15.75" x14ac:dyDescent="0.25">
      <c r="A6" s="5"/>
      <c r="B6" s="8" t="s">
        <v>50</v>
      </c>
      <c r="C6" s="6"/>
    </row>
    <row r="7" spans="1:3" ht="15" x14ac:dyDescent="0.2">
      <c r="A7" s="5"/>
      <c r="B7" s="7"/>
      <c r="C7" s="6"/>
    </row>
    <row r="8" spans="1:3" ht="30" x14ac:dyDescent="0.2">
      <c r="A8" s="5"/>
      <c r="B8" s="7" t="s">
        <v>51</v>
      </c>
      <c r="C8" s="6"/>
    </row>
    <row r="9" spans="1:3" ht="15" x14ac:dyDescent="0.2">
      <c r="A9" s="5"/>
      <c r="B9" s="7"/>
      <c r="C9" s="6"/>
    </row>
    <row r="10" spans="1:3" ht="46.5" x14ac:dyDescent="0.25">
      <c r="A10" s="5"/>
      <c r="B10" s="7" t="s">
        <v>52</v>
      </c>
      <c r="C10" s="6"/>
    </row>
    <row r="11" spans="1:3" ht="15" x14ac:dyDescent="0.2">
      <c r="A11" s="5"/>
      <c r="B11" s="7"/>
      <c r="C11" s="6"/>
    </row>
    <row r="12" spans="1:3" ht="45" x14ac:dyDescent="0.2">
      <c r="A12" s="5"/>
      <c r="B12" s="7" t="s">
        <v>53</v>
      </c>
      <c r="C12" s="6"/>
    </row>
    <row r="13" spans="1:3" ht="15" x14ac:dyDescent="0.2">
      <c r="A13" s="5"/>
      <c r="B13" s="7"/>
      <c r="C13" s="6"/>
    </row>
    <row r="14" spans="1:3" ht="60" x14ac:dyDescent="0.2">
      <c r="A14" s="5"/>
      <c r="B14" s="7" t="s">
        <v>54</v>
      </c>
      <c r="C14" s="6"/>
    </row>
    <row r="15" spans="1:3" ht="15" x14ac:dyDescent="0.2">
      <c r="A15" s="5"/>
      <c r="B15" s="7"/>
      <c r="C15" s="6"/>
    </row>
    <row r="16" spans="1:3" ht="30.75" x14ac:dyDescent="0.2">
      <c r="A16" s="5"/>
      <c r="B16" s="7" t="s">
        <v>55</v>
      </c>
      <c r="C16" s="6"/>
    </row>
    <row r="17" spans="1:3" ht="15" x14ac:dyDescent="0.2">
      <c r="A17" s="5"/>
      <c r="B17" s="7"/>
      <c r="C17" s="6"/>
    </row>
    <row r="18" spans="1:3" ht="15.75" x14ac:dyDescent="0.25">
      <c r="A18" s="5"/>
      <c r="B18" s="8" t="s">
        <v>56</v>
      </c>
      <c r="C18" s="6"/>
    </row>
    <row r="19" spans="1:3" ht="15" x14ac:dyDescent="0.2">
      <c r="A19" s="5"/>
      <c r="B19" s="18" t="s">
        <v>46</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400-000000000000}"/>
    <hyperlink ref="B19" r:id="rId2" xr:uid="{00000000-0004-0000-04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Deposito Syariah</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cp:lastPrinted>2023-07-05T03:04:45Z</cp:lastPrinted>
  <dcterms:created xsi:type="dcterms:W3CDTF">2010-06-09T16:05:03Z</dcterms:created>
  <dcterms:modified xsi:type="dcterms:W3CDTF">2023-08-11T07:45:30Z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